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\Teisės aktai\Tarybos sprendimai\2020-09-10\"/>
    </mc:Choice>
  </mc:AlternateContent>
  <bookViews>
    <workbookView xWindow="-120" yWindow="-120" windowWidth="29040" windowHeight="15840"/>
  </bookViews>
  <sheets>
    <sheet name="2020" sheetId="3" r:id="rId1"/>
  </sheets>
  <definedNames>
    <definedName name="_xlnm.Print_Titles" localSheetId="0">'2020'!$9:$11</definedName>
  </definedNames>
  <calcPr calcId="152511"/>
</workbook>
</file>

<file path=xl/calcChain.xml><?xml version="1.0" encoding="utf-8"?>
<calcChain xmlns="http://schemas.openxmlformats.org/spreadsheetml/2006/main">
  <c r="K195" i="3" l="1"/>
  <c r="K362" i="3"/>
  <c r="I362" i="3"/>
  <c r="J362" i="3"/>
  <c r="K349" i="3"/>
  <c r="K143" i="3" l="1"/>
  <c r="H151" i="3"/>
  <c r="K86" i="3" l="1"/>
  <c r="H95" i="3"/>
  <c r="I13" i="3" l="1"/>
  <c r="J13" i="3"/>
  <c r="J355" i="3" l="1"/>
  <c r="K355" i="3"/>
  <c r="I355" i="3"/>
  <c r="I354" i="3"/>
  <c r="J354" i="3"/>
  <c r="K354" i="3"/>
  <c r="K111" i="3" l="1"/>
  <c r="K100" i="3"/>
  <c r="J340" i="3" l="1"/>
  <c r="K340" i="3"/>
  <c r="I340" i="3"/>
  <c r="I349" i="3"/>
  <c r="H119" i="3"/>
  <c r="J351" i="3"/>
  <c r="K351" i="3"/>
  <c r="J349" i="3"/>
  <c r="I351" i="3"/>
  <c r="I203" i="3" l="1"/>
  <c r="H108" i="3" l="1"/>
  <c r="J102" i="3"/>
  <c r="K102" i="3"/>
  <c r="I102" i="3"/>
  <c r="I100" i="3" l="1"/>
  <c r="I271" i="3" l="1"/>
  <c r="I259" i="3"/>
  <c r="H259" i="3" s="1"/>
  <c r="H260" i="3"/>
  <c r="I235" i="3"/>
  <c r="I165" i="3"/>
  <c r="H106" i="3"/>
  <c r="K136" i="3" l="1"/>
  <c r="K357" i="3" l="1"/>
  <c r="I81" i="3" l="1"/>
  <c r="K81" i="3"/>
  <c r="D84" i="3"/>
  <c r="H84" i="3"/>
  <c r="H226" i="3" l="1"/>
  <c r="I350" i="3" l="1"/>
  <c r="I24" i="3"/>
  <c r="I357" i="3" l="1"/>
  <c r="J357" i="3"/>
  <c r="H16" i="3" l="1"/>
  <c r="I359" i="3"/>
  <c r="K359" i="3" l="1"/>
  <c r="J358" i="3" l="1"/>
  <c r="K358" i="3"/>
  <c r="L358" i="3"/>
  <c r="J356" i="3"/>
  <c r="K356" i="3"/>
  <c r="I356" i="3"/>
  <c r="H40" i="3"/>
  <c r="H22" i="3"/>
  <c r="H23" i="3"/>
  <c r="J353" i="3"/>
  <c r="H356" i="3" l="1"/>
  <c r="J75" i="3" l="1"/>
  <c r="I358" i="3" l="1"/>
  <c r="L348" i="3"/>
  <c r="J352" i="3"/>
  <c r="J316" i="3" l="1"/>
  <c r="K316" i="3"/>
  <c r="I316" i="3"/>
  <c r="J325" i="3"/>
  <c r="K325" i="3"/>
  <c r="H329" i="3"/>
  <c r="H149" i="3"/>
  <c r="H128" i="3"/>
  <c r="H117" i="3"/>
  <c r="J219" i="3"/>
  <c r="J218" i="3" s="1"/>
  <c r="H223" i="3"/>
  <c r="H53" i="3"/>
  <c r="H78" i="3"/>
  <c r="H39" i="3"/>
  <c r="H47" i="3"/>
  <c r="I75" i="3"/>
  <c r="J253" i="3"/>
  <c r="K253" i="3"/>
  <c r="I253" i="3"/>
  <c r="I251" i="3" s="1"/>
  <c r="L280" i="3"/>
  <c r="H257" i="3"/>
  <c r="K219" i="3"/>
  <c r="K218" i="3" s="1"/>
  <c r="I219" i="3"/>
  <c r="I218" i="3" s="1"/>
  <c r="H62" i="3"/>
  <c r="K66" i="3"/>
  <c r="I66" i="3"/>
  <c r="J308" i="3"/>
  <c r="I308" i="3"/>
  <c r="H312" i="3"/>
  <c r="H70" i="3"/>
  <c r="H316" i="3" l="1"/>
  <c r="J66" i="3"/>
  <c r="H346" i="3" l="1"/>
  <c r="H222" i="3" l="1"/>
  <c r="I325" i="3"/>
  <c r="H311" i="3"/>
  <c r="H69" i="3"/>
  <c r="H61" i="3"/>
  <c r="H347" i="3" l="1"/>
  <c r="H15" i="3" l="1"/>
  <c r="H29" i="3" l="1"/>
  <c r="K352" i="3"/>
  <c r="I352" i="3"/>
  <c r="J350" i="3"/>
  <c r="H24" i="3"/>
  <c r="K18" i="3" l="1"/>
  <c r="J26" i="3"/>
  <c r="J363" i="3" s="1"/>
  <c r="I58" i="3"/>
  <c r="I241" i="3"/>
  <c r="H42" i="3"/>
  <c r="H351" i="3"/>
  <c r="I332" i="3"/>
  <c r="I287" i="3"/>
  <c r="I159" i="3"/>
  <c r="K350" i="3"/>
  <c r="D137" i="3"/>
  <c r="H137" i="3"/>
  <c r="I124" i="3"/>
  <c r="D93" i="3"/>
  <c r="H93" i="3"/>
  <c r="D57" i="3"/>
  <c r="H57" i="3"/>
  <c r="H317" i="3"/>
  <c r="H318" i="3"/>
  <c r="H320" i="3"/>
  <c r="I299" i="3"/>
  <c r="K299" i="3"/>
  <c r="K297" i="3" s="1"/>
  <c r="K287" i="3"/>
  <c r="I277" i="3"/>
  <c r="I275" i="3" s="1"/>
  <c r="K277" i="3"/>
  <c r="I265" i="3"/>
  <c r="I263" i="3" s="1"/>
  <c r="K265" i="3"/>
  <c r="H253" i="3"/>
  <c r="K241" i="3"/>
  <c r="I229" i="3"/>
  <c r="I227" i="3" s="1"/>
  <c r="K229" i="3"/>
  <c r="H219" i="3"/>
  <c r="I208" i="3"/>
  <c r="I206" i="3" s="1"/>
  <c r="K208" i="3"/>
  <c r="I197" i="3"/>
  <c r="I195" i="3" s="1"/>
  <c r="K197" i="3"/>
  <c r="K361" i="3" s="1"/>
  <c r="I184" i="3"/>
  <c r="K184" i="3"/>
  <c r="I171" i="3"/>
  <c r="I169" i="3" s="1"/>
  <c r="K171" i="3"/>
  <c r="K159" i="3"/>
  <c r="I145" i="3"/>
  <c r="K145" i="3"/>
  <c r="I135" i="3"/>
  <c r="I133" i="3" s="1"/>
  <c r="K135" i="3"/>
  <c r="K124" i="3"/>
  <c r="K122" i="3" s="1"/>
  <c r="I113" i="3"/>
  <c r="I111" i="3" s="1"/>
  <c r="K113" i="3"/>
  <c r="I88" i="3"/>
  <c r="I86" i="3" s="1"/>
  <c r="K88" i="3"/>
  <c r="K58" i="3"/>
  <c r="K56" i="3" s="1"/>
  <c r="K13" i="3"/>
  <c r="G219" i="3"/>
  <c r="F220" i="3"/>
  <c r="F219" i="3" s="1"/>
  <c r="E220" i="3"/>
  <c r="E219" i="3" s="1"/>
  <c r="D224" i="3"/>
  <c r="K315" i="3"/>
  <c r="G316" i="3"/>
  <c r="F316" i="3"/>
  <c r="E316" i="3"/>
  <c r="D317" i="3"/>
  <c r="D318" i="3"/>
  <c r="D320" i="3"/>
  <c r="H90" i="3"/>
  <c r="H104" i="3"/>
  <c r="F37" i="3"/>
  <c r="F36" i="3" s="1"/>
  <c r="E37" i="3"/>
  <c r="E36" i="3" s="1"/>
  <c r="F309" i="3"/>
  <c r="F308" i="3" s="1"/>
  <c r="F306" i="3" s="1"/>
  <c r="E309" i="3"/>
  <c r="D309" i="3" s="1"/>
  <c r="F300" i="3"/>
  <c r="F299" i="3" s="1"/>
  <c r="F297" i="3" s="1"/>
  <c r="E300" i="3"/>
  <c r="E299" i="3" s="1"/>
  <c r="F67" i="3"/>
  <c r="F66" i="3" s="1"/>
  <c r="F65" i="3" s="1"/>
  <c r="E67" i="3"/>
  <c r="D67" i="3" s="1"/>
  <c r="G353" i="3"/>
  <c r="F59" i="3"/>
  <c r="F58" i="3" s="1"/>
  <c r="E59" i="3"/>
  <c r="E58" i="3" s="1"/>
  <c r="E332" i="3"/>
  <c r="G81" i="3"/>
  <c r="G36" i="3"/>
  <c r="G50" i="3"/>
  <c r="G49" i="3" s="1"/>
  <c r="F50" i="3"/>
  <c r="F49" i="3" s="1"/>
  <c r="E81" i="3"/>
  <c r="E50" i="3"/>
  <c r="E49" i="3" s="1"/>
  <c r="D344" i="3"/>
  <c r="D337" i="3"/>
  <c r="D334" i="3"/>
  <c r="D331" i="3"/>
  <c r="D314" i="3"/>
  <c r="D305" i="3"/>
  <c r="D296" i="3"/>
  <c r="D284" i="3"/>
  <c r="D274" i="3"/>
  <c r="D262" i="3"/>
  <c r="D250" i="3"/>
  <c r="D238" i="3"/>
  <c r="D217" i="3"/>
  <c r="D205" i="3"/>
  <c r="D193" i="3"/>
  <c r="D181" i="3"/>
  <c r="D168" i="3"/>
  <c r="D156" i="3"/>
  <c r="D142" i="3"/>
  <c r="D132" i="3"/>
  <c r="D121" i="3"/>
  <c r="D99" i="3"/>
  <c r="D322" i="3"/>
  <c r="D64" i="3"/>
  <c r="D72" i="3"/>
  <c r="D80" i="3"/>
  <c r="G340" i="3"/>
  <c r="G293" i="3"/>
  <c r="G283" i="3"/>
  <c r="G271" i="3"/>
  <c r="G247" i="3"/>
  <c r="G214" i="3"/>
  <c r="G203" i="3"/>
  <c r="G190" i="3"/>
  <c r="G177" i="3"/>
  <c r="G165" i="3"/>
  <c r="G152" i="3"/>
  <c r="G141" i="3"/>
  <c r="G31" i="3"/>
  <c r="F340" i="3"/>
  <c r="F338" i="3" s="1"/>
  <c r="F293" i="3"/>
  <c r="F283" i="3"/>
  <c r="F271" i="3"/>
  <c r="F247" i="3"/>
  <c r="F214" i="3"/>
  <c r="F203" i="3"/>
  <c r="F190" i="3"/>
  <c r="F177" i="3"/>
  <c r="F165" i="3"/>
  <c r="F152" i="3"/>
  <c r="F141" i="3"/>
  <c r="F31" i="3"/>
  <c r="F45" i="3"/>
  <c r="F44" i="3" s="1"/>
  <c r="F75" i="3"/>
  <c r="F73" i="3" s="1"/>
  <c r="E340" i="3"/>
  <c r="E293" i="3"/>
  <c r="E283" i="3"/>
  <c r="E271" i="3"/>
  <c r="E247" i="3"/>
  <c r="D247" i="3" s="1"/>
  <c r="E214" i="3"/>
  <c r="E203" i="3"/>
  <c r="E190" i="3"/>
  <c r="E177" i="3"/>
  <c r="E165" i="3"/>
  <c r="E152" i="3"/>
  <c r="E141" i="3"/>
  <c r="E31" i="3"/>
  <c r="E45" i="3"/>
  <c r="E44" i="3" s="1"/>
  <c r="E75" i="3"/>
  <c r="E74" i="3" s="1"/>
  <c r="D304" i="3"/>
  <c r="D261" i="3"/>
  <c r="D236" i="3"/>
  <c r="D131" i="3"/>
  <c r="D120" i="3"/>
  <c r="D109" i="3"/>
  <c r="D97" i="3"/>
  <c r="D321" i="3"/>
  <c r="G26" i="3"/>
  <c r="G363" i="3" s="1"/>
  <c r="F26" i="3"/>
  <c r="F363" i="3" s="1"/>
  <c r="E26" i="3"/>
  <c r="E363" i="3" s="1"/>
  <c r="G18" i="3"/>
  <c r="G362" i="3" s="1"/>
  <c r="F18" i="3"/>
  <c r="F362" i="3" s="1"/>
  <c r="E18" i="3"/>
  <c r="E362" i="3" s="1"/>
  <c r="D225" i="3"/>
  <c r="G325" i="3"/>
  <c r="G323" i="3" s="1"/>
  <c r="G315" i="3"/>
  <c r="G308" i="3"/>
  <c r="G306" i="3" s="1"/>
  <c r="G299" i="3"/>
  <c r="G297" i="3" s="1"/>
  <c r="G287" i="3"/>
  <c r="G277" i="3"/>
  <c r="G265" i="3"/>
  <c r="G253" i="3"/>
  <c r="G251" i="3" s="1"/>
  <c r="G241" i="3"/>
  <c r="G229" i="3"/>
  <c r="G218" i="3"/>
  <c r="G359" i="3" s="1"/>
  <c r="G208" i="3"/>
  <c r="G197" i="3"/>
  <c r="G184" i="3"/>
  <c r="G171" i="3"/>
  <c r="G159" i="3"/>
  <c r="G145" i="3"/>
  <c r="G143" i="3" s="1"/>
  <c r="G135" i="3"/>
  <c r="G133" i="3" s="1"/>
  <c r="G124" i="3"/>
  <c r="G122" i="3" s="1"/>
  <c r="G113" i="3"/>
  <c r="G111" i="3" s="1"/>
  <c r="G102" i="3"/>
  <c r="G100" i="3" s="1"/>
  <c r="G88" i="3"/>
  <c r="G86" i="3" s="1"/>
  <c r="G58" i="3"/>
  <c r="G56" i="3" s="1"/>
  <c r="F325" i="3"/>
  <c r="F323" i="3" s="1"/>
  <c r="F315" i="3"/>
  <c r="F287" i="3"/>
  <c r="F277" i="3"/>
  <c r="F265" i="3"/>
  <c r="F253" i="3"/>
  <c r="F251" i="3" s="1"/>
  <c r="F241" i="3"/>
  <c r="F229" i="3"/>
  <c r="F208" i="3"/>
  <c r="F197" i="3"/>
  <c r="F184" i="3"/>
  <c r="F171" i="3"/>
  <c r="F159" i="3"/>
  <c r="F145" i="3"/>
  <c r="F135" i="3"/>
  <c r="F124" i="3"/>
  <c r="F122" i="3" s="1"/>
  <c r="F113" i="3"/>
  <c r="F111" i="3" s="1"/>
  <c r="F102" i="3"/>
  <c r="F100" i="3" s="1"/>
  <c r="F88" i="3"/>
  <c r="F86" i="3" s="1"/>
  <c r="F13" i="3"/>
  <c r="E325" i="3"/>
  <c r="E323" i="3" s="1"/>
  <c r="E315" i="3"/>
  <c r="E287" i="3"/>
  <c r="E277" i="3"/>
  <c r="E265" i="3"/>
  <c r="E253" i="3"/>
  <c r="E251" i="3" s="1"/>
  <c r="E241" i="3"/>
  <c r="E229" i="3"/>
  <c r="E208" i="3"/>
  <c r="E197" i="3"/>
  <c r="E184" i="3"/>
  <c r="E171" i="3"/>
  <c r="E159" i="3"/>
  <c r="E145" i="3"/>
  <c r="E135" i="3"/>
  <c r="E124" i="3"/>
  <c r="E122" i="3" s="1"/>
  <c r="E113" i="3"/>
  <c r="E102" i="3"/>
  <c r="E100" i="3" s="1"/>
  <c r="E88" i="3"/>
  <c r="E86" i="3" s="1"/>
  <c r="E13" i="3"/>
  <c r="G360" i="3"/>
  <c r="F360" i="3"/>
  <c r="E360" i="3"/>
  <c r="F359" i="3"/>
  <c r="E359" i="3"/>
  <c r="G358" i="3"/>
  <c r="F358" i="3"/>
  <c r="E358" i="3"/>
  <c r="G357" i="3"/>
  <c r="F357" i="3"/>
  <c r="E357" i="3"/>
  <c r="G356" i="3"/>
  <c r="D356" i="3" s="1"/>
  <c r="F356" i="3"/>
  <c r="G355" i="3"/>
  <c r="F355" i="3"/>
  <c r="E355" i="3"/>
  <c r="G354" i="3"/>
  <c r="F354" i="3"/>
  <c r="E354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G338" i="3"/>
  <c r="G335" i="3"/>
  <c r="G332" i="3"/>
  <c r="G235" i="3"/>
  <c r="F335" i="3"/>
  <c r="F332" i="3"/>
  <c r="F235" i="3"/>
  <c r="E335" i="3"/>
  <c r="E235" i="3"/>
  <c r="D343" i="3"/>
  <c r="D342" i="3"/>
  <c r="D341" i="3"/>
  <c r="D330" i="3"/>
  <c r="D328" i="3"/>
  <c r="D327" i="3"/>
  <c r="D326" i="3"/>
  <c r="D319" i="3"/>
  <c r="D313" i="3"/>
  <c r="D310" i="3"/>
  <c r="D303" i="3"/>
  <c r="D302" i="3"/>
  <c r="D301" i="3"/>
  <c r="D295" i="3"/>
  <c r="D294" i="3"/>
  <c r="D292" i="3"/>
  <c r="D291" i="3"/>
  <c r="D290" i="3"/>
  <c r="D289" i="3"/>
  <c r="D288" i="3"/>
  <c r="D282" i="3"/>
  <c r="D281" i="3"/>
  <c r="D280" i="3"/>
  <c r="D279" i="3"/>
  <c r="D278" i="3"/>
  <c r="D273" i="3"/>
  <c r="D272" i="3"/>
  <c r="D270" i="3"/>
  <c r="D269" i="3"/>
  <c r="D268" i="3"/>
  <c r="D267" i="3"/>
  <c r="D266" i="3"/>
  <c r="D258" i="3"/>
  <c r="D256" i="3"/>
  <c r="D255" i="3"/>
  <c r="D254" i="3"/>
  <c r="D249" i="3"/>
  <c r="D248" i="3"/>
  <c r="D246" i="3"/>
  <c r="D245" i="3"/>
  <c r="D244" i="3"/>
  <c r="D243" i="3"/>
  <c r="D242" i="3"/>
  <c r="D237" i="3"/>
  <c r="D234" i="3"/>
  <c r="D233" i="3"/>
  <c r="D232" i="3"/>
  <c r="D231" i="3"/>
  <c r="D230" i="3"/>
  <c r="D221" i="3"/>
  <c r="D216" i="3"/>
  <c r="D215" i="3"/>
  <c r="D213" i="3"/>
  <c r="D212" i="3"/>
  <c r="D211" i="3"/>
  <c r="D210" i="3"/>
  <c r="D209" i="3"/>
  <c r="D204" i="3"/>
  <c r="D202" i="3"/>
  <c r="D201" i="3"/>
  <c r="D200" i="3"/>
  <c r="D199" i="3"/>
  <c r="D198" i="3"/>
  <c r="D192" i="3"/>
  <c r="D191" i="3"/>
  <c r="D189" i="3"/>
  <c r="D188" i="3"/>
  <c r="D187" i="3"/>
  <c r="D186" i="3"/>
  <c r="D185" i="3"/>
  <c r="D180" i="3"/>
  <c r="D179" i="3"/>
  <c r="D178" i="3"/>
  <c r="D176" i="3"/>
  <c r="D175" i="3"/>
  <c r="D174" i="3"/>
  <c r="D173" i="3"/>
  <c r="D172" i="3"/>
  <c r="D167" i="3"/>
  <c r="D166" i="3"/>
  <c r="D164" i="3"/>
  <c r="D163" i="3"/>
  <c r="D162" i="3"/>
  <c r="D161" i="3"/>
  <c r="D160" i="3"/>
  <c r="D155" i="3"/>
  <c r="D154" i="3"/>
  <c r="D153" i="3"/>
  <c r="D150" i="3"/>
  <c r="D149" i="3"/>
  <c r="D148" i="3"/>
  <c r="D147" i="3"/>
  <c r="D146" i="3"/>
  <c r="D140" i="3"/>
  <c r="D139" i="3"/>
  <c r="D138" i="3"/>
  <c r="D136" i="3"/>
  <c r="D130" i="3"/>
  <c r="D129" i="3"/>
  <c r="D127" i="3"/>
  <c r="D126" i="3"/>
  <c r="D125" i="3"/>
  <c r="D118" i="3"/>
  <c r="D116" i="3"/>
  <c r="D115" i="3"/>
  <c r="D114" i="3"/>
  <c r="D107" i="3"/>
  <c r="D105" i="3"/>
  <c r="D104" i="3"/>
  <c r="D103" i="3"/>
  <c r="G101" i="3"/>
  <c r="F101" i="3"/>
  <c r="E101" i="3"/>
  <c r="D94" i="3"/>
  <c r="D92" i="3"/>
  <c r="D91" i="3"/>
  <c r="D90" i="3"/>
  <c r="D89" i="3"/>
  <c r="D87" i="3"/>
  <c r="D85" i="3"/>
  <c r="D83" i="3"/>
  <c r="G82" i="3"/>
  <c r="F82" i="3"/>
  <c r="E82" i="3"/>
  <c r="D79" i="3"/>
  <c r="D77" i="3"/>
  <c r="D76" i="3"/>
  <c r="G75" i="3"/>
  <c r="G73" i="3" s="1"/>
  <c r="D71" i="3"/>
  <c r="D68" i="3"/>
  <c r="G66" i="3"/>
  <c r="G65" i="3" s="1"/>
  <c r="D63" i="3"/>
  <c r="D60" i="3"/>
  <c r="D54" i="3"/>
  <c r="D52" i="3"/>
  <c r="D51" i="3"/>
  <c r="D48" i="3"/>
  <c r="D46" i="3"/>
  <c r="G45" i="3"/>
  <c r="D43" i="3"/>
  <c r="D41" i="3"/>
  <c r="D38" i="3"/>
  <c r="D35" i="3"/>
  <c r="D34" i="3"/>
  <c r="D33" i="3"/>
  <c r="D32" i="3"/>
  <c r="D30" i="3"/>
  <c r="D28" i="3"/>
  <c r="D27" i="3"/>
  <c r="D25" i="3"/>
  <c r="D21" i="3"/>
  <c r="D20" i="3"/>
  <c r="D19" i="3"/>
  <c r="D14" i="3"/>
  <c r="G13" i="3"/>
  <c r="I18" i="3"/>
  <c r="I26" i="3"/>
  <c r="I363" i="3" s="1"/>
  <c r="H33" i="3"/>
  <c r="K26" i="3"/>
  <c r="K363" i="3" s="1"/>
  <c r="K31" i="3"/>
  <c r="K36" i="3"/>
  <c r="J88" i="3"/>
  <c r="J86" i="3" s="1"/>
  <c r="J265" i="3"/>
  <c r="J263" i="3" s="1"/>
  <c r="J18" i="3"/>
  <c r="J31" i="3"/>
  <c r="H19" i="3"/>
  <c r="H27" i="3"/>
  <c r="H32" i="3"/>
  <c r="H20" i="3"/>
  <c r="H38" i="3"/>
  <c r="H17" i="3"/>
  <c r="L17" i="3" s="1"/>
  <c r="H34" i="3"/>
  <c r="H25" i="3"/>
  <c r="H35" i="3"/>
  <c r="H30" i="3"/>
  <c r="H43" i="3"/>
  <c r="H46" i="3"/>
  <c r="K45" i="3"/>
  <c r="K44" i="3" s="1"/>
  <c r="J45" i="3"/>
  <c r="J44" i="3" s="1"/>
  <c r="I50" i="3"/>
  <c r="I49" i="3" s="1"/>
  <c r="K50" i="3"/>
  <c r="K49" i="3" s="1"/>
  <c r="J50" i="3"/>
  <c r="J49" i="3" s="1"/>
  <c r="H51" i="3"/>
  <c r="H52" i="3"/>
  <c r="H54" i="3"/>
  <c r="J58" i="3"/>
  <c r="J56" i="3" s="1"/>
  <c r="H60" i="3"/>
  <c r="H63" i="3"/>
  <c r="H64" i="3"/>
  <c r="K65" i="3"/>
  <c r="J65" i="3"/>
  <c r="H67" i="3"/>
  <c r="H68" i="3"/>
  <c r="H71" i="3"/>
  <c r="H72" i="3"/>
  <c r="H79" i="3"/>
  <c r="K75" i="3"/>
  <c r="K73" i="3" s="1"/>
  <c r="H80" i="3"/>
  <c r="K82" i="3"/>
  <c r="J82" i="3"/>
  <c r="H85" i="3"/>
  <c r="H97" i="3"/>
  <c r="H87" i="3"/>
  <c r="H89" i="3"/>
  <c r="H91" i="3"/>
  <c r="H92" i="3"/>
  <c r="H94" i="3"/>
  <c r="H99" i="3"/>
  <c r="J100" i="3"/>
  <c r="K101" i="3"/>
  <c r="J101" i="3"/>
  <c r="H103" i="3"/>
  <c r="H105" i="3"/>
  <c r="H107" i="3"/>
  <c r="H109" i="3"/>
  <c r="H110" i="3"/>
  <c r="J113" i="3"/>
  <c r="J111" i="3" s="1"/>
  <c r="H114" i="3"/>
  <c r="H115" i="3"/>
  <c r="H116" i="3"/>
  <c r="H118" i="3"/>
  <c r="H120" i="3"/>
  <c r="H121" i="3"/>
  <c r="H131" i="3"/>
  <c r="J124" i="3"/>
  <c r="J122" i="3" s="1"/>
  <c r="H125" i="3"/>
  <c r="H126" i="3"/>
  <c r="H127" i="3"/>
  <c r="H129" i="3"/>
  <c r="H130" i="3"/>
  <c r="H132" i="3"/>
  <c r="J135" i="3"/>
  <c r="H138" i="3"/>
  <c r="H139" i="3"/>
  <c r="H140" i="3"/>
  <c r="H142" i="3"/>
  <c r="I152" i="3"/>
  <c r="K152" i="3"/>
  <c r="J145" i="3"/>
  <c r="J152" i="3"/>
  <c r="H146" i="3"/>
  <c r="H147" i="3"/>
  <c r="H148" i="3"/>
  <c r="H150" i="3"/>
  <c r="H154" i="3"/>
  <c r="H155" i="3"/>
  <c r="H156" i="3"/>
  <c r="K165" i="3"/>
  <c r="J159" i="3"/>
  <c r="J157" i="3" s="1"/>
  <c r="H160" i="3"/>
  <c r="H161" i="3"/>
  <c r="H162" i="3"/>
  <c r="H163" i="3"/>
  <c r="H164" i="3"/>
  <c r="H166" i="3"/>
  <c r="H168" i="3"/>
  <c r="K177" i="3"/>
  <c r="J171" i="3"/>
  <c r="J177" i="3"/>
  <c r="H173" i="3"/>
  <c r="H174" i="3"/>
  <c r="H175" i="3"/>
  <c r="H176" i="3"/>
  <c r="H179" i="3"/>
  <c r="H180" i="3"/>
  <c r="H181" i="3"/>
  <c r="I190" i="3"/>
  <c r="K190" i="3"/>
  <c r="J184" i="3"/>
  <c r="J190" i="3"/>
  <c r="H185" i="3"/>
  <c r="H186" i="3"/>
  <c r="H187" i="3"/>
  <c r="H188" i="3"/>
  <c r="H189" i="3"/>
  <c r="H192" i="3"/>
  <c r="H193" i="3"/>
  <c r="J197" i="3"/>
  <c r="J203" i="3"/>
  <c r="H198" i="3"/>
  <c r="H199" i="3"/>
  <c r="H200" i="3"/>
  <c r="H201" i="3"/>
  <c r="H202" i="3"/>
  <c r="H204" i="3"/>
  <c r="H362" i="3" s="1"/>
  <c r="H205" i="3"/>
  <c r="H215" i="3"/>
  <c r="K214" i="3"/>
  <c r="H214" i="3" s="1"/>
  <c r="J208" i="3"/>
  <c r="J206" i="3" s="1"/>
  <c r="H209" i="3"/>
  <c r="H210" i="3"/>
  <c r="H211" i="3"/>
  <c r="H212" i="3"/>
  <c r="H213" i="3"/>
  <c r="H216" i="3"/>
  <c r="H217" i="3"/>
  <c r="H221" i="3"/>
  <c r="H224" i="3"/>
  <c r="H225" i="3"/>
  <c r="K235" i="3"/>
  <c r="J229" i="3"/>
  <c r="J235" i="3"/>
  <c r="H230" i="3"/>
  <c r="H231" i="3"/>
  <c r="H232" i="3"/>
  <c r="H233" i="3"/>
  <c r="H234" i="3"/>
  <c r="H237" i="3"/>
  <c r="H238" i="3"/>
  <c r="K247" i="3"/>
  <c r="J241" i="3"/>
  <c r="J247" i="3"/>
  <c r="H243" i="3"/>
  <c r="H244" i="3"/>
  <c r="H245" i="3"/>
  <c r="H246" i="3"/>
  <c r="H248" i="3"/>
  <c r="H250" i="3"/>
  <c r="H261" i="3"/>
  <c r="K251" i="3"/>
  <c r="J251" i="3"/>
  <c r="H254" i="3"/>
  <c r="H255" i="3"/>
  <c r="H256" i="3"/>
  <c r="H258" i="3"/>
  <c r="H262" i="3"/>
  <c r="K271" i="3"/>
  <c r="H266" i="3"/>
  <c r="H267" i="3"/>
  <c r="H268" i="3"/>
  <c r="H269" i="3"/>
  <c r="H270" i="3"/>
  <c r="H272" i="3"/>
  <c r="H274" i="3"/>
  <c r="J277" i="3"/>
  <c r="H278" i="3"/>
  <c r="H279" i="3"/>
  <c r="H280" i="3"/>
  <c r="H281" i="3"/>
  <c r="H282" i="3"/>
  <c r="H284" i="3"/>
  <c r="I293" i="3"/>
  <c r="K293" i="3"/>
  <c r="J287" i="3"/>
  <c r="J293" i="3"/>
  <c r="H288" i="3"/>
  <c r="H289" i="3"/>
  <c r="H290" i="3"/>
  <c r="H291" i="3"/>
  <c r="H292" i="3"/>
  <c r="H294" i="3"/>
  <c r="H296" i="3"/>
  <c r="J299" i="3"/>
  <c r="J297" i="3" s="1"/>
  <c r="H301" i="3"/>
  <c r="H302" i="3"/>
  <c r="H303" i="3"/>
  <c r="H304" i="3"/>
  <c r="H305" i="3"/>
  <c r="I306" i="3"/>
  <c r="J306" i="3"/>
  <c r="H309" i="3"/>
  <c r="H310" i="3"/>
  <c r="H313" i="3"/>
  <c r="H314" i="3"/>
  <c r="J315" i="3"/>
  <c r="H319" i="3"/>
  <c r="H321" i="3"/>
  <c r="H322" i="3"/>
  <c r="I323" i="3"/>
  <c r="J323" i="3"/>
  <c r="H326" i="3"/>
  <c r="H327" i="3"/>
  <c r="H328" i="3"/>
  <c r="H330" i="3"/>
  <c r="H331" i="3"/>
  <c r="K332" i="3"/>
  <c r="J332" i="3"/>
  <c r="H334" i="3"/>
  <c r="I335" i="3"/>
  <c r="K335" i="3"/>
  <c r="J335" i="3"/>
  <c r="H337" i="3"/>
  <c r="I338" i="3"/>
  <c r="J338" i="3"/>
  <c r="K338" i="3"/>
  <c r="H341" i="3"/>
  <c r="H342" i="3"/>
  <c r="H343" i="3"/>
  <c r="H344" i="3"/>
  <c r="J359" i="3"/>
  <c r="I360" i="3"/>
  <c r="K360" i="3"/>
  <c r="J360" i="3"/>
  <c r="I31" i="3"/>
  <c r="I36" i="3"/>
  <c r="J73" i="3"/>
  <c r="H300" i="3"/>
  <c r="H28" i="3"/>
  <c r="H355" i="3"/>
  <c r="H249" i="3"/>
  <c r="K323" i="3"/>
  <c r="H136" i="3"/>
  <c r="I315" i="3"/>
  <c r="H167" i="3"/>
  <c r="D37" i="3"/>
  <c r="H242" i="3"/>
  <c r="I101" i="3"/>
  <c r="J36" i="3"/>
  <c r="H41" i="3"/>
  <c r="H37" i="3"/>
  <c r="H172" i="3"/>
  <c r="I82" i="3"/>
  <c r="H48" i="3"/>
  <c r="H236" i="3"/>
  <c r="H220" i="3"/>
  <c r="H191" i="3"/>
  <c r="H178" i="3"/>
  <c r="H76" i="3"/>
  <c r="H153" i="3"/>
  <c r="H83" i="3"/>
  <c r="I73" i="3"/>
  <c r="I45" i="3"/>
  <c r="H273" i="3"/>
  <c r="H77" i="3"/>
  <c r="H295" i="3"/>
  <c r="J74" i="3"/>
  <c r="I74" i="3"/>
  <c r="I182" i="3" l="1"/>
  <c r="J364" i="3"/>
  <c r="K364" i="3"/>
  <c r="D220" i="3"/>
  <c r="E218" i="3"/>
  <c r="D218" i="3" s="1"/>
  <c r="E206" i="3"/>
  <c r="G182" i="3"/>
  <c r="D190" i="3"/>
  <c r="K239" i="3"/>
  <c r="G195" i="3"/>
  <c r="D203" i="3"/>
  <c r="D177" i="3"/>
  <c r="D340" i="3"/>
  <c r="D45" i="3"/>
  <c r="F227" i="3"/>
  <c r="D171" i="3"/>
  <c r="D271" i="3"/>
  <c r="D113" i="3"/>
  <c r="D152" i="3"/>
  <c r="D283" i="3"/>
  <c r="D81" i="3"/>
  <c r="D145" i="3"/>
  <c r="D241" i="3"/>
  <c r="D251" i="3"/>
  <c r="D159" i="3"/>
  <c r="D219" i="3"/>
  <c r="D124" i="3"/>
  <c r="E133" i="3"/>
  <c r="D133" i="3" s="1"/>
  <c r="G263" i="3"/>
  <c r="E227" i="3"/>
  <c r="K275" i="3"/>
  <c r="H275" i="3" s="1"/>
  <c r="K157" i="3"/>
  <c r="D122" i="3"/>
  <c r="E66" i="3"/>
  <c r="E65" i="3" s="1"/>
  <c r="D65" i="3" s="1"/>
  <c r="D315" i="3"/>
  <c r="H45" i="3"/>
  <c r="K169" i="3"/>
  <c r="H169" i="3" s="1"/>
  <c r="D300" i="3"/>
  <c r="D332" i="3"/>
  <c r="K74" i="3"/>
  <c r="H74" i="3" s="1"/>
  <c r="J239" i="3"/>
  <c r="D59" i="3"/>
  <c r="E73" i="3"/>
  <c r="D73" i="3" s="1"/>
  <c r="H332" i="3"/>
  <c r="D100" i="3"/>
  <c r="E143" i="3"/>
  <c r="D143" i="3" s="1"/>
  <c r="D197" i="3"/>
  <c r="D287" i="3"/>
  <c r="F285" i="3"/>
  <c r="G275" i="3"/>
  <c r="D354" i="3"/>
  <c r="D165" i="3"/>
  <c r="D277" i="3"/>
  <c r="F263" i="3"/>
  <c r="F157" i="3"/>
  <c r="F133" i="3"/>
  <c r="D18" i="3"/>
  <c r="D362" i="3" s="1"/>
  <c r="H335" i="3"/>
  <c r="E285" i="3"/>
  <c r="D357" i="3"/>
  <c r="J365" i="3"/>
  <c r="H360" i="3"/>
  <c r="E169" i="3"/>
  <c r="H247" i="3"/>
  <c r="G74" i="3"/>
  <c r="D74" i="3" s="1"/>
  <c r="G12" i="3"/>
  <c r="E111" i="3"/>
  <c r="D111" i="3" s="1"/>
  <c r="D353" i="3"/>
  <c r="F218" i="3"/>
  <c r="F361" i="3" s="1"/>
  <c r="G239" i="3"/>
  <c r="K285" i="3"/>
  <c r="K263" i="3"/>
  <c r="H263" i="3" s="1"/>
  <c r="D355" i="3"/>
  <c r="D358" i="3"/>
  <c r="E239" i="3"/>
  <c r="G169" i="3"/>
  <c r="K365" i="3"/>
  <c r="F182" i="3"/>
  <c r="I365" i="3"/>
  <c r="H82" i="3"/>
  <c r="D141" i="3"/>
  <c r="I285" i="3"/>
  <c r="H145" i="3"/>
  <c r="H135" i="3"/>
  <c r="D253" i="3"/>
  <c r="G361" i="3"/>
  <c r="H124" i="3"/>
  <c r="H159" i="3"/>
  <c r="D265" i="3"/>
  <c r="H323" i="3"/>
  <c r="H31" i="3"/>
  <c r="H197" i="3"/>
  <c r="H101" i="3"/>
  <c r="H111" i="3"/>
  <c r="K133" i="3"/>
  <c r="H133" i="3" s="1"/>
  <c r="H315" i="3"/>
  <c r="I122" i="3"/>
  <c r="H122" i="3" s="1"/>
  <c r="H86" i="3"/>
  <c r="H50" i="3"/>
  <c r="H36" i="3"/>
  <c r="H26" i="3"/>
  <c r="H363" i="3" s="1"/>
  <c r="D13" i="3"/>
  <c r="D184" i="3"/>
  <c r="G44" i="3"/>
  <c r="D44" i="3" s="1"/>
  <c r="E195" i="3"/>
  <c r="D75" i="3"/>
  <c r="E263" i="3"/>
  <c r="F143" i="3"/>
  <c r="D49" i="3"/>
  <c r="H190" i="3"/>
  <c r="D102" i="3"/>
  <c r="E275" i="3"/>
  <c r="H165" i="3"/>
  <c r="H203" i="3"/>
  <c r="H177" i="3"/>
  <c r="D50" i="3"/>
  <c r="F74" i="3"/>
  <c r="D101" i="3"/>
  <c r="G227" i="3"/>
  <c r="D135" i="3"/>
  <c r="E182" i="3"/>
  <c r="D229" i="3"/>
  <c r="F206" i="3"/>
  <c r="G206" i="3"/>
  <c r="D206" i="3" s="1"/>
  <c r="H73" i="3"/>
  <c r="D86" i="3"/>
  <c r="F275" i="3"/>
  <c r="H88" i="3"/>
  <c r="H81" i="3"/>
  <c r="K308" i="3"/>
  <c r="H338" i="3"/>
  <c r="J227" i="3"/>
  <c r="H218" i="3"/>
  <c r="J195" i="3"/>
  <c r="H152" i="3"/>
  <c r="D335" i="3"/>
  <c r="F364" i="3"/>
  <c r="H299" i="3"/>
  <c r="D82" i="3"/>
  <c r="D214" i="3"/>
  <c r="K182" i="3"/>
  <c r="H182" i="3" s="1"/>
  <c r="K206" i="3"/>
  <c r="H206" i="3" s="1"/>
  <c r="E157" i="3"/>
  <c r="G157" i="3"/>
  <c r="F239" i="3"/>
  <c r="J169" i="3"/>
  <c r="H287" i="3"/>
  <c r="G285" i="3"/>
  <c r="H100" i="3"/>
  <c r="H340" i="3"/>
  <c r="H357" i="3"/>
  <c r="J133" i="3"/>
  <c r="J275" i="3"/>
  <c r="D323" i="3"/>
  <c r="D352" i="3"/>
  <c r="H113" i="3"/>
  <c r="J143" i="3"/>
  <c r="H358" i="3"/>
  <c r="H66" i="3"/>
  <c r="H350" i="3"/>
  <c r="H75" i="3"/>
  <c r="I157" i="3"/>
  <c r="H251" i="3"/>
  <c r="D293" i="3"/>
  <c r="E12" i="3"/>
  <c r="D325" i="3"/>
  <c r="H352" i="3"/>
  <c r="J361" i="3"/>
  <c r="K227" i="3"/>
  <c r="J182" i="3"/>
  <c r="D31" i="3"/>
  <c r="D316" i="3"/>
  <c r="H184" i="3"/>
  <c r="H208" i="3"/>
  <c r="H229" i="3"/>
  <c r="H277" i="3"/>
  <c r="J12" i="3"/>
  <c r="H49" i="3"/>
  <c r="D26" i="3"/>
  <c r="D363" i="3" s="1"/>
  <c r="I297" i="3"/>
  <c r="H297" i="3" s="1"/>
  <c r="E338" i="3"/>
  <c r="D338" i="3" s="1"/>
  <c r="H21" i="3"/>
  <c r="D235" i="3"/>
  <c r="E349" i="3"/>
  <c r="D349" i="3" s="1"/>
  <c r="D351" i="3"/>
  <c r="D359" i="3"/>
  <c r="D360" i="3"/>
  <c r="F195" i="3"/>
  <c r="G365" i="3"/>
  <c r="E364" i="3"/>
  <c r="H354" i="3"/>
  <c r="K353" i="3"/>
  <c r="H353" i="3" s="1"/>
  <c r="J285" i="3"/>
  <c r="H359" i="3"/>
  <c r="I143" i="3"/>
  <c r="I65" i="3"/>
  <c r="H65" i="3" s="1"/>
  <c r="H59" i="3"/>
  <c r="H14" i="3"/>
  <c r="L14" i="3" s="1"/>
  <c r="F349" i="3"/>
  <c r="D350" i="3"/>
  <c r="F169" i="3"/>
  <c r="D88" i="3"/>
  <c r="H102" i="3"/>
  <c r="H171" i="3"/>
  <c r="H265" i="3"/>
  <c r="F56" i="3"/>
  <c r="I56" i="3"/>
  <c r="H56" i="3" s="1"/>
  <c r="H58" i="3"/>
  <c r="I12" i="3"/>
  <c r="H13" i="3"/>
  <c r="H18" i="3"/>
  <c r="K12" i="3"/>
  <c r="D299" i="3"/>
  <c r="E297" i="3"/>
  <c r="D297" i="3" s="1"/>
  <c r="I361" i="3"/>
  <c r="I239" i="3"/>
  <c r="H241" i="3"/>
  <c r="D58" i="3"/>
  <c r="E56" i="3"/>
  <c r="D56" i="3" s="1"/>
  <c r="F365" i="3"/>
  <c r="F12" i="3"/>
  <c r="H283" i="3"/>
  <c r="H271" i="3"/>
  <c r="H235" i="3"/>
  <c r="I44" i="3"/>
  <c r="H44" i="3" s="1"/>
  <c r="E365" i="3"/>
  <c r="H141" i="3"/>
  <c r="H293" i="3"/>
  <c r="D208" i="3"/>
  <c r="H325" i="3"/>
  <c r="D36" i="3"/>
  <c r="E308" i="3"/>
  <c r="I364" i="3" l="1"/>
  <c r="D182" i="3"/>
  <c r="H364" i="3"/>
  <c r="H239" i="3"/>
  <c r="D195" i="3"/>
  <c r="H195" i="3"/>
  <c r="H157" i="3"/>
  <c r="D263" i="3"/>
  <c r="D227" i="3"/>
  <c r="D285" i="3"/>
  <c r="G364" i="3"/>
  <c r="D169" i="3"/>
  <c r="D66" i="3"/>
  <c r="D275" i="3"/>
  <c r="H285" i="3"/>
  <c r="D239" i="3"/>
  <c r="D12" i="3"/>
  <c r="H143" i="3"/>
  <c r="D365" i="3"/>
  <c r="H365" i="3"/>
  <c r="D157" i="3"/>
  <c r="H227" i="3"/>
  <c r="G345" i="3"/>
  <c r="H349" i="3"/>
  <c r="F345" i="3"/>
  <c r="J345" i="3"/>
  <c r="J348" i="3" s="1"/>
  <c r="D364" i="3"/>
  <c r="K306" i="3"/>
  <c r="K345" i="3" s="1"/>
  <c r="H308" i="3"/>
  <c r="H361" i="3" s="1"/>
  <c r="H12" i="3"/>
  <c r="I345" i="3"/>
  <c r="I348" i="3" s="1"/>
  <c r="D308" i="3"/>
  <c r="E306" i="3"/>
  <c r="E361" i="3"/>
  <c r="D361" i="3" l="1"/>
  <c r="H306" i="3"/>
  <c r="E345" i="3"/>
  <c r="D345" i="3" s="1"/>
  <c r="D306" i="3"/>
  <c r="K348" i="3" l="1"/>
  <c r="H348" i="3" s="1"/>
  <c r="H345" i="3"/>
</calcChain>
</file>

<file path=xl/sharedStrings.xml><?xml version="1.0" encoding="utf-8"?>
<sst xmlns="http://schemas.openxmlformats.org/spreadsheetml/2006/main" count="425" uniqueCount="102">
  <si>
    <t>Išlaidoms</t>
  </si>
  <si>
    <t>Turtui įsigyti</t>
  </si>
  <si>
    <t>Programos kodas</t>
  </si>
  <si>
    <t>B</t>
  </si>
  <si>
    <t>L</t>
  </si>
  <si>
    <t>S</t>
  </si>
  <si>
    <t>R</t>
  </si>
  <si>
    <t>P</t>
  </si>
  <si>
    <t>D</t>
  </si>
  <si>
    <t>I</t>
  </si>
  <si>
    <t>K</t>
  </si>
  <si>
    <t>U</t>
  </si>
  <si>
    <t>Kupiškio rajono savivaldybės administracija</t>
  </si>
  <si>
    <t>Kupiškio socialinių paslaugų centras</t>
  </si>
  <si>
    <t>Kupiškio Lauryno Stuokos-Gucevičiaus gimnazija</t>
  </si>
  <si>
    <t>Kupiškio Povilo Matulionio progimnazija</t>
  </si>
  <si>
    <t>Kupiškio r. Skapiškio pagrindinė mokykla</t>
  </si>
  <si>
    <t>Kupiškio r. Alizavos pagrindinė mokykla</t>
  </si>
  <si>
    <t>Kupiškio jaunimo centras</t>
  </si>
  <si>
    <t>Kupiškio r. Noriūnų Jono Černiaus pagrindinė mokykla</t>
  </si>
  <si>
    <t>Kupiškio Kupos pradinė mokykla</t>
  </si>
  <si>
    <t>Kupiškio meno mokykla</t>
  </si>
  <si>
    <t>Kupiškio etnografijos muziejus</t>
  </si>
  <si>
    <t>Kupiškio r. švietimo pagalbos tarnyba</t>
  </si>
  <si>
    <t>Kupiškio rajono savivaldybės kontrolės ir audito tarnyba</t>
  </si>
  <si>
    <t>Kupiškio rajono  šv. Kazimiero vaikų globos namai</t>
  </si>
  <si>
    <t>Kupiškio rajono savivaldybės administracijos direktoriaus rezervas</t>
  </si>
  <si>
    <t>Žinių visuomenės, kultūros ir sportinio aktyvumo skatinimo programa</t>
  </si>
  <si>
    <t>Ekonominio konkurencingumo ir investicijų plėtros programa</t>
  </si>
  <si>
    <t>Viešosios infrastruktūros plėtros programa</t>
  </si>
  <si>
    <t>Socialinės ir sveikatos apsaugos programa</t>
  </si>
  <si>
    <t>Savivaldybės valdymo ir pagrindinių funkcijų vykdymo programa</t>
  </si>
  <si>
    <t>Kupiškio rajono savivaldybės tarybos</t>
  </si>
  <si>
    <t>3 priedas</t>
  </si>
  <si>
    <t>Iš viso asignavimų</t>
  </si>
  <si>
    <t>iš viso</t>
  </si>
  <si>
    <t>iš jų:  darbo užmokesčiui</t>
  </si>
  <si>
    <t>Asignavimų valdytojas /                                Vykdoma programa</t>
  </si>
  <si>
    <t>Biudžetinių įstaigų pajamų įmokų lėšos</t>
  </si>
  <si>
    <t>Paskolų lėšos</t>
  </si>
  <si>
    <t>Specialiųjų programų lėšos</t>
  </si>
  <si>
    <t>Valstybės investicijų programoje numatytiems projektams finansuoti</t>
  </si>
  <si>
    <t>Valstybinėms ( valstybės perduotoms savivaldybėms ) funkcijoms atlikti</t>
  </si>
  <si>
    <t>Kupiškio rajono savivaldybės administracijos                               Socialinės paramos skyrius</t>
  </si>
  <si>
    <t>Kupiškio rajono savivaldybės administracijos                                          Finansų ir biudžeto skyrius</t>
  </si>
  <si>
    <t>Kupiškio mokykla „Varpelis“</t>
  </si>
  <si>
    <t>Kupiškio vaikų lopšelis-darželis „Obelėlė“</t>
  </si>
  <si>
    <t>Kupiškio rajono savivaldybės priešgaisrinė tarnyba</t>
  </si>
  <si>
    <t>Kupiškio rajono savivaldybės kultūros centras</t>
  </si>
  <si>
    <t>Kupiškio rajono savivaldybės viešoji biblioteka</t>
  </si>
  <si>
    <t>Kupiškio vaikų lopšelis-darželis „Saulutė“</t>
  </si>
  <si>
    <t>Savivaldybės biudžeto lėšos (bendroms biudžeto reikmėms)</t>
  </si>
  <si>
    <t>2014 metų nepanaudotas biudžeto lėšų likutis</t>
  </si>
  <si>
    <t>Tikslinės paskirties lėšos</t>
  </si>
  <si>
    <t>Kupiškio r. kūno kultūros ir sporto centras</t>
  </si>
  <si>
    <t>01</t>
  </si>
  <si>
    <t>Bendros vastybės paslaugos</t>
  </si>
  <si>
    <t>Gynyba</t>
  </si>
  <si>
    <t>03</t>
  </si>
  <si>
    <t>Viešoji tvarka ir visuomenės apsauga</t>
  </si>
  <si>
    <t>04</t>
  </si>
  <si>
    <t>Ekonomika</t>
  </si>
  <si>
    <t>05</t>
  </si>
  <si>
    <t>Aplinkos apsauga</t>
  </si>
  <si>
    <t>06</t>
  </si>
  <si>
    <t>Būstas ir komunalinis ūkis</t>
  </si>
  <si>
    <t>07</t>
  </si>
  <si>
    <t>Sveikatos apsauga</t>
  </si>
  <si>
    <t>08</t>
  </si>
  <si>
    <t>Poilsis, kultūra ir religija</t>
  </si>
  <si>
    <t>09</t>
  </si>
  <si>
    <t>Švietimas</t>
  </si>
  <si>
    <t>10</t>
  </si>
  <si>
    <t>Socialinė apsauga</t>
  </si>
  <si>
    <t>____________________</t>
  </si>
  <si>
    <t>02</t>
  </si>
  <si>
    <t>iš jų: finansinių įsipareigojimų vykdymas (paskolų grąžinimas)</t>
  </si>
  <si>
    <t xml:space="preserve">IŠ VISO ASIGNAVIMŲ </t>
  </si>
  <si>
    <t>(eurais)</t>
  </si>
  <si>
    <t>iš jų: Kupiškio rajono savivaldybės administracijos direktoriaus rezervas</t>
  </si>
  <si>
    <t>iš jų: Kupiškio rajono savivaldybės taryba</t>
  </si>
  <si>
    <t>E</t>
  </si>
  <si>
    <t>Žinių visuomenės, kultūrinio ir sportinio aktyvumo skatinimo programa</t>
  </si>
  <si>
    <t>Kupiškio r. Subačiaus  gimnazija</t>
  </si>
  <si>
    <t>Kupiškio r. Antašavos mokykla-daugiafunkcis centras</t>
  </si>
  <si>
    <t>Kupiškio r. Rudilių Jono Laužiko universalus daugiafunkcis centras</t>
  </si>
  <si>
    <t>Kupiškio r. Adomynės mokykla-daugiafunckis centras</t>
  </si>
  <si>
    <t>Europos Sąjungos finansinės paramos lėšos</t>
  </si>
  <si>
    <t>iš jų: trumpalaikiams įsipareigojimas, buvusiems 2015 m. gruodžio 31 d., padengti iš 2015 metų biudžeto nepanaudotos pajamų dalies</t>
  </si>
  <si>
    <t>VB</t>
  </si>
  <si>
    <t>Valstybės biudžeto lėšos</t>
  </si>
  <si>
    <t>Kupiškio r. Šimonių pagrindinė mokykla</t>
  </si>
  <si>
    <t>Kupiškio r. Salamiesčio pagrindinė mokykla</t>
  </si>
  <si>
    <t>Finansa-vimo šaltinis</t>
  </si>
  <si>
    <t>Kupiškio r. Šepetos Almos Adamkienės pagrindinė mokykla</t>
  </si>
  <si>
    <t>Kupiškio r. Subačiaus vaikų lopšelis-darželis</t>
  </si>
  <si>
    <t>IŠ VISO IŠLAIDŲ</t>
  </si>
  <si>
    <t>Ugdymo reikmėms finansuoti</t>
  </si>
  <si>
    <t>PATVIRTINTA</t>
  </si>
  <si>
    <t xml:space="preserve">KUPIŠKIO RAJONO SAVIVALDYBĖS 2020 METŲ BIUDŽETO ASIGNAVIMAI  PAGAL ASIGNAVIMŲ VALDYTOJUS IR  LĖŠŲ ŠALTINIUS </t>
  </si>
  <si>
    <t>2020 m. vasario 20 d. sprendimu Nr. TS-46</t>
  </si>
  <si>
    <t>(2020 m. rugsėjo     d. sprendimo Nr.TS-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</si>
</sst>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3" fontId="8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Įprastas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abSelected="1" zoomScaleNormal="100" workbookViewId="0">
      <pane ySplit="11" topLeftCell="A309" activePane="bottomLeft" state="frozen"/>
      <selection pane="bottomLeft" activeCell="A323" sqref="A323:XFD323"/>
    </sheetView>
  </sheetViews>
  <sheetFormatPr defaultColWidth="8.85546875" defaultRowHeight="15" x14ac:dyDescent="0.2"/>
  <cols>
    <col min="1" max="1" width="10.7109375" style="8" customWidth="1"/>
    <col min="2" max="2" width="36.140625" style="3" customWidth="1"/>
    <col min="3" max="3" width="6.85546875" style="8" customWidth="1"/>
    <col min="4" max="5" width="13.140625" style="8" hidden="1" customWidth="1"/>
    <col min="6" max="6" width="13.5703125" style="8" hidden="1" customWidth="1"/>
    <col min="7" max="7" width="10.85546875" style="8" hidden="1" customWidth="1"/>
    <col min="8" max="8" width="11.28515625" style="7" customWidth="1"/>
    <col min="9" max="10" width="11.140625" style="9" customWidth="1"/>
    <col min="11" max="11" width="9.140625" style="9" customWidth="1"/>
    <col min="12" max="12" width="8.85546875" style="3" hidden="1" customWidth="1"/>
    <col min="13" max="16384" width="8.85546875" style="3"/>
  </cols>
  <sheetData>
    <row r="1" spans="1:18" x14ac:dyDescent="0.2">
      <c r="C1" s="73" t="s">
        <v>98</v>
      </c>
    </row>
    <row r="2" spans="1:18" x14ac:dyDescent="0.2">
      <c r="C2" s="1" t="s">
        <v>32</v>
      </c>
      <c r="H2" s="1"/>
      <c r="I2" s="3"/>
      <c r="J2" s="3"/>
    </row>
    <row r="3" spans="1:18" x14ac:dyDescent="0.2">
      <c r="C3" s="1" t="s">
        <v>100</v>
      </c>
      <c r="H3" s="1"/>
      <c r="I3" s="3"/>
      <c r="J3" s="3"/>
    </row>
    <row r="4" spans="1:18" ht="13.9" customHeight="1" x14ac:dyDescent="0.2">
      <c r="C4" s="116" t="s">
        <v>101</v>
      </c>
      <c r="D4" s="116"/>
      <c r="E4" s="116"/>
      <c r="F4" s="116"/>
      <c r="G4" s="116"/>
      <c r="H4" s="116"/>
      <c r="I4" s="116"/>
      <c r="J4" s="116"/>
      <c r="K4" s="116"/>
    </row>
    <row r="5" spans="1:18" ht="13.9" customHeight="1" x14ac:dyDescent="0.2">
      <c r="C5" s="116" t="s">
        <v>33</v>
      </c>
      <c r="D5" s="116"/>
      <c r="E5" s="116"/>
      <c r="F5" s="116"/>
      <c r="G5" s="116"/>
      <c r="H5" s="116"/>
      <c r="I5" s="3"/>
      <c r="J5" s="3"/>
    </row>
    <row r="6" spans="1:18" ht="13.9" customHeight="1" x14ac:dyDescent="0.2">
      <c r="C6" s="1"/>
      <c r="H6" s="3"/>
    </row>
    <row r="7" spans="1:18" ht="39" customHeight="1" x14ac:dyDescent="0.2">
      <c r="A7" s="108" t="s">
        <v>99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"/>
      <c r="N7" s="2"/>
      <c r="O7" s="2"/>
      <c r="P7" s="2"/>
      <c r="Q7" s="2"/>
      <c r="R7" s="2"/>
    </row>
    <row r="8" spans="1:18" ht="16.149999999999999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2" t="s">
        <v>78</v>
      </c>
      <c r="L8" s="2"/>
      <c r="M8" s="2"/>
      <c r="N8" s="2"/>
      <c r="O8" s="2"/>
      <c r="P8" s="2"/>
      <c r="Q8" s="2"/>
      <c r="R8" s="2"/>
    </row>
    <row r="9" spans="1:18" ht="14.25" customHeight="1" x14ac:dyDescent="0.2">
      <c r="A9" s="109" t="s">
        <v>2</v>
      </c>
      <c r="B9" s="109" t="s">
        <v>37</v>
      </c>
      <c r="C9" s="110" t="s">
        <v>93</v>
      </c>
      <c r="D9" s="103" t="s">
        <v>34</v>
      </c>
      <c r="E9" s="103" t="s">
        <v>0</v>
      </c>
      <c r="F9" s="103"/>
      <c r="G9" s="103" t="s">
        <v>1</v>
      </c>
      <c r="H9" s="103" t="s">
        <v>34</v>
      </c>
      <c r="I9" s="103" t="s">
        <v>0</v>
      </c>
      <c r="J9" s="103"/>
      <c r="K9" s="103" t="s">
        <v>1</v>
      </c>
    </row>
    <row r="10" spans="1:18" ht="30" customHeight="1" x14ac:dyDescent="0.2">
      <c r="A10" s="109"/>
      <c r="B10" s="109"/>
      <c r="C10" s="110"/>
      <c r="D10" s="103"/>
      <c r="E10" s="67" t="s">
        <v>35</v>
      </c>
      <c r="F10" s="67" t="s">
        <v>36</v>
      </c>
      <c r="G10" s="103"/>
      <c r="H10" s="103"/>
      <c r="I10" s="67" t="s">
        <v>35</v>
      </c>
      <c r="J10" s="67" t="s">
        <v>36</v>
      </c>
      <c r="K10" s="103"/>
    </row>
    <row r="11" spans="1:18" ht="16.899999999999999" customHeight="1" x14ac:dyDescent="0.2">
      <c r="A11" s="66">
        <v>1</v>
      </c>
      <c r="B11" s="66">
        <v>2</v>
      </c>
      <c r="C11" s="21">
        <v>3</v>
      </c>
      <c r="D11" s="67">
        <v>4</v>
      </c>
      <c r="E11" s="67">
        <v>5</v>
      </c>
      <c r="F11" s="67">
        <v>6</v>
      </c>
      <c r="G11" s="67">
        <v>7</v>
      </c>
      <c r="H11" s="67">
        <v>4</v>
      </c>
      <c r="I11" s="67">
        <v>5</v>
      </c>
      <c r="J11" s="67">
        <v>6</v>
      </c>
      <c r="K11" s="67">
        <v>7</v>
      </c>
    </row>
    <row r="12" spans="1:18" ht="30" customHeight="1" x14ac:dyDescent="0.2">
      <c r="A12" s="95" t="s">
        <v>12</v>
      </c>
      <c r="B12" s="95"/>
      <c r="C12" s="82"/>
      <c r="D12" s="11">
        <f>E12+G12</f>
        <v>4576568</v>
      </c>
      <c r="E12" s="11">
        <f>E13+E18+E26+E31+E36</f>
        <v>3698477</v>
      </c>
      <c r="F12" s="11">
        <f>F13+F18+F26+F31+F36</f>
        <v>1073230</v>
      </c>
      <c r="G12" s="11">
        <f>G13+G18+G26+G31+G36</f>
        <v>878091</v>
      </c>
      <c r="H12" s="49">
        <f t="shared" ref="H12:H19" si="0">I12+K12</f>
        <v>12634672</v>
      </c>
      <c r="I12" s="40">
        <f>I13+I18+I26+I31+I36</f>
        <v>6199815</v>
      </c>
      <c r="J12" s="40">
        <f>J13+J18+J26+J31+J36</f>
        <v>2087780</v>
      </c>
      <c r="K12" s="40">
        <f>K13+K18+K26+K31+K36</f>
        <v>6434857</v>
      </c>
    </row>
    <row r="13" spans="1:18" ht="19.899999999999999" customHeight="1" x14ac:dyDescent="0.2">
      <c r="A13" s="92">
        <v>1</v>
      </c>
      <c r="B13" s="96" t="s">
        <v>82</v>
      </c>
      <c r="C13" s="22"/>
      <c r="D13" s="12">
        <f>E13+G13</f>
        <v>33466</v>
      </c>
      <c r="E13" s="13">
        <f>SUM(E14:E17)</f>
        <v>33466</v>
      </c>
      <c r="F13" s="13">
        <f>SUM(F14:F17)</f>
        <v>7080</v>
      </c>
      <c r="G13" s="13">
        <f>SUM(G14:G17)</f>
        <v>0</v>
      </c>
      <c r="H13" s="39">
        <f t="shared" si="0"/>
        <v>269137</v>
      </c>
      <c r="I13" s="41">
        <f>SUM(I14:I17)</f>
        <v>269137</v>
      </c>
      <c r="J13" s="41">
        <f>SUM(J14:J17)</f>
        <v>31942</v>
      </c>
      <c r="K13" s="41">
        <f>SUM(K14:K17)</f>
        <v>0</v>
      </c>
    </row>
    <row r="14" spans="1:18" ht="19.899999999999999" customHeight="1" x14ac:dyDescent="0.2">
      <c r="A14" s="92"/>
      <c r="B14" s="96"/>
      <c r="C14" s="22" t="s">
        <v>3</v>
      </c>
      <c r="D14" s="14">
        <f>E14+G14</f>
        <v>33466</v>
      </c>
      <c r="E14" s="15">
        <v>33466</v>
      </c>
      <c r="F14" s="15">
        <v>7080</v>
      </c>
      <c r="G14" s="15"/>
      <c r="H14" s="37">
        <f t="shared" si="0"/>
        <v>131930</v>
      </c>
      <c r="I14" s="38">
        <v>131930</v>
      </c>
      <c r="J14" s="38">
        <v>14200</v>
      </c>
      <c r="K14" s="38">
        <v>0</v>
      </c>
      <c r="L14" s="4">
        <f>H14+H19+H27+H32+H37</f>
        <v>4698285</v>
      </c>
    </row>
    <row r="15" spans="1:18" ht="19.899999999999999" customHeight="1" x14ac:dyDescent="0.2">
      <c r="A15" s="92"/>
      <c r="B15" s="96"/>
      <c r="C15" s="22" t="s">
        <v>81</v>
      </c>
      <c r="D15" s="14"/>
      <c r="E15" s="15"/>
      <c r="F15" s="15"/>
      <c r="G15" s="15"/>
      <c r="H15" s="37">
        <f t="shared" si="0"/>
        <v>35007</v>
      </c>
      <c r="I15" s="38">
        <v>35007</v>
      </c>
      <c r="J15" s="38">
        <v>1652</v>
      </c>
      <c r="K15" s="38">
        <v>0</v>
      </c>
      <c r="L15" s="4"/>
    </row>
    <row r="16" spans="1:18" ht="19.899999999999999" customHeight="1" x14ac:dyDescent="0.2">
      <c r="A16" s="92"/>
      <c r="B16" s="96"/>
      <c r="C16" s="22" t="s">
        <v>11</v>
      </c>
      <c r="D16" s="14"/>
      <c r="E16" s="15"/>
      <c r="F16" s="15"/>
      <c r="G16" s="15"/>
      <c r="H16" s="37">
        <f t="shared" ref="H16" si="1">I16+K16</f>
        <v>22170</v>
      </c>
      <c r="I16" s="38">
        <v>22170</v>
      </c>
      <c r="J16" s="38">
        <v>16090</v>
      </c>
      <c r="K16" s="38">
        <v>0</v>
      </c>
      <c r="L16" s="4"/>
    </row>
    <row r="17" spans="1:13" ht="19.899999999999999" customHeight="1" x14ac:dyDescent="0.2">
      <c r="A17" s="92"/>
      <c r="B17" s="96"/>
      <c r="C17" s="22" t="s">
        <v>10</v>
      </c>
      <c r="D17" s="14">
        <v>0</v>
      </c>
      <c r="E17" s="15">
        <v>0</v>
      </c>
      <c r="F17" s="15"/>
      <c r="G17" s="15"/>
      <c r="H17" s="37">
        <f t="shared" si="0"/>
        <v>80030</v>
      </c>
      <c r="I17" s="38">
        <v>80030</v>
      </c>
      <c r="J17" s="38">
        <v>0</v>
      </c>
      <c r="K17" s="38">
        <v>0</v>
      </c>
      <c r="L17" s="4" t="e">
        <f>H17+#REF!+#REF!+#REF!+#REF!</f>
        <v>#REF!</v>
      </c>
    </row>
    <row r="18" spans="1:13" ht="18" customHeight="1" x14ac:dyDescent="0.2">
      <c r="A18" s="92">
        <v>2</v>
      </c>
      <c r="B18" s="96" t="s">
        <v>28</v>
      </c>
      <c r="C18" s="22"/>
      <c r="D18" s="12">
        <f>E18+G18</f>
        <v>1174592</v>
      </c>
      <c r="E18" s="13">
        <f>SUM(E19:E25)</f>
        <v>310132</v>
      </c>
      <c r="F18" s="13">
        <f>SUM(F19:F25)</f>
        <v>20273</v>
      </c>
      <c r="G18" s="13">
        <f>SUM(G19:G25)</f>
        <v>864460</v>
      </c>
      <c r="H18" s="39">
        <f t="shared" si="0"/>
        <v>4367123</v>
      </c>
      <c r="I18" s="41">
        <f>SUM(I19:I25)</f>
        <v>530836</v>
      </c>
      <c r="J18" s="41">
        <f>SUM(J19:J25)</f>
        <v>25283</v>
      </c>
      <c r="K18" s="41">
        <f>SUM(K19:K25)</f>
        <v>3836287</v>
      </c>
    </row>
    <row r="19" spans="1:13" ht="18" customHeight="1" x14ac:dyDescent="0.2">
      <c r="A19" s="92"/>
      <c r="B19" s="96"/>
      <c r="C19" s="22" t="s">
        <v>3</v>
      </c>
      <c r="D19" s="14">
        <f>E19+G19</f>
        <v>43102</v>
      </c>
      <c r="E19" s="15">
        <v>43102</v>
      </c>
      <c r="F19" s="15">
        <v>20273</v>
      </c>
      <c r="G19" s="15"/>
      <c r="H19" s="37">
        <f t="shared" si="0"/>
        <v>789270</v>
      </c>
      <c r="I19" s="38">
        <v>98350</v>
      </c>
      <c r="J19" s="38">
        <v>0</v>
      </c>
      <c r="K19" s="38">
        <v>690920</v>
      </c>
    </row>
    <row r="20" spans="1:13" ht="18" customHeight="1" x14ac:dyDescent="0.2">
      <c r="A20" s="92"/>
      <c r="B20" s="96"/>
      <c r="C20" s="22" t="s">
        <v>8</v>
      </c>
      <c r="D20" s="14">
        <f t="shared" ref="D20:D28" si="2">E20+G20</f>
        <v>267030</v>
      </c>
      <c r="E20" s="15">
        <v>267030</v>
      </c>
      <c r="F20" s="15">
        <v>0</v>
      </c>
      <c r="G20" s="15">
        <v>0</v>
      </c>
      <c r="H20" s="37">
        <f t="shared" ref="H20:H29" si="3">I20+K20</f>
        <v>352000</v>
      </c>
      <c r="I20" s="38">
        <v>352000</v>
      </c>
      <c r="J20" s="38">
        <v>0</v>
      </c>
      <c r="K20" s="38">
        <v>0</v>
      </c>
    </row>
    <row r="21" spans="1:13" ht="18" customHeight="1" x14ac:dyDescent="0.2">
      <c r="A21" s="92"/>
      <c r="B21" s="96"/>
      <c r="C21" s="22" t="s">
        <v>9</v>
      </c>
      <c r="D21" s="14">
        <f t="shared" si="2"/>
        <v>217215</v>
      </c>
      <c r="E21" s="15"/>
      <c r="F21" s="15"/>
      <c r="G21" s="15">
        <v>217215</v>
      </c>
      <c r="H21" s="37">
        <f t="shared" si="3"/>
        <v>2270822</v>
      </c>
      <c r="I21" s="38"/>
      <c r="J21" s="38">
        <v>0</v>
      </c>
      <c r="K21" s="38">
        <v>2270822</v>
      </c>
    </row>
    <row r="22" spans="1:13" ht="18" customHeight="1" x14ac:dyDescent="0.2">
      <c r="A22" s="92"/>
      <c r="B22" s="96"/>
      <c r="C22" s="22" t="s">
        <v>81</v>
      </c>
      <c r="D22" s="14"/>
      <c r="E22" s="15"/>
      <c r="F22" s="15"/>
      <c r="G22" s="15"/>
      <c r="H22" s="37">
        <f t="shared" ref="H22:H23" si="4">I22+K22</f>
        <v>837633</v>
      </c>
      <c r="I22" s="38">
        <v>77576</v>
      </c>
      <c r="J22" s="38">
        <v>24051</v>
      </c>
      <c r="K22" s="38">
        <v>760057</v>
      </c>
    </row>
    <row r="23" spans="1:13" ht="18" customHeight="1" x14ac:dyDescent="0.2">
      <c r="A23" s="92"/>
      <c r="B23" s="96"/>
      <c r="C23" s="22" t="s">
        <v>89</v>
      </c>
      <c r="D23" s="14"/>
      <c r="E23" s="15"/>
      <c r="F23" s="15"/>
      <c r="G23" s="15"/>
      <c r="H23" s="37">
        <f t="shared" si="4"/>
        <v>102346</v>
      </c>
      <c r="I23" s="38">
        <v>2910</v>
      </c>
      <c r="J23" s="38">
        <v>1232</v>
      </c>
      <c r="K23" s="38">
        <v>99436</v>
      </c>
    </row>
    <row r="24" spans="1:13" ht="18" customHeight="1" x14ac:dyDescent="0.2">
      <c r="A24" s="92"/>
      <c r="B24" s="96"/>
      <c r="C24" s="22" t="s">
        <v>11</v>
      </c>
      <c r="D24" s="14"/>
      <c r="E24" s="15"/>
      <c r="F24" s="15"/>
      <c r="G24" s="15"/>
      <c r="H24" s="37">
        <f t="shared" ref="H24" si="5">I24+K24</f>
        <v>15052</v>
      </c>
      <c r="I24" s="38">
        <f>18208-18208</f>
        <v>0</v>
      </c>
      <c r="J24" s="38">
        <v>0</v>
      </c>
      <c r="K24" s="38">
        <v>15052</v>
      </c>
    </row>
    <row r="25" spans="1:13" ht="18" hidden="1" customHeight="1" x14ac:dyDescent="0.2">
      <c r="A25" s="92"/>
      <c r="B25" s="96"/>
      <c r="C25" s="22" t="s">
        <v>7</v>
      </c>
      <c r="D25" s="14">
        <f t="shared" si="2"/>
        <v>647245</v>
      </c>
      <c r="E25" s="15"/>
      <c r="F25" s="15"/>
      <c r="G25" s="15">
        <v>647245</v>
      </c>
      <c r="H25" s="37">
        <f t="shared" si="3"/>
        <v>0</v>
      </c>
      <c r="I25" s="38">
        <v>0</v>
      </c>
      <c r="J25" s="38">
        <v>0</v>
      </c>
      <c r="K25" s="38"/>
    </row>
    <row r="26" spans="1:13" ht="19.899999999999999" customHeight="1" x14ac:dyDescent="0.2">
      <c r="A26" s="92">
        <v>3</v>
      </c>
      <c r="B26" s="96" t="s">
        <v>29</v>
      </c>
      <c r="C26" s="22"/>
      <c r="D26" s="12">
        <f t="shared" si="2"/>
        <v>1115861</v>
      </c>
      <c r="E26" s="13">
        <f>SUM(E27:E30)</f>
        <v>1112994</v>
      </c>
      <c r="F26" s="13">
        <f>SUM(F27:F30)</f>
        <v>41155</v>
      </c>
      <c r="G26" s="13">
        <f>SUM(G27:G30)</f>
        <v>2867</v>
      </c>
      <c r="H26" s="39">
        <f t="shared" si="3"/>
        <v>4626040</v>
      </c>
      <c r="I26" s="41">
        <f>SUM(I27:I30)</f>
        <v>2050170</v>
      </c>
      <c r="J26" s="41">
        <f>SUM(J27:J30)</f>
        <v>138600</v>
      </c>
      <c r="K26" s="41">
        <f>SUM(K27:K30)</f>
        <v>2575870</v>
      </c>
    </row>
    <row r="27" spans="1:13" ht="19.899999999999999" customHeight="1" x14ac:dyDescent="0.2">
      <c r="A27" s="92"/>
      <c r="B27" s="96"/>
      <c r="C27" s="22" t="s">
        <v>3</v>
      </c>
      <c r="D27" s="14">
        <f t="shared" si="2"/>
        <v>750091</v>
      </c>
      <c r="E27" s="15">
        <v>747224</v>
      </c>
      <c r="F27" s="15">
        <v>39351</v>
      </c>
      <c r="G27" s="15">
        <v>2867</v>
      </c>
      <c r="H27" s="37">
        <f t="shared" si="3"/>
        <v>1199475</v>
      </c>
      <c r="I27" s="38">
        <v>1112441</v>
      </c>
      <c r="J27" s="38">
        <v>138600</v>
      </c>
      <c r="K27" s="38">
        <v>87034</v>
      </c>
    </row>
    <row r="28" spans="1:13" ht="19.899999999999999" customHeight="1" x14ac:dyDescent="0.2">
      <c r="A28" s="92"/>
      <c r="B28" s="96"/>
      <c r="C28" s="22" t="s">
        <v>6</v>
      </c>
      <c r="D28" s="14">
        <f t="shared" si="2"/>
        <v>355298</v>
      </c>
      <c r="E28" s="15">
        <v>355298</v>
      </c>
      <c r="F28" s="15"/>
      <c r="G28" s="15"/>
      <c r="H28" s="37">
        <f t="shared" si="3"/>
        <v>497124</v>
      </c>
      <c r="I28" s="38">
        <v>495708</v>
      </c>
      <c r="J28" s="38">
        <v>0</v>
      </c>
      <c r="K28" s="38">
        <v>1416</v>
      </c>
    </row>
    <row r="29" spans="1:13" ht="19.899999999999999" customHeight="1" x14ac:dyDescent="0.2">
      <c r="A29" s="92"/>
      <c r="B29" s="96"/>
      <c r="C29" s="22" t="s">
        <v>11</v>
      </c>
      <c r="D29" s="14"/>
      <c r="E29" s="15"/>
      <c r="F29" s="15"/>
      <c r="G29" s="15"/>
      <c r="H29" s="37">
        <f t="shared" si="3"/>
        <v>2910720</v>
      </c>
      <c r="I29" s="38">
        <v>423300</v>
      </c>
      <c r="J29" s="38">
        <v>0</v>
      </c>
      <c r="K29" s="38">
        <v>2487420</v>
      </c>
    </row>
    <row r="30" spans="1:13" ht="19.899999999999999" customHeight="1" x14ac:dyDescent="0.2">
      <c r="A30" s="92"/>
      <c r="B30" s="96"/>
      <c r="C30" s="22" t="s">
        <v>5</v>
      </c>
      <c r="D30" s="14">
        <f t="shared" ref="D30:D48" si="6">E30+G30</f>
        <v>10472</v>
      </c>
      <c r="E30" s="15">
        <v>10472</v>
      </c>
      <c r="F30" s="15">
        <v>1804</v>
      </c>
      <c r="G30" s="15"/>
      <c r="H30" s="37">
        <f t="shared" ref="H30:H48" si="7">I30+K30</f>
        <v>18721</v>
      </c>
      <c r="I30" s="38">
        <v>18721</v>
      </c>
      <c r="J30" s="38">
        <v>0</v>
      </c>
      <c r="K30" s="38">
        <v>0</v>
      </c>
    </row>
    <row r="31" spans="1:13" ht="18" customHeight="1" x14ac:dyDescent="0.2">
      <c r="A31" s="92">
        <v>4</v>
      </c>
      <c r="B31" s="96" t="s">
        <v>30</v>
      </c>
      <c r="C31" s="22"/>
      <c r="D31" s="12">
        <f t="shared" si="6"/>
        <v>657397</v>
      </c>
      <c r="E31" s="13">
        <f>SUM(E32:E35)</f>
        <v>653169</v>
      </c>
      <c r="F31" s="13">
        <f>SUM(F32:F35)</f>
        <v>166095</v>
      </c>
      <c r="G31" s="13">
        <f>SUM(G32:G35)</f>
        <v>4228</v>
      </c>
      <c r="H31" s="39">
        <f t="shared" si="7"/>
        <v>919250</v>
      </c>
      <c r="I31" s="41">
        <f>SUM(I32:I35)</f>
        <v>919250</v>
      </c>
      <c r="J31" s="41">
        <f>SUM(J32:J35)</f>
        <v>181550</v>
      </c>
      <c r="K31" s="41">
        <f>SUM(K32:K35)</f>
        <v>0</v>
      </c>
    </row>
    <row r="32" spans="1:13" ht="18" customHeight="1" x14ac:dyDescent="0.2">
      <c r="A32" s="92"/>
      <c r="B32" s="96"/>
      <c r="C32" s="22" t="s">
        <v>3</v>
      </c>
      <c r="D32" s="14">
        <f t="shared" si="6"/>
        <v>528324</v>
      </c>
      <c r="E32" s="15">
        <v>524096</v>
      </c>
      <c r="F32" s="15">
        <v>87205</v>
      </c>
      <c r="G32" s="15">
        <v>4228</v>
      </c>
      <c r="H32" s="37">
        <f t="shared" si="7"/>
        <v>563600</v>
      </c>
      <c r="I32" s="38">
        <v>563600</v>
      </c>
      <c r="J32" s="38">
        <v>156500</v>
      </c>
      <c r="K32" s="38">
        <v>0</v>
      </c>
      <c r="M32" s="68"/>
    </row>
    <row r="33" spans="1:11" ht="18" customHeight="1" x14ac:dyDescent="0.2">
      <c r="A33" s="92"/>
      <c r="B33" s="96"/>
      <c r="C33" s="22" t="s">
        <v>8</v>
      </c>
      <c r="D33" s="14">
        <f t="shared" si="6"/>
        <v>119869</v>
      </c>
      <c r="E33" s="15">
        <v>119869</v>
      </c>
      <c r="F33" s="15">
        <v>78890</v>
      </c>
      <c r="G33" s="15"/>
      <c r="H33" s="37">
        <f t="shared" si="7"/>
        <v>317996</v>
      </c>
      <c r="I33" s="38">
        <v>317996</v>
      </c>
      <c r="J33" s="38">
        <v>25050</v>
      </c>
      <c r="K33" s="38">
        <v>0</v>
      </c>
    </row>
    <row r="34" spans="1:11" ht="18" customHeight="1" x14ac:dyDescent="0.2">
      <c r="A34" s="92"/>
      <c r="B34" s="96"/>
      <c r="C34" s="22" t="s">
        <v>5</v>
      </c>
      <c r="D34" s="14">
        <f t="shared" si="6"/>
        <v>0</v>
      </c>
      <c r="E34" s="15"/>
      <c r="F34" s="15"/>
      <c r="G34" s="15"/>
      <c r="H34" s="37">
        <f t="shared" si="7"/>
        <v>16604</v>
      </c>
      <c r="I34" s="38">
        <v>16604</v>
      </c>
      <c r="J34" s="38">
        <v>0</v>
      </c>
      <c r="K34" s="38">
        <v>0</v>
      </c>
    </row>
    <row r="35" spans="1:11" ht="18" customHeight="1" x14ac:dyDescent="0.2">
      <c r="A35" s="92"/>
      <c r="B35" s="96"/>
      <c r="C35" s="22" t="s">
        <v>6</v>
      </c>
      <c r="D35" s="14">
        <f t="shared" si="6"/>
        <v>9204</v>
      </c>
      <c r="E35" s="15">
        <v>9204</v>
      </c>
      <c r="F35" s="15"/>
      <c r="G35" s="15"/>
      <c r="H35" s="37">
        <f t="shared" si="7"/>
        <v>21050</v>
      </c>
      <c r="I35" s="38">
        <v>21050</v>
      </c>
      <c r="J35" s="38">
        <v>0</v>
      </c>
      <c r="K35" s="38">
        <v>0</v>
      </c>
    </row>
    <row r="36" spans="1:11" ht="19.899999999999999" customHeight="1" x14ac:dyDescent="0.2">
      <c r="A36" s="97">
        <v>5</v>
      </c>
      <c r="B36" s="96" t="s">
        <v>31</v>
      </c>
      <c r="C36" s="22"/>
      <c r="D36" s="12">
        <f t="shared" si="6"/>
        <v>1595252</v>
      </c>
      <c r="E36" s="13">
        <f>SUM(E37:E41)</f>
        <v>1588716</v>
      </c>
      <c r="F36" s="13">
        <f>SUM(F37:F41)</f>
        <v>838627</v>
      </c>
      <c r="G36" s="13">
        <f>SUM(G37:G41)</f>
        <v>6536</v>
      </c>
      <c r="H36" s="39">
        <f t="shared" si="7"/>
        <v>2453122</v>
      </c>
      <c r="I36" s="41">
        <f>SUM(I37:I41)</f>
        <v>2430422</v>
      </c>
      <c r="J36" s="41">
        <f>SUM(J37:J41)</f>
        <v>1710405</v>
      </c>
      <c r="K36" s="41">
        <f>SUM(K37:K41)</f>
        <v>22700</v>
      </c>
    </row>
    <row r="37" spans="1:11" ht="19.899999999999999" customHeight="1" x14ac:dyDescent="0.2">
      <c r="A37" s="106"/>
      <c r="B37" s="96"/>
      <c r="C37" s="22" t="s">
        <v>3</v>
      </c>
      <c r="D37" s="14">
        <f t="shared" si="6"/>
        <v>1256325</v>
      </c>
      <c r="E37" s="15">
        <f>1118421+131368</f>
        <v>1249789</v>
      </c>
      <c r="F37" s="15">
        <f>649999+43467</f>
        <v>693466</v>
      </c>
      <c r="G37" s="15">
        <v>6536</v>
      </c>
      <c r="H37" s="37">
        <f t="shared" si="7"/>
        <v>2014010</v>
      </c>
      <c r="I37" s="38">
        <v>1991310</v>
      </c>
      <c r="J37" s="38">
        <v>1469600</v>
      </c>
      <c r="K37" s="38">
        <v>22700</v>
      </c>
    </row>
    <row r="38" spans="1:11" ht="19.899999999999999" customHeight="1" x14ac:dyDescent="0.2">
      <c r="A38" s="106"/>
      <c r="B38" s="96"/>
      <c r="C38" s="22" t="s">
        <v>8</v>
      </c>
      <c r="D38" s="14">
        <f t="shared" si="6"/>
        <v>316088</v>
      </c>
      <c r="E38" s="15">
        <v>316088</v>
      </c>
      <c r="F38" s="15">
        <v>145161</v>
      </c>
      <c r="G38" s="15"/>
      <c r="H38" s="37">
        <f t="shared" si="7"/>
        <v>400000</v>
      </c>
      <c r="I38" s="38">
        <v>400000</v>
      </c>
      <c r="J38" s="38">
        <v>240805</v>
      </c>
      <c r="K38" s="38">
        <v>0</v>
      </c>
    </row>
    <row r="39" spans="1:11" ht="19.899999999999999" hidden="1" customHeight="1" x14ac:dyDescent="0.2">
      <c r="A39" s="106"/>
      <c r="B39" s="96"/>
      <c r="C39" s="22" t="s">
        <v>11</v>
      </c>
      <c r="D39" s="14"/>
      <c r="E39" s="15"/>
      <c r="F39" s="15"/>
      <c r="G39" s="15"/>
      <c r="H39" s="37">
        <f t="shared" ref="H39" si="8">I39+K39</f>
        <v>0</v>
      </c>
      <c r="I39" s="38"/>
      <c r="J39" s="38"/>
      <c r="K39" s="38"/>
    </row>
    <row r="40" spans="1:11" ht="19.899999999999999" hidden="1" customHeight="1" x14ac:dyDescent="0.2">
      <c r="A40" s="106"/>
      <c r="B40" s="96"/>
      <c r="C40" s="22" t="s">
        <v>81</v>
      </c>
      <c r="D40" s="14"/>
      <c r="E40" s="15"/>
      <c r="F40" s="15"/>
      <c r="G40" s="15"/>
      <c r="H40" s="37">
        <f t="shared" ref="H40" si="9">I40+K40</f>
        <v>0</v>
      </c>
      <c r="I40" s="38"/>
      <c r="J40" s="38"/>
      <c r="K40" s="38"/>
    </row>
    <row r="41" spans="1:11" ht="19.899999999999999" customHeight="1" x14ac:dyDescent="0.2">
      <c r="A41" s="106"/>
      <c r="B41" s="96"/>
      <c r="C41" s="22" t="s">
        <v>5</v>
      </c>
      <c r="D41" s="14">
        <f t="shared" si="6"/>
        <v>22839</v>
      </c>
      <c r="E41" s="15">
        <v>22839</v>
      </c>
      <c r="F41" s="15"/>
      <c r="G41" s="15"/>
      <c r="H41" s="37">
        <f t="shared" si="7"/>
        <v>39112</v>
      </c>
      <c r="I41" s="38">
        <v>39112</v>
      </c>
      <c r="J41" s="38">
        <v>0</v>
      </c>
      <c r="K41" s="38">
        <v>0</v>
      </c>
    </row>
    <row r="42" spans="1:11" ht="34.9" customHeight="1" x14ac:dyDescent="0.2">
      <c r="A42" s="106"/>
      <c r="B42" s="60" t="s">
        <v>79</v>
      </c>
      <c r="C42" s="22" t="s">
        <v>3</v>
      </c>
      <c r="D42" s="14"/>
      <c r="E42" s="15"/>
      <c r="F42" s="15"/>
      <c r="G42" s="15"/>
      <c r="H42" s="37">
        <f t="shared" si="7"/>
        <v>33000</v>
      </c>
      <c r="I42" s="38">
        <v>33000</v>
      </c>
      <c r="J42" s="38">
        <v>0</v>
      </c>
      <c r="K42" s="38">
        <v>0</v>
      </c>
    </row>
    <row r="43" spans="1:11" ht="32.450000000000003" customHeight="1" x14ac:dyDescent="0.2">
      <c r="A43" s="107"/>
      <c r="B43" s="6" t="s">
        <v>80</v>
      </c>
      <c r="C43" s="22" t="s">
        <v>3</v>
      </c>
      <c r="D43" s="14">
        <f t="shared" si="6"/>
        <v>131368</v>
      </c>
      <c r="E43" s="15">
        <v>131368</v>
      </c>
      <c r="F43" s="15">
        <v>43467</v>
      </c>
      <c r="G43" s="15"/>
      <c r="H43" s="37">
        <f t="shared" si="7"/>
        <v>148700</v>
      </c>
      <c r="I43" s="38">
        <v>148700</v>
      </c>
      <c r="J43" s="38">
        <v>72500</v>
      </c>
      <c r="K43" s="38">
        <v>0</v>
      </c>
    </row>
    <row r="44" spans="1:11" ht="30" customHeight="1" x14ac:dyDescent="0.2">
      <c r="A44" s="95" t="s">
        <v>43</v>
      </c>
      <c r="B44" s="95"/>
      <c r="C44" s="82"/>
      <c r="D44" s="11">
        <f t="shared" si="6"/>
        <v>1564638</v>
      </c>
      <c r="E44" s="11">
        <f>E45</f>
        <v>1564638</v>
      </c>
      <c r="F44" s="11">
        <f>F45</f>
        <v>0</v>
      </c>
      <c r="G44" s="11">
        <f>G45</f>
        <v>0</v>
      </c>
      <c r="H44" s="40">
        <f t="shared" si="7"/>
        <v>1656700</v>
      </c>
      <c r="I44" s="40">
        <f>I45</f>
        <v>1656700</v>
      </c>
      <c r="J44" s="40">
        <f>J45</f>
        <v>0</v>
      </c>
      <c r="K44" s="40">
        <f>K45</f>
        <v>0</v>
      </c>
    </row>
    <row r="45" spans="1:11" ht="18" hidden="1" customHeight="1" x14ac:dyDescent="0.2">
      <c r="A45" s="93"/>
      <c r="B45" s="93"/>
      <c r="C45" s="94"/>
      <c r="D45" s="12">
        <f t="shared" si="6"/>
        <v>1564638</v>
      </c>
      <c r="E45" s="13">
        <f>SUBTOTAL(9,E46:E48)</f>
        <v>1564638</v>
      </c>
      <c r="F45" s="13">
        <f>SUBTOTAL(9,F46:F48)</f>
        <v>0</v>
      </c>
      <c r="G45" s="13">
        <f>SUBTOTAL(9,G46:G48)</f>
        <v>0</v>
      </c>
      <c r="H45" s="27">
        <f t="shared" si="7"/>
        <v>1656700</v>
      </c>
      <c r="I45" s="19">
        <f>SUBTOTAL(9,I46:I48)</f>
        <v>1656700</v>
      </c>
      <c r="J45" s="19">
        <f>SUBTOTAL(9,J46:J48)</f>
        <v>0</v>
      </c>
      <c r="K45" s="19">
        <f>SUBTOTAL(9,K46:K48)</f>
        <v>0</v>
      </c>
    </row>
    <row r="46" spans="1:11" ht="18" customHeight="1" x14ac:dyDescent="0.2">
      <c r="A46" s="92">
        <v>4</v>
      </c>
      <c r="B46" s="92" t="s">
        <v>30</v>
      </c>
      <c r="C46" s="22" t="s">
        <v>3</v>
      </c>
      <c r="D46" s="14">
        <f t="shared" si="6"/>
        <v>1052822</v>
      </c>
      <c r="E46" s="15">
        <v>1052822</v>
      </c>
      <c r="F46" s="15"/>
      <c r="G46" s="15"/>
      <c r="H46" s="37">
        <f t="shared" si="7"/>
        <v>1052800</v>
      </c>
      <c r="I46" s="38">
        <v>1052800</v>
      </c>
      <c r="J46" s="38">
        <v>0</v>
      </c>
      <c r="K46" s="38">
        <v>0</v>
      </c>
    </row>
    <row r="47" spans="1:11" ht="18" customHeight="1" x14ac:dyDescent="0.2">
      <c r="A47" s="92"/>
      <c r="B47" s="92"/>
      <c r="C47" s="22" t="s">
        <v>11</v>
      </c>
      <c r="D47" s="14"/>
      <c r="E47" s="15"/>
      <c r="F47" s="15"/>
      <c r="G47" s="15"/>
      <c r="H47" s="37">
        <f t="shared" ref="H47" si="10">I47+K47</f>
        <v>256100</v>
      </c>
      <c r="I47" s="38">
        <v>256100</v>
      </c>
      <c r="J47" s="38">
        <v>0</v>
      </c>
      <c r="K47" s="38">
        <v>0</v>
      </c>
    </row>
    <row r="48" spans="1:11" ht="21" customHeight="1" x14ac:dyDescent="0.2">
      <c r="A48" s="92"/>
      <c r="B48" s="92"/>
      <c r="C48" s="22" t="s">
        <v>8</v>
      </c>
      <c r="D48" s="14">
        <f t="shared" si="6"/>
        <v>511816</v>
      </c>
      <c r="E48" s="15">
        <v>511816</v>
      </c>
      <c r="F48" s="15"/>
      <c r="G48" s="15"/>
      <c r="H48" s="37">
        <f t="shared" si="7"/>
        <v>347800</v>
      </c>
      <c r="I48" s="38">
        <v>347800</v>
      </c>
      <c r="J48" s="38">
        <v>0</v>
      </c>
      <c r="K48" s="38">
        <v>0</v>
      </c>
    </row>
    <row r="49" spans="1:11" ht="25.9" customHeight="1" x14ac:dyDescent="0.2">
      <c r="A49" s="95" t="s">
        <v>47</v>
      </c>
      <c r="B49" s="95"/>
      <c r="C49" s="82"/>
      <c r="D49" s="11">
        <f>E49+G49</f>
        <v>422237</v>
      </c>
      <c r="E49" s="11">
        <f>E50</f>
        <v>421559</v>
      </c>
      <c r="F49" s="11">
        <f>F50</f>
        <v>277626</v>
      </c>
      <c r="G49" s="11">
        <f>G50</f>
        <v>678</v>
      </c>
      <c r="H49" s="40">
        <f t="shared" ref="H49:H54" si="11">I49+K49</f>
        <v>659500</v>
      </c>
      <c r="I49" s="40">
        <f>I50</f>
        <v>659500</v>
      </c>
      <c r="J49" s="40">
        <f>J50</f>
        <v>602500</v>
      </c>
      <c r="K49" s="40">
        <f>K50</f>
        <v>0</v>
      </c>
    </row>
    <row r="50" spans="1:11" ht="15" hidden="1" customHeight="1" x14ac:dyDescent="0.2">
      <c r="A50" s="93"/>
      <c r="B50" s="93"/>
      <c r="C50" s="94"/>
      <c r="D50" s="12">
        <f>E50+G50</f>
        <v>422237</v>
      </c>
      <c r="E50" s="13">
        <f>SUBTOTAL(9,E51:E54)</f>
        <v>421559</v>
      </c>
      <c r="F50" s="13">
        <f>SUBTOTAL(9,F51:F54)</f>
        <v>277626</v>
      </c>
      <c r="G50" s="13">
        <f>SUBTOTAL(9,G51:G54)</f>
        <v>678</v>
      </c>
      <c r="H50" s="39">
        <f t="shared" si="11"/>
        <v>659500</v>
      </c>
      <c r="I50" s="42">
        <f>SUBTOTAL(9,I51:I54)</f>
        <v>659500</v>
      </c>
      <c r="J50" s="42">
        <f>SUBTOTAL(9,J51:J54)</f>
        <v>602500</v>
      </c>
      <c r="K50" s="42">
        <f>SUBTOTAL(9,K51:K54)</f>
        <v>0</v>
      </c>
    </row>
    <row r="51" spans="1:11" ht="18" customHeight="1" x14ac:dyDescent="0.2">
      <c r="A51" s="92">
        <v>5</v>
      </c>
      <c r="B51" s="100" t="s">
        <v>31</v>
      </c>
      <c r="C51" s="22" t="s">
        <v>3</v>
      </c>
      <c r="D51" s="14">
        <f>E51+G51</f>
        <v>17956</v>
      </c>
      <c r="E51" s="15">
        <v>17956</v>
      </c>
      <c r="F51" s="15">
        <v>13052</v>
      </c>
      <c r="G51" s="15"/>
      <c r="H51" s="37">
        <f t="shared" si="11"/>
        <v>7300</v>
      </c>
      <c r="I51" s="38">
        <v>7300</v>
      </c>
      <c r="J51" s="38">
        <v>4000</v>
      </c>
      <c r="K51" s="38">
        <v>0</v>
      </c>
    </row>
    <row r="52" spans="1:11" ht="18" customHeight="1" x14ac:dyDescent="0.2">
      <c r="A52" s="92"/>
      <c r="B52" s="104"/>
      <c r="C52" s="22" t="s">
        <v>8</v>
      </c>
      <c r="D52" s="14">
        <f>E52+G52</f>
        <v>403862</v>
      </c>
      <c r="E52" s="15">
        <v>403184</v>
      </c>
      <c r="F52" s="15">
        <v>264574</v>
      </c>
      <c r="G52" s="15">
        <v>678</v>
      </c>
      <c r="H52" s="37">
        <f t="shared" si="11"/>
        <v>652200</v>
      </c>
      <c r="I52" s="38">
        <v>652200</v>
      </c>
      <c r="J52" s="38">
        <v>598500</v>
      </c>
      <c r="K52" s="38">
        <v>0</v>
      </c>
    </row>
    <row r="53" spans="1:11" ht="18" hidden="1" customHeight="1" x14ac:dyDescent="0.2">
      <c r="A53" s="92"/>
      <c r="B53" s="104"/>
      <c r="C53" s="22" t="s">
        <v>11</v>
      </c>
      <c r="D53" s="14"/>
      <c r="E53" s="15"/>
      <c r="F53" s="15"/>
      <c r="G53" s="15"/>
      <c r="H53" s="37">
        <f t="shared" si="11"/>
        <v>0</v>
      </c>
      <c r="I53" s="38"/>
      <c r="J53" s="38"/>
      <c r="K53" s="38">
        <v>0</v>
      </c>
    </row>
    <row r="54" spans="1:11" ht="18" hidden="1" customHeight="1" x14ac:dyDescent="0.2">
      <c r="A54" s="92"/>
      <c r="B54" s="105"/>
      <c r="C54" s="22" t="s">
        <v>5</v>
      </c>
      <c r="D54" s="14">
        <f>E54+G54</f>
        <v>419</v>
      </c>
      <c r="E54" s="15">
        <v>419</v>
      </c>
      <c r="F54" s="15"/>
      <c r="G54" s="15"/>
      <c r="H54" s="37">
        <f t="shared" si="11"/>
        <v>0</v>
      </c>
      <c r="I54" s="38"/>
      <c r="J54" s="38"/>
      <c r="K54" s="38">
        <v>0</v>
      </c>
    </row>
    <row r="55" spans="1:11" s="5" customFormat="1" ht="87.75" hidden="1" customHeight="1" x14ac:dyDescent="0.2">
      <c r="A55" s="63"/>
      <c r="B55" s="63"/>
      <c r="C55" s="22"/>
      <c r="D55" s="12"/>
      <c r="E55" s="16"/>
      <c r="F55" s="16"/>
      <c r="G55" s="16"/>
      <c r="H55" s="39"/>
      <c r="I55" s="38"/>
      <c r="J55" s="38"/>
      <c r="K55" s="38"/>
    </row>
    <row r="56" spans="1:11" ht="24" customHeight="1" x14ac:dyDescent="0.2">
      <c r="A56" s="95" t="s">
        <v>48</v>
      </c>
      <c r="B56" s="95"/>
      <c r="C56" s="82"/>
      <c r="D56" s="11">
        <f>E56+G56</f>
        <v>393410</v>
      </c>
      <c r="E56" s="11">
        <f>E57+E58+E64</f>
        <v>391385</v>
      </c>
      <c r="F56" s="11">
        <f>F57+F58+F64</f>
        <v>222121</v>
      </c>
      <c r="G56" s="11">
        <f>G57+G58+G64</f>
        <v>2025</v>
      </c>
      <c r="H56" s="40">
        <f>I56+K56</f>
        <v>772573</v>
      </c>
      <c r="I56" s="40">
        <f>I57+I58+I64</f>
        <v>766723</v>
      </c>
      <c r="J56" s="40">
        <f>J57+J58+J64</f>
        <v>531100</v>
      </c>
      <c r="K56" s="40">
        <f>K57+K58+K64</f>
        <v>5850</v>
      </c>
    </row>
    <row r="57" spans="1:11" ht="27" hidden="1" customHeight="1" x14ac:dyDescent="0.2">
      <c r="A57" s="63">
        <v>2</v>
      </c>
      <c r="B57" s="64" t="s">
        <v>28</v>
      </c>
      <c r="C57" s="22" t="s">
        <v>9</v>
      </c>
      <c r="D57" s="12">
        <f t="shared" ref="D57:D80" si="12">E57+G57</f>
        <v>0</v>
      </c>
      <c r="E57" s="16"/>
      <c r="F57" s="16"/>
      <c r="G57" s="16"/>
      <c r="H57" s="39">
        <f t="shared" ref="H57:H80" si="13">I57+K57</f>
        <v>0</v>
      </c>
      <c r="I57" s="38"/>
      <c r="J57" s="38"/>
      <c r="K57" s="38"/>
    </row>
    <row r="58" spans="1:11" ht="18" customHeight="1" x14ac:dyDescent="0.2">
      <c r="A58" s="97">
        <v>1</v>
      </c>
      <c r="B58" s="100" t="s">
        <v>82</v>
      </c>
      <c r="C58" s="22"/>
      <c r="D58" s="12">
        <f t="shared" si="12"/>
        <v>389797</v>
      </c>
      <c r="E58" s="13">
        <f>SUM(E59:E63)</f>
        <v>387772</v>
      </c>
      <c r="F58" s="13">
        <f>SUM(F59:F63)</f>
        <v>222121</v>
      </c>
      <c r="G58" s="13">
        <f>SUM(G59:G63)</f>
        <v>2025</v>
      </c>
      <c r="H58" s="39">
        <f t="shared" si="13"/>
        <v>772573</v>
      </c>
      <c r="I58" s="41">
        <f>SUM(I59:I63)</f>
        <v>766723</v>
      </c>
      <c r="J58" s="41">
        <f>SUM(J59:J63)</f>
        <v>531100</v>
      </c>
      <c r="K58" s="41">
        <f>SUM(K59:K63)</f>
        <v>5850</v>
      </c>
    </row>
    <row r="59" spans="1:11" ht="18" customHeight="1" x14ac:dyDescent="0.2">
      <c r="A59" s="106"/>
      <c r="B59" s="111"/>
      <c r="C59" s="22" t="s">
        <v>3</v>
      </c>
      <c r="D59" s="14">
        <f t="shared" si="12"/>
        <v>378718</v>
      </c>
      <c r="E59" s="15">
        <f>356820+20320</f>
        <v>377140</v>
      </c>
      <c r="F59" s="15">
        <f>206162+15495</f>
        <v>221657</v>
      </c>
      <c r="G59" s="15">
        <v>1578</v>
      </c>
      <c r="H59" s="37">
        <f t="shared" si="13"/>
        <v>686420</v>
      </c>
      <c r="I59" s="50">
        <v>680570</v>
      </c>
      <c r="J59" s="38">
        <v>528100</v>
      </c>
      <c r="K59" s="38">
        <v>5850</v>
      </c>
    </row>
    <row r="60" spans="1:11" ht="18" hidden="1" customHeight="1" x14ac:dyDescent="0.2">
      <c r="A60" s="106"/>
      <c r="B60" s="111"/>
      <c r="C60" s="22" t="s">
        <v>10</v>
      </c>
      <c r="D60" s="14">
        <f t="shared" si="12"/>
        <v>0</v>
      </c>
      <c r="E60" s="15"/>
      <c r="F60" s="15"/>
      <c r="G60" s="15"/>
      <c r="H60" s="37">
        <f t="shared" si="13"/>
        <v>0</v>
      </c>
      <c r="I60" s="38"/>
      <c r="J60" s="38"/>
      <c r="K60" s="38"/>
    </row>
    <row r="61" spans="1:11" ht="18" customHeight="1" x14ac:dyDescent="0.2">
      <c r="A61" s="106"/>
      <c r="B61" s="111"/>
      <c r="C61" s="22" t="s">
        <v>81</v>
      </c>
      <c r="D61" s="14"/>
      <c r="E61" s="15"/>
      <c r="F61" s="15"/>
      <c r="G61" s="15"/>
      <c r="H61" s="37">
        <f t="shared" si="13"/>
        <v>7643</v>
      </c>
      <c r="I61" s="50">
        <v>7643</v>
      </c>
      <c r="J61" s="38">
        <v>0</v>
      </c>
      <c r="K61" s="38">
        <v>0</v>
      </c>
    </row>
    <row r="62" spans="1:11" ht="18" customHeight="1" x14ac:dyDescent="0.2">
      <c r="A62" s="106"/>
      <c r="B62" s="111"/>
      <c r="C62" s="22" t="s">
        <v>11</v>
      </c>
      <c r="D62" s="14"/>
      <c r="E62" s="15"/>
      <c r="F62" s="15"/>
      <c r="G62" s="15"/>
      <c r="H62" s="52">
        <f t="shared" ref="H62" si="14">I62+K62</f>
        <v>12705</v>
      </c>
      <c r="I62" s="50">
        <v>12705</v>
      </c>
      <c r="J62" s="50"/>
      <c r="K62" s="38"/>
    </row>
    <row r="63" spans="1:11" ht="18" customHeight="1" x14ac:dyDescent="0.2">
      <c r="A63" s="107"/>
      <c r="B63" s="112"/>
      <c r="C63" s="22" t="s">
        <v>5</v>
      </c>
      <c r="D63" s="14">
        <f t="shared" si="12"/>
        <v>11079</v>
      </c>
      <c r="E63" s="15">
        <v>10632</v>
      </c>
      <c r="F63" s="15">
        <v>464</v>
      </c>
      <c r="G63" s="15">
        <v>447</v>
      </c>
      <c r="H63" s="52">
        <f t="shared" si="13"/>
        <v>65805</v>
      </c>
      <c r="I63" s="50">
        <v>65805</v>
      </c>
      <c r="J63" s="50">
        <v>3000</v>
      </c>
      <c r="K63" s="38">
        <v>0</v>
      </c>
    </row>
    <row r="64" spans="1:11" ht="30" hidden="1" customHeight="1" x14ac:dyDescent="0.2">
      <c r="A64" s="63">
        <v>5</v>
      </c>
      <c r="B64" s="64" t="s">
        <v>31</v>
      </c>
      <c r="C64" s="22" t="s">
        <v>8</v>
      </c>
      <c r="D64" s="12">
        <f t="shared" si="12"/>
        <v>3613</v>
      </c>
      <c r="E64" s="13">
        <v>3613</v>
      </c>
      <c r="F64" s="16"/>
      <c r="G64" s="16"/>
      <c r="H64" s="53">
        <f t="shared" si="13"/>
        <v>0</v>
      </c>
      <c r="I64" s="54"/>
      <c r="J64" s="54">
        <v>0</v>
      </c>
      <c r="K64" s="41">
        <v>0</v>
      </c>
    </row>
    <row r="65" spans="1:11" ht="24" customHeight="1" x14ac:dyDescent="0.2">
      <c r="A65" s="95" t="s">
        <v>49</v>
      </c>
      <c r="B65" s="95"/>
      <c r="C65" s="82"/>
      <c r="D65" s="11">
        <f t="shared" si="12"/>
        <v>327684</v>
      </c>
      <c r="E65" s="11">
        <f>E66+E72</f>
        <v>327684</v>
      </c>
      <c r="F65" s="11">
        <f>F66+F72</f>
        <v>215186</v>
      </c>
      <c r="G65" s="11">
        <f>G66+G72</f>
        <v>0</v>
      </c>
      <c r="H65" s="49">
        <f t="shared" si="13"/>
        <v>532122</v>
      </c>
      <c r="I65" s="49">
        <f>I66+I72</f>
        <v>532122</v>
      </c>
      <c r="J65" s="49">
        <f>J66+J72</f>
        <v>467300</v>
      </c>
      <c r="K65" s="40">
        <f>K66+K72</f>
        <v>0</v>
      </c>
    </row>
    <row r="66" spans="1:11" ht="18" customHeight="1" x14ac:dyDescent="0.2">
      <c r="A66" s="92">
        <v>1</v>
      </c>
      <c r="B66" s="100" t="s">
        <v>82</v>
      </c>
      <c r="C66" s="24"/>
      <c r="D66" s="12">
        <f t="shared" si="12"/>
        <v>325886</v>
      </c>
      <c r="E66" s="13">
        <f>E67+E68+E71</f>
        <v>325886</v>
      </c>
      <c r="F66" s="13">
        <f>SUBTOTAL(9,F67:F72)</f>
        <v>215186</v>
      </c>
      <c r="G66" s="13">
        <f>SUBTOTAL(9,G67:G72)</f>
        <v>0</v>
      </c>
      <c r="H66" s="53">
        <f t="shared" si="13"/>
        <v>532122</v>
      </c>
      <c r="I66" s="54">
        <f>I67+I68+I71+I69+I70</f>
        <v>532122</v>
      </c>
      <c r="J66" s="54">
        <f t="shared" ref="J66:K66" si="15">J67+J68+J71+J69+J70</f>
        <v>467300</v>
      </c>
      <c r="K66" s="41">
        <f t="shared" si="15"/>
        <v>0</v>
      </c>
    </row>
    <row r="67" spans="1:11" ht="18" customHeight="1" x14ac:dyDescent="0.2">
      <c r="A67" s="92"/>
      <c r="B67" s="104"/>
      <c r="C67" s="22" t="s">
        <v>3</v>
      </c>
      <c r="D67" s="14">
        <f t="shared" si="12"/>
        <v>324578</v>
      </c>
      <c r="E67" s="15">
        <f>305608+18970</f>
        <v>324578</v>
      </c>
      <c r="F67" s="15">
        <f>200705+14481</f>
        <v>215186</v>
      </c>
      <c r="G67" s="15"/>
      <c r="H67" s="52">
        <f t="shared" si="13"/>
        <v>527100</v>
      </c>
      <c r="I67" s="50">
        <v>527100</v>
      </c>
      <c r="J67" s="50">
        <v>467300</v>
      </c>
      <c r="K67" s="38">
        <v>0</v>
      </c>
    </row>
    <row r="68" spans="1:11" ht="18" hidden="1" customHeight="1" x14ac:dyDescent="0.2">
      <c r="A68" s="92"/>
      <c r="B68" s="104"/>
      <c r="C68" s="22" t="s">
        <v>10</v>
      </c>
      <c r="D68" s="14">
        <f t="shared" si="12"/>
        <v>0</v>
      </c>
      <c r="E68" s="15"/>
      <c r="F68" s="15"/>
      <c r="G68" s="15"/>
      <c r="H68" s="52">
        <f t="shared" si="13"/>
        <v>0</v>
      </c>
      <c r="I68" s="50"/>
      <c r="J68" s="50"/>
      <c r="K68" s="38"/>
    </row>
    <row r="69" spans="1:11" ht="18" customHeight="1" x14ac:dyDescent="0.2">
      <c r="A69" s="92"/>
      <c r="B69" s="104"/>
      <c r="C69" s="22" t="s">
        <v>81</v>
      </c>
      <c r="D69" s="14"/>
      <c r="E69" s="15"/>
      <c r="F69" s="15"/>
      <c r="G69" s="15"/>
      <c r="H69" s="52">
        <f t="shared" si="13"/>
        <v>720</v>
      </c>
      <c r="I69" s="50">
        <v>720</v>
      </c>
      <c r="J69" s="50">
        <v>0</v>
      </c>
      <c r="K69" s="38">
        <v>0</v>
      </c>
    </row>
    <row r="70" spans="1:11" ht="18" customHeight="1" x14ac:dyDescent="0.2">
      <c r="A70" s="92"/>
      <c r="B70" s="104"/>
      <c r="C70" s="22" t="s">
        <v>11</v>
      </c>
      <c r="D70" s="14"/>
      <c r="E70" s="15"/>
      <c r="F70" s="15"/>
      <c r="G70" s="15"/>
      <c r="H70" s="52">
        <f t="shared" si="13"/>
        <v>2702</v>
      </c>
      <c r="I70" s="50">
        <v>2702</v>
      </c>
      <c r="J70" s="50"/>
      <c r="K70" s="38"/>
    </row>
    <row r="71" spans="1:11" ht="18" customHeight="1" x14ac:dyDescent="0.2">
      <c r="A71" s="92"/>
      <c r="B71" s="105"/>
      <c r="C71" s="22" t="s">
        <v>5</v>
      </c>
      <c r="D71" s="14">
        <f t="shared" si="12"/>
        <v>1308</v>
      </c>
      <c r="E71" s="15">
        <v>1308</v>
      </c>
      <c r="F71" s="15"/>
      <c r="G71" s="15"/>
      <c r="H71" s="52">
        <f t="shared" si="13"/>
        <v>1600</v>
      </c>
      <c r="I71" s="50">
        <v>1600</v>
      </c>
      <c r="J71" s="50">
        <v>0</v>
      </c>
      <c r="K71" s="38">
        <v>0</v>
      </c>
    </row>
    <row r="72" spans="1:11" ht="30" hidden="1" customHeight="1" x14ac:dyDescent="0.2">
      <c r="A72" s="63">
        <v>5</v>
      </c>
      <c r="B72" s="64" t="s">
        <v>31</v>
      </c>
      <c r="C72" s="22" t="s">
        <v>8</v>
      </c>
      <c r="D72" s="12">
        <f t="shared" si="12"/>
        <v>1798</v>
      </c>
      <c r="E72" s="13">
        <v>1798</v>
      </c>
      <c r="F72" s="16"/>
      <c r="G72" s="16"/>
      <c r="H72" s="53">
        <f t="shared" si="13"/>
        <v>0</v>
      </c>
      <c r="I72" s="54">
        <v>0</v>
      </c>
      <c r="J72" s="54">
        <v>0</v>
      </c>
      <c r="K72" s="41">
        <v>0</v>
      </c>
    </row>
    <row r="73" spans="1:11" ht="25.15" customHeight="1" x14ac:dyDescent="0.2">
      <c r="A73" s="95" t="s">
        <v>13</v>
      </c>
      <c r="B73" s="95"/>
      <c r="C73" s="82"/>
      <c r="D73" s="11">
        <f t="shared" si="12"/>
        <v>539683</v>
      </c>
      <c r="E73" s="11">
        <f>E75+E80</f>
        <v>539683</v>
      </c>
      <c r="F73" s="11">
        <f>F75</f>
        <v>300273</v>
      </c>
      <c r="G73" s="11">
        <f>G75+G80</f>
        <v>0</v>
      </c>
      <c r="H73" s="49">
        <f t="shared" si="13"/>
        <v>1376730</v>
      </c>
      <c r="I73" s="49">
        <f>I75+I80</f>
        <v>1376730</v>
      </c>
      <c r="J73" s="49">
        <f>J75</f>
        <v>1089760</v>
      </c>
      <c r="K73" s="40">
        <f>K75+K80</f>
        <v>0</v>
      </c>
    </row>
    <row r="74" spans="1:11" ht="15" hidden="1" customHeight="1" x14ac:dyDescent="0.2">
      <c r="A74" s="93"/>
      <c r="B74" s="93"/>
      <c r="C74" s="94"/>
      <c r="D74" s="12">
        <f t="shared" si="12"/>
        <v>539683</v>
      </c>
      <c r="E74" s="13">
        <f>E75+E80</f>
        <v>539683</v>
      </c>
      <c r="F74" s="13">
        <f>SUBTOTAL(9,F75:F80)</f>
        <v>600546</v>
      </c>
      <c r="G74" s="13">
        <f>SUBTOTAL(9,G75:G80)</f>
        <v>0</v>
      </c>
      <c r="H74" s="53">
        <f t="shared" si="13"/>
        <v>1376730</v>
      </c>
      <c r="I74" s="54">
        <f>I75+I80</f>
        <v>1376730</v>
      </c>
      <c r="J74" s="54">
        <f>SUBTOTAL(9,J75:J80)</f>
        <v>2179520</v>
      </c>
      <c r="K74" s="41">
        <f>SUBTOTAL(9,K75:K80)</f>
        <v>0</v>
      </c>
    </row>
    <row r="75" spans="1:11" ht="18" customHeight="1" x14ac:dyDescent="0.2">
      <c r="A75" s="92">
        <v>4</v>
      </c>
      <c r="B75" s="96" t="s">
        <v>30</v>
      </c>
      <c r="C75" s="22"/>
      <c r="D75" s="12">
        <f t="shared" si="12"/>
        <v>536796</v>
      </c>
      <c r="E75" s="13">
        <f>E76+E77+E79</f>
        <v>536796</v>
      </c>
      <c r="F75" s="13">
        <f>F76+F77+F79</f>
        <v>300273</v>
      </c>
      <c r="G75" s="13">
        <f>G76+G77+G79</f>
        <v>0</v>
      </c>
      <c r="H75" s="53">
        <f t="shared" si="13"/>
        <v>1376730</v>
      </c>
      <c r="I75" s="54">
        <f>I76+I77+I79+I78</f>
        <v>1376730</v>
      </c>
      <c r="J75" s="54">
        <f>J76+J77+J79+J78</f>
        <v>1089760</v>
      </c>
      <c r="K75" s="41">
        <f>K76+K77+K79</f>
        <v>0</v>
      </c>
    </row>
    <row r="76" spans="1:11" ht="18" customHeight="1" x14ac:dyDescent="0.2">
      <c r="A76" s="92"/>
      <c r="B76" s="96"/>
      <c r="C76" s="22" t="s">
        <v>3</v>
      </c>
      <c r="D76" s="14">
        <f t="shared" si="12"/>
        <v>256057</v>
      </c>
      <c r="E76" s="15">
        <v>256057</v>
      </c>
      <c r="F76" s="15">
        <v>171658</v>
      </c>
      <c r="G76" s="15"/>
      <c r="H76" s="52">
        <f t="shared" si="13"/>
        <v>724270</v>
      </c>
      <c r="I76" s="50">
        <v>724270</v>
      </c>
      <c r="J76" s="50">
        <v>557650</v>
      </c>
      <c r="K76" s="38">
        <v>0</v>
      </c>
    </row>
    <row r="77" spans="1:11" ht="18" customHeight="1" x14ac:dyDescent="0.2">
      <c r="A77" s="92"/>
      <c r="B77" s="96"/>
      <c r="C77" s="22" t="s">
        <v>8</v>
      </c>
      <c r="D77" s="14">
        <f t="shared" si="12"/>
        <v>168414</v>
      </c>
      <c r="E77" s="15">
        <v>168414</v>
      </c>
      <c r="F77" s="15">
        <v>113265</v>
      </c>
      <c r="G77" s="15"/>
      <c r="H77" s="52">
        <f t="shared" si="13"/>
        <v>464100</v>
      </c>
      <c r="I77" s="50">
        <v>464100</v>
      </c>
      <c r="J77" s="50">
        <v>448900</v>
      </c>
      <c r="K77" s="38">
        <v>0</v>
      </c>
    </row>
    <row r="78" spans="1:11" ht="18" customHeight="1" x14ac:dyDescent="0.2">
      <c r="A78" s="92"/>
      <c r="B78" s="96"/>
      <c r="C78" s="22" t="s">
        <v>11</v>
      </c>
      <c r="D78" s="14"/>
      <c r="E78" s="15"/>
      <c r="F78" s="15"/>
      <c r="G78" s="15"/>
      <c r="H78" s="52">
        <f t="shared" ref="H78" si="16">I78+K78</f>
        <v>31360</v>
      </c>
      <c r="I78" s="50">
        <v>31360</v>
      </c>
      <c r="J78" s="50">
        <v>30910</v>
      </c>
      <c r="K78" s="38"/>
    </row>
    <row r="79" spans="1:11" ht="18" customHeight="1" x14ac:dyDescent="0.2">
      <c r="A79" s="92"/>
      <c r="B79" s="96"/>
      <c r="C79" s="22" t="s">
        <v>5</v>
      </c>
      <c r="D79" s="14">
        <f t="shared" si="12"/>
        <v>112325</v>
      </c>
      <c r="E79" s="15">
        <v>112325</v>
      </c>
      <c r="F79" s="15">
        <v>15350</v>
      </c>
      <c r="G79" s="15"/>
      <c r="H79" s="52">
        <f t="shared" si="13"/>
        <v>157000</v>
      </c>
      <c r="I79" s="50">
        <v>157000</v>
      </c>
      <c r="J79" s="50">
        <v>52300</v>
      </c>
      <c r="K79" s="38">
        <v>0</v>
      </c>
    </row>
    <row r="80" spans="1:11" ht="30" hidden="1" customHeight="1" x14ac:dyDescent="0.2">
      <c r="A80" s="63">
        <v>5</v>
      </c>
      <c r="B80" s="64" t="s">
        <v>31</v>
      </c>
      <c r="C80" s="22" t="s">
        <v>8</v>
      </c>
      <c r="D80" s="12">
        <f t="shared" si="12"/>
        <v>2887</v>
      </c>
      <c r="E80" s="13">
        <v>2887</v>
      </c>
      <c r="F80" s="16"/>
      <c r="G80" s="16"/>
      <c r="H80" s="53">
        <f t="shared" si="13"/>
        <v>0</v>
      </c>
      <c r="I80" s="54"/>
      <c r="J80" s="54">
        <v>0</v>
      </c>
      <c r="K80" s="41">
        <v>0</v>
      </c>
    </row>
    <row r="81" spans="1:11" ht="30" customHeight="1" x14ac:dyDescent="0.2">
      <c r="A81" s="95" t="s">
        <v>44</v>
      </c>
      <c r="B81" s="95"/>
      <c r="C81" s="82"/>
      <c r="D81" s="11">
        <f t="shared" ref="D81:D94" si="17">E81+G81</f>
        <v>912640</v>
      </c>
      <c r="E81" s="11">
        <f>E83+E85</f>
        <v>103975</v>
      </c>
      <c r="F81" s="11"/>
      <c r="G81" s="11">
        <f>G83+G85</f>
        <v>808665</v>
      </c>
      <c r="H81" s="49">
        <f t="shared" ref="H81:H95" si="18">I81+K81</f>
        <v>378580</v>
      </c>
      <c r="I81" s="49">
        <f>I83+I85+I84</f>
        <v>60600</v>
      </c>
      <c r="J81" s="49">
        <v>0</v>
      </c>
      <c r="K81" s="40">
        <f>K83+K85+K84</f>
        <v>317980</v>
      </c>
    </row>
    <row r="82" spans="1:11" ht="15" hidden="1" customHeight="1" x14ac:dyDescent="0.2">
      <c r="A82" s="63"/>
      <c r="B82" s="64"/>
      <c r="C82" s="22"/>
      <c r="D82" s="12">
        <f t="shared" si="17"/>
        <v>1070359</v>
      </c>
      <c r="E82" s="13">
        <f>SUBTOTAL(9,E83:E85)</f>
        <v>207950</v>
      </c>
      <c r="F82" s="13">
        <f>SUBTOTAL(9,F83:F85)</f>
        <v>0</v>
      </c>
      <c r="G82" s="13">
        <f>SUBTOTAL(9,G83:G85)</f>
        <v>862409</v>
      </c>
      <c r="H82" s="53">
        <f t="shared" si="18"/>
        <v>378580</v>
      </c>
      <c r="I82" s="54">
        <f>SUBTOTAL(9,I83:I85)</f>
        <v>60600</v>
      </c>
      <c r="J82" s="54">
        <f>SUBTOTAL(9,J83:J85)</f>
        <v>0</v>
      </c>
      <c r="K82" s="41">
        <f>SUBTOTAL(9,K83:K85)</f>
        <v>317980</v>
      </c>
    </row>
    <row r="83" spans="1:11" ht="18" customHeight="1" x14ac:dyDescent="0.2">
      <c r="A83" s="92">
        <v>5</v>
      </c>
      <c r="B83" s="96" t="s">
        <v>31</v>
      </c>
      <c r="C83" s="22" t="s">
        <v>3</v>
      </c>
      <c r="D83" s="14">
        <f t="shared" si="17"/>
        <v>157719</v>
      </c>
      <c r="E83" s="15">
        <v>103975</v>
      </c>
      <c r="F83" s="15"/>
      <c r="G83" s="15">
        <v>53744</v>
      </c>
      <c r="H83" s="52">
        <f t="shared" si="18"/>
        <v>378580</v>
      </c>
      <c r="I83" s="50">
        <v>60600</v>
      </c>
      <c r="J83" s="50">
        <v>0</v>
      </c>
      <c r="K83" s="38">
        <v>317980</v>
      </c>
    </row>
    <row r="84" spans="1:11" ht="18" customHeight="1" x14ac:dyDescent="0.2">
      <c r="A84" s="92"/>
      <c r="B84" s="96"/>
      <c r="C84" s="22" t="s">
        <v>11</v>
      </c>
      <c r="D84" s="14">
        <f t="shared" ref="D84" si="19">E84+G84</f>
        <v>157719</v>
      </c>
      <c r="E84" s="15">
        <v>103975</v>
      </c>
      <c r="F84" s="15"/>
      <c r="G84" s="15">
        <v>53744</v>
      </c>
      <c r="H84" s="52">
        <f t="shared" ref="H84" si="20">I84+K84</f>
        <v>0</v>
      </c>
      <c r="I84" s="50">
        <v>0</v>
      </c>
      <c r="J84" s="50">
        <v>0</v>
      </c>
      <c r="K84" s="38"/>
    </row>
    <row r="85" spans="1:11" ht="18" customHeight="1" x14ac:dyDescent="0.2">
      <c r="A85" s="92"/>
      <c r="B85" s="96"/>
      <c r="C85" s="22" t="s">
        <v>8</v>
      </c>
      <c r="D85" s="14">
        <f t="shared" si="17"/>
        <v>754921</v>
      </c>
      <c r="E85" s="15"/>
      <c r="F85" s="15"/>
      <c r="G85" s="15">
        <v>754921</v>
      </c>
      <c r="H85" s="52">
        <f t="shared" si="18"/>
        <v>0</v>
      </c>
      <c r="I85" s="50">
        <v>0</v>
      </c>
      <c r="J85" s="50">
        <v>0</v>
      </c>
      <c r="K85" s="38">
        <v>0</v>
      </c>
    </row>
    <row r="86" spans="1:11" ht="23.45" customHeight="1" x14ac:dyDescent="0.2">
      <c r="A86" s="95" t="s">
        <v>45</v>
      </c>
      <c r="B86" s="95"/>
      <c r="C86" s="82"/>
      <c r="D86" s="11">
        <f t="shared" si="17"/>
        <v>393348</v>
      </c>
      <c r="E86" s="11">
        <f>E88+E97+E99</f>
        <v>393348</v>
      </c>
      <c r="F86" s="11">
        <f>F88+F97+F99</f>
        <v>245449</v>
      </c>
      <c r="G86" s="11">
        <f>G88+G97+G99</f>
        <v>0</v>
      </c>
      <c r="H86" s="49">
        <f t="shared" si="18"/>
        <v>709280</v>
      </c>
      <c r="I86" s="49">
        <f>I88+I97+I99</f>
        <v>707880</v>
      </c>
      <c r="J86" s="49">
        <f>J88+J97+J99</f>
        <v>546220</v>
      </c>
      <c r="K86" s="40">
        <f>K88+K97+K99+K95</f>
        <v>1400</v>
      </c>
    </row>
    <row r="87" spans="1:11" ht="15" hidden="1" customHeight="1" x14ac:dyDescent="0.2">
      <c r="A87" s="93"/>
      <c r="B87" s="93"/>
      <c r="C87" s="94"/>
      <c r="D87" s="12">
        <f t="shared" si="17"/>
        <v>0</v>
      </c>
      <c r="E87" s="13"/>
      <c r="F87" s="13"/>
      <c r="G87" s="13"/>
      <c r="H87" s="53">
        <f t="shared" si="18"/>
        <v>0</v>
      </c>
      <c r="I87" s="54"/>
      <c r="J87" s="54"/>
      <c r="K87" s="41"/>
    </row>
    <row r="88" spans="1:11" ht="18" customHeight="1" x14ac:dyDescent="0.2">
      <c r="A88" s="92">
        <v>1</v>
      </c>
      <c r="B88" s="96" t="s">
        <v>82</v>
      </c>
      <c r="C88" s="22"/>
      <c r="D88" s="12">
        <f t="shared" si="17"/>
        <v>366591</v>
      </c>
      <c r="E88" s="13">
        <f>E89+E91+E90+E92+E93+E94</f>
        <v>366591</v>
      </c>
      <c r="F88" s="13">
        <f>F89+F91+F90+F92+F93+F94</f>
        <v>229029</v>
      </c>
      <c r="G88" s="13">
        <f>G89+G91+G90+G92+G93+G94</f>
        <v>0</v>
      </c>
      <c r="H88" s="53">
        <f t="shared" si="18"/>
        <v>700620</v>
      </c>
      <c r="I88" s="54">
        <f>I89+I91+I90+I92+I93+I94</f>
        <v>700620</v>
      </c>
      <c r="J88" s="54">
        <f>J89+J91+J90+J92+J93+J94</f>
        <v>546220</v>
      </c>
      <c r="K88" s="41">
        <f>K89+K91+K90+K92+K93+K94</f>
        <v>0</v>
      </c>
    </row>
    <row r="89" spans="1:11" ht="18" customHeight="1" x14ac:dyDescent="0.2">
      <c r="A89" s="92"/>
      <c r="B89" s="96"/>
      <c r="C89" s="22" t="s">
        <v>3</v>
      </c>
      <c r="D89" s="14">
        <f t="shared" si="17"/>
        <v>190833</v>
      </c>
      <c r="E89" s="15">
        <v>190833</v>
      </c>
      <c r="F89" s="15">
        <v>127433</v>
      </c>
      <c r="G89" s="15"/>
      <c r="H89" s="52">
        <f t="shared" si="18"/>
        <v>367600</v>
      </c>
      <c r="I89" s="50">
        <v>367600</v>
      </c>
      <c r="J89" s="50">
        <v>283400</v>
      </c>
      <c r="K89" s="38">
        <v>0</v>
      </c>
    </row>
    <row r="90" spans="1:11" ht="18" hidden="1" customHeight="1" x14ac:dyDescent="0.2">
      <c r="A90" s="92"/>
      <c r="B90" s="96"/>
      <c r="C90" s="22" t="s">
        <v>4</v>
      </c>
      <c r="D90" s="14">
        <f t="shared" si="17"/>
        <v>0</v>
      </c>
      <c r="E90" s="15"/>
      <c r="F90" s="15"/>
      <c r="G90" s="15"/>
      <c r="H90" s="52">
        <f>I90+K90</f>
        <v>0</v>
      </c>
      <c r="I90" s="50"/>
      <c r="J90" s="50"/>
      <c r="K90" s="38"/>
    </row>
    <row r="91" spans="1:11" ht="18" customHeight="1" x14ac:dyDescent="0.2">
      <c r="A91" s="92"/>
      <c r="B91" s="96"/>
      <c r="C91" s="22" t="s">
        <v>10</v>
      </c>
      <c r="D91" s="14">
        <f t="shared" si="17"/>
        <v>119051</v>
      </c>
      <c r="E91" s="15">
        <v>119051</v>
      </c>
      <c r="F91" s="15">
        <v>88230</v>
      </c>
      <c r="G91" s="15"/>
      <c r="H91" s="52">
        <f t="shared" si="18"/>
        <v>241040</v>
      </c>
      <c r="I91" s="50">
        <v>241040</v>
      </c>
      <c r="J91" s="50">
        <v>232450</v>
      </c>
      <c r="K91" s="38">
        <v>0</v>
      </c>
    </row>
    <row r="92" spans="1:11" ht="18" customHeight="1" x14ac:dyDescent="0.2">
      <c r="A92" s="92"/>
      <c r="B92" s="96"/>
      <c r="C92" s="22" t="s">
        <v>5</v>
      </c>
      <c r="D92" s="14">
        <f t="shared" si="17"/>
        <v>25776</v>
      </c>
      <c r="E92" s="15">
        <v>25776</v>
      </c>
      <c r="F92" s="15"/>
      <c r="G92" s="15"/>
      <c r="H92" s="52">
        <f t="shared" si="18"/>
        <v>41520</v>
      </c>
      <c r="I92" s="50">
        <v>41520</v>
      </c>
      <c r="J92" s="50">
        <v>390</v>
      </c>
      <c r="K92" s="38">
        <v>0</v>
      </c>
    </row>
    <row r="93" spans="1:11" ht="18" hidden="1" customHeight="1" x14ac:dyDescent="0.2">
      <c r="A93" s="92"/>
      <c r="B93" s="96"/>
      <c r="C93" s="22" t="s">
        <v>5</v>
      </c>
      <c r="D93" s="14">
        <f t="shared" si="17"/>
        <v>0</v>
      </c>
      <c r="E93" s="15"/>
      <c r="F93" s="15"/>
      <c r="G93" s="15"/>
      <c r="H93" s="57">
        <f t="shared" si="18"/>
        <v>0</v>
      </c>
      <c r="I93" s="51"/>
      <c r="J93" s="51"/>
      <c r="K93" s="15"/>
    </row>
    <row r="94" spans="1:11" ht="18" customHeight="1" x14ac:dyDescent="0.2">
      <c r="A94" s="92"/>
      <c r="B94" s="96"/>
      <c r="C94" s="22" t="s">
        <v>11</v>
      </c>
      <c r="D94" s="14">
        <f t="shared" si="17"/>
        <v>30931</v>
      </c>
      <c r="E94" s="15">
        <v>30931</v>
      </c>
      <c r="F94" s="15">
        <v>13366</v>
      </c>
      <c r="G94" s="15"/>
      <c r="H94" s="52">
        <f t="shared" si="18"/>
        <v>50460</v>
      </c>
      <c r="I94" s="50">
        <v>50460</v>
      </c>
      <c r="J94" s="50">
        <v>29980</v>
      </c>
      <c r="K94" s="15">
        <v>0</v>
      </c>
    </row>
    <row r="95" spans="1:11" ht="30" customHeight="1" x14ac:dyDescent="0.2">
      <c r="A95" s="76">
        <v>2</v>
      </c>
      <c r="B95" s="77" t="s">
        <v>28</v>
      </c>
      <c r="C95" s="22" t="s">
        <v>3</v>
      </c>
      <c r="D95" s="14"/>
      <c r="E95" s="15"/>
      <c r="F95" s="15"/>
      <c r="G95" s="15"/>
      <c r="H95" s="53">
        <f t="shared" si="18"/>
        <v>1400</v>
      </c>
      <c r="I95" s="54"/>
      <c r="J95" s="54"/>
      <c r="K95" s="19">
        <v>1400</v>
      </c>
    </row>
    <row r="96" spans="1:11" ht="14.25" hidden="1" customHeight="1" x14ac:dyDescent="0.2">
      <c r="A96" s="92">
        <v>4</v>
      </c>
      <c r="B96" s="92" t="s">
        <v>30</v>
      </c>
      <c r="C96" s="23"/>
      <c r="D96" s="17"/>
      <c r="E96" s="17"/>
      <c r="F96" s="17"/>
      <c r="G96" s="16"/>
      <c r="H96" s="58"/>
      <c r="I96" s="58"/>
      <c r="J96" s="58"/>
      <c r="K96" s="15"/>
    </row>
    <row r="97" spans="1:11" ht="30" customHeight="1" x14ac:dyDescent="0.2">
      <c r="A97" s="92"/>
      <c r="B97" s="92"/>
      <c r="C97" s="22" t="s">
        <v>8</v>
      </c>
      <c r="D97" s="12">
        <f>E97+G96</f>
        <v>26386</v>
      </c>
      <c r="E97" s="13">
        <v>26386</v>
      </c>
      <c r="F97" s="13">
        <v>16420</v>
      </c>
      <c r="G97" s="15"/>
      <c r="H97" s="53">
        <f>I97+K96</f>
        <v>4500</v>
      </c>
      <c r="I97" s="54">
        <v>4500</v>
      </c>
      <c r="J97" s="56">
        <v>0</v>
      </c>
      <c r="K97" s="19">
        <v>0</v>
      </c>
    </row>
    <row r="98" spans="1:11" ht="14.25" hidden="1" customHeight="1" x14ac:dyDescent="0.2">
      <c r="A98" s="92"/>
      <c r="B98" s="92"/>
      <c r="C98" s="22" t="s">
        <v>4</v>
      </c>
      <c r="D98" s="27"/>
      <c r="E98" s="19"/>
      <c r="F98" s="19"/>
      <c r="G98" s="15"/>
      <c r="H98" s="55"/>
      <c r="I98" s="56"/>
      <c r="J98" s="56"/>
      <c r="K98" s="10"/>
    </row>
    <row r="99" spans="1:11" ht="30" customHeight="1" x14ac:dyDescent="0.2">
      <c r="A99" s="63">
        <v>5</v>
      </c>
      <c r="B99" s="64" t="s">
        <v>31</v>
      </c>
      <c r="C99" s="22" t="s">
        <v>8</v>
      </c>
      <c r="D99" s="12">
        <f>E99+G99</f>
        <v>371</v>
      </c>
      <c r="E99" s="13">
        <v>371</v>
      </c>
      <c r="F99" s="13"/>
      <c r="G99" s="16"/>
      <c r="H99" s="53">
        <f>I99+K99</f>
        <v>2760</v>
      </c>
      <c r="I99" s="54">
        <v>2760</v>
      </c>
      <c r="J99" s="56">
        <v>0</v>
      </c>
      <c r="K99" s="19">
        <v>0</v>
      </c>
    </row>
    <row r="100" spans="1:11" ht="22.9" customHeight="1" x14ac:dyDescent="0.2">
      <c r="A100" s="95" t="s">
        <v>50</v>
      </c>
      <c r="B100" s="95"/>
      <c r="C100" s="82"/>
      <c r="D100" s="11" t="e">
        <f t="shared" ref="D100:D105" si="21">E100+G100</f>
        <v>#REF!</v>
      </c>
      <c r="E100" s="11" t="e">
        <f>E102+E109+E110</f>
        <v>#REF!</v>
      </c>
      <c r="F100" s="11" t="e">
        <f>F102+F109+F110</f>
        <v>#REF!</v>
      </c>
      <c r="G100" s="11" t="e">
        <f>G102+G109+G110</f>
        <v>#REF!</v>
      </c>
      <c r="H100" s="49">
        <f t="shared" ref="H100:H105" si="22">I100+K100</f>
        <v>357335</v>
      </c>
      <c r="I100" s="49">
        <f>I102+I109+I110+I108</f>
        <v>352623</v>
      </c>
      <c r="J100" s="49">
        <f>J102+J109+J110</f>
        <v>274875</v>
      </c>
      <c r="K100" s="40">
        <f>K102+K109+K110+K108</f>
        <v>4712</v>
      </c>
    </row>
    <row r="101" spans="1:11" ht="15" hidden="1" customHeight="1" x14ac:dyDescent="0.2">
      <c r="A101" s="93"/>
      <c r="B101" s="93"/>
      <c r="C101" s="94"/>
      <c r="D101" s="28">
        <f t="shared" si="21"/>
        <v>238035</v>
      </c>
      <c r="E101" s="20">
        <f>SUBTOTAL(9,E103:E110)</f>
        <v>231255</v>
      </c>
      <c r="F101" s="20">
        <f>SUBTOTAL(9,F103:F110)</f>
        <v>134877</v>
      </c>
      <c r="G101" s="20">
        <f>SUBTOTAL(9,G103:G110)</f>
        <v>6780</v>
      </c>
      <c r="H101" s="53">
        <f t="shared" si="22"/>
        <v>357335</v>
      </c>
      <c r="I101" s="54">
        <f>SUBTOTAL(9,I103:I110)</f>
        <v>352623</v>
      </c>
      <c r="J101" s="54">
        <f>SUBTOTAL(9,J103:J110)</f>
        <v>274875</v>
      </c>
      <c r="K101" s="19">
        <f>SUBTOTAL(9,K103:K110)</f>
        <v>4712</v>
      </c>
    </row>
    <row r="102" spans="1:11" ht="18" customHeight="1" x14ac:dyDescent="0.2">
      <c r="A102" s="92">
        <v>1</v>
      </c>
      <c r="B102" s="100" t="s">
        <v>82</v>
      </c>
      <c r="C102" s="23"/>
      <c r="D102" s="13" t="e">
        <f t="shared" si="21"/>
        <v>#REF!</v>
      </c>
      <c r="E102" s="13" t="e">
        <f>E103+E105+E104+E107+#REF!</f>
        <v>#REF!</v>
      </c>
      <c r="F102" s="13" t="e">
        <f>F103+F105+F104+F107+#REF!</f>
        <v>#REF!</v>
      </c>
      <c r="G102" s="13" t="e">
        <f>G103+G105+G104+G107+#REF!</f>
        <v>#REF!</v>
      </c>
      <c r="H102" s="54">
        <f t="shared" si="22"/>
        <v>347628</v>
      </c>
      <c r="I102" s="54">
        <f>I103+I105+I104+I107++I106</f>
        <v>347628</v>
      </c>
      <c r="J102" s="54">
        <f t="shared" ref="J102:K102" si="23">J103+J105+J104+J107++J106</f>
        <v>274875</v>
      </c>
      <c r="K102" s="54">
        <f t="shared" si="23"/>
        <v>0</v>
      </c>
    </row>
    <row r="103" spans="1:11" ht="18" customHeight="1" x14ac:dyDescent="0.2">
      <c r="A103" s="92"/>
      <c r="B103" s="104"/>
      <c r="C103" s="22" t="s">
        <v>3</v>
      </c>
      <c r="D103" s="14">
        <f t="shared" si="21"/>
        <v>125855</v>
      </c>
      <c r="E103" s="15">
        <v>120063</v>
      </c>
      <c r="F103" s="15">
        <v>76749</v>
      </c>
      <c r="G103" s="15">
        <v>5792</v>
      </c>
      <c r="H103" s="52">
        <f t="shared" si="22"/>
        <v>189093</v>
      </c>
      <c r="I103" s="50">
        <v>189093</v>
      </c>
      <c r="J103" s="50">
        <v>161400</v>
      </c>
      <c r="K103" s="38"/>
    </row>
    <row r="104" spans="1:11" ht="18" hidden="1" customHeight="1" x14ac:dyDescent="0.2">
      <c r="A104" s="92"/>
      <c r="B104" s="104"/>
      <c r="C104" s="22" t="s">
        <v>4</v>
      </c>
      <c r="D104" s="14">
        <f t="shared" si="21"/>
        <v>0</v>
      </c>
      <c r="E104" s="15"/>
      <c r="F104" s="15"/>
      <c r="G104" s="15"/>
      <c r="H104" s="52">
        <f t="shared" si="22"/>
        <v>0</v>
      </c>
      <c r="I104" s="50"/>
      <c r="J104" s="50"/>
      <c r="K104" s="15"/>
    </row>
    <row r="105" spans="1:11" ht="18" customHeight="1" x14ac:dyDescent="0.2">
      <c r="A105" s="92"/>
      <c r="B105" s="104"/>
      <c r="C105" s="22" t="s">
        <v>10</v>
      </c>
      <c r="D105" s="14">
        <f t="shared" si="21"/>
        <v>79991</v>
      </c>
      <c r="E105" s="15">
        <v>79003</v>
      </c>
      <c r="F105" s="15">
        <v>58122</v>
      </c>
      <c r="G105" s="15">
        <v>988</v>
      </c>
      <c r="H105" s="52">
        <f t="shared" si="22"/>
        <v>119945</v>
      </c>
      <c r="I105" s="50">
        <v>119945</v>
      </c>
      <c r="J105" s="50">
        <v>113475</v>
      </c>
      <c r="K105" s="15">
        <v>0</v>
      </c>
    </row>
    <row r="106" spans="1:11" ht="18" hidden="1" customHeight="1" x14ac:dyDescent="0.2">
      <c r="A106" s="92"/>
      <c r="B106" s="104"/>
      <c r="C106" s="26" t="s">
        <v>11</v>
      </c>
      <c r="D106" s="17"/>
      <c r="E106" s="17"/>
      <c r="F106" s="17"/>
      <c r="G106" s="17"/>
      <c r="H106" s="52">
        <f t="shared" ref="H106" si="24">I106+K106</f>
        <v>0</v>
      </c>
      <c r="I106" s="50"/>
      <c r="J106" s="50"/>
      <c r="K106" s="43">
        <v>0</v>
      </c>
    </row>
    <row r="107" spans="1:11" ht="18" customHeight="1" x14ac:dyDescent="0.2">
      <c r="A107" s="92"/>
      <c r="B107" s="105"/>
      <c r="C107" s="22" t="s">
        <v>5</v>
      </c>
      <c r="D107" s="14">
        <f>E107+G107</f>
        <v>31694</v>
      </c>
      <c r="E107" s="15">
        <v>31694</v>
      </c>
      <c r="F107" s="15"/>
      <c r="G107" s="15"/>
      <c r="H107" s="52">
        <f>I107+K107</f>
        <v>38590</v>
      </c>
      <c r="I107" s="50">
        <v>38590</v>
      </c>
      <c r="J107" s="51">
        <v>0</v>
      </c>
      <c r="K107" s="38">
        <v>0</v>
      </c>
    </row>
    <row r="108" spans="1:11" ht="30" customHeight="1" x14ac:dyDescent="0.2">
      <c r="A108" s="71">
        <v>2</v>
      </c>
      <c r="B108" s="72" t="s">
        <v>28</v>
      </c>
      <c r="C108" s="22" t="s">
        <v>3</v>
      </c>
      <c r="D108" s="27"/>
      <c r="E108" s="15"/>
      <c r="F108" s="15"/>
      <c r="G108" s="15"/>
      <c r="H108" s="55">
        <f>I108+K108</f>
        <v>4997</v>
      </c>
      <c r="I108" s="56">
        <v>285</v>
      </c>
      <c r="J108" s="56">
        <v>0</v>
      </c>
      <c r="K108" s="19">
        <v>4712</v>
      </c>
    </row>
    <row r="109" spans="1:11" ht="30" customHeight="1" x14ac:dyDescent="0.2">
      <c r="A109" s="63">
        <v>4</v>
      </c>
      <c r="B109" s="64" t="s">
        <v>30</v>
      </c>
      <c r="C109" s="22" t="s">
        <v>8</v>
      </c>
      <c r="D109" s="12">
        <f>E109+G109</f>
        <v>495</v>
      </c>
      <c r="E109" s="13">
        <v>495</v>
      </c>
      <c r="F109" s="13">
        <v>6</v>
      </c>
      <c r="G109" s="13"/>
      <c r="H109" s="55">
        <f>I109+K109</f>
        <v>1950</v>
      </c>
      <c r="I109" s="56">
        <v>1950</v>
      </c>
      <c r="J109" s="56">
        <v>0</v>
      </c>
      <c r="K109" s="19">
        <v>0</v>
      </c>
    </row>
    <row r="110" spans="1:11" ht="30" customHeight="1" x14ac:dyDescent="0.2">
      <c r="A110" s="63">
        <v>5</v>
      </c>
      <c r="B110" s="64" t="s">
        <v>31</v>
      </c>
      <c r="C110" s="22" t="s">
        <v>8</v>
      </c>
      <c r="D110" s="12">
        <v>0</v>
      </c>
      <c r="E110" s="13">
        <v>0</v>
      </c>
      <c r="F110" s="13"/>
      <c r="G110" s="13"/>
      <c r="H110" s="53">
        <f>I110+K110</f>
        <v>2760</v>
      </c>
      <c r="I110" s="54">
        <v>2760</v>
      </c>
      <c r="J110" s="56">
        <v>0</v>
      </c>
      <c r="K110" s="19">
        <v>0</v>
      </c>
    </row>
    <row r="111" spans="1:11" ht="21" customHeight="1" x14ac:dyDescent="0.2">
      <c r="A111" s="95" t="s">
        <v>46</v>
      </c>
      <c r="B111" s="95"/>
      <c r="C111" s="82"/>
      <c r="D111" s="11">
        <f>E111+G111</f>
        <v>245839</v>
      </c>
      <c r="E111" s="11">
        <f>E113+E120+E121</f>
        <v>244179</v>
      </c>
      <c r="F111" s="11">
        <f>F113+F120+F121</f>
        <v>142173</v>
      </c>
      <c r="G111" s="11">
        <f>G113+G120+G121</f>
        <v>1660</v>
      </c>
      <c r="H111" s="49">
        <f>I111+K111</f>
        <v>417437</v>
      </c>
      <c r="I111" s="49">
        <f>I113+I120+I121+I119</f>
        <v>412725</v>
      </c>
      <c r="J111" s="49">
        <f>J113+J120+J121</f>
        <v>307956</v>
      </c>
      <c r="K111" s="40">
        <f>K113+K120+K121+K119</f>
        <v>4712</v>
      </c>
    </row>
    <row r="112" spans="1:11" ht="15" hidden="1" customHeight="1" x14ac:dyDescent="0.2">
      <c r="A112" s="93"/>
      <c r="B112" s="93"/>
      <c r="C112" s="94"/>
      <c r="D112" s="28"/>
      <c r="E112" s="20"/>
      <c r="F112" s="20"/>
      <c r="G112" s="20"/>
      <c r="H112" s="53"/>
      <c r="I112" s="54"/>
      <c r="J112" s="54"/>
      <c r="K112" s="41"/>
    </row>
    <row r="113" spans="1:11" ht="18" customHeight="1" x14ac:dyDescent="0.2">
      <c r="A113" s="92">
        <v>1</v>
      </c>
      <c r="B113" s="96" t="s">
        <v>82</v>
      </c>
      <c r="C113" s="23"/>
      <c r="D113" s="13">
        <f t="shared" ref="D113:D122" si="25">E113+G113</f>
        <v>244602</v>
      </c>
      <c r="E113" s="13">
        <f>SUM(E114:E118)</f>
        <v>242942</v>
      </c>
      <c r="F113" s="13">
        <f>SUM(F114:F118)</f>
        <v>142167</v>
      </c>
      <c r="G113" s="13">
        <f>SUM(G114:G118)</f>
        <v>1660</v>
      </c>
      <c r="H113" s="54">
        <f t="shared" ref="H113:H122" si="26">I113+K113</f>
        <v>406545</v>
      </c>
      <c r="I113" s="54">
        <f>SUM(I114:I118)</f>
        <v>406545</v>
      </c>
      <c r="J113" s="54">
        <f>SUM(J114:J118)</f>
        <v>307956</v>
      </c>
      <c r="K113" s="41">
        <f>SUM(K114:K118)</f>
        <v>0</v>
      </c>
    </row>
    <row r="114" spans="1:11" ht="18" customHeight="1" x14ac:dyDescent="0.2">
      <c r="A114" s="92"/>
      <c r="B114" s="96"/>
      <c r="C114" s="22" t="s">
        <v>3</v>
      </c>
      <c r="D114" s="14">
        <f t="shared" si="25"/>
        <v>137480</v>
      </c>
      <c r="E114" s="15">
        <v>135820</v>
      </c>
      <c r="F114" s="15">
        <v>84857</v>
      </c>
      <c r="G114" s="15">
        <v>1660</v>
      </c>
      <c r="H114" s="52">
        <f t="shared" si="26"/>
        <v>209293</v>
      </c>
      <c r="I114" s="50">
        <v>209293</v>
      </c>
      <c r="J114" s="50">
        <v>173000</v>
      </c>
      <c r="K114" s="38">
        <v>0</v>
      </c>
    </row>
    <row r="115" spans="1:11" ht="18" hidden="1" customHeight="1" x14ac:dyDescent="0.2">
      <c r="A115" s="92"/>
      <c r="B115" s="96"/>
      <c r="C115" s="22" t="s">
        <v>4</v>
      </c>
      <c r="D115" s="14">
        <f t="shared" si="25"/>
        <v>0</v>
      </c>
      <c r="E115" s="15"/>
      <c r="F115" s="15"/>
      <c r="G115" s="15"/>
      <c r="H115" s="52">
        <f t="shared" si="26"/>
        <v>0</v>
      </c>
      <c r="I115" s="50"/>
      <c r="J115" s="50"/>
      <c r="K115" s="15"/>
    </row>
    <row r="116" spans="1:11" ht="18" customHeight="1" x14ac:dyDescent="0.2">
      <c r="A116" s="92"/>
      <c r="B116" s="96"/>
      <c r="C116" s="22" t="s">
        <v>10</v>
      </c>
      <c r="D116" s="14">
        <f t="shared" si="25"/>
        <v>78912</v>
      </c>
      <c r="E116" s="15">
        <v>78912</v>
      </c>
      <c r="F116" s="15">
        <v>57310</v>
      </c>
      <c r="G116" s="15"/>
      <c r="H116" s="52">
        <f t="shared" si="26"/>
        <v>142472</v>
      </c>
      <c r="I116" s="50">
        <v>142472</v>
      </c>
      <c r="J116" s="50">
        <v>134956</v>
      </c>
      <c r="K116" s="38">
        <v>0</v>
      </c>
    </row>
    <row r="117" spans="1:11" ht="18" hidden="1" customHeight="1" x14ac:dyDescent="0.2">
      <c r="A117" s="92"/>
      <c r="B117" s="96"/>
      <c r="C117" s="22" t="s">
        <v>11</v>
      </c>
      <c r="D117" s="14"/>
      <c r="E117" s="15"/>
      <c r="F117" s="15"/>
      <c r="G117" s="15"/>
      <c r="H117" s="52">
        <f t="shared" ref="H117" si="27">I117+K117</f>
        <v>0</v>
      </c>
      <c r="I117" s="50"/>
      <c r="J117" s="50"/>
      <c r="K117" s="15">
        <v>0</v>
      </c>
    </row>
    <row r="118" spans="1:11" ht="18" customHeight="1" x14ac:dyDescent="0.2">
      <c r="A118" s="92"/>
      <c r="B118" s="96"/>
      <c r="C118" s="22" t="s">
        <v>5</v>
      </c>
      <c r="D118" s="14">
        <f t="shared" si="25"/>
        <v>28210</v>
      </c>
      <c r="E118" s="15">
        <v>28210</v>
      </c>
      <c r="F118" s="15"/>
      <c r="G118" s="15"/>
      <c r="H118" s="52">
        <f t="shared" si="26"/>
        <v>54780</v>
      </c>
      <c r="I118" s="50">
        <v>54780</v>
      </c>
      <c r="J118" s="50">
        <v>0</v>
      </c>
      <c r="K118" s="15">
        <v>0</v>
      </c>
    </row>
    <row r="119" spans="1:11" ht="28.5" customHeight="1" x14ac:dyDescent="0.2">
      <c r="A119" s="74">
        <v>2</v>
      </c>
      <c r="B119" s="75" t="s">
        <v>28</v>
      </c>
      <c r="C119" s="22" t="s">
        <v>3</v>
      </c>
      <c r="D119" s="14"/>
      <c r="E119" s="15"/>
      <c r="F119" s="15"/>
      <c r="G119" s="15"/>
      <c r="H119" s="53">
        <f t="shared" ref="H119" si="28">I119+K119</f>
        <v>5132</v>
      </c>
      <c r="I119" s="54">
        <v>420</v>
      </c>
      <c r="J119" s="54">
        <v>0</v>
      </c>
      <c r="K119" s="19">
        <v>4712</v>
      </c>
    </row>
    <row r="120" spans="1:11" ht="25.9" customHeight="1" x14ac:dyDescent="0.2">
      <c r="A120" s="63">
        <v>4</v>
      </c>
      <c r="B120" s="64" t="s">
        <v>30</v>
      </c>
      <c r="C120" s="22" t="s">
        <v>8</v>
      </c>
      <c r="D120" s="12">
        <f t="shared" si="25"/>
        <v>517</v>
      </c>
      <c r="E120" s="13">
        <v>517</v>
      </c>
      <c r="F120" s="13">
        <v>6</v>
      </c>
      <c r="G120" s="13"/>
      <c r="H120" s="53">
        <f t="shared" si="26"/>
        <v>3000</v>
      </c>
      <c r="I120" s="54">
        <v>3000</v>
      </c>
      <c r="J120" s="54">
        <v>0</v>
      </c>
      <c r="K120" s="19">
        <v>0</v>
      </c>
    </row>
    <row r="121" spans="1:11" ht="30" customHeight="1" x14ac:dyDescent="0.2">
      <c r="A121" s="63">
        <v>5</v>
      </c>
      <c r="B121" s="64" t="s">
        <v>31</v>
      </c>
      <c r="C121" s="22" t="s">
        <v>8</v>
      </c>
      <c r="D121" s="12">
        <f t="shared" si="25"/>
        <v>720</v>
      </c>
      <c r="E121" s="13">
        <v>720</v>
      </c>
      <c r="F121" s="13"/>
      <c r="G121" s="13"/>
      <c r="H121" s="53">
        <f t="shared" si="26"/>
        <v>2760</v>
      </c>
      <c r="I121" s="54">
        <v>2760</v>
      </c>
      <c r="J121" s="54">
        <v>0</v>
      </c>
      <c r="K121" s="19">
        <v>0</v>
      </c>
    </row>
    <row r="122" spans="1:11" ht="21.6" customHeight="1" x14ac:dyDescent="0.2">
      <c r="A122" s="95" t="s">
        <v>95</v>
      </c>
      <c r="B122" s="95"/>
      <c r="C122" s="82"/>
      <c r="D122" s="11">
        <f t="shared" si="25"/>
        <v>86268</v>
      </c>
      <c r="E122" s="11">
        <f>E124+E131+E132</f>
        <v>85733</v>
      </c>
      <c r="F122" s="11">
        <f>F124+F131+F132</f>
        <v>49894</v>
      </c>
      <c r="G122" s="11">
        <f>G124+G131+G132</f>
        <v>535</v>
      </c>
      <c r="H122" s="49">
        <f t="shared" si="26"/>
        <v>181650</v>
      </c>
      <c r="I122" s="49">
        <f>I124+I131+I132</f>
        <v>181650</v>
      </c>
      <c r="J122" s="49">
        <f>J124+J131+J132</f>
        <v>133070</v>
      </c>
      <c r="K122" s="40">
        <f>K124+K131+K132</f>
        <v>0</v>
      </c>
    </row>
    <row r="123" spans="1:11" ht="15" hidden="1" customHeight="1" x14ac:dyDescent="0.2">
      <c r="A123" s="93"/>
      <c r="B123" s="93"/>
      <c r="C123" s="94"/>
      <c r="D123" s="12"/>
      <c r="E123" s="13"/>
      <c r="F123" s="13"/>
      <c r="G123" s="13"/>
      <c r="H123" s="53"/>
      <c r="I123" s="54"/>
      <c r="J123" s="54"/>
      <c r="K123" s="19"/>
    </row>
    <row r="124" spans="1:11" ht="18" customHeight="1" x14ac:dyDescent="0.2">
      <c r="A124" s="92">
        <v>1</v>
      </c>
      <c r="B124" s="96" t="s">
        <v>82</v>
      </c>
      <c r="C124" s="25"/>
      <c r="D124" s="13">
        <f t="shared" ref="D124:D133" si="29">E124+G124</f>
        <v>85240</v>
      </c>
      <c r="E124" s="13">
        <f>SUM(E125:E130)</f>
        <v>84705</v>
      </c>
      <c r="F124" s="13">
        <f>SUM(F125:F130)</f>
        <v>49889</v>
      </c>
      <c r="G124" s="13">
        <f>SUM(G125:G130)</f>
        <v>535</v>
      </c>
      <c r="H124" s="54">
        <f t="shared" ref="H124:H133" si="30">I124+K124</f>
        <v>177390</v>
      </c>
      <c r="I124" s="54">
        <f>SUM(I125:I130)</f>
        <v>177390</v>
      </c>
      <c r="J124" s="54">
        <f>SUM(J125:J130)</f>
        <v>133070</v>
      </c>
      <c r="K124" s="41">
        <f>SUM(K125:K130)</f>
        <v>0</v>
      </c>
    </row>
    <row r="125" spans="1:11" ht="18" customHeight="1" x14ac:dyDescent="0.2">
      <c r="A125" s="92"/>
      <c r="B125" s="96"/>
      <c r="C125" s="22" t="s">
        <v>3</v>
      </c>
      <c r="D125" s="14">
        <f t="shared" si="29"/>
        <v>43925</v>
      </c>
      <c r="E125" s="15">
        <v>43925</v>
      </c>
      <c r="F125" s="15">
        <v>26645</v>
      </c>
      <c r="G125" s="15"/>
      <c r="H125" s="52">
        <f t="shared" si="30"/>
        <v>87900</v>
      </c>
      <c r="I125" s="50">
        <v>87900</v>
      </c>
      <c r="J125" s="50">
        <v>68500</v>
      </c>
      <c r="K125" s="38"/>
    </row>
    <row r="126" spans="1:11" ht="18" hidden="1" customHeight="1" x14ac:dyDescent="0.2">
      <c r="A126" s="92"/>
      <c r="B126" s="96"/>
      <c r="C126" s="22" t="s">
        <v>4</v>
      </c>
      <c r="D126" s="14">
        <f t="shared" si="29"/>
        <v>0</v>
      </c>
      <c r="E126" s="15"/>
      <c r="F126" s="15"/>
      <c r="G126" s="15"/>
      <c r="H126" s="52">
        <f t="shared" si="30"/>
        <v>0</v>
      </c>
      <c r="I126" s="50"/>
      <c r="J126" s="50"/>
      <c r="K126" s="15"/>
    </row>
    <row r="127" spans="1:11" ht="18" customHeight="1" x14ac:dyDescent="0.2">
      <c r="A127" s="92"/>
      <c r="B127" s="96"/>
      <c r="C127" s="22" t="s">
        <v>10</v>
      </c>
      <c r="D127" s="14">
        <f t="shared" si="29"/>
        <v>32029</v>
      </c>
      <c r="E127" s="15">
        <v>31494</v>
      </c>
      <c r="F127" s="15">
        <v>23244</v>
      </c>
      <c r="G127" s="15">
        <v>535</v>
      </c>
      <c r="H127" s="52">
        <f t="shared" si="30"/>
        <v>67660</v>
      </c>
      <c r="I127" s="50">
        <v>67660</v>
      </c>
      <c r="J127" s="50">
        <v>64570</v>
      </c>
      <c r="K127" s="15">
        <v>0</v>
      </c>
    </row>
    <row r="128" spans="1:11" ht="18" hidden="1" customHeight="1" x14ac:dyDescent="0.2">
      <c r="A128" s="92"/>
      <c r="B128" s="96"/>
      <c r="C128" s="22" t="s">
        <v>11</v>
      </c>
      <c r="D128" s="14"/>
      <c r="E128" s="15"/>
      <c r="F128" s="15"/>
      <c r="G128" s="15"/>
      <c r="H128" s="52">
        <f t="shared" ref="H128" si="31">I128+K128</f>
        <v>0</v>
      </c>
      <c r="I128" s="50"/>
      <c r="J128" s="50"/>
      <c r="K128" s="15">
        <v>0</v>
      </c>
    </row>
    <row r="129" spans="1:11" ht="18" customHeight="1" x14ac:dyDescent="0.2">
      <c r="A129" s="92"/>
      <c r="B129" s="96"/>
      <c r="C129" s="22" t="s">
        <v>5</v>
      </c>
      <c r="D129" s="14">
        <f t="shared" si="29"/>
        <v>9286</v>
      </c>
      <c r="E129" s="15">
        <v>9286</v>
      </c>
      <c r="F129" s="15"/>
      <c r="G129" s="15"/>
      <c r="H129" s="52">
        <f t="shared" si="30"/>
        <v>21830</v>
      </c>
      <c r="I129" s="50">
        <v>21830</v>
      </c>
      <c r="J129" s="50"/>
      <c r="K129" s="15">
        <v>0</v>
      </c>
    </row>
    <row r="130" spans="1:11" ht="14.25" hidden="1" customHeight="1" x14ac:dyDescent="0.2">
      <c r="A130" s="92"/>
      <c r="B130" s="96"/>
      <c r="C130" s="22" t="s">
        <v>5</v>
      </c>
      <c r="D130" s="27">
        <f t="shared" si="29"/>
        <v>0</v>
      </c>
      <c r="E130" s="15"/>
      <c r="F130" s="15"/>
      <c r="G130" s="15"/>
      <c r="H130" s="55">
        <f t="shared" si="30"/>
        <v>0</v>
      </c>
      <c r="I130" s="51"/>
      <c r="J130" s="51"/>
      <c r="K130" s="15"/>
    </row>
    <row r="131" spans="1:11" ht="25.9" customHeight="1" x14ac:dyDescent="0.2">
      <c r="A131" s="63">
        <v>4</v>
      </c>
      <c r="B131" s="64" t="s">
        <v>30</v>
      </c>
      <c r="C131" s="22" t="s">
        <v>8</v>
      </c>
      <c r="D131" s="12">
        <f t="shared" si="29"/>
        <v>313</v>
      </c>
      <c r="E131" s="13">
        <v>313</v>
      </c>
      <c r="F131" s="13">
        <v>5</v>
      </c>
      <c r="G131" s="13"/>
      <c r="H131" s="53">
        <f t="shared" si="30"/>
        <v>1500</v>
      </c>
      <c r="I131" s="54">
        <v>1500</v>
      </c>
      <c r="J131" s="56">
        <v>0</v>
      </c>
      <c r="K131" s="19">
        <v>0</v>
      </c>
    </row>
    <row r="132" spans="1:11" ht="30" customHeight="1" x14ac:dyDescent="0.2">
      <c r="A132" s="63">
        <v>5</v>
      </c>
      <c r="B132" s="64" t="s">
        <v>31</v>
      </c>
      <c r="C132" s="22" t="s">
        <v>8</v>
      </c>
      <c r="D132" s="12">
        <f t="shared" si="29"/>
        <v>715</v>
      </c>
      <c r="E132" s="13">
        <v>715</v>
      </c>
      <c r="F132" s="13"/>
      <c r="G132" s="13"/>
      <c r="H132" s="53">
        <f t="shared" si="30"/>
        <v>2760</v>
      </c>
      <c r="I132" s="54">
        <v>2760</v>
      </c>
      <c r="J132" s="56">
        <v>0</v>
      </c>
      <c r="K132" s="19">
        <v>0</v>
      </c>
    </row>
    <row r="133" spans="1:11" ht="22.9" customHeight="1" x14ac:dyDescent="0.2">
      <c r="A133" s="95" t="s">
        <v>14</v>
      </c>
      <c r="B133" s="95"/>
      <c r="C133" s="82"/>
      <c r="D133" s="11" t="e">
        <f t="shared" si="29"/>
        <v>#REF!</v>
      </c>
      <c r="E133" s="11" t="e">
        <f>E135+E141+E142</f>
        <v>#REF!</v>
      </c>
      <c r="F133" s="11" t="e">
        <f>F135+F141+F142</f>
        <v>#REF!</v>
      </c>
      <c r="G133" s="11" t="e">
        <f>G135+G141+G142</f>
        <v>#REF!</v>
      </c>
      <c r="H133" s="49">
        <f t="shared" si="30"/>
        <v>1016866</v>
      </c>
      <c r="I133" s="49">
        <f>I135+I141+I142</f>
        <v>1016866</v>
      </c>
      <c r="J133" s="49">
        <f>J135+J141+J142</f>
        <v>880777</v>
      </c>
      <c r="K133" s="40">
        <f>K135+K141+K142</f>
        <v>0</v>
      </c>
    </row>
    <row r="134" spans="1:11" ht="14.25" hidden="1" customHeight="1" x14ac:dyDescent="0.2">
      <c r="A134" s="93"/>
      <c r="B134" s="93"/>
      <c r="C134" s="94"/>
      <c r="D134" s="12"/>
      <c r="E134" s="13"/>
      <c r="F134" s="13"/>
      <c r="G134" s="13"/>
      <c r="H134" s="53"/>
      <c r="I134" s="54"/>
      <c r="J134" s="54"/>
      <c r="K134" s="41"/>
    </row>
    <row r="135" spans="1:11" ht="18" customHeight="1" x14ac:dyDescent="0.2">
      <c r="A135" s="92">
        <v>1</v>
      </c>
      <c r="B135" s="96" t="s">
        <v>82</v>
      </c>
      <c r="C135" s="25"/>
      <c r="D135" s="13">
        <f t="shared" ref="D135:D142" si="32">E135+G135</f>
        <v>1070484</v>
      </c>
      <c r="E135" s="13">
        <f>SUM(E136:E140)</f>
        <v>1070484</v>
      </c>
      <c r="F135" s="13">
        <f>SUM(F136:F140)</f>
        <v>706113</v>
      </c>
      <c r="G135" s="13">
        <f>SUM(G136:G140)</f>
        <v>0</v>
      </c>
      <c r="H135" s="54">
        <f t="shared" ref="H135:H142" si="33">I135+K135</f>
        <v>1007356</v>
      </c>
      <c r="I135" s="54">
        <f>SUM(I136:I140)</f>
        <v>1007356</v>
      </c>
      <c r="J135" s="54">
        <f>SUM(J136:J140)</f>
        <v>880777</v>
      </c>
      <c r="K135" s="41">
        <f>SUM(K136:K140)</f>
        <v>0</v>
      </c>
    </row>
    <row r="136" spans="1:11" ht="18" customHeight="1" x14ac:dyDescent="0.2">
      <c r="A136" s="92"/>
      <c r="B136" s="96"/>
      <c r="C136" s="22" t="s">
        <v>3</v>
      </c>
      <c r="D136" s="14">
        <f t="shared" si="32"/>
        <v>265448</v>
      </c>
      <c r="E136" s="15">
        <v>265448</v>
      </c>
      <c r="F136" s="15">
        <v>124247</v>
      </c>
      <c r="G136" s="15"/>
      <c r="H136" s="52">
        <f t="shared" si="33"/>
        <v>282000</v>
      </c>
      <c r="I136" s="50">
        <v>282000</v>
      </c>
      <c r="J136" s="50">
        <v>187500</v>
      </c>
      <c r="K136" s="38">
        <f>3500-3500</f>
        <v>0</v>
      </c>
    </row>
    <row r="137" spans="1:11" ht="18" hidden="1" customHeight="1" x14ac:dyDescent="0.2">
      <c r="A137" s="92"/>
      <c r="B137" s="96"/>
      <c r="C137" s="22" t="s">
        <v>4</v>
      </c>
      <c r="D137" s="14">
        <f t="shared" si="32"/>
        <v>0</v>
      </c>
      <c r="E137" s="15"/>
      <c r="F137" s="15"/>
      <c r="G137" s="15"/>
      <c r="H137" s="52">
        <f t="shared" si="33"/>
        <v>0</v>
      </c>
      <c r="I137" s="50"/>
      <c r="J137" s="50"/>
      <c r="K137" s="38"/>
    </row>
    <row r="138" spans="1:11" ht="18" customHeight="1" x14ac:dyDescent="0.2">
      <c r="A138" s="92"/>
      <c r="B138" s="96"/>
      <c r="C138" s="22" t="s">
        <v>10</v>
      </c>
      <c r="D138" s="14">
        <f t="shared" si="32"/>
        <v>778682</v>
      </c>
      <c r="E138" s="15">
        <v>778682</v>
      </c>
      <c r="F138" s="15">
        <v>581866</v>
      </c>
      <c r="G138" s="15"/>
      <c r="H138" s="52">
        <f t="shared" si="33"/>
        <v>717931</v>
      </c>
      <c r="I138" s="50">
        <v>717931</v>
      </c>
      <c r="J138" s="50">
        <v>691920</v>
      </c>
      <c r="K138" s="38">
        <v>0</v>
      </c>
    </row>
    <row r="139" spans="1:11" ht="18" customHeight="1" x14ac:dyDescent="0.2">
      <c r="A139" s="92"/>
      <c r="B139" s="96"/>
      <c r="C139" s="22" t="s">
        <v>11</v>
      </c>
      <c r="D139" s="14">
        <f t="shared" si="32"/>
        <v>0</v>
      </c>
      <c r="E139" s="15"/>
      <c r="F139" s="15"/>
      <c r="G139" s="15"/>
      <c r="H139" s="52">
        <f t="shared" si="33"/>
        <v>1695</v>
      </c>
      <c r="I139" s="50">
        <v>1695</v>
      </c>
      <c r="J139" s="50">
        <v>507</v>
      </c>
      <c r="K139" s="38">
        <v>0</v>
      </c>
    </row>
    <row r="140" spans="1:11" ht="18" customHeight="1" x14ac:dyDescent="0.2">
      <c r="A140" s="92"/>
      <c r="B140" s="96"/>
      <c r="C140" s="22" t="s">
        <v>5</v>
      </c>
      <c r="D140" s="14">
        <f t="shared" si="32"/>
        <v>26354</v>
      </c>
      <c r="E140" s="15">
        <v>26354</v>
      </c>
      <c r="F140" s="15"/>
      <c r="G140" s="15"/>
      <c r="H140" s="52">
        <f t="shared" si="33"/>
        <v>5730</v>
      </c>
      <c r="I140" s="50">
        <v>5730</v>
      </c>
      <c r="J140" s="50">
        <v>850</v>
      </c>
      <c r="K140" s="38">
        <v>0</v>
      </c>
    </row>
    <row r="141" spans="1:11" ht="33.75" customHeight="1" x14ac:dyDescent="0.2">
      <c r="A141" s="74">
        <v>2</v>
      </c>
      <c r="B141" s="75" t="s">
        <v>28</v>
      </c>
      <c r="C141" s="26" t="s">
        <v>3</v>
      </c>
      <c r="D141" s="13" t="e">
        <f t="shared" si="32"/>
        <v>#REF!</v>
      </c>
      <c r="E141" s="13" t="e">
        <f>SUM(#REF!)</f>
        <v>#REF!</v>
      </c>
      <c r="F141" s="13" t="e">
        <f>SUM(#REF!)</f>
        <v>#REF!</v>
      </c>
      <c r="G141" s="13" t="e">
        <f>SUM(#REF!)</f>
        <v>#REF!</v>
      </c>
      <c r="H141" s="54">
        <f t="shared" si="33"/>
        <v>6750</v>
      </c>
      <c r="I141" s="54">
        <v>6750</v>
      </c>
      <c r="J141" s="54">
        <v>0</v>
      </c>
      <c r="K141" s="41">
        <v>0</v>
      </c>
    </row>
    <row r="142" spans="1:11" ht="30" customHeight="1" x14ac:dyDescent="0.2">
      <c r="A142" s="63">
        <v>5</v>
      </c>
      <c r="B142" s="64" t="s">
        <v>31</v>
      </c>
      <c r="C142" s="22" t="s">
        <v>8</v>
      </c>
      <c r="D142" s="12">
        <f t="shared" si="32"/>
        <v>2880</v>
      </c>
      <c r="E142" s="13">
        <v>2880</v>
      </c>
      <c r="F142" s="13"/>
      <c r="G142" s="13"/>
      <c r="H142" s="53">
        <f t="shared" si="33"/>
        <v>2760</v>
      </c>
      <c r="I142" s="54">
        <v>2760</v>
      </c>
      <c r="J142" s="54">
        <v>0</v>
      </c>
      <c r="K142" s="41">
        <v>0</v>
      </c>
    </row>
    <row r="143" spans="1:11" ht="23.45" customHeight="1" x14ac:dyDescent="0.2">
      <c r="A143" s="95" t="s">
        <v>15</v>
      </c>
      <c r="B143" s="95"/>
      <c r="C143" s="82"/>
      <c r="D143" s="11">
        <f>E143+G143</f>
        <v>893267</v>
      </c>
      <c r="E143" s="11">
        <f>E145+E152+E156</f>
        <v>892340</v>
      </c>
      <c r="F143" s="11">
        <f>F145+F152+F156</f>
        <v>571784</v>
      </c>
      <c r="G143" s="11">
        <f>G145+G152+G156</f>
        <v>927</v>
      </c>
      <c r="H143" s="49">
        <f>I143+K143</f>
        <v>1486569</v>
      </c>
      <c r="I143" s="49">
        <f>I145+I152+I156</f>
        <v>1485169</v>
      </c>
      <c r="J143" s="49">
        <f>J145+J152+J156</f>
        <v>1319093</v>
      </c>
      <c r="K143" s="40">
        <f>K145+K152+K156+K151</f>
        <v>1400</v>
      </c>
    </row>
    <row r="144" spans="1:11" ht="15" hidden="1" customHeight="1" thickBot="1" x14ac:dyDescent="0.25">
      <c r="A144" s="93"/>
      <c r="B144" s="93"/>
      <c r="C144" s="94"/>
      <c r="D144" s="12"/>
      <c r="E144" s="13"/>
      <c r="F144" s="13"/>
      <c r="G144" s="13"/>
      <c r="H144" s="55"/>
      <c r="I144" s="56"/>
      <c r="J144" s="56"/>
      <c r="K144" s="19"/>
    </row>
    <row r="145" spans="1:11" ht="18" customHeight="1" x14ac:dyDescent="0.2">
      <c r="A145" s="92">
        <v>1</v>
      </c>
      <c r="B145" s="96" t="s">
        <v>82</v>
      </c>
      <c r="C145" s="26"/>
      <c r="D145" s="13">
        <f t="shared" ref="D145:D157" si="34">E145+G145</f>
        <v>858721</v>
      </c>
      <c r="E145" s="13">
        <f>SUM(E146:E150)</f>
        <v>857794</v>
      </c>
      <c r="F145" s="13">
        <f>SUM(F146:F150)</f>
        <v>570928</v>
      </c>
      <c r="G145" s="13">
        <f>SUM(G146:G150)</f>
        <v>927</v>
      </c>
      <c r="H145" s="54">
        <f t="shared" ref="H145:H157" si="35">I145+K145</f>
        <v>1479649</v>
      </c>
      <c r="I145" s="54">
        <f>SUM(I146:I150)</f>
        <v>1479649</v>
      </c>
      <c r="J145" s="54">
        <f>SUM(J146:J150)</f>
        <v>1319093</v>
      </c>
      <c r="K145" s="41">
        <f>SUM(K146:K150)</f>
        <v>0</v>
      </c>
    </row>
    <row r="146" spans="1:11" ht="18" customHeight="1" x14ac:dyDescent="0.2">
      <c r="A146" s="92"/>
      <c r="B146" s="96"/>
      <c r="C146" s="22" t="s">
        <v>3</v>
      </c>
      <c r="D146" s="14">
        <f t="shared" si="34"/>
        <v>226490</v>
      </c>
      <c r="E146" s="15">
        <v>226490</v>
      </c>
      <c r="F146" s="15">
        <v>129227</v>
      </c>
      <c r="G146" s="15"/>
      <c r="H146" s="52">
        <f t="shared" si="35"/>
        <v>362100</v>
      </c>
      <c r="I146" s="50">
        <v>362100</v>
      </c>
      <c r="J146" s="50">
        <v>263800</v>
      </c>
      <c r="K146" s="38">
        <v>0</v>
      </c>
    </row>
    <row r="147" spans="1:11" ht="18" hidden="1" customHeight="1" x14ac:dyDescent="0.2">
      <c r="A147" s="92"/>
      <c r="B147" s="96"/>
      <c r="C147" s="22" t="s">
        <v>4</v>
      </c>
      <c r="D147" s="14">
        <f t="shared" si="34"/>
        <v>0</v>
      </c>
      <c r="E147" s="15"/>
      <c r="F147" s="15"/>
      <c r="G147" s="15"/>
      <c r="H147" s="52">
        <f t="shared" si="35"/>
        <v>0</v>
      </c>
      <c r="I147" s="50"/>
      <c r="J147" s="50"/>
      <c r="K147" s="38"/>
    </row>
    <row r="148" spans="1:11" ht="18" customHeight="1" x14ac:dyDescent="0.2">
      <c r="A148" s="92"/>
      <c r="B148" s="96"/>
      <c r="C148" s="22" t="s">
        <v>10</v>
      </c>
      <c r="D148" s="14">
        <f t="shared" si="34"/>
        <v>595815</v>
      </c>
      <c r="E148" s="15">
        <v>594888</v>
      </c>
      <c r="F148" s="15">
        <v>441701</v>
      </c>
      <c r="G148" s="15">
        <v>927</v>
      </c>
      <c r="H148" s="52">
        <f t="shared" si="35"/>
        <v>1094381</v>
      </c>
      <c r="I148" s="50">
        <v>1094381</v>
      </c>
      <c r="J148" s="50">
        <v>1050627</v>
      </c>
      <c r="K148" s="38"/>
    </row>
    <row r="149" spans="1:11" ht="18" customHeight="1" x14ac:dyDescent="0.2">
      <c r="A149" s="92"/>
      <c r="B149" s="96"/>
      <c r="C149" s="22" t="s">
        <v>11</v>
      </c>
      <c r="D149" s="14">
        <f t="shared" si="34"/>
        <v>0</v>
      </c>
      <c r="E149" s="15"/>
      <c r="F149" s="15"/>
      <c r="G149" s="15"/>
      <c r="H149" s="52">
        <f t="shared" ref="H149" si="36">I149+K149</f>
        <v>7578</v>
      </c>
      <c r="I149" s="50">
        <v>7578</v>
      </c>
      <c r="J149" s="50">
        <v>3566</v>
      </c>
      <c r="K149" s="38">
        <v>0</v>
      </c>
    </row>
    <row r="150" spans="1:11" ht="18" customHeight="1" x14ac:dyDescent="0.2">
      <c r="A150" s="92"/>
      <c r="B150" s="96"/>
      <c r="C150" s="22" t="s">
        <v>5</v>
      </c>
      <c r="D150" s="14">
        <f t="shared" si="34"/>
        <v>36416</v>
      </c>
      <c r="E150" s="15">
        <v>36416</v>
      </c>
      <c r="F150" s="15"/>
      <c r="G150" s="15"/>
      <c r="H150" s="52">
        <f t="shared" si="35"/>
        <v>15590</v>
      </c>
      <c r="I150" s="50">
        <v>15590</v>
      </c>
      <c r="J150" s="50">
        <v>1100</v>
      </c>
      <c r="K150" s="38">
        <v>0</v>
      </c>
    </row>
    <row r="151" spans="1:11" ht="30" customHeight="1" x14ac:dyDescent="0.2">
      <c r="A151" s="76">
        <v>2</v>
      </c>
      <c r="B151" s="77" t="s">
        <v>28</v>
      </c>
      <c r="C151" s="26" t="s">
        <v>3</v>
      </c>
      <c r="D151" s="14"/>
      <c r="E151" s="15"/>
      <c r="F151" s="15"/>
      <c r="G151" s="15"/>
      <c r="H151" s="53">
        <f t="shared" si="35"/>
        <v>1400</v>
      </c>
      <c r="I151" s="54"/>
      <c r="J151" s="54"/>
      <c r="K151" s="41">
        <v>1400</v>
      </c>
    </row>
    <row r="152" spans="1:11" ht="18" hidden="1" customHeight="1" x14ac:dyDescent="0.2">
      <c r="A152" s="92">
        <v>4</v>
      </c>
      <c r="B152" s="96" t="s">
        <v>30</v>
      </c>
      <c r="C152" s="23"/>
      <c r="D152" s="13">
        <f t="shared" si="34"/>
        <v>31654</v>
      </c>
      <c r="E152" s="13">
        <f>SUM(E153:E155)</f>
        <v>31654</v>
      </c>
      <c r="F152" s="13">
        <f>SUM(F153:F155)</f>
        <v>856</v>
      </c>
      <c r="G152" s="13">
        <f>SUM(G153:G155)</f>
        <v>0</v>
      </c>
      <c r="H152" s="54">
        <f t="shared" si="35"/>
        <v>0</v>
      </c>
      <c r="I152" s="54">
        <f>SUM(I153:I155)</f>
        <v>0</v>
      </c>
      <c r="J152" s="54">
        <f>SUM(J153:J155)</f>
        <v>0</v>
      </c>
      <c r="K152" s="41">
        <f>SUM(K153:K155)</f>
        <v>0</v>
      </c>
    </row>
    <row r="153" spans="1:11" ht="19.899999999999999" hidden="1" customHeight="1" x14ac:dyDescent="0.2">
      <c r="A153" s="92"/>
      <c r="B153" s="96"/>
      <c r="C153" s="22" t="s">
        <v>8</v>
      </c>
      <c r="D153" s="14">
        <f t="shared" si="34"/>
        <v>30494</v>
      </c>
      <c r="E153" s="15">
        <v>30494</v>
      </c>
      <c r="F153" s="15">
        <v>856</v>
      </c>
      <c r="G153" s="15"/>
      <c r="H153" s="52">
        <f t="shared" si="35"/>
        <v>0</v>
      </c>
      <c r="I153" s="50"/>
      <c r="J153" s="50">
        <v>0</v>
      </c>
      <c r="K153" s="38">
        <v>0</v>
      </c>
    </row>
    <row r="154" spans="1:11" ht="18" hidden="1" customHeight="1" x14ac:dyDescent="0.2">
      <c r="A154" s="92"/>
      <c r="B154" s="96"/>
      <c r="C154" s="22" t="s">
        <v>6</v>
      </c>
      <c r="D154" s="14">
        <f t="shared" si="34"/>
        <v>1160</v>
      </c>
      <c r="E154" s="15">
        <v>1160</v>
      </c>
      <c r="F154" s="15"/>
      <c r="G154" s="15"/>
      <c r="H154" s="52">
        <f t="shared" si="35"/>
        <v>0</v>
      </c>
      <c r="I154" s="50"/>
      <c r="J154" s="50"/>
      <c r="K154" s="38"/>
    </row>
    <row r="155" spans="1:11" ht="18" hidden="1" customHeight="1" x14ac:dyDescent="0.2">
      <c r="A155" s="92"/>
      <c r="B155" s="96"/>
      <c r="C155" s="22" t="s">
        <v>3</v>
      </c>
      <c r="D155" s="14">
        <f t="shared" si="34"/>
        <v>0</v>
      </c>
      <c r="E155" s="15"/>
      <c r="F155" s="15"/>
      <c r="G155" s="15"/>
      <c r="H155" s="52">
        <f t="shared" si="35"/>
        <v>0</v>
      </c>
      <c r="I155" s="50"/>
      <c r="J155" s="50">
        <v>0</v>
      </c>
      <c r="K155" s="38">
        <v>0</v>
      </c>
    </row>
    <row r="156" spans="1:11" ht="30" customHeight="1" x14ac:dyDescent="0.2">
      <c r="A156" s="63">
        <v>5</v>
      </c>
      <c r="B156" s="64" t="s">
        <v>31</v>
      </c>
      <c r="C156" s="63" t="s">
        <v>8</v>
      </c>
      <c r="D156" s="12">
        <f t="shared" si="34"/>
        <v>2892</v>
      </c>
      <c r="E156" s="13">
        <v>2892</v>
      </c>
      <c r="F156" s="13"/>
      <c r="G156" s="13"/>
      <c r="H156" s="53">
        <f t="shared" si="35"/>
        <v>5520</v>
      </c>
      <c r="I156" s="54">
        <v>5520</v>
      </c>
      <c r="J156" s="54">
        <v>0</v>
      </c>
      <c r="K156" s="41">
        <v>0</v>
      </c>
    </row>
    <row r="157" spans="1:11" ht="25.15" customHeight="1" x14ac:dyDescent="0.2">
      <c r="A157" s="95" t="s">
        <v>16</v>
      </c>
      <c r="B157" s="95"/>
      <c r="C157" s="82"/>
      <c r="D157" s="11">
        <f t="shared" si="34"/>
        <v>371283</v>
      </c>
      <c r="E157" s="11">
        <f>E159+E165+E168</f>
        <v>367658</v>
      </c>
      <c r="F157" s="11">
        <f>F159+F165+F168</f>
        <v>235691</v>
      </c>
      <c r="G157" s="11">
        <f>G159+G165+G168</f>
        <v>3625</v>
      </c>
      <c r="H157" s="49">
        <f t="shared" si="35"/>
        <v>339590</v>
      </c>
      <c r="I157" s="49">
        <f>I159+I165+I168</f>
        <v>339590</v>
      </c>
      <c r="J157" s="49">
        <f>J159+J165+J168</f>
        <v>295785</v>
      </c>
      <c r="K157" s="40">
        <f>K159+K165+K168</f>
        <v>0</v>
      </c>
    </row>
    <row r="158" spans="1:11" ht="15" hidden="1" customHeight="1" thickBot="1" x14ac:dyDescent="0.25">
      <c r="A158" s="93"/>
      <c r="B158" s="93"/>
      <c r="C158" s="94"/>
      <c r="D158" s="12"/>
      <c r="E158" s="13"/>
      <c r="F158" s="13"/>
      <c r="G158" s="13"/>
      <c r="H158" s="53"/>
      <c r="I158" s="54"/>
      <c r="J158" s="54"/>
      <c r="K158" s="41"/>
    </row>
    <row r="159" spans="1:11" ht="19.899999999999999" customHeight="1" x14ac:dyDescent="0.2">
      <c r="A159" s="92">
        <v>1</v>
      </c>
      <c r="B159" s="96" t="s">
        <v>82</v>
      </c>
      <c r="C159" s="26"/>
      <c r="D159" s="13">
        <f t="shared" ref="D159:D169" si="37">E159+G159</f>
        <v>352676</v>
      </c>
      <c r="E159" s="13">
        <f>SUM(E160:E164)</f>
        <v>349051</v>
      </c>
      <c r="F159" s="13">
        <f>SUM(F160:F164)</f>
        <v>235196</v>
      </c>
      <c r="G159" s="13">
        <f>SUM(G160:G164)</f>
        <v>3625</v>
      </c>
      <c r="H159" s="54">
        <f t="shared" ref="H159:H169" si="38">I159+K159</f>
        <v>336830</v>
      </c>
      <c r="I159" s="54">
        <f>SUM(I160:I164)</f>
        <v>336830</v>
      </c>
      <c r="J159" s="54">
        <f>SUM(J160:J164)</f>
        <v>295785</v>
      </c>
      <c r="K159" s="41">
        <f>SUM(K160:K164)</f>
        <v>0</v>
      </c>
    </row>
    <row r="160" spans="1:11" ht="19.899999999999999" customHeight="1" x14ac:dyDescent="0.2">
      <c r="A160" s="92"/>
      <c r="B160" s="96"/>
      <c r="C160" s="22" t="s">
        <v>3</v>
      </c>
      <c r="D160" s="14">
        <f t="shared" si="37"/>
        <v>120247</v>
      </c>
      <c r="E160" s="15">
        <v>120247</v>
      </c>
      <c r="F160" s="15">
        <v>65926</v>
      </c>
      <c r="G160" s="15"/>
      <c r="H160" s="52">
        <f t="shared" si="38"/>
        <v>130400</v>
      </c>
      <c r="I160" s="50">
        <v>130400</v>
      </c>
      <c r="J160" s="50">
        <v>95850</v>
      </c>
      <c r="K160" s="38">
        <v>0</v>
      </c>
    </row>
    <row r="161" spans="1:11" ht="19.899999999999999" hidden="1" customHeight="1" x14ac:dyDescent="0.2">
      <c r="A161" s="92"/>
      <c r="B161" s="96"/>
      <c r="C161" s="22" t="s">
        <v>4</v>
      </c>
      <c r="D161" s="14">
        <f t="shared" si="37"/>
        <v>0</v>
      </c>
      <c r="E161" s="15"/>
      <c r="F161" s="15"/>
      <c r="G161" s="15"/>
      <c r="H161" s="52">
        <f t="shared" si="38"/>
        <v>0</v>
      </c>
      <c r="I161" s="50"/>
      <c r="J161" s="50"/>
      <c r="K161" s="38"/>
    </row>
    <row r="162" spans="1:11" ht="19.899999999999999" customHeight="1" x14ac:dyDescent="0.2">
      <c r="A162" s="92"/>
      <c r="B162" s="96"/>
      <c r="C162" s="22" t="s">
        <v>10</v>
      </c>
      <c r="D162" s="14">
        <f t="shared" si="37"/>
        <v>227026</v>
      </c>
      <c r="E162" s="15">
        <v>223401</v>
      </c>
      <c r="F162" s="15">
        <v>169270</v>
      </c>
      <c r="G162" s="15">
        <v>3625</v>
      </c>
      <c r="H162" s="52">
        <f t="shared" si="38"/>
        <v>205330</v>
      </c>
      <c r="I162" s="50">
        <v>205330</v>
      </c>
      <c r="J162" s="50">
        <v>199755</v>
      </c>
      <c r="K162" s="38">
        <v>0</v>
      </c>
    </row>
    <row r="163" spans="1:11" ht="19.899999999999999" hidden="1" customHeight="1" x14ac:dyDescent="0.2">
      <c r="A163" s="92"/>
      <c r="B163" s="96"/>
      <c r="C163" s="22" t="s">
        <v>11</v>
      </c>
      <c r="D163" s="14">
        <f t="shared" si="37"/>
        <v>0</v>
      </c>
      <c r="E163" s="15"/>
      <c r="F163" s="15"/>
      <c r="G163" s="15"/>
      <c r="H163" s="52">
        <f t="shared" si="38"/>
        <v>0</v>
      </c>
      <c r="I163" s="50"/>
      <c r="J163" s="50"/>
      <c r="K163" s="38">
        <v>0</v>
      </c>
    </row>
    <row r="164" spans="1:11" ht="19.899999999999999" customHeight="1" x14ac:dyDescent="0.2">
      <c r="A164" s="92"/>
      <c r="B164" s="96"/>
      <c r="C164" s="22" t="s">
        <v>5</v>
      </c>
      <c r="D164" s="14">
        <f t="shared" si="37"/>
        <v>5403</v>
      </c>
      <c r="E164" s="15">
        <v>5403</v>
      </c>
      <c r="F164" s="15"/>
      <c r="G164" s="15"/>
      <c r="H164" s="52">
        <f t="shared" si="38"/>
        <v>1100</v>
      </c>
      <c r="I164" s="50">
        <v>1100</v>
      </c>
      <c r="J164" s="50">
        <v>180</v>
      </c>
      <c r="K164" s="38">
        <v>0</v>
      </c>
    </row>
    <row r="165" spans="1:11" ht="18" hidden="1" customHeight="1" x14ac:dyDescent="0.2">
      <c r="A165" s="92">
        <v>4</v>
      </c>
      <c r="B165" s="92" t="s">
        <v>30</v>
      </c>
      <c r="C165" s="22"/>
      <c r="D165" s="13">
        <f t="shared" si="37"/>
        <v>17527</v>
      </c>
      <c r="E165" s="13">
        <f>SUM(E166:E167)</f>
        <v>17527</v>
      </c>
      <c r="F165" s="13">
        <f>SUM(F166:F168)</f>
        <v>495</v>
      </c>
      <c r="G165" s="13">
        <f>SUM(G166:G168)</f>
        <v>0</v>
      </c>
      <c r="H165" s="54">
        <f t="shared" si="38"/>
        <v>0</v>
      </c>
      <c r="I165" s="54">
        <f>+I166+I167</f>
        <v>0</v>
      </c>
      <c r="J165" s="54">
        <v>0</v>
      </c>
      <c r="K165" s="41">
        <f>SUM(K166:K168)</f>
        <v>0</v>
      </c>
    </row>
    <row r="166" spans="1:11" ht="18" hidden="1" customHeight="1" x14ac:dyDescent="0.2">
      <c r="A166" s="92"/>
      <c r="B166" s="92"/>
      <c r="C166" s="22" t="s">
        <v>3</v>
      </c>
      <c r="D166" s="29">
        <f t="shared" si="37"/>
        <v>317</v>
      </c>
      <c r="E166" s="18">
        <v>317</v>
      </c>
      <c r="F166" s="18"/>
      <c r="G166" s="18"/>
      <c r="H166" s="52">
        <f t="shared" si="38"/>
        <v>0</v>
      </c>
      <c r="I166" s="50"/>
      <c r="J166" s="50">
        <v>0</v>
      </c>
      <c r="K166" s="38">
        <v>0</v>
      </c>
    </row>
    <row r="167" spans="1:11" ht="18" hidden="1" customHeight="1" x14ac:dyDescent="0.2">
      <c r="A167" s="92"/>
      <c r="B167" s="92"/>
      <c r="C167" s="22" t="s">
        <v>8</v>
      </c>
      <c r="D167" s="29">
        <f t="shared" si="37"/>
        <v>17210</v>
      </c>
      <c r="E167" s="18">
        <v>17210</v>
      </c>
      <c r="F167" s="18">
        <v>495</v>
      </c>
      <c r="G167" s="18"/>
      <c r="H167" s="52">
        <f t="shared" si="38"/>
        <v>0</v>
      </c>
      <c r="I167" s="50"/>
      <c r="J167" s="50">
        <v>0</v>
      </c>
      <c r="K167" s="38">
        <v>0</v>
      </c>
    </row>
    <row r="168" spans="1:11" ht="33.6" customHeight="1" x14ac:dyDescent="0.2">
      <c r="A168" s="63">
        <v>5</v>
      </c>
      <c r="B168" s="64" t="s">
        <v>31</v>
      </c>
      <c r="C168" s="22" t="s">
        <v>8</v>
      </c>
      <c r="D168" s="12">
        <f t="shared" si="37"/>
        <v>1080</v>
      </c>
      <c r="E168" s="13">
        <v>1080</v>
      </c>
      <c r="F168" s="13"/>
      <c r="G168" s="13"/>
      <c r="H168" s="53">
        <f t="shared" si="38"/>
        <v>2760</v>
      </c>
      <c r="I168" s="54">
        <v>2760</v>
      </c>
      <c r="J168" s="54">
        <v>0</v>
      </c>
      <c r="K168" s="41">
        <v>0</v>
      </c>
    </row>
    <row r="169" spans="1:11" ht="21.6" customHeight="1" x14ac:dyDescent="0.2">
      <c r="A169" s="95" t="s">
        <v>83</v>
      </c>
      <c r="B169" s="95"/>
      <c r="C169" s="82"/>
      <c r="D169" s="11">
        <f t="shared" si="37"/>
        <v>574248</v>
      </c>
      <c r="E169" s="11">
        <f>E171+E177+E181</f>
        <v>574248</v>
      </c>
      <c r="F169" s="11">
        <f>F171+F177+F181</f>
        <v>374199</v>
      </c>
      <c r="G169" s="11">
        <f>G171+G177+G181</f>
        <v>0</v>
      </c>
      <c r="H169" s="49">
        <f t="shared" si="38"/>
        <v>586926</v>
      </c>
      <c r="I169" s="49">
        <f>I171+I177+I181</f>
        <v>586926</v>
      </c>
      <c r="J169" s="49">
        <f>J171+J177+J181</f>
        <v>523132</v>
      </c>
      <c r="K169" s="40">
        <f>K171+K177+K181</f>
        <v>0</v>
      </c>
    </row>
    <row r="170" spans="1:11" ht="15" hidden="1" customHeight="1" thickBot="1" x14ac:dyDescent="0.25">
      <c r="A170" s="93"/>
      <c r="B170" s="93"/>
      <c r="C170" s="94"/>
      <c r="D170" s="12"/>
      <c r="E170" s="13"/>
      <c r="F170" s="13"/>
      <c r="G170" s="13"/>
      <c r="H170" s="53"/>
      <c r="I170" s="54"/>
      <c r="J170" s="54"/>
      <c r="K170" s="41"/>
    </row>
    <row r="171" spans="1:11" ht="19.149999999999999" customHeight="1" x14ac:dyDescent="0.2">
      <c r="A171" s="92">
        <v>1</v>
      </c>
      <c r="B171" s="96" t="s">
        <v>82</v>
      </c>
      <c r="C171" s="26"/>
      <c r="D171" s="13">
        <f t="shared" ref="D171:D182" si="39">E171+G171</f>
        <v>547061</v>
      </c>
      <c r="E171" s="13">
        <f>SUM(E172:E176)</f>
        <v>547061</v>
      </c>
      <c r="F171" s="13">
        <f>SUM(F172:F176)</f>
        <v>373508</v>
      </c>
      <c r="G171" s="13">
        <f>SUM(G172:G176)</f>
        <v>0</v>
      </c>
      <c r="H171" s="54">
        <f t="shared" ref="H171:H182" si="40">I171+K171</f>
        <v>584166</v>
      </c>
      <c r="I171" s="54">
        <f>SUM(I172:I176)</f>
        <v>584166</v>
      </c>
      <c r="J171" s="54">
        <f>SUM(J172:J176)</f>
        <v>523132</v>
      </c>
      <c r="K171" s="41">
        <f>SUM(K172:K176)</f>
        <v>0</v>
      </c>
    </row>
    <row r="172" spans="1:11" ht="19.149999999999999" customHeight="1" x14ac:dyDescent="0.2">
      <c r="A172" s="92"/>
      <c r="B172" s="96"/>
      <c r="C172" s="22" t="s">
        <v>3</v>
      </c>
      <c r="D172" s="14">
        <f t="shared" si="39"/>
        <v>132707</v>
      </c>
      <c r="E172" s="15">
        <v>132707</v>
      </c>
      <c r="F172" s="15">
        <v>71776</v>
      </c>
      <c r="G172" s="15"/>
      <c r="H172" s="52">
        <f t="shared" si="40"/>
        <v>150100</v>
      </c>
      <c r="I172" s="50">
        <v>150100</v>
      </c>
      <c r="J172" s="50">
        <v>109200</v>
      </c>
      <c r="K172" s="38">
        <v>0</v>
      </c>
    </row>
    <row r="173" spans="1:11" ht="18" hidden="1" customHeight="1" x14ac:dyDescent="0.2">
      <c r="A173" s="92"/>
      <c r="B173" s="96"/>
      <c r="C173" s="22" t="s">
        <v>4</v>
      </c>
      <c r="D173" s="14">
        <f t="shared" si="39"/>
        <v>0</v>
      </c>
      <c r="E173" s="15"/>
      <c r="F173" s="15"/>
      <c r="G173" s="15"/>
      <c r="H173" s="52">
        <f t="shared" si="40"/>
        <v>0</v>
      </c>
      <c r="I173" s="50"/>
      <c r="J173" s="50"/>
      <c r="K173" s="15"/>
    </row>
    <row r="174" spans="1:11" ht="19.149999999999999" customHeight="1" x14ac:dyDescent="0.2">
      <c r="A174" s="92"/>
      <c r="B174" s="96"/>
      <c r="C174" s="22" t="s">
        <v>10</v>
      </c>
      <c r="D174" s="14">
        <f t="shared" si="39"/>
        <v>405747</v>
      </c>
      <c r="E174" s="15">
        <v>405747</v>
      </c>
      <c r="F174" s="15">
        <v>301732</v>
      </c>
      <c r="G174" s="15"/>
      <c r="H174" s="52">
        <f t="shared" si="40"/>
        <v>428253</v>
      </c>
      <c r="I174" s="50">
        <v>428253</v>
      </c>
      <c r="J174" s="50">
        <v>413406</v>
      </c>
      <c r="K174" s="38">
        <v>0</v>
      </c>
    </row>
    <row r="175" spans="1:11" ht="18" customHeight="1" x14ac:dyDescent="0.2">
      <c r="A175" s="92"/>
      <c r="B175" s="96"/>
      <c r="C175" s="22" t="s">
        <v>11</v>
      </c>
      <c r="D175" s="14">
        <f t="shared" si="39"/>
        <v>0</v>
      </c>
      <c r="E175" s="15"/>
      <c r="F175" s="15"/>
      <c r="G175" s="15"/>
      <c r="H175" s="52">
        <f t="shared" si="40"/>
        <v>4043</v>
      </c>
      <c r="I175" s="50">
        <v>4043</v>
      </c>
      <c r="J175" s="50">
        <v>226</v>
      </c>
      <c r="K175" s="15">
        <v>0</v>
      </c>
    </row>
    <row r="176" spans="1:11" ht="18" customHeight="1" x14ac:dyDescent="0.2">
      <c r="A176" s="92"/>
      <c r="B176" s="96"/>
      <c r="C176" s="22" t="s">
        <v>5</v>
      </c>
      <c r="D176" s="14">
        <f t="shared" si="39"/>
        <v>8607</v>
      </c>
      <c r="E176" s="15">
        <v>8607</v>
      </c>
      <c r="F176" s="15"/>
      <c r="G176" s="15"/>
      <c r="H176" s="52">
        <f t="shared" si="40"/>
        <v>1770</v>
      </c>
      <c r="I176" s="50">
        <v>1770</v>
      </c>
      <c r="J176" s="50">
        <v>300</v>
      </c>
      <c r="K176" s="15">
        <v>0</v>
      </c>
    </row>
    <row r="177" spans="1:11" ht="18" hidden="1" customHeight="1" x14ac:dyDescent="0.2">
      <c r="A177" s="92">
        <v>4</v>
      </c>
      <c r="B177" s="96" t="s">
        <v>30</v>
      </c>
      <c r="C177" s="26" t="s">
        <v>3</v>
      </c>
      <c r="D177" s="13">
        <f t="shared" si="39"/>
        <v>26109</v>
      </c>
      <c r="E177" s="13">
        <f>SUM(E178:E180)</f>
        <v>26109</v>
      </c>
      <c r="F177" s="13">
        <f>SUM(F178:F180)</f>
        <v>691</v>
      </c>
      <c r="G177" s="13">
        <f>SUM(G178:G180)</f>
        <v>0</v>
      </c>
      <c r="H177" s="54">
        <f t="shared" si="40"/>
        <v>0</v>
      </c>
      <c r="I177" s="54"/>
      <c r="J177" s="54">
        <f>SUM(J178:J180)</f>
        <v>0</v>
      </c>
      <c r="K177" s="19">
        <f>SUM(K178:K180)</f>
        <v>0</v>
      </c>
    </row>
    <row r="178" spans="1:11" ht="18" hidden="1" customHeight="1" x14ac:dyDescent="0.2">
      <c r="A178" s="92"/>
      <c r="B178" s="96"/>
      <c r="C178" s="22" t="s">
        <v>8</v>
      </c>
      <c r="D178" s="14">
        <f t="shared" si="39"/>
        <v>24705</v>
      </c>
      <c r="E178" s="15">
        <v>24705</v>
      </c>
      <c r="F178" s="15">
        <v>691</v>
      </c>
      <c r="G178" s="15"/>
      <c r="H178" s="52">
        <f t="shared" si="40"/>
        <v>0</v>
      </c>
      <c r="I178" s="50"/>
      <c r="J178" s="50">
        <v>0</v>
      </c>
      <c r="K178" s="15">
        <v>0</v>
      </c>
    </row>
    <row r="179" spans="1:11" ht="18" hidden="1" customHeight="1" x14ac:dyDescent="0.2">
      <c r="A179" s="92"/>
      <c r="B179" s="96"/>
      <c r="C179" s="22" t="s">
        <v>6</v>
      </c>
      <c r="D179" s="14">
        <f t="shared" si="39"/>
        <v>78</v>
      </c>
      <c r="E179" s="15">
        <v>78</v>
      </c>
      <c r="F179" s="15"/>
      <c r="G179" s="15"/>
      <c r="H179" s="52">
        <f t="shared" si="40"/>
        <v>0</v>
      </c>
      <c r="I179" s="50"/>
      <c r="J179" s="50"/>
      <c r="K179" s="15"/>
    </row>
    <row r="180" spans="1:11" ht="18" hidden="1" customHeight="1" x14ac:dyDescent="0.2">
      <c r="A180" s="92"/>
      <c r="B180" s="96"/>
      <c r="C180" s="22" t="s">
        <v>3</v>
      </c>
      <c r="D180" s="14">
        <f t="shared" si="39"/>
        <v>1326</v>
      </c>
      <c r="E180" s="15">
        <v>1326</v>
      </c>
      <c r="F180" s="15"/>
      <c r="G180" s="15"/>
      <c r="H180" s="52">
        <f t="shared" si="40"/>
        <v>0</v>
      </c>
      <c r="I180" s="50"/>
      <c r="J180" s="50">
        <v>0</v>
      </c>
      <c r="K180" s="15">
        <v>0</v>
      </c>
    </row>
    <row r="181" spans="1:11" ht="32.25" customHeight="1" x14ac:dyDescent="0.2">
      <c r="A181" s="63">
        <v>5</v>
      </c>
      <c r="B181" s="64" t="s">
        <v>31</v>
      </c>
      <c r="C181" s="22" t="s">
        <v>8</v>
      </c>
      <c r="D181" s="12">
        <f t="shared" si="39"/>
        <v>1078</v>
      </c>
      <c r="E181" s="13">
        <v>1078</v>
      </c>
      <c r="F181" s="13"/>
      <c r="G181" s="13"/>
      <c r="H181" s="53">
        <f t="shared" si="40"/>
        <v>2760</v>
      </c>
      <c r="I181" s="54">
        <v>2760</v>
      </c>
      <c r="J181" s="54">
        <v>0</v>
      </c>
      <c r="K181" s="19">
        <v>0</v>
      </c>
    </row>
    <row r="182" spans="1:11" ht="24" hidden="1" customHeight="1" x14ac:dyDescent="0.2">
      <c r="A182" s="95" t="s">
        <v>86</v>
      </c>
      <c r="B182" s="95"/>
      <c r="C182" s="82"/>
      <c r="D182" s="11">
        <f t="shared" si="39"/>
        <v>194702</v>
      </c>
      <c r="E182" s="11">
        <f>E184+E190+E193</f>
        <v>193702</v>
      </c>
      <c r="F182" s="11">
        <f>F184+F190+F193</f>
        <v>124977</v>
      </c>
      <c r="G182" s="11">
        <f>G184+G190+G193</f>
        <v>1000</v>
      </c>
      <c r="H182" s="49">
        <f t="shared" si="40"/>
        <v>0</v>
      </c>
      <c r="I182" s="49">
        <f>I184+I190+I193</f>
        <v>0</v>
      </c>
      <c r="J182" s="49">
        <f>J184+J190+J193</f>
        <v>0</v>
      </c>
      <c r="K182" s="44">
        <f>K184+K190+K193</f>
        <v>0</v>
      </c>
    </row>
    <row r="183" spans="1:11" ht="15" hidden="1" customHeight="1" x14ac:dyDescent="0.2">
      <c r="A183" s="93"/>
      <c r="B183" s="93"/>
      <c r="C183" s="94"/>
      <c r="D183" s="12"/>
      <c r="E183" s="13"/>
      <c r="F183" s="13"/>
      <c r="G183" s="13"/>
      <c r="H183" s="53"/>
      <c r="I183" s="54"/>
      <c r="J183" s="54"/>
      <c r="K183" s="41"/>
    </row>
    <row r="184" spans="1:11" ht="18" hidden="1" customHeight="1" x14ac:dyDescent="0.2">
      <c r="A184" s="92">
        <v>1</v>
      </c>
      <c r="B184" s="96" t="s">
        <v>82</v>
      </c>
      <c r="C184" s="26"/>
      <c r="D184" s="13">
        <f t="shared" ref="D184:D193" si="41">E184+G184</f>
        <v>186719</v>
      </c>
      <c r="E184" s="13">
        <f>SUM(E185:E189)</f>
        <v>185719</v>
      </c>
      <c r="F184" s="13">
        <f>SUM(F185:F189)</f>
        <v>124774</v>
      </c>
      <c r="G184" s="13">
        <f>SUM(G185:G189)</f>
        <v>1000</v>
      </c>
      <c r="H184" s="54">
        <f t="shared" ref="H184:H193" si="42">I184+K184</f>
        <v>0</v>
      </c>
      <c r="I184" s="54">
        <f>SUM(I185:I189)</f>
        <v>0</v>
      </c>
      <c r="J184" s="54">
        <f>SUM(J185:J189)</f>
        <v>0</v>
      </c>
      <c r="K184" s="41">
        <f>SUM(K185:K189)</f>
        <v>0</v>
      </c>
    </row>
    <row r="185" spans="1:11" ht="19.899999999999999" hidden="1" customHeight="1" x14ac:dyDescent="0.2">
      <c r="A185" s="92"/>
      <c r="B185" s="96"/>
      <c r="C185" s="22" t="s">
        <v>3</v>
      </c>
      <c r="D185" s="14">
        <f t="shared" si="41"/>
        <v>68517</v>
      </c>
      <c r="E185" s="15">
        <v>68517</v>
      </c>
      <c r="F185" s="15">
        <v>37651</v>
      </c>
      <c r="G185" s="15"/>
      <c r="H185" s="52">
        <f t="shared" si="42"/>
        <v>0</v>
      </c>
      <c r="I185" s="50"/>
      <c r="J185" s="50"/>
      <c r="K185" s="38">
        <v>0</v>
      </c>
    </row>
    <row r="186" spans="1:11" ht="18" hidden="1" customHeight="1" x14ac:dyDescent="0.2">
      <c r="A186" s="92"/>
      <c r="B186" s="96"/>
      <c r="C186" s="22" t="s">
        <v>4</v>
      </c>
      <c r="D186" s="14">
        <f t="shared" si="41"/>
        <v>0</v>
      </c>
      <c r="E186" s="15"/>
      <c r="F186" s="15"/>
      <c r="G186" s="15"/>
      <c r="H186" s="52">
        <f t="shared" si="42"/>
        <v>0</v>
      </c>
      <c r="I186" s="50"/>
      <c r="J186" s="50"/>
      <c r="K186" s="38"/>
    </row>
    <row r="187" spans="1:11" ht="20.45" hidden="1" customHeight="1" x14ac:dyDescent="0.2">
      <c r="A187" s="92"/>
      <c r="B187" s="96"/>
      <c r="C187" s="22" t="s">
        <v>10</v>
      </c>
      <c r="D187" s="14">
        <f t="shared" si="41"/>
        <v>116491</v>
      </c>
      <c r="E187" s="15">
        <v>115491</v>
      </c>
      <c r="F187" s="15">
        <v>87123</v>
      </c>
      <c r="G187" s="15">
        <v>1000</v>
      </c>
      <c r="H187" s="52">
        <f t="shared" si="42"/>
        <v>0</v>
      </c>
      <c r="I187" s="50"/>
      <c r="J187" s="50"/>
      <c r="K187" s="38">
        <v>0</v>
      </c>
    </row>
    <row r="188" spans="1:11" ht="18" hidden="1" customHeight="1" x14ac:dyDescent="0.2">
      <c r="A188" s="92"/>
      <c r="B188" s="96"/>
      <c r="C188" s="22" t="s">
        <v>11</v>
      </c>
      <c r="D188" s="14">
        <f t="shared" si="41"/>
        <v>0</v>
      </c>
      <c r="E188" s="15"/>
      <c r="F188" s="15"/>
      <c r="G188" s="15"/>
      <c r="H188" s="52">
        <f t="shared" si="42"/>
        <v>0</v>
      </c>
      <c r="I188" s="50"/>
      <c r="J188" s="50"/>
      <c r="K188" s="38">
        <v>0</v>
      </c>
    </row>
    <row r="189" spans="1:11" ht="18" hidden="1" customHeight="1" x14ac:dyDescent="0.2">
      <c r="A189" s="92"/>
      <c r="B189" s="96"/>
      <c r="C189" s="22" t="s">
        <v>5</v>
      </c>
      <c r="D189" s="14">
        <f t="shared" si="41"/>
        <v>1711</v>
      </c>
      <c r="E189" s="15">
        <v>1711</v>
      </c>
      <c r="F189" s="15"/>
      <c r="G189" s="15"/>
      <c r="H189" s="52">
        <f t="shared" si="42"/>
        <v>0</v>
      </c>
      <c r="I189" s="50"/>
      <c r="J189" s="50"/>
      <c r="K189" s="38">
        <v>0</v>
      </c>
    </row>
    <row r="190" spans="1:11" ht="18" hidden="1" customHeight="1" x14ac:dyDescent="0.2">
      <c r="A190" s="92">
        <v>4</v>
      </c>
      <c r="B190" s="96" t="s">
        <v>30</v>
      </c>
      <c r="C190" s="22"/>
      <c r="D190" s="13">
        <f t="shared" si="41"/>
        <v>7266</v>
      </c>
      <c r="E190" s="13">
        <f>SUM(E191:E192)</f>
        <v>7266</v>
      </c>
      <c r="F190" s="13">
        <f>SUM(F191:F193)</f>
        <v>203</v>
      </c>
      <c r="G190" s="13">
        <f>SUM(G191:G193)</f>
        <v>0</v>
      </c>
      <c r="H190" s="54">
        <f t="shared" si="42"/>
        <v>0</v>
      </c>
      <c r="I190" s="54">
        <f>SUM(I191:I192)</f>
        <v>0</v>
      </c>
      <c r="J190" s="54">
        <f>SUM(J191:J193)</f>
        <v>0</v>
      </c>
      <c r="K190" s="41">
        <f>SUM(K191:K193)</f>
        <v>0</v>
      </c>
    </row>
    <row r="191" spans="1:11" ht="30" hidden="1" customHeight="1" x14ac:dyDescent="0.2">
      <c r="A191" s="92"/>
      <c r="B191" s="96"/>
      <c r="C191" s="22" t="s">
        <v>8</v>
      </c>
      <c r="D191" s="14">
        <f t="shared" si="41"/>
        <v>7072</v>
      </c>
      <c r="E191" s="15">
        <v>7072</v>
      </c>
      <c r="F191" s="15">
        <v>203</v>
      </c>
      <c r="G191" s="15"/>
      <c r="H191" s="53">
        <f t="shared" si="42"/>
        <v>0</v>
      </c>
      <c r="I191" s="54">
        <v>0</v>
      </c>
      <c r="J191" s="54">
        <v>0</v>
      </c>
      <c r="K191" s="41">
        <v>0</v>
      </c>
    </row>
    <row r="192" spans="1:11" ht="18" hidden="1" customHeight="1" x14ac:dyDescent="0.2">
      <c r="A192" s="92"/>
      <c r="B192" s="96"/>
      <c r="C192" s="22" t="s">
        <v>6</v>
      </c>
      <c r="D192" s="14">
        <f t="shared" si="41"/>
        <v>194</v>
      </c>
      <c r="E192" s="15">
        <v>194</v>
      </c>
      <c r="F192" s="15"/>
      <c r="G192" s="15"/>
      <c r="H192" s="52">
        <f t="shared" si="42"/>
        <v>0</v>
      </c>
      <c r="I192" s="50"/>
      <c r="J192" s="50"/>
      <c r="K192" s="38"/>
    </row>
    <row r="193" spans="1:11" ht="28.15" hidden="1" customHeight="1" x14ac:dyDescent="0.2">
      <c r="A193" s="63">
        <v>5</v>
      </c>
      <c r="B193" s="64" t="s">
        <v>31</v>
      </c>
      <c r="C193" s="22" t="s">
        <v>8</v>
      </c>
      <c r="D193" s="12">
        <f t="shared" si="41"/>
        <v>717</v>
      </c>
      <c r="E193" s="13">
        <v>717</v>
      </c>
      <c r="F193" s="16"/>
      <c r="G193" s="16"/>
      <c r="H193" s="53">
        <f t="shared" si="42"/>
        <v>0</v>
      </c>
      <c r="I193" s="54"/>
      <c r="J193" s="54">
        <v>0</v>
      </c>
      <c r="K193" s="41">
        <v>0</v>
      </c>
    </row>
    <row r="194" spans="1:11" s="5" customFormat="1" ht="16.149999999999999" hidden="1" customHeight="1" x14ac:dyDescent="0.2">
      <c r="A194" s="63"/>
      <c r="B194" s="64"/>
      <c r="C194" s="22"/>
      <c r="D194" s="12"/>
      <c r="E194" s="13"/>
      <c r="F194" s="16"/>
      <c r="G194" s="16"/>
      <c r="H194" s="53"/>
      <c r="I194" s="54"/>
      <c r="J194" s="50"/>
      <c r="K194" s="38"/>
    </row>
    <row r="195" spans="1:11" ht="20.45" customHeight="1" x14ac:dyDescent="0.2">
      <c r="A195" s="95" t="s">
        <v>17</v>
      </c>
      <c r="B195" s="95"/>
      <c r="C195" s="82"/>
      <c r="D195" s="11">
        <f>E195+G195</f>
        <v>427754</v>
      </c>
      <c r="E195" s="11">
        <f>E197+E203+E205</f>
        <v>427320</v>
      </c>
      <c r="F195" s="11">
        <f>F197+F203+F205</f>
        <v>272987</v>
      </c>
      <c r="G195" s="11">
        <f>G197+G203+G205</f>
        <v>434</v>
      </c>
      <c r="H195" s="49">
        <f>I195+K195</f>
        <v>696570</v>
      </c>
      <c r="I195" s="49">
        <f>I197+I203+I205</f>
        <v>691535</v>
      </c>
      <c r="J195" s="49">
        <f>J197+J203+J205</f>
        <v>610232</v>
      </c>
      <c r="K195" s="40">
        <f>K197+K203+K205+K204</f>
        <v>5035</v>
      </c>
    </row>
    <row r="196" spans="1:11" ht="15" hidden="1" customHeight="1" thickBot="1" x14ac:dyDescent="0.25">
      <c r="A196" s="93"/>
      <c r="B196" s="93"/>
      <c r="C196" s="94"/>
      <c r="D196" s="12"/>
      <c r="E196" s="13"/>
      <c r="F196" s="13"/>
      <c r="G196" s="13"/>
      <c r="H196" s="53"/>
      <c r="I196" s="54"/>
      <c r="J196" s="54"/>
      <c r="K196" s="41"/>
    </row>
    <row r="197" spans="1:11" ht="18" customHeight="1" x14ac:dyDescent="0.2">
      <c r="A197" s="92">
        <v>1</v>
      </c>
      <c r="B197" s="96" t="s">
        <v>82</v>
      </c>
      <c r="C197" s="26"/>
      <c r="D197" s="13">
        <f t="shared" ref="D197:D206" si="43">E197+G197</f>
        <v>425537</v>
      </c>
      <c r="E197" s="13">
        <f>SUM(E198:E202)</f>
        <v>425103</v>
      </c>
      <c r="F197" s="13">
        <f>SUM(F198:F202)</f>
        <v>272987</v>
      </c>
      <c r="G197" s="13">
        <f>SUM(G198:G202)</f>
        <v>434</v>
      </c>
      <c r="H197" s="54">
        <f t="shared" ref="H197:H206" si="44">I197+K197</f>
        <v>685195</v>
      </c>
      <c r="I197" s="54">
        <f>SUM(I198:I202)</f>
        <v>685195</v>
      </c>
      <c r="J197" s="54">
        <f>SUM(J198:J202)</f>
        <v>610232</v>
      </c>
      <c r="K197" s="41">
        <f>SUM(K198:K202)</f>
        <v>0</v>
      </c>
    </row>
    <row r="198" spans="1:11" ht="18" customHeight="1" x14ac:dyDescent="0.2">
      <c r="A198" s="92"/>
      <c r="B198" s="96"/>
      <c r="C198" s="22" t="s">
        <v>3</v>
      </c>
      <c r="D198" s="14">
        <f t="shared" si="43"/>
        <v>151447</v>
      </c>
      <c r="E198" s="15">
        <v>151447</v>
      </c>
      <c r="F198" s="15">
        <v>73316</v>
      </c>
      <c r="G198" s="15"/>
      <c r="H198" s="52">
        <f t="shared" si="44"/>
        <v>197400</v>
      </c>
      <c r="I198" s="50">
        <v>197400</v>
      </c>
      <c r="J198" s="50">
        <v>144900</v>
      </c>
      <c r="K198" s="38">
        <v>0</v>
      </c>
    </row>
    <row r="199" spans="1:11" ht="18" hidden="1" customHeight="1" x14ac:dyDescent="0.2">
      <c r="A199" s="92"/>
      <c r="B199" s="96"/>
      <c r="C199" s="22" t="s">
        <v>3</v>
      </c>
      <c r="D199" s="14">
        <f t="shared" si="43"/>
        <v>0</v>
      </c>
      <c r="E199" s="15"/>
      <c r="F199" s="15"/>
      <c r="G199" s="15"/>
      <c r="H199" s="52">
        <f t="shared" si="44"/>
        <v>0</v>
      </c>
      <c r="I199" s="50"/>
      <c r="J199" s="50"/>
      <c r="K199" s="38"/>
    </row>
    <row r="200" spans="1:11" ht="18" customHeight="1" x14ac:dyDescent="0.2">
      <c r="A200" s="92"/>
      <c r="B200" s="96"/>
      <c r="C200" s="22" t="s">
        <v>10</v>
      </c>
      <c r="D200" s="14">
        <f t="shared" si="43"/>
        <v>266350</v>
      </c>
      <c r="E200" s="15">
        <v>265916</v>
      </c>
      <c r="F200" s="15">
        <v>199671</v>
      </c>
      <c r="G200" s="15">
        <v>434</v>
      </c>
      <c r="H200" s="52">
        <f t="shared" si="44"/>
        <v>470543</v>
      </c>
      <c r="I200" s="50">
        <v>470543</v>
      </c>
      <c r="J200" s="50">
        <v>456972</v>
      </c>
      <c r="K200" s="38">
        <v>0</v>
      </c>
    </row>
    <row r="201" spans="1:11" ht="18" customHeight="1" x14ac:dyDescent="0.2">
      <c r="A201" s="92"/>
      <c r="B201" s="96"/>
      <c r="C201" s="22" t="s">
        <v>11</v>
      </c>
      <c r="D201" s="14">
        <f t="shared" si="43"/>
        <v>0</v>
      </c>
      <c r="E201" s="15"/>
      <c r="F201" s="15"/>
      <c r="G201" s="15"/>
      <c r="H201" s="52">
        <f t="shared" si="44"/>
        <v>10712</v>
      </c>
      <c r="I201" s="50">
        <v>10712</v>
      </c>
      <c r="J201" s="50">
        <v>7160</v>
      </c>
      <c r="K201" s="38">
        <v>0</v>
      </c>
    </row>
    <row r="202" spans="1:11" ht="18" customHeight="1" x14ac:dyDescent="0.2">
      <c r="A202" s="92"/>
      <c r="B202" s="96"/>
      <c r="C202" s="22" t="s">
        <v>5</v>
      </c>
      <c r="D202" s="14">
        <f t="shared" si="43"/>
        <v>7740</v>
      </c>
      <c r="E202" s="15">
        <v>7740</v>
      </c>
      <c r="F202" s="15"/>
      <c r="G202" s="15"/>
      <c r="H202" s="52">
        <f t="shared" si="44"/>
        <v>6540</v>
      </c>
      <c r="I202" s="50">
        <v>6540</v>
      </c>
      <c r="J202" s="50">
        <v>1200</v>
      </c>
      <c r="K202" s="38">
        <v>0</v>
      </c>
    </row>
    <row r="203" spans="1:11" ht="18" hidden="1" customHeight="1" x14ac:dyDescent="0.2">
      <c r="A203" s="92">
        <v>2</v>
      </c>
      <c r="B203" s="96" t="s">
        <v>28</v>
      </c>
      <c r="C203" s="22"/>
      <c r="D203" s="13">
        <f t="shared" si="43"/>
        <v>416</v>
      </c>
      <c r="E203" s="13">
        <f>SUM(E204:E204)</f>
        <v>416</v>
      </c>
      <c r="F203" s="13">
        <f>SUM(F204:F205)</f>
        <v>0</v>
      </c>
      <c r="G203" s="13">
        <f>SUM(G204:G205)</f>
        <v>0</v>
      </c>
      <c r="H203" s="54">
        <f t="shared" si="44"/>
        <v>0</v>
      </c>
      <c r="I203" s="54">
        <f>++I204</f>
        <v>0</v>
      </c>
      <c r="J203" s="54">
        <f>SUM(J204:J205)</f>
        <v>0</v>
      </c>
      <c r="K203" s="41"/>
    </row>
    <row r="204" spans="1:11" ht="33.6" customHeight="1" x14ac:dyDescent="0.2">
      <c r="A204" s="92"/>
      <c r="B204" s="96"/>
      <c r="C204" s="22" t="s">
        <v>3</v>
      </c>
      <c r="D204" s="14">
        <f t="shared" si="43"/>
        <v>416</v>
      </c>
      <c r="E204" s="15">
        <v>416</v>
      </c>
      <c r="F204" s="15"/>
      <c r="G204" s="15"/>
      <c r="H204" s="53">
        <f t="shared" si="44"/>
        <v>5035</v>
      </c>
      <c r="I204" s="54">
        <v>0</v>
      </c>
      <c r="J204" s="54">
        <v>0</v>
      </c>
      <c r="K204" s="41">
        <v>5035</v>
      </c>
    </row>
    <row r="205" spans="1:11" ht="33.6" customHeight="1" x14ac:dyDescent="0.2">
      <c r="A205" s="63">
        <v>5</v>
      </c>
      <c r="B205" s="64" t="s">
        <v>31</v>
      </c>
      <c r="C205" s="22" t="s">
        <v>8</v>
      </c>
      <c r="D205" s="12">
        <f t="shared" si="43"/>
        <v>1801</v>
      </c>
      <c r="E205" s="13">
        <v>1801</v>
      </c>
      <c r="F205" s="16"/>
      <c r="G205" s="16"/>
      <c r="H205" s="53">
        <f t="shared" si="44"/>
        <v>6340</v>
      </c>
      <c r="I205" s="54">
        <v>6340</v>
      </c>
      <c r="J205" s="54">
        <v>0</v>
      </c>
      <c r="K205" s="41">
        <v>0</v>
      </c>
    </row>
    <row r="206" spans="1:11" ht="24.6" hidden="1" customHeight="1" x14ac:dyDescent="0.2">
      <c r="A206" s="95" t="s">
        <v>84</v>
      </c>
      <c r="B206" s="95"/>
      <c r="C206" s="82"/>
      <c r="D206" s="11">
        <f t="shared" si="43"/>
        <v>234087</v>
      </c>
      <c r="E206" s="11">
        <f>E208+E214+E217</f>
        <v>234087</v>
      </c>
      <c r="F206" s="11">
        <f>F208+F214+F217</f>
        <v>152716</v>
      </c>
      <c r="G206" s="11">
        <f>G208+G214+G217</f>
        <v>0</v>
      </c>
      <c r="H206" s="49">
        <f t="shared" si="44"/>
        <v>0</v>
      </c>
      <c r="I206" s="49">
        <f>I208+I214+I217</f>
        <v>0</v>
      </c>
      <c r="J206" s="49">
        <f>J208+J214+J217</f>
        <v>0</v>
      </c>
      <c r="K206" s="40">
        <f>K208+K214+K217</f>
        <v>0</v>
      </c>
    </row>
    <row r="207" spans="1:11" ht="15" hidden="1" customHeight="1" x14ac:dyDescent="0.2">
      <c r="A207" s="93"/>
      <c r="B207" s="93"/>
      <c r="C207" s="94"/>
      <c r="D207" s="12"/>
      <c r="E207" s="13"/>
      <c r="F207" s="13"/>
      <c r="G207" s="13"/>
      <c r="H207" s="53"/>
      <c r="I207" s="54"/>
      <c r="J207" s="54"/>
      <c r="K207" s="41"/>
    </row>
    <row r="208" spans="1:11" ht="18" hidden="1" customHeight="1" x14ac:dyDescent="0.2">
      <c r="A208" s="92">
        <v>1</v>
      </c>
      <c r="B208" s="96" t="s">
        <v>82</v>
      </c>
      <c r="C208" s="26"/>
      <c r="D208" s="13">
        <f t="shared" ref="D208:D218" si="45">E208+G208</f>
        <v>224369</v>
      </c>
      <c r="E208" s="13">
        <f>SUM(E209:E213)</f>
        <v>224369</v>
      </c>
      <c r="F208" s="13">
        <f>SUM(F209:F213)</f>
        <v>152465</v>
      </c>
      <c r="G208" s="13">
        <f>SUM(G209:G213)</f>
        <v>0</v>
      </c>
      <c r="H208" s="54">
        <f t="shared" ref="H208:H218" si="46">I208+K208</f>
        <v>0</v>
      </c>
      <c r="I208" s="54">
        <f>SUM(I209:I213)</f>
        <v>0</v>
      </c>
      <c r="J208" s="54">
        <f>SUM(J209:J213)</f>
        <v>0</v>
      </c>
      <c r="K208" s="41">
        <f>SUM(K209:K213)</f>
        <v>0</v>
      </c>
    </row>
    <row r="209" spans="1:11" ht="18" hidden="1" customHeight="1" x14ac:dyDescent="0.2">
      <c r="A209" s="92"/>
      <c r="B209" s="96"/>
      <c r="C209" s="22" t="s">
        <v>3</v>
      </c>
      <c r="D209" s="14">
        <f t="shared" si="45"/>
        <v>59606</v>
      </c>
      <c r="E209" s="15">
        <v>59606</v>
      </c>
      <c r="F209" s="15">
        <v>32044</v>
      </c>
      <c r="G209" s="15"/>
      <c r="H209" s="52">
        <f t="shared" si="46"/>
        <v>0</v>
      </c>
      <c r="I209" s="50"/>
      <c r="J209" s="50"/>
      <c r="K209" s="38">
        <v>0</v>
      </c>
    </row>
    <row r="210" spans="1:11" ht="18" hidden="1" customHeight="1" x14ac:dyDescent="0.2">
      <c r="A210" s="92"/>
      <c r="B210" s="96"/>
      <c r="C210" s="22" t="s">
        <v>3</v>
      </c>
      <c r="D210" s="14">
        <f t="shared" si="45"/>
        <v>0</v>
      </c>
      <c r="E210" s="15"/>
      <c r="F210" s="15"/>
      <c r="G210" s="15"/>
      <c r="H210" s="52">
        <f t="shared" si="46"/>
        <v>0</v>
      </c>
      <c r="I210" s="50"/>
      <c r="J210" s="50"/>
      <c r="K210" s="38"/>
    </row>
    <row r="211" spans="1:11" ht="18" hidden="1" customHeight="1" x14ac:dyDescent="0.2">
      <c r="A211" s="92"/>
      <c r="B211" s="96"/>
      <c r="C211" s="22" t="s">
        <v>10</v>
      </c>
      <c r="D211" s="14">
        <f t="shared" si="45"/>
        <v>161164</v>
      </c>
      <c r="E211" s="15">
        <v>161164</v>
      </c>
      <c r="F211" s="15">
        <v>120421</v>
      </c>
      <c r="G211" s="15"/>
      <c r="H211" s="52">
        <f t="shared" si="46"/>
        <v>0</v>
      </c>
      <c r="I211" s="50"/>
      <c r="J211" s="50"/>
      <c r="K211" s="38">
        <v>0</v>
      </c>
    </row>
    <row r="212" spans="1:11" ht="18" hidden="1" customHeight="1" x14ac:dyDescent="0.2">
      <c r="A212" s="92"/>
      <c r="B212" s="96"/>
      <c r="C212" s="22" t="s">
        <v>11</v>
      </c>
      <c r="D212" s="14">
        <f t="shared" si="45"/>
        <v>0</v>
      </c>
      <c r="E212" s="15"/>
      <c r="F212" s="15"/>
      <c r="G212" s="15"/>
      <c r="H212" s="52">
        <f t="shared" si="46"/>
        <v>0</v>
      </c>
      <c r="I212" s="50"/>
      <c r="J212" s="50"/>
      <c r="K212" s="38">
        <v>0</v>
      </c>
    </row>
    <row r="213" spans="1:11" ht="18" hidden="1" customHeight="1" x14ac:dyDescent="0.2">
      <c r="A213" s="92"/>
      <c r="B213" s="96"/>
      <c r="C213" s="22" t="s">
        <v>5</v>
      </c>
      <c r="D213" s="14">
        <f t="shared" si="45"/>
        <v>3599</v>
      </c>
      <c r="E213" s="15">
        <v>3599</v>
      </c>
      <c r="F213" s="15"/>
      <c r="G213" s="15"/>
      <c r="H213" s="52">
        <f t="shared" si="46"/>
        <v>0</v>
      </c>
      <c r="I213" s="50"/>
      <c r="J213" s="50"/>
      <c r="K213" s="38">
        <v>0</v>
      </c>
    </row>
    <row r="214" spans="1:11" ht="30" hidden="1" customHeight="1" x14ac:dyDescent="0.2">
      <c r="A214" s="92">
        <v>4</v>
      </c>
      <c r="B214" s="96" t="s">
        <v>30</v>
      </c>
      <c r="C214" s="22" t="s">
        <v>8</v>
      </c>
      <c r="D214" s="13">
        <f t="shared" si="45"/>
        <v>8996</v>
      </c>
      <c r="E214" s="13">
        <f>SUM(E215:E216)</f>
        <v>8996</v>
      </c>
      <c r="F214" s="13">
        <f>SUM(F215:F217)</f>
        <v>251</v>
      </c>
      <c r="G214" s="13">
        <f>SUM(G215:G217)</f>
        <v>0</v>
      </c>
      <c r="H214" s="54">
        <f t="shared" si="46"/>
        <v>0</v>
      </c>
      <c r="I214" s="54"/>
      <c r="J214" s="54">
        <v>0</v>
      </c>
      <c r="K214" s="41">
        <f>SUM(K215:K217)</f>
        <v>0</v>
      </c>
    </row>
    <row r="215" spans="1:11" ht="18" hidden="1" customHeight="1" x14ac:dyDescent="0.2">
      <c r="A215" s="92"/>
      <c r="B215" s="96"/>
      <c r="C215" s="22" t="s">
        <v>8</v>
      </c>
      <c r="D215" s="14">
        <f t="shared" si="45"/>
        <v>8747</v>
      </c>
      <c r="E215" s="15">
        <v>8747</v>
      </c>
      <c r="F215" s="15">
        <v>251</v>
      </c>
      <c r="G215" s="15"/>
      <c r="H215" s="52">
        <f t="shared" si="46"/>
        <v>0</v>
      </c>
      <c r="I215" s="50"/>
      <c r="J215" s="50"/>
      <c r="K215" s="38"/>
    </row>
    <row r="216" spans="1:11" ht="18" hidden="1" customHeight="1" x14ac:dyDescent="0.2">
      <c r="A216" s="92"/>
      <c r="B216" s="96"/>
      <c r="C216" s="22" t="s">
        <v>6</v>
      </c>
      <c r="D216" s="14">
        <f t="shared" si="45"/>
        <v>249</v>
      </c>
      <c r="E216" s="15">
        <v>249</v>
      </c>
      <c r="F216" s="16"/>
      <c r="G216" s="16"/>
      <c r="H216" s="52">
        <f t="shared" si="46"/>
        <v>0</v>
      </c>
      <c r="I216" s="50"/>
      <c r="J216" s="50"/>
      <c r="K216" s="38"/>
    </row>
    <row r="217" spans="1:11" ht="30" hidden="1" customHeight="1" x14ac:dyDescent="0.2">
      <c r="A217" s="63">
        <v>5</v>
      </c>
      <c r="B217" s="64" t="s">
        <v>31</v>
      </c>
      <c r="C217" s="22" t="s">
        <v>8</v>
      </c>
      <c r="D217" s="12">
        <f t="shared" si="45"/>
        <v>722</v>
      </c>
      <c r="E217" s="13">
        <v>722</v>
      </c>
      <c r="F217" s="16"/>
      <c r="G217" s="16"/>
      <c r="H217" s="53">
        <f t="shared" si="46"/>
        <v>0</v>
      </c>
      <c r="I217" s="54"/>
      <c r="J217" s="54">
        <v>0</v>
      </c>
      <c r="K217" s="41">
        <v>0</v>
      </c>
    </row>
    <row r="218" spans="1:11" ht="25.15" customHeight="1" x14ac:dyDescent="0.2">
      <c r="A218" s="95" t="s">
        <v>18</v>
      </c>
      <c r="B218" s="95"/>
      <c r="C218" s="82"/>
      <c r="D218" s="11">
        <f t="shared" si="45"/>
        <v>37110</v>
      </c>
      <c r="E218" s="11">
        <f>E220+E221+E224</f>
        <v>36647</v>
      </c>
      <c r="F218" s="11">
        <f>F220+F221+F224</f>
        <v>21819</v>
      </c>
      <c r="G218" s="11">
        <f>G220+G221+G224+G225</f>
        <v>463</v>
      </c>
      <c r="H218" s="49">
        <f t="shared" si="46"/>
        <v>67205</v>
      </c>
      <c r="I218" s="49">
        <f>+I219+I225+I226</f>
        <v>65805</v>
      </c>
      <c r="J218" s="49">
        <f t="shared" ref="J218:K218" si="47">+J219+J225+J226</f>
        <v>45650</v>
      </c>
      <c r="K218" s="49">
        <f t="shared" si="47"/>
        <v>1400</v>
      </c>
    </row>
    <row r="219" spans="1:11" ht="15" customHeight="1" x14ac:dyDescent="0.2">
      <c r="A219" s="113">
        <v>1</v>
      </c>
      <c r="B219" s="100" t="s">
        <v>82</v>
      </c>
      <c r="C219" s="33"/>
      <c r="D219" s="12">
        <f>+D220+D224</f>
        <v>37110</v>
      </c>
      <c r="E219" s="13">
        <f>+E220+E224</f>
        <v>36647</v>
      </c>
      <c r="F219" s="13">
        <f>+F220+F224</f>
        <v>21819</v>
      </c>
      <c r="G219" s="13">
        <f>+G220</f>
        <v>463</v>
      </c>
      <c r="H219" s="53">
        <f>+I219+K219</f>
        <v>65805</v>
      </c>
      <c r="I219" s="54">
        <f>+I220+I224+I221+I222+I223</f>
        <v>65805</v>
      </c>
      <c r="J219" s="54">
        <f t="shared" ref="J219:K219" si="48">+J220+J224+J221+J222+J223</f>
        <v>45650</v>
      </c>
      <c r="K219" s="41">
        <f t="shared" si="48"/>
        <v>0</v>
      </c>
    </row>
    <row r="220" spans="1:11" ht="18" customHeight="1" x14ac:dyDescent="0.2">
      <c r="A220" s="114"/>
      <c r="B220" s="104"/>
      <c r="C220" s="22" t="s">
        <v>3</v>
      </c>
      <c r="D220" s="14">
        <f>E220+G220</f>
        <v>36212</v>
      </c>
      <c r="E220" s="15">
        <f>34631+1118</f>
        <v>35749</v>
      </c>
      <c r="F220" s="15">
        <f>20965+854</f>
        <v>21819</v>
      </c>
      <c r="G220" s="15">
        <v>463</v>
      </c>
      <c r="H220" s="52">
        <f t="shared" ref="H220:H227" si="49">I220+K220</f>
        <v>60330</v>
      </c>
      <c r="I220" s="50">
        <v>60330</v>
      </c>
      <c r="J220" s="50">
        <v>45650</v>
      </c>
      <c r="K220" s="38">
        <v>0</v>
      </c>
    </row>
    <row r="221" spans="1:11" ht="18" hidden="1" customHeight="1" x14ac:dyDescent="0.2">
      <c r="A221" s="114"/>
      <c r="B221" s="104"/>
      <c r="C221" s="22" t="s">
        <v>10</v>
      </c>
      <c r="D221" s="14">
        <f>E221+G221</f>
        <v>0</v>
      </c>
      <c r="E221" s="15"/>
      <c r="F221" s="15"/>
      <c r="G221" s="15"/>
      <c r="H221" s="52">
        <f t="shared" si="49"/>
        <v>0</v>
      </c>
      <c r="I221" s="50"/>
      <c r="J221" s="50"/>
      <c r="K221" s="38">
        <v>0</v>
      </c>
    </row>
    <row r="222" spans="1:11" ht="18" customHeight="1" x14ac:dyDescent="0.2">
      <c r="A222" s="114"/>
      <c r="B222" s="104"/>
      <c r="C222" s="22" t="s">
        <v>81</v>
      </c>
      <c r="D222" s="14"/>
      <c r="E222" s="15"/>
      <c r="F222" s="15"/>
      <c r="G222" s="15"/>
      <c r="H222" s="52">
        <f t="shared" si="49"/>
        <v>413</v>
      </c>
      <c r="I222" s="50">
        <v>413</v>
      </c>
      <c r="J222" s="50">
        <v>0</v>
      </c>
      <c r="K222" s="38">
        <v>0</v>
      </c>
    </row>
    <row r="223" spans="1:11" ht="18" customHeight="1" x14ac:dyDescent="0.2">
      <c r="A223" s="114"/>
      <c r="B223" s="104"/>
      <c r="C223" s="22" t="s">
        <v>11</v>
      </c>
      <c r="D223" s="14"/>
      <c r="E223" s="15"/>
      <c r="F223" s="15"/>
      <c r="G223" s="15"/>
      <c r="H223" s="52">
        <f t="shared" ref="H223" si="50">I223+K223</f>
        <v>2842</v>
      </c>
      <c r="I223" s="50">
        <v>2842</v>
      </c>
      <c r="J223" s="50">
        <v>0</v>
      </c>
      <c r="K223" s="38">
        <v>0</v>
      </c>
    </row>
    <row r="224" spans="1:11" ht="18" customHeight="1" x14ac:dyDescent="0.2">
      <c r="A224" s="115"/>
      <c r="B224" s="105"/>
      <c r="C224" s="22" t="s">
        <v>5</v>
      </c>
      <c r="D224" s="14">
        <f>E224+G224</f>
        <v>898</v>
      </c>
      <c r="E224" s="15">
        <v>898</v>
      </c>
      <c r="F224" s="15"/>
      <c r="G224" s="15"/>
      <c r="H224" s="52">
        <f t="shared" si="49"/>
        <v>2220</v>
      </c>
      <c r="I224" s="50">
        <v>2220</v>
      </c>
      <c r="J224" s="50">
        <v>0</v>
      </c>
      <c r="K224" s="38">
        <v>0</v>
      </c>
    </row>
    <row r="225" spans="1:11" ht="29.45" customHeight="1" x14ac:dyDescent="0.2">
      <c r="A225" s="63">
        <v>2</v>
      </c>
      <c r="B225" s="64" t="s">
        <v>28</v>
      </c>
      <c r="C225" s="22" t="s">
        <v>3</v>
      </c>
      <c r="D225" s="27">
        <f>E225+G225</f>
        <v>0</v>
      </c>
      <c r="E225" s="19"/>
      <c r="F225" s="19"/>
      <c r="G225" s="19"/>
      <c r="H225" s="53">
        <f t="shared" si="49"/>
        <v>1400</v>
      </c>
      <c r="I225" s="54">
        <v>0</v>
      </c>
      <c r="J225" s="54">
        <v>0</v>
      </c>
      <c r="K225" s="41">
        <v>1400</v>
      </c>
    </row>
    <row r="226" spans="1:11" ht="29.45" hidden="1" customHeight="1" x14ac:dyDescent="0.2">
      <c r="A226" s="70">
        <v>5</v>
      </c>
      <c r="B226" s="69" t="s">
        <v>31</v>
      </c>
      <c r="C226" s="22" t="s">
        <v>8</v>
      </c>
      <c r="D226" s="27"/>
      <c r="E226" s="19"/>
      <c r="F226" s="19"/>
      <c r="G226" s="19"/>
      <c r="H226" s="53">
        <f t="shared" ref="H226" si="51">I226+K226</f>
        <v>0</v>
      </c>
      <c r="I226" s="54"/>
      <c r="J226" s="54">
        <v>0</v>
      </c>
      <c r="K226" s="41">
        <v>0</v>
      </c>
    </row>
    <row r="227" spans="1:11" ht="22.15" customHeight="1" x14ac:dyDescent="0.2">
      <c r="A227" s="95" t="s">
        <v>19</v>
      </c>
      <c r="B227" s="95"/>
      <c r="C227" s="82"/>
      <c r="D227" s="11">
        <f>E227+G227</f>
        <v>359714</v>
      </c>
      <c r="E227" s="11">
        <f>E229+E235+E238</f>
        <v>358498</v>
      </c>
      <c r="F227" s="11">
        <f>F229+F235+F238</f>
        <v>228717</v>
      </c>
      <c r="G227" s="11">
        <f>G229+G235+G238</f>
        <v>1216</v>
      </c>
      <c r="H227" s="49">
        <f t="shared" si="49"/>
        <v>458955</v>
      </c>
      <c r="I227" s="49">
        <f>I229+I235+I238</f>
        <v>458955</v>
      </c>
      <c r="J227" s="49">
        <f>J229+J235+J238</f>
        <v>396180</v>
      </c>
      <c r="K227" s="40">
        <f>K229+K235+K238</f>
        <v>0</v>
      </c>
    </row>
    <row r="228" spans="1:11" ht="15" hidden="1" customHeight="1" thickBot="1" x14ac:dyDescent="0.25">
      <c r="A228" s="93"/>
      <c r="B228" s="93"/>
      <c r="C228" s="94"/>
      <c r="D228" s="12"/>
      <c r="E228" s="13"/>
      <c r="F228" s="13"/>
      <c r="G228" s="13"/>
      <c r="H228" s="53"/>
      <c r="I228" s="54"/>
      <c r="J228" s="54"/>
      <c r="K228" s="41"/>
    </row>
    <row r="229" spans="1:11" ht="18" customHeight="1" x14ac:dyDescent="0.2">
      <c r="A229" s="92">
        <v>1</v>
      </c>
      <c r="B229" s="96" t="s">
        <v>27</v>
      </c>
      <c r="C229" s="26"/>
      <c r="D229" s="13">
        <f t="shared" ref="D229:D239" si="52">E229+G229</f>
        <v>344543</v>
      </c>
      <c r="E229" s="13">
        <f>SUM(E230:E234)</f>
        <v>343327</v>
      </c>
      <c r="F229" s="13">
        <f>SUM(F230:F234)</f>
        <v>228301</v>
      </c>
      <c r="G229" s="13">
        <f>SUM(G230:G234)</f>
        <v>1216</v>
      </c>
      <c r="H229" s="54">
        <f t="shared" ref="H229:H239" si="53">I229+K229</f>
        <v>456195</v>
      </c>
      <c r="I229" s="54">
        <f>SUM(I230:I234)</f>
        <v>456195</v>
      </c>
      <c r="J229" s="54">
        <f>SUM(J230:J234)</f>
        <v>396180</v>
      </c>
      <c r="K229" s="41">
        <f>SUM(K230:K234)</f>
        <v>0</v>
      </c>
    </row>
    <row r="230" spans="1:11" ht="18" customHeight="1" x14ac:dyDescent="0.2">
      <c r="A230" s="92"/>
      <c r="B230" s="96"/>
      <c r="C230" s="22" t="s">
        <v>3</v>
      </c>
      <c r="D230" s="14">
        <f t="shared" si="52"/>
        <v>111720</v>
      </c>
      <c r="E230" s="15">
        <v>111720</v>
      </c>
      <c r="F230" s="15">
        <v>60820</v>
      </c>
      <c r="G230" s="15"/>
      <c r="H230" s="52">
        <f t="shared" si="53"/>
        <v>126100</v>
      </c>
      <c r="I230" s="50">
        <v>126100</v>
      </c>
      <c r="J230" s="50">
        <v>84950</v>
      </c>
      <c r="K230" s="38">
        <v>0</v>
      </c>
    </row>
    <row r="231" spans="1:11" ht="18" hidden="1" customHeight="1" x14ac:dyDescent="0.2">
      <c r="A231" s="92"/>
      <c r="B231" s="96"/>
      <c r="C231" s="22" t="s">
        <v>4</v>
      </c>
      <c r="D231" s="14">
        <f t="shared" si="52"/>
        <v>0</v>
      </c>
      <c r="E231" s="15"/>
      <c r="F231" s="15"/>
      <c r="G231" s="15"/>
      <c r="H231" s="52">
        <f t="shared" si="53"/>
        <v>0</v>
      </c>
      <c r="I231" s="50"/>
      <c r="J231" s="50"/>
      <c r="K231" s="38"/>
    </row>
    <row r="232" spans="1:11" ht="18" customHeight="1" x14ac:dyDescent="0.2">
      <c r="A232" s="92"/>
      <c r="B232" s="96"/>
      <c r="C232" s="22" t="s">
        <v>10</v>
      </c>
      <c r="D232" s="14">
        <f t="shared" si="52"/>
        <v>224677</v>
      </c>
      <c r="E232" s="15">
        <v>223461</v>
      </c>
      <c r="F232" s="15">
        <v>167481</v>
      </c>
      <c r="G232" s="15">
        <v>1216</v>
      </c>
      <c r="H232" s="52">
        <f t="shared" si="53"/>
        <v>321335</v>
      </c>
      <c r="I232" s="50">
        <v>321335</v>
      </c>
      <c r="J232" s="50">
        <v>310930</v>
      </c>
      <c r="K232" s="38">
        <v>0</v>
      </c>
    </row>
    <row r="233" spans="1:11" ht="18" hidden="1" customHeight="1" x14ac:dyDescent="0.2">
      <c r="A233" s="92"/>
      <c r="B233" s="96"/>
      <c r="C233" s="22" t="s">
        <v>11</v>
      </c>
      <c r="D233" s="14">
        <f t="shared" si="52"/>
        <v>0</v>
      </c>
      <c r="E233" s="15"/>
      <c r="F233" s="15"/>
      <c r="G233" s="15"/>
      <c r="H233" s="52">
        <f t="shared" si="53"/>
        <v>0</v>
      </c>
      <c r="I233" s="50"/>
      <c r="J233" s="50"/>
      <c r="K233" s="38">
        <v>0</v>
      </c>
    </row>
    <row r="234" spans="1:11" ht="18" customHeight="1" x14ac:dyDescent="0.2">
      <c r="A234" s="92"/>
      <c r="B234" s="96"/>
      <c r="C234" s="22" t="s">
        <v>5</v>
      </c>
      <c r="D234" s="14">
        <f t="shared" si="52"/>
        <v>8146</v>
      </c>
      <c r="E234" s="15">
        <v>8146</v>
      </c>
      <c r="F234" s="15"/>
      <c r="G234" s="15"/>
      <c r="H234" s="52">
        <f t="shared" si="53"/>
        <v>8760</v>
      </c>
      <c r="I234" s="50">
        <v>8760</v>
      </c>
      <c r="J234" s="50">
        <v>300</v>
      </c>
      <c r="K234" s="38">
        <v>0</v>
      </c>
    </row>
    <row r="235" spans="1:11" ht="18" hidden="1" customHeight="1" x14ac:dyDescent="0.2">
      <c r="A235" s="92">
        <v>4</v>
      </c>
      <c r="B235" s="96" t="s">
        <v>30</v>
      </c>
      <c r="C235" s="22"/>
      <c r="D235" s="13">
        <f t="shared" si="52"/>
        <v>14456</v>
      </c>
      <c r="E235" s="13">
        <f>SUM(E236:E237)</f>
        <v>14456</v>
      </c>
      <c r="F235" s="13">
        <f>SUM(F236:F238)</f>
        <v>416</v>
      </c>
      <c r="G235" s="13">
        <f>SUM(G236:G238)</f>
        <v>0</v>
      </c>
      <c r="H235" s="54">
        <f t="shared" si="53"/>
        <v>0</v>
      </c>
      <c r="I235" s="54">
        <f>+I236+I237</f>
        <v>0</v>
      </c>
      <c r="J235" s="54">
        <f>SUM(J236:J238)</f>
        <v>0</v>
      </c>
      <c r="K235" s="41">
        <f>SUM(K236:K238)</f>
        <v>0</v>
      </c>
    </row>
    <row r="236" spans="1:11" ht="18" hidden="1" customHeight="1" x14ac:dyDescent="0.2">
      <c r="A236" s="92"/>
      <c r="B236" s="96"/>
      <c r="C236" s="22" t="s">
        <v>3</v>
      </c>
      <c r="D236" s="27">
        <f t="shared" si="52"/>
        <v>14456</v>
      </c>
      <c r="E236" s="15">
        <v>14456</v>
      </c>
      <c r="F236" s="15">
        <v>416</v>
      </c>
      <c r="G236" s="15"/>
      <c r="H236" s="52">
        <f t="shared" si="53"/>
        <v>0</v>
      </c>
      <c r="I236" s="50"/>
      <c r="J236" s="50">
        <v>0</v>
      </c>
      <c r="K236" s="38">
        <v>0</v>
      </c>
    </row>
    <row r="237" spans="1:11" ht="18" hidden="1" customHeight="1" x14ac:dyDescent="0.2">
      <c r="A237" s="92"/>
      <c r="B237" s="96"/>
      <c r="C237" s="22" t="s">
        <v>8</v>
      </c>
      <c r="D237" s="27">
        <f t="shared" si="52"/>
        <v>0</v>
      </c>
      <c r="E237" s="15"/>
      <c r="F237" s="15"/>
      <c r="G237" s="15"/>
      <c r="H237" s="52">
        <f t="shared" si="53"/>
        <v>0</v>
      </c>
      <c r="I237" s="50"/>
      <c r="J237" s="50">
        <v>0</v>
      </c>
      <c r="K237" s="38">
        <v>0</v>
      </c>
    </row>
    <row r="238" spans="1:11" ht="27" customHeight="1" x14ac:dyDescent="0.2">
      <c r="A238" s="63">
        <v>5</v>
      </c>
      <c r="B238" s="64" t="s">
        <v>31</v>
      </c>
      <c r="C238" s="22" t="s">
        <v>8</v>
      </c>
      <c r="D238" s="12">
        <f t="shared" si="52"/>
        <v>715</v>
      </c>
      <c r="E238" s="13">
        <v>715</v>
      </c>
      <c r="F238" s="16"/>
      <c r="G238" s="16"/>
      <c r="H238" s="53">
        <f t="shared" si="53"/>
        <v>2760</v>
      </c>
      <c r="I238" s="54">
        <v>2760</v>
      </c>
      <c r="J238" s="54">
        <v>0</v>
      </c>
      <c r="K238" s="41">
        <v>0</v>
      </c>
    </row>
    <row r="239" spans="1:11" ht="33" customHeight="1" x14ac:dyDescent="0.2">
      <c r="A239" s="95" t="s">
        <v>85</v>
      </c>
      <c r="B239" s="95"/>
      <c r="C239" s="82"/>
      <c r="D239" s="11">
        <f t="shared" si="52"/>
        <v>202480</v>
      </c>
      <c r="E239" s="11">
        <f>E241+E247+E250</f>
        <v>202480</v>
      </c>
      <c r="F239" s="11">
        <f>F241+F247+F250</f>
        <v>126017</v>
      </c>
      <c r="G239" s="11">
        <f>G241+G247+G250</f>
        <v>0</v>
      </c>
      <c r="H239" s="49">
        <f t="shared" si="53"/>
        <v>70295</v>
      </c>
      <c r="I239" s="49">
        <f>I241+I247+I250</f>
        <v>70295</v>
      </c>
      <c r="J239" s="49">
        <f>J241+J247+J250</f>
        <v>44090</v>
      </c>
      <c r="K239" s="40">
        <f>K241+K247+K250</f>
        <v>0</v>
      </c>
    </row>
    <row r="240" spans="1:11" ht="15" hidden="1" customHeight="1" x14ac:dyDescent="0.2">
      <c r="A240" s="93"/>
      <c r="B240" s="93"/>
      <c r="C240" s="94"/>
      <c r="D240" s="12"/>
      <c r="E240" s="13"/>
      <c r="F240" s="13"/>
      <c r="G240" s="13"/>
      <c r="H240" s="53"/>
      <c r="I240" s="54"/>
      <c r="J240" s="54"/>
      <c r="K240" s="41"/>
    </row>
    <row r="241" spans="1:11" ht="18" customHeight="1" x14ac:dyDescent="0.2">
      <c r="A241" s="92">
        <v>1</v>
      </c>
      <c r="B241" s="96" t="s">
        <v>82</v>
      </c>
      <c r="C241" s="25"/>
      <c r="D241" s="13">
        <f t="shared" ref="D241:D251" si="54">E241+G241</f>
        <v>195641</v>
      </c>
      <c r="E241" s="13">
        <f>E242+E243+E244+E245+E246</f>
        <v>195641</v>
      </c>
      <c r="F241" s="13">
        <f>F242+F243+F244+F245+F246</f>
        <v>125842</v>
      </c>
      <c r="G241" s="13">
        <f>G242+G243+G244+G245+G246</f>
        <v>0</v>
      </c>
      <c r="H241" s="54">
        <f t="shared" ref="H241:H251" si="55">I241+K241</f>
        <v>67535</v>
      </c>
      <c r="I241" s="54">
        <f>I242+I243+I244+I245+I246</f>
        <v>67535</v>
      </c>
      <c r="J241" s="54">
        <f>J242+J243+J244+J245+J246</f>
        <v>44090</v>
      </c>
      <c r="K241" s="41">
        <f>K242+K243+K244+K245+K246</f>
        <v>0</v>
      </c>
    </row>
    <row r="242" spans="1:11" ht="18" customHeight="1" x14ac:dyDescent="0.2">
      <c r="A242" s="92"/>
      <c r="B242" s="96"/>
      <c r="C242" s="22" t="s">
        <v>3</v>
      </c>
      <c r="D242" s="14">
        <f t="shared" si="54"/>
        <v>61366</v>
      </c>
      <c r="E242" s="15">
        <v>61366</v>
      </c>
      <c r="F242" s="15">
        <v>29092</v>
      </c>
      <c r="G242" s="15"/>
      <c r="H242" s="52">
        <f t="shared" si="55"/>
        <v>52000</v>
      </c>
      <c r="I242" s="50">
        <v>52000</v>
      </c>
      <c r="J242" s="50">
        <v>32530</v>
      </c>
      <c r="K242" s="38">
        <v>0</v>
      </c>
    </row>
    <row r="243" spans="1:11" ht="18" hidden="1" customHeight="1" x14ac:dyDescent="0.2">
      <c r="A243" s="92"/>
      <c r="B243" s="96"/>
      <c r="C243" s="22" t="s">
        <v>4</v>
      </c>
      <c r="D243" s="14">
        <f t="shared" si="54"/>
        <v>0</v>
      </c>
      <c r="E243" s="15"/>
      <c r="F243" s="15"/>
      <c r="G243" s="15"/>
      <c r="H243" s="52">
        <f t="shared" si="55"/>
        <v>0</v>
      </c>
      <c r="I243" s="50"/>
      <c r="J243" s="50"/>
      <c r="K243" s="38"/>
    </row>
    <row r="244" spans="1:11" ht="18" customHeight="1" x14ac:dyDescent="0.2">
      <c r="A244" s="92"/>
      <c r="B244" s="96"/>
      <c r="C244" s="22" t="s">
        <v>10</v>
      </c>
      <c r="D244" s="14">
        <f t="shared" si="54"/>
        <v>129140</v>
      </c>
      <c r="E244" s="15">
        <v>129140</v>
      </c>
      <c r="F244" s="15">
        <v>96750</v>
      </c>
      <c r="G244" s="15"/>
      <c r="H244" s="52">
        <f t="shared" si="55"/>
        <v>12215</v>
      </c>
      <c r="I244" s="50">
        <v>12215</v>
      </c>
      <c r="J244" s="50">
        <v>11560</v>
      </c>
      <c r="K244" s="38">
        <v>0</v>
      </c>
    </row>
    <row r="245" spans="1:11" ht="18" customHeight="1" x14ac:dyDescent="0.2">
      <c r="A245" s="92"/>
      <c r="B245" s="96"/>
      <c r="C245" s="22" t="s">
        <v>11</v>
      </c>
      <c r="D245" s="14">
        <f t="shared" si="54"/>
        <v>0</v>
      </c>
      <c r="E245" s="15"/>
      <c r="F245" s="15"/>
      <c r="G245" s="15"/>
      <c r="H245" s="52">
        <f t="shared" si="55"/>
        <v>1700</v>
      </c>
      <c r="I245" s="50">
        <v>1700</v>
      </c>
      <c r="J245" s="50">
        <v>0</v>
      </c>
      <c r="K245" s="38">
        <v>0</v>
      </c>
    </row>
    <row r="246" spans="1:11" ht="18" customHeight="1" x14ac:dyDescent="0.2">
      <c r="A246" s="92"/>
      <c r="B246" s="96"/>
      <c r="C246" s="22" t="s">
        <v>5</v>
      </c>
      <c r="D246" s="14">
        <f t="shared" si="54"/>
        <v>5135</v>
      </c>
      <c r="E246" s="15">
        <v>5135</v>
      </c>
      <c r="F246" s="15"/>
      <c r="G246" s="15"/>
      <c r="H246" s="52">
        <f t="shared" si="55"/>
        <v>1620</v>
      </c>
      <c r="I246" s="50">
        <v>1620</v>
      </c>
      <c r="J246" s="50">
        <v>0</v>
      </c>
      <c r="K246" s="38">
        <v>0</v>
      </c>
    </row>
    <row r="247" spans="1:11" ht="18" hidden="1" customHeight="1" x14ac:dyDescent="0.2">
      <c r="A247" s="92">
        <v>4</v>
      </c>
      <c r="B247" s="96" t="s">
        <v>30</v>
      </c>
      <c r="C247" s="22"/>
      <c r="D247" s="12">
        <f t="shared" si="54"/>
        <v>6116</v>
      </c>
      <c r="E247" s="13">
        <f>E248+E249</f>
        <v>6116</v>
      </c>
      <c r="F247" s="13">
        <f>F248+F249</f>
        <v>175</v>
      </c>
      <c r="G247" s="13">
        <f>G248+G249</f>
        <v>0</v>
      </c>
      <c r="H247" s="53">
        <f t="shared" si="55"/>
        <v>0</v>
      </c>
      <c r="I247" s="54"/>
      <c r="J247" s="54">
        <f>J248+J249</f>
        <v>0</v>
      </c>
      <c r="K247" s="41">
        <f>K248+K249</f>
        <v>0</v>
      </c>
    </row>
    <row r="248" spans="1:11" ht="18" hidden="1" customHeight="1" x14ac:dyDescent="0.2">
      <c r="A248" s="92"/>
      <c r="B248" s="96"/>
      <c r="C248" s="22" t="s">
        <v>6</v>
      </c>
      <c r="D248" s="14">
        <f t="shared" si="54"/>
        <v>43</v>
      </c>
      <c r="E248" s="15">
        <v>43</v>
      </c>
      <c r="F248" s="16"/>
      <c r="G248" s="16"/>
      <c r="H248" s="52">
        <f t="shared" si="55"/>
        <v>0</v>
      </c>
      <c r="I248" s="50"/>
      <c r="J248" s="50"/>
      <c r="K248" s="38"/>
    </row>
    <row r="249" spans="1:11" ht="27" hidden="1" customHeight="1" x14ac:dyDescent="0.2">
      <c r="A249" s="92"/>
      <c r="B249" s="96"/>
      <c r="C249" s="22" t="s">
        <v>8</v>
      </c>
      <c r="D249" s="14">
        <f t="shared" si="54"/>
        <v>6073</v>
      </c>
      <c r="E249" s="15">
        <v>6073</v>
      </c>
      <c r="F249" s="15">
        <v>175</v>
      </c>
      <c r="G249" s="15"/>
      <c r="H249" s="53">
        <f t="shared" si="55"/>
        <v>0</v>
      </c>
      <c r="I249" s="54"/>
      <c r="J249" s="54">
        <v>0</v>
      </c>
      <c r="K249" s="41">
        <v>0</v>
      </c>
    </row>
    <row r="250" spans="1:11" ht="30" customHeight="1" x14ac:dyDescent="0.2">
      <c r="A250" s="63">
        <v>5</v>
      </c>
      <c r="B250" s="64" t="s">
        <v>31</v>
      </c>
      <c r="C250" s="22" t="s">
        <v>8</v>
      </c>
      <c r="D250" s="12">
        <f t="shared" si="54"/>
        <v>723</v>
      </c>
      <c r="E250" s="13">
        <v>723</v>
      </c>
      <c r="F250" s="13"/>
      <c r="G250" s="13"/>
      <c r="H250" s="53">
        <f t="shared" si="55"/>
        <v>2760</v>
      </c>
      <c r="I250" s="54">
        <v>2760</v>
      </c>
      <c r="J250" s="54">
        <v>0</v>
      </c>
      <c r="K250" s="41">
        <v>0</v>
      </c>
    </row>
    <row r="251" spans="1:11" ht="23.45" hidden="1" customHeight="1" x14ac:dyDescent="0.2">
      <c r="A251" s="95" t="s">
        <v>92</v>
      </c>
      <c r="B251" s="95"/>
      <c r="C251" s="82"/>
      <c r="D251" s="11">
        <f t="shared" si="54"/>
        <v>260769</v>
      </c>
      <c r="E251" s="11">
        <f>E253+E261+E262</f>
        <v>258948</v>
      </c>
      <c r="F251" s="11">
        <f>F253+F261+F262</f>
        <v>166171</v>
      </c>
      <c r="G251" s="11">
        <f>G253+G261+G262</f>
        <v>1821</v>
      </c>
      <c r="H251" s="49">
        <f t="shared" si="55"/>
        <v>0</v>
      </c>
      <c r="I251" s="49">
        <f>I253+I259+I262</f>
        <v>0</v>
      </c>
      <c r="J251" s="49">
        <f>J253+J261+J262</f>
        <v>0</v>
      </c>
      <c r="K251" s="40">
        <f>K253+K261+K262</f>
        <v>0</v>
      </c>
    </row>
    <row r="252" spans="1:11" ht="15" hidden="1" customHeight="1" x14ac:dyDescent="0.2">
      <c r="A252" s="93"/>
      <c r="B252" s="93"/>
      <c r="C252" s="94"/>
      <c r="D252" s="12"/>
      <c r="E252" s="13"/>
      <c r="F252" s="13"/>
      <c r="G252" s="13"/>
      <c r="H252" s="53"/>
      <c r="I252" s="54"/>
      <c r="J252" s="54"/>
      <c r="K252" s="41"/>
    </row>
    <row r="253" spans="1:11" ht="18" hidden="1" customHeight="1" x14ac:dyDescent="0.2">
      <c r="A253" s="92">
        <v>1</v>
      </c>
      <c r="B253" s="96" t="s">
        <v>82</v>
      </c>
      <c r="C253" s="22"/>
      <c r="D253" s="12">
        <f t="shared" ref="D253:D263" si="56">E253+G253</f>
        <v>249283</v>
      </c>
      <c r="E253" s="13">
        <f>E254+E255+E256+E258</f>
        <v>247462</v>
      </c>
      <c r="F253" s="13">
        <f>F254+F255+F256+F258</f>
        <v>165893</v>
      </c>
      <c r="G253" s="13">
        <f>G254+G255+G256+G258</f>
        <v>1821</v>
      </c>
      <c r="H253" s="53">
        <f t="shared" ref="H253:H263" si="57">I253+K253</f>
        <v>0</v>
      </c>
      <c r="I253" s="54">
        <f>I254+I255+I256+I258+I257</f>
        <v>0</v>
      </c>
      <c r="J253" s="54">
        <f t="shared" ref="J253:K253" si="58">J254+J255+J256+J258+J257</f>
        <v>0</v>
      </c>
      <c r="K253" s="41">
        <f t="shared" si="58"/>
        <v>0</v>
      </c>
    </row>
    <row r="254" spans="1:11" ht="18" hidden="1" customHeight="1" x14ac:dyDescent="0.2">
      <c r="A254" s="92"/>
      <c r="B254" s="96"/>
      <c r="C254" s="22" t="s">
        <v>3</v>
      </c>
      <c r="D254" s="14">
        <f t="shared" si="56"/>
        <v>81244</v>
      </c>
      <c r="E254" s="15">
        <v>81244</v>
      </c>
      <c r="F254" s="15">
        <v>43310</v>
      </c>
      <c r="G254" s="15"/>
      <c r="H254" s="52">
        <f t="shared" si="57"/>
        <v>0</v>
      </c>
      <c r="I254" s="50"/>
      <c r="J254" s="50"/>
      <c r="K254" s="38">
        <v>0</v>
      </c>
    </row>
    <row r="255" spans="1:11" ht="18" hidden="1" customHeight="1" x14ac:dyDescent="0.2">
      <c r="A255" s="92"/>
      <c r="B255" s="96"/>
      <c r="C255" s="22" t="s">
        <v>4</v>
      </c>
      <c r="D255" s="14">
        <f t="shared" si="56"/>
        <v>0</v>
      </c>
      <c r="E255" s="15"/>
      <c r="F255" s="15"/>
      <c r="G255" s="15"/>
      <c r="H255" s="52">
        <f t="shared" si="57"/>
        <v>0</v>
      </c>
      <c r="I255" s="50"/>
      <c r="J255" s="50"/>
      <c r="K255" s="38"/>
    </row>
    <row r="256" spans="1:11" ht="18" hidden="1" customHeight="1" x14ac:dyDescent="0.2">
      <c r="A256" s="92"/>
      <c r="B256" s="96"/>
      <c r="C256" s="22" t="s">
        <v>10</v>
      </c>
      <c r="D256" s="14">
        <f t="shared" si="56"/>
        <v>163930</v>
      </c>
      <c r="E256" s="15">
        <v>162109</v>
      </c>
      <c r="F256" s="15">
        <v>122583</v>
      </c>
      <c r="G256" s="15">
        <v>1821</v>
      </c>
      <c r="H256" s="52">
        <f t="shared" si="57"/>
        <v>0</v>
      </c>
      <c r="I256" s="50"/>
      <c r="J256" s="50"/>
      <c r="K256" s="38">
        <v>0</v>
      </c>
    </row>
    <row r="257" spans="1:11" ht="18" hidden="1" customHeight="1" x14ac:dyDescent="0.2">
      <c r="A257" s="92"/>
      <c r="B257" s="96"/>
      <c r="C257" s="22" t="s">
        <v>11</v>
      </c>
      <c r="D257" s="14"/>
      <c r="E257" s="15"/>
      <c r="F257" s="15"/>
      <c r="G257" s="15"/>
      <c r="H257" s="52">
        <f t="shared" ref="H257" si="59">I257+K257</f>
        <v>0</v>
      </c>
      <c r="I257" s="50"/>
      <c r="J257" s="50"/>
      <c r="K257" s="38">
        <v>0</v>
      </c>
    </row>
    <row r="258" spans="1:11" ht="17.649999999999999" hidden="1" customHeight="1" x14ac:dyDescent="0.2">
      <c r="A258" s="92"/>
      <c r="B258" s="96"/>
      <c r="C258" s="22" t="s">
        <v>5</v>
      </c>
      <c r="D258" s="14">
        <f t="shared" si="56"/>
        <v>4109</v>
      </c>
      <c r="E258" s="15">
        <v>4109</v>
      </c>
      <c r="F258" s="15"/>
      <c r="G258" s="15"/>
      <c r="H258" s="52">
        <f t="shared" si="57"/>
        <v>0</v>
      </c>
      <c r="I258" s="50"/>
      <c r="J258" s="50"/>
      <c r="K258" s="38">
        <v>0</v>
      </c>
    </row>
    <row r="259" spans="1:11" ht="18" hidden="1" customHeight="1" x14ac:dyDescent="0.2">
      <c r="A259" s="97">
        <v>4</v>
      </c>
      <c r="B259" s="97" t="s">
        <v>30</v>
      </c>
      <c r="C259" s="22"/>
      <c r="D259" s="14"/>
      <c r="E259" s="15"/>
      <c r="F259" s="15"/>
      <c r="G259" s="15"/>
      <c r="H259" s="53">
        <f t="shared" si="57"/>
        <v>0</v>
      </c>
      <c r="I259" s="54">
        <f>+I260+I261</f>
        <v>0</v>
      </c>
      <c r="J259" s="54">
        <v>0</v>
      </c>
      <c r="K259" s="41">
        <v>0</v>
      </c>
    </row>
    <row r="260" spans="1:11" ht="18" hidden="1" customHeight="1" x14ac:dyDescent="0.2">
      <c r="A260" s="106"/>
      <c r="B260" s="106"/>
      <c r="C260" s="22" t="s">
        <v>3</v>
      </c>
      <c r="D260" s="14"/>
      <c r="E260" s="15"/>
      <c r="F260" s="15"/>
      <c r="G260" s="15"/>
      <c r="H260" s="52">
        <f t="shared" si="57"/>
        <v>0</v>
      </c>
      <c r="I260" s="50"/>
      <c r="J260" s="50">
        <v>0</v>
      </c>
      <c r="K260" s="38">
        <v>0</v>
      </c>
    </row>
    <row r="261" spans="1:11" ht="18" hidden="1" customHeight="1" x14ac:dyDescent="0.2">
      <c r="A261" s="107"/>
      <c r="B261" s="107"/>
      <c r="C261" s="22" t="s">
        <v>8</v>
      </c>
      <c r="D261" s="12">
        <f t="shared" si="56"/>
        <v>9681</v>
      </c>
      <c r="E261" s="13">
        <v>9681</v>
      </c>
      <c r="F261" s="13">
        <v>278</v>
      </c>
      <c r="G261" s="13"/>
      <c r="H261" s="52">
        <f t="shared" si="57"/>
        <v>0</v>
      </c>
      <c r="I261" s="50"/>
      <c r="J261" s="50">
        <v>0</v>
      </c>
      <c r="K261" s="38">
        <v>0</v>
      </c>
    </row>
    <row r="262" spans="1:11" ht="33" hidden="1" customHeight="1" x14ac:dyDescent="0.2">
      <c r="A262" s="63">
        <v>5</v>
      </c>
      <c r="B262" s="64" t="s">
        <v>31</v>
      </c>
      <c r="C262" s="22" t="s">
        <v>8</v>
      </c>
      <c r="D262" s="12">
        <f t="shared" si="56"/>
        <v>1805</v>
      </c>
      <c r="E262" s="13">
        <v>1805</v>
      </c>
      <c r="F262" s="13"/>
      <c r="G262" s="13"/>
      <c r="H262" s="53">
        <f t="shared" si="57"/>
        <v>0</v>
      </c>
      <c r="I262" s="54"/>
      <c r="J262" s="54">
        <v>0</v>
      </c>
      <c r="K262" s="41">
        <v>0</v>
      </c>
    </row>
    <row r="263" spans="1:11" ht="27" hidden="1" customHeight="1" x14ac:dyDescent="0.2">
      <c r="A263" s="95" t="s">
        <v>94</v>
      </c>
      <c r="B263" s="95"/>
      <c r="C263" s="82"/>
      <c r="D263" s="11">
        <f t="shared" si="56"/>
        <v>248805</v>
      </c>
      <c r="E263" s="11">
        <f>E265+E271+E274</f>
        <v>248400</v>
      </c>
      <c r="F263" s="11">
        <f>F265+F271+F274</f>
        <v>157796</v>
      </c>
      <c r="G263" s="11">
        <f>G265+G271+G274</f>
        <v>405</v>
      </c>
      <c r="H263" s="49">
        <f t="shared" si="57"/>
        <v>0</v>
      </c>
      <c r="I263" s="49">
        <f>I265+I271+I274</f>
        <v>0</v>
      </c>
      <c r="J263" s="49">
        <f>J265+J271+J274</f>
        <v>0</v>
      </c>
      <c r="K263" s="40">
        <f>K265+K271+K274</f>
        <v>0</v>
      </c>
    </row>
    <row r="264" spans="1:11" ht="15" hidden="1" customHeight="1" x14ac:dyDescent="0.2">
      <c r="A264" s="93"/>
      <c r="B264" s="93"/>
      <c r="C264" s="94"/>
      <c r="D264" s="12"/>
      <c r="E264" s="13"/>
      <c r="F264" s="13"/>
      <c r="G264" s="13"/>
      <c r="H264" s="53"/>
      <c r="I264" s="54"/>
      <c r="J264" s="54"/>
      <c r="K264" s="41"/>
    </row>
    <row r="265" spans="1:11" ht="18" hidden="1" customHeight="1" x14ac:dyDescent="0.2">
      <c r="A265" s="92">
        <v>1</v>
      </c>
      <c r="B265" s="96" t="s">
        <v>82</v>
      </c>
      <c r="C265" s="22"/>
      <c r="D265" s="27">
        <f t="shared" ref="D265:D275" si="60">E265+G265</f>
        <v>240678</v>
      </c>
      <c r="E265" s="13">
        <f>E266+E267+E268+E269+E270</f>
        <v>240273</v>
      </c>
      <c r="F265" s="13">
        <f>F266+F267+F268+F269+F270</f>
        <v>157592</v>
      </c>
      <c r="G265" s="13">
        <f>G266+G267+G268+G269+G270</f>
        <v>405</v>
      </c>
      <c r="H265" s="53">
        <f t="shared" ref="H265:H275" si="61">I265+K265</f>
        <v>0</v>
      </c>
      <c r="I265" s="54">
        <f>I266+I267+I268+I269+I270</f>
        <v>0</v>
      </c>
      <c r="J265" s="54">
        <f>J266+J267+J268+J269+J270</f>
        <v>0</v>
      </c>
      <c r="K265" s="41">
        <f>K266+K267+K268+K269+K270</f>
        <v>0</v>
      </c>
    </row>
    <row r="266" spans="1:11" ht="17.649999999999999" hidden="1" customHeight="1" x14ac:dyDescent="0.2">
      <c r="A266" s="92"/>
      <c r="B266" s="96"/>
      <c r="C266" s="22" t="s">
        <v>3</v>
      </c>
      <c r="D266" s="14">
        <f t="shared" si="60"/>
        <v>75837</v>
      </c>
      <c r="E266" s="15">
        <v>75837</v>
      </c>
      <c r="F266" s="15">
        <v>35369</v>
      </c>
      <c r="G266" s="15"/>
      <c r="H266" s="52">
        <f t="shared" si="61"/>
        <v>0</v>
      </c>
      <c r="I266" s="50"/>
      <c r="J266" s="50"/>
      <c r="K266" s="38">
        <v>0</v>
      </c>
    </row>
    <row r="267" spans="1:11" ht="18" hidden="1" customHeight="1" x14ac:dyDescent="0.2">
      <c r="A267" s="92"/>
      <c r="B267" s="96"/>
      <c r="C267" s="22" t="s">
        <v>4</v>
      </c>
      <c r="D267" s="14">
        <f t="shared" si="60"/>
        <v>0</v>
      </c>
      <c r="E267" s="15"/>
      <c r="F267" s="15"/>
      <c r="G267" s="15"/>
      <c r="H267" s="52">
        <f t="shared" si="61"/>
        <v>0</v>
      </c>
      <c r="I267" s="50"/>
      <c r="J267" s="50"/>
      <c r="K267" s="38"/>
    </row>
    <row r="268" spans="1:11" ht="17.649999999999999" hidden="1" customHeight="1" x14ac:dyDescent="0.2">
      <c r="A268" s="92"/>
      <c r="B268" s="96"/>
      <c r="C268" s="22" t="s">
        <v>10</v>
      </c>
      <c r="D268" s="14">
        <f t="shared" si="60"/>
        <v>163400</v>
      </c>
      <c r="E268" s="15">
        <v>162995</v>
      </c>
      <c r="F268" s="15">
        <v>122223</v>
      </c>
      <c r="G268" s="15">
        <v>405</v>
      </c>
      <c r="H268" s="52">
        <f t="shared" si="61"/>
        <v>0</v>
      </c>
      <c r="I268" s="50"/>
      <c r="J268" s="50"/>
      <c r="K268" s="38">
        <v>0</v>
      </c>
    </row>
    <row r="269" spans="1:11" ht="18" hidden="1" customHeight="1" x14ac:dyDescent="0.2">
      <c r="A269" s="92"/>
      <c r="B269" s="96"/>
      <c r="C269" s="22" t="s">
        <v>11</v>
      </c>
      <c r="D269" s="14">
        <f t="shared" si="60"/>
        <v>0</v>
      </c>
      <c r="E269" s="15"/>
      <c r="F269" s="15"/>
      <c r="G269" s="15"/>
      <c r="H269" s="52">
        <f t="shared" si="61"/>
        <v>0</v>
      </c>
      <c r="I269" s="50"/>
      <c r="J269" s="50"/>
      <c r="K269" s="38">
        <v>0</v>
      </c>
    </row>
    <row r="270" spans="1:11" ht="17.649999999999999" hidden="1" customHeight="1" x14ac:dyDescent="0.2">
      <c r="A270" s="92"/>
      <c r="B270" s="96"/>
      <c r="C270" s="22" t="s">
        <v>5</v>
      </c>
      <c r="D270" s="14">
        <f t="shared" si="60"/>
        <v>1441</v>
      </c>
      <c r="E270" s="15">
        <v>1441</v>
      </c>
      <c r="F270" s="15"/>
      <c r="G270" s="15"/>
      <c r="H270" s="52">
        <f t="shared" si="61"/>
        <v>0</v>
      </c>
      <c r="I270" s="50"/>
      <c r="J270" s="50"/>
      <c r="K270" s="38">
        <v>0</v>
      </c>
    </row>
    <row r="271" spans="1:11" ht="18" hidden="1" customHeight="1" x14ac:dyDescent="0.2">
      <c r="A271" s="92">
        <v>4</v>
      </c>
      <c r="B271" s="96" t="s">
        <v>30</v>
      </c>
      <c r="C271" s="22"/>
      <c r="D271" s="12">
        <f t="shared" si="60"/>
        <v>7405</v>
      </c>
      <c r="E271" s="13">
        <f>E272+E273</f>
        <v>7405</v>
      </c>
      <c r="F271" s="13">
        <f>F272+F273</f>
        <v>204</v>
      </c>
      <c r="G271" s="13">
        <f>G272+G273</f>
        <v>0</v>
      </c>
      <c r="H271" s="53">
        <f t="shared" si="61"/>
        <v>0</v>
      </c>
      <c r="I271" s="54">
        <f>+I272+I273</f>
        <v>0</v>
      </c>
      <c r="J271" s="54">
        <v>0</v>
      </c>
      <c r="K271" s="41">
        <f>K272+K273</f>
        <v>0</v>
      </c>
    </row>
    <row r="272" spans="1:11" ht="18" hidden="1" customHeight="1" x14ac:dyDescent="0.2">
      <c r="A272" s="92"/>
      <c r="B272" s="96"/>
      <c r="C272" s="22" t="s">
        <v>8</v>
      </c>
      <c r="D272" s="14">
        <f t="shared" si="60"/>
        <v>261</v>
      </c>
      <c r="E272" s="15">
        <v>261</v>
      </c>
      <c r="F272" s="15"/>
      <c r="G272" s="15"/>
      <c r="H272" s="52">
        <f t="shared" si="61"/>
        <v>0</v>
      </c>
      <c r="I272" s="50"/>
      <c r="J272" s="50">
        <v>0</v>
      </c>
      <c r="K272" s="38">
        <v>0</v>
      </c>
    </row>
    <row r="273" spans="1:12" ht="18" hidden="1" customHeight="1" x14ac:dyDescent="0.2">
      <c r="A273" s="92"/>
      <c r="B273" s="96"/>
      <c r="C273" s="22" t="s">
        <v>3</v>
      </c>
      <c r="D273" s="14">
        <f t="shared" si="60"/>
        <v>7144</v>
      </c>
      <c r="E273" s="15">
        <v>7144</v>
      </c>
      <c r="F273" s="15">
        <v>204</v>
      </c>
      <c r="G273" s="15"/>
      <c r="H273" s="52">
        <f t="shared" si="61"/>
        <v>0</v>
      </c>
      <c r="I273" s="50"/>
      <c r="J273" s="50">
        <v>0</v>
      </c>
      <c r="K273" s="38">
        <v>0</v>
      </c>
    </row>
    <row r="274" spans="1:12" ht="30.75" hidden="1" customHeight="1" x14ac:dyDescent="0.2">
      <c r="A274" s="63">
        <v>5</v>
      </c>
      <c r="B274" s="64" t="s">
        <v>31</v>
      </c>
      <c r="C274" s="22" t="s">
        <v>8</v>
      </c>
      <c r="D274" s="12">
        <f t="shared" si="60"/>
        <v>722</v>
      </c>
      <c r="E274" s="13">
        <v>722</v>
      </c>
      <c r="F274" s="16"/>
      <c r="G274" s="16"/>
      <c r="H274" s="53">
        <f t="shared" si="61"/>
        <v>0</v>
      </c>
      <c r="I274" s="54"/>
      <c r="J274" s="54">
        <v>0</v>
      </c>
      <c r="K274" s="41">
        <v>0</v>
      </c>
    </row>
    <row r="275" spans="1:12" ht="22.9" customHeight="1" x14ac:dyDescent="0.2">
      <c r="A275" s="95" t="s">
        <v>91</v>
      </c>
      <c r="B275" s="95"/>
      <c r="C275" s="82"/>
      <c r="D275" s="11" t="e">
        <f t="shared" si="60"/>
        <v>#REF!</v>
      </c>
      <c r="E275" s="11" t="e">
        <f>E277+E283+E284</f>
        <v>#REF!</v>
      </c>
      <c r="F275" s="11" t="e">
        <f>F277+F283+F284</f>
        <v>#REF!</v>
      </c>
      <c r="G275" s="11" t="e">
        <f>G277+G283+G284</f>
        <v>#REF!</v>
      </c>
      <c r="H275" s="49">
        <f t="shared" si="61"/>
        <v>428860</v>
      </c>
      <c r="I275" s="49">
        <f>I277+I283+I284</f>
        <v>427460</v>
      </c>
      <c r="J275" s="49">
        <f>J277+J283+J284</f>
        <v>143689</v>
      </c>
      <c r="K275" s="40">
        <f>K277+K283+K284</f>
        <v>1400</v>
      </c>
    </row>
    <row r="276" spans="1:12" ht="15" hidden="1" customHeight="1" thickBot="1" x14ac:dyDescent="0.25">
      <c r="A276" s="93"/>
      <c r="B276" s="93"/>
      <c r="C276" s="94"/>
      <c r="D276" s="12"/>
      <c r="E276" s="13"/>
      <c r="F276" s="13"/>
      <c r="G276" s="13"/>
      <c r="H276" s="53"/>
      <c r="I276" s="54"/>
      <c r="J276" s="54"/>
      <c r="K276" s="41"/>
    </row>
    <row r="277" spans="1:12" ht="18" customHeight="1" x14ac:dyDescent="0.2">
      <c r="A277" s="92">
        <v>1</v>
      </c>
      <c r="B277" s="96" t="s">
        <v>82</v>
      </c>
      <c r="C277" s="22"/>
      <c r="D277" s="12">
        <f t="shared" ref="D277:D285" si="62">E277+G277</f>
        <v>261202</v>
      </c>
      <c r="E277" s="13">
        <f>E278+E279+E280+E281+E282</f>
        <v>260478</v>
      </c>
      <c r="F277" s="13">
        <f>F278+F279+F280+F281+F282</f>
        <v>170796</v>
      </c>
      <c r="G277" s="13">
        <f>G278+G279+G280+G281+G282</f>
        <v>724</v>
      </c>
      <c r="H277" s="53">
        <f t="shared" ref="H277:H285" si="63">I277+K277</f>
        <v>423630</v>
      </c>
      <c r="I277" s="54">
        <f>I278+I279+I280+I281+I282</f>
        <v>423630</v>
      </c>
      <c r="J277" s="54">
        <f>J278+J279+J280+J281+J282</f>
        <v>143689</v>
      </c>
      <c r="K277" s="41">
        <f>K278+K279+K280+K281+K282</f>
        <v>0</v>
      </c>
    </row>
    <row r="278" spans="1:12" ht="18" customHeight="1" x14ac:dyDescent="0.2">
      <c r="A278" s="92"/>
      <c r="B278" s="96"/>
      <c r="C278" s="22" t="s">
        <v>3</v>
      </c>
      <c r="D278" s="14">
        <f t="shared" si="62"/>
        <v>103462</v>
      </c>
      <c r="E278" s="15">
        <v>103462</v>
      </c>
      <c r="F278" s="15">
        <v>57069</v>
      </c>
      <c r="G278" s="15"/>
      <c r="H278" s="52">
        <f t="shared" si="63"/>
        <v>179100</v>
      </c>
      <c r="I278" s="50">
        <v>179100</v>
      </c>
      <c r="J278" s="50">
        <v>120250</v>
      </c>
      <c r="K278" s="38">
        <v>0</v>
      </c>
    </row>
    <row r="279" spans="1:12" ht="18" hidden="1" customHeight="1" x14ac:dyDescent="0.2">
      <c r="A279" s="92"/>
      <c r="B279" s="96"/>
      <c r="C279" s="22" t="s">
        <v>4</v>
      </c>
      <c r="D279" s="14">
        <f t="shared" si="62"/>
        <v>0</v>
      </c>
      <c r="E279" s="15"/>
      <c r="F279" s="15"/>
      <c r="G279" s="15"/>
      <c r="H279" s="52">
        <f t="shared" si="63"/>
        <v>0</v>
      </c>
      <c r="I279" s="50"/>
      <c r="J279" s="50"/>
      <c r="K279" s="38"/>
    </row>
    <row r="280" spans="1:12" ht="16.899999999999999" customHeight="1" x14ac:dyDescent="0.2">
      <c r="A280" s="92"/>
      <c r="B280" s="96"/>
      <c r="C280" s="22" t="s">
        <v>10</v>
      </c>
      <c r="D280" s="14">
        <f t="shared" si="62"/>
        <v>151992</v>
      </c>
      <c r="E280" s="15">
        <v>151268</v>
      </c>
      <c r="F280" s="15">
        <v>113727</v>
      </c>
      <c r="G280" s="15">
        <v>724</v>
      </c>
      <c r="H280" s="52">
        <f t="shared" si="63"/>
        <v>238340</v>
      </c>
      <c r="I280" s="50">
        <v>238340</v>
      </c>
      <c r="J280" s="50">
        <v>23039</v>
      </c>
      <c r="K280" s="38"/>
      <c r="L280" s="59" t="e">
        <f>#REF!+#REF!</f>
        <v>#REF!</v>
      </c>
    </row>
    <row r="281" spans="1:12" ht="18" customHeight="1" x14ac:dyDescent="0.2">
      <c r="A281" s="92"/>
      <c r="B281" s="96"/>
      <c r="C281" s="22" t="s">
        <v>11</v>
      </c>
      <c r="D281" s="14">
        <f t="shared" si="62"/>
        <v>0</v>
      </c>
      <c r="E281" s="15"/>
      <c r="F281" s="15"/>
      <c r="G281" s="15"/>
      <c r="H281" s="52">
        <f t="shared" si="63"/>
        <v>1050</v>
      </c>
      <c r="I281" s="50">
        <v>1050</v>
      </c>
      <c r="J281" s="50">
        <v>0</v>
      </c>
      <c r="K281" s="38">
        <v>0</v>
      </c>
    </row>
    <row r="282" spans="1:12" ht="17.649999999999999" customHeight="1" x14ac:dyDescent="0.2">
      <c r="A282" s="92"/>
      <c r="B282" s="96"/>
      <c r="C282" s="22" t="s">
        <v>5</v>
      </c>
      <c r="D282" s="14">
        <f t="shared" si="62"/>
        <v>5748</v>
      </c>
      <c r="E282" s="15">
        <v>5748</v>
      </c>
      <c r="F282" s="15"/>
      <c r="G282" s="15"/>
      <c r="H282" s="52">
        <f t="shared" si="63"/>
        <v>5140</v>
      </c>
      <c r="I282" s="50">
        <v>5140</v>
      </c>
      <c r="J282" s="50">
        <v>400</v>
      </c>
      <c r="K282" s="38">
        <v>0</v>
      </c>
    </row>
    <row r="283" spans="1:12" ht="36" customHeight="1" x14ac:dyDescent="0.2">
      <c r="A283" s="74">
        <v>2</v>
      </c>
      <c r="B283" s="75" t="s">
        <v>28</v>
      </c>
      <c r="C283" s="22" t="s">
        <v>3</v>
      </c>
      <c r="D283" s="12" t="e">
        <f t="shared" si="62"/>
        <v>#REF!</v>
      </c>
      <c r="E283" s="13" t="e">
        <f>#REF!+#REF!</f>
        <v>#REF!</v>
      </c>
      <c r="F283" s="13" t="e">
        <f>#REF!+#REF!</f>
        <v>#REF!</v>
      </c>
      <c r="G283" s="13" t="e">
        <f>#REF!+#REF!</f>
        <v>#REF!</v>
      </c>
      <c r="H283" s="53">
        <f t="shared" si="63"/>
        <v>2470</v>
      </c>
      <c r="I283" s="54">
        <v>1070</v>
      </c>
      <c r="J283" s="54">
        <v>0</v>
      </c>
      <c r="K283" s="41">
        <v>1400</v>
      </c>
    </row>
    <row r="284" spans="1:12" ht="30" customHeight="1" x14ac:dyDescent="0.2">
      <c r="A284" s="63">
        <v>5</v>
      </c>
      <c r="B284" s="64" t="s">
        <v>31</v>
      </c>
      <c r="C284" s="22" t="s">
        <v>8</v>
      </c>
      <c r="D284" s="12">
        <f t="shared" si="62"/>
        <v>719</v>
      </c>
      <c r="E284" s="13">
        <v>719</v>
      </c>
      <c r="F284" s="16"/>
      <c r="G284" s="16"/>
      <c r="H284" s="53">
        <f t="shared" si="63"/>
        <v>2760</v>
      </c>
      <c r="I284" s="54">
        <v>2760</v>
      </c>
      <c r="J284" s="54">
        <v>0</v>
      </c>
      <c r="K284" s="41">
        <v>0</v>
      </c>
    </row>
    <row r="285" spans="1:12" ht="24" hidden="1" customHeight="1" x14ac:dyDescent="0.2">
      <c r="A285" s="95" t="s">
        <v>20</v>
      </c>
      <c r="B285" s="95"/>
      <c r="C285" s="82"/>
      <c r="D285" s="11">
        <f t="shared" si="62"/>
        <v>348586</v>
      </c>
      <c r="E285" s="11">
        <f>E287+E293+E296</f>
        <v>348586</v>
      </c>
      <c r="F285" s="11">
        <f>F287+F293+F296</f>
        <v>207284</v>
      </c>
      <c r="G285" s="11">
        <f>G287+G293+G296</f>
        <v>0</v>
      </c>
      <c r="H285" s="49">
        <f t="shared" si="63"/>
        <v>0</v>
      </c>
      <c r="I285" s="49">
        <f>I287+I293+I296</f>
        <v>0</v>
      </c>
      <c r="J285" s="49">
        <f>J287+J293+J296</f>
        <v>0</v>
      </c>
      <c r="K285" s="40">
        <f>K287+K293+K296</f>
        <v>0</v>
      </c>
    </row>
    <row r="286" spans="1:12" ht="15" hidden="1" customHeight="1" x14ac:dyDescent="0.2">
      <c r="A286" s="93"/>
      <c r="B286" s="93"/>
      <c r="C286" s="94"/>
      <c r="D286" s="12"/>
      <c r="E286" s="13"/>
      <c r="F286" s="13"/>
      <c r="G286" s="13"/>
      <c r="H286" s="53"/>
      <c r="I286" s="54"/>
      <c r="J286" s="54"/>
      <c r="K286" s="41"/>
    </row>
    <row r="287" spans="1:12" ht="18" hidden="1" customHeight="1" x14ac:dyDescent="0.2">
      <c r="A287" s="92">
        <v>1</v>
      </c>
      <c r="B287" s="96" t="s">
        <v>82</v>
      </c>
      <c r="C287" s="62"/>
      <c r="D287" s="12">
        <f t="shared" ref="D287:D297" si="64">E287+G287</f>
        <v>330228</v>
      </c>
      <c r="E287" s="13">
        <f>E288+E289+E290+E291+E292</f>
        <v>330228</v>
      </c>
      <c r="F287" s="13">
        <f>F288+F289+F290+F291+F292</f>
        <v>206778</v>
      </c>
      <c r="G287" s="13">
        <f>G288+G289+G290+G291+G292</f>
        <v>0</v>
      </c>
      <c r="H287" s="53">
        <f t="shared" ref="H287:H297" si="65">I287+K287</f>
        <v>0</v>
      </c>
      <c r="I287" s="54">
        <f>I288+I289+I290+I291+I292</f>
        <v>0</v>
      </c>
      <c r="J287" s="54">
        <f>J288+J289+J290+J291+J292</f>
        <v>0</v>
      </c>
      <c r="K287" s="41">
        <f>K288+K289+K290+K291+K292</f>
        <v>0</v>
      </c>
    </row>
    <row r="288" spans="1:12" ht="18" hidden="1" customHeight="1" x14ac:dyDescent="0.2">
      <c r="A288" s="92"/>
      <c r="B288" s="96"/>
      <c r="C288" s="22" t="s">
        <v>3</v>
      </c>
      <c r="D288" s="14">
        <f t="shared" si="64"/>
        <v>90170</v>
      </c>
      <c r="E288" s="15">
        <v>90170</v>
      </c>
      <c r="F288" s="15">
        <v>43730</v>
      </c>
      <c r="G288" s="15"/>
      <c r="H288" s="52">
        <f t="shared" si="65"/>
        <v>0</v>
      </c>
      <c r="I288" s="50"/>
      <c r="J288" s="50"/>
      <c r="K288" s="38">
        <v>0</v>
      </c>
    </row>
    <row r="289" spans="1:11" ht="18" hidden="1" customHeight="1" x14ac:dyDescent="0.2">
      <c r="A289" s="92"/>
      <c r="B289" s="96"/>
      <c r="C289" s="22" t="s">
        <v>4</v>
      </c>
      <c r="D289" s="14">
        <f t="shared" si="64"/>
        <v>0</v>
      </c>
      <c r="E289" s="15"/>
      <c r="F289" s="15"/>
      <c r="G289" s="15"/>
      <c r="H289" s="57">
        <f t="shared" si="65"/>
        <v>0</v>
      </c>
      <c r="I289" s="51"/>
      <c r="J289" s="51"/>
      <c r="K289" s="15"/>
    </row>
    <row r="290" spans="1:11" ht="18" hidden="1" customHeight="1" x14ac:dyDescent="0.2">
      <c r="A290" s="92"/>
      <c r="B290" s="96"/>
      <c r="C290" s="22" t="s">
        <v>10</v>
      </c>
      <c r="D290" s="14">
        <f t="shared" si="64"/>
        <v>222186</v>
      </c>
      <c r="E290" s="15">
        <v>222186</v>
      </c>
      <c r="F290" s="15">
        <v>163048</v>
      </c>
      <c r="G290" s="15"/>
      <c r="H290" s="52">
        <f t="shared" si="65"/>
        <v>0</v>
      </c>
      <c r="I290" s="50"/>
      <c r="J290" s="50"/>
      <c r="K290" s="38">
        <v>0</v>
      </c>
    </row>
    <row r="291" spans="1:11" ht="18" hidden="1" customHeight="1" x14ac:dyDescent="0.2">
      <c r="A291" s="92"/>
      <c r="B291" s="96"/>
      <c r="C291" s="22" t="s">
        <v>11</v>
      </c>
      <c r="D291" s="14">
        <f t="shared" si="64"/>
        <v>0</v>
      </c>
      <c r="E291" s="15"/>
      <c r="F291" s="15"/>
      <c r="G291" s="15"/>
      <c r="H291" s="52">
        <f t="shared" si="65"/>
        <v>0</v>
      </c>
      <c r="I291" s="50"/>
      <c r="J291" s="50"/>
      <c r="K291" s="38">
        <v>0</v>
      </c>
    </row>
    <row r="292" spans="1:11" ht="18" hidden="1" customHeight="1" x14ac:dyDescent="0.2">
      <c r="A292" s="92"/>
      <c r="B292" s="96"/>
      <c r="C292" s="22" t="s">
        <v>5</v>
      </c>
      <c r="D292" s="14">
        <f t="shared" si="64"/>
        <v>17872</v>
      </c>
      <c r="E292" s="15">
        <v>17872</v>
      </c>
      <c r="F292" s="15"/>
      <c r="G292" s="15"/>
      <c r="H292" s="52">
        <f t="shared" si="65"/>
        <v>0</v>
      </c>
      <c r="I292" s="50"/>
      <c r="J292" s="50">
        <v>0</v>
      </c>
      <c r="K292" s="38">
        <v>0</v>
      </c>
    </row>
    <row r="293" spans="1:11" ht="18" hidden="1" customHeight="1" x14ac:dyDescent="0.2">
      <c r="A293" s="92">
        <v>4</v>
      </c>
      <c r="B293" s="96" t="s">
        <v>30</v>
      </c>
      <c r="C293" s="22"/>
      <c r="D293" s="12">
        <f t="shared" si="64"/>
        <v>17995</v>
      </c>
      <c r="E293" s="13">
        <f>E294+E295</f>
        <v>17995</v>
      </c>
      <c r="F293" s="13">
        <f>F294+F295</f>
        <v>506</v>
      </c>
      <c r="G293" s="13">
        <f>G294+G295</f>
        <v>0</v>
      </c>
      <c r="H293" s="53">
        <f t="shared" si="65"/>
        <v>0</v>
      </c>
      <c r="I293" s="54">
        <f>I294+I295</f>
        <v>0</v>
      </c>
      <c r="J293" s="54">
        <f>J294+J295</f>
        <v>0</v>
      </c>
      <c r="K293" s="41">
        <f>K294+K295</f>
        <v>0</v>
      </c>
    </row>
    <row r="294" spans="1:11" ht="18" hidden="1" customHeight="1" x14ac:dyDescent="0.2">
      <c r="A294" s="92"/>
      <c r="B294" s="96"/>
      <c r="C294" s="22" t="s">
        <v>6</v>
      </c>
      <c r="D294" s="14">
        <f t="shared" si="64"/>
        <v>208</v>
      </c>
      <c r="E294" s="15">
        <v>208</v>
      </c>
      <c r="F294" s="16"/>
      <c r="G294" s="16"/>
      <c r="H294" s="52">
        <f t="shared" si="65"/>
        <v>0</v>
      </c>
      <c r="I294" s="50"/>
      <c r="J294" s="50"/>
      <c r="K294" s="38"/>
    </row>
    <row r="295" spans="1:11" ht="18" hidden="1" customHeight="1" x14ac:dyDescent="0.2">
      <c r="A295" s="92"/>
      <c r="B295" s="96"/>
      <c r="C295" s="22" t="s">
        <v>8</v>
      </c>
      <c r="D295" s="14">
        <f t="shared" si="64"/>
        <v>17787</v>
      </c>
      <c r="E295" s="15">
        <v>17787</v>
      </c>
      <c r="F295" s="15">
        <v>506</v>
      </c>
      <c r="G295" s="15"/>
      <c r="H295" s="52">
        <f t="shared" si="65"/>
        <v>0</v>
      </c>
      <c r="I295" s="50">
        <v>0</v>
      </c>
      <c r="J295" s="50">
        <v>0</v>
      </c>
      <c r="K295" s="38">
        <v>0</v>
      </c>
    </row>
    <row r="296" spans="1:11" ht="30.75" hidden="1" customHeight="1" x14ac:dyDescent="0.2">
      <c r="A296" s="63">
        <v>5</v>
      </c>
      <c r="B296" s="64" t="s">
        <v>31</v>
      </c>
      <c r="C296" s="22" t="s">
        <v>8</v>
      </c>
      <c r="D296" s="12">
        <f t="shared" si="64"/>
        <v>363</v>
      </c>
      <c r="E296" s="13">
        <v>363</v>
      </c>
      <c r="F296" s="16"/>
      <c r="G296" s="16"/>
      <c r="H296" s="53">
        <f t="shared" si="65"/>
        <v>0</v>
      </c>
      <c r="I296" s="54">
        <v>0</v>
      </c>
      <c r="J296" s="54">
        <v>0</v>
      </c>
      <c r="K296" s="41">
        <v>0</v>
      </c>
    </row>
    <row r="297" spans="1:11" ht="24.6" customHeight="1" x14ac:dyDescent="0.2">
      <c r="A297" s="95" t="s">
        <v>21</v>
      </c>
      <c r="B297" s="95"/>
      <c r="C297" s="82"/>
      <c r="D297" s="11">
        <f t="shared" si="64"/>
        <v>274739</v>
      </c>
      <c r="E297" s="11">
        <f>E299+E304+E305</f>
        <v>271409</v>
      </c>
      <c r="F297" s="11">
        <f>F299+F304+F305</f>
        <v>185809</v>
      </c>
      <c r="G297" s="11">
        <f>G299+G304+G305</f>
        <v>3330</v>
      </c>
      <c r="H297" s="49">
        <f t="shared" si="65"/>
        <v>349318</v>
      </c>
      <c r="I297" s="49">
        <f>I299+I304+I305</f>
        <v>343618</v>
      </c>
      <c r="J297" s="49">
        <f>J299+J304+J305</f>
        <v>306465</v>
      </c>
      <c r="K297" s="40">
        <f>K299+K304+K305</f>
        <v>5700</v>
      </c>
    </row>
    <row r="298" spans="1:11" ht="15" hidden="1" customHeight="1" x14ac:dyDescent="0.2">
      <c r="A298" s="93"/>
      <c r="B298" s="93"/>
      <c r="C298" s="94"/>
      <c r="D298" s="12"/>
      <c r="E298" s="13"/>
      <c r="F298" s="13"/>
      <c r="G298" s="13"/>
      <c r="H298" s="53"/>
      <c r="I298" s="54"/>
      <c r="J298" s="54"/>
      <c r="K298" s="41"/>
    </row>
    <row r="299" spans="1:11" ht="18" customHeight="1" x14ac:dyDescent="0.2">
      <c r="A299" s="92">
        <v>1</v>
      </c>
      <c r="B299" s="96" t="s">
        <v>82</v>
      </c>
      <c r="C299" s="22"/>
      <c r="D299" s="12">
        <f t="shared" ref="D299:D306" si="66">E299+G299</f>
        <v>273424</v>
      </c>
      <c r="E299" s="13">
        <f>E300+E301+E302+E303</f>
        <v>270094</v>
      </c>
      <c r="F299" s="13">
        <f>F300+F301+F302+F303</f>
        <v>185809</v>
      </c>
      <c r="G299" s="13">
        <f>G300+G301+G302+G303</f>
        <v>3330</v>
      </c>
      <c r="H299" s="53">
        <f t="shared" ref="H299:H306" si="67">I299+K299</f>
        <v>349118</v>
      </c>
      <c r="I299" s="54">
        <f>I300+I301+I302+I303</f>
        <v>343418</v>
      </c>
      <c r="J299" s="54">
        <f>J300+J301+J302+J303</f>
        <v>306465</v>
      </c>
      <c r="K299" s="41">
        <f>K300+K301+K302+K303</f>
        <v>5700</v>
      </c>
    </row>
    <row r="300" spans="1:11" ht="18" customHeight="1" x14ac:dyDescent="0.2">
      <c r="A300" s="92"/>
      <c r="B300" s="96"/>
      <c r="C300" s="22" t="s">
        <v>3</v>
      </c>
      <c r="D300" s="14">
        <f t="shared" si="66"/>
        <v>219563</v>
      </c>
      <c r="E300" s="15">
        <f>219279+284</f>
        <v>219563</v>
      </c>
      <c r="F300" s="15">
        <f>163557+217</f>
        <v>163774</v>
      </c>
      <c r="G300" s="15"/>
      <c r="H300" s="52">
        <f t="shared" si="67"/>
        <v>291800</v>
      </c>
      <c r="I300" s="50">
        <v>289800</v>
      </c>
      <c r="J300" s="50">
        <v>278900</v>
      </c>
      <c r="K300" s="38">
        <v>2000</v>
      </c>
    </row>
    <row r="301" spans="1:11" ht="18" customHeight="1" x14ac:dyDescent="0.2">
      <c r="A301" s="92"/>
      <c r="B301" s="96"/>
      <c r="C301" s="22" t="s">
        <v>10</v>
      </c>
      <c r="D301" s="14">
        <f t="shared" si="66"/>
        <v>28861</v>
      </c>
      <c r="E301" s="15">
        <v>28861</v>
      </c>
      <c r="F301" s="15">
        <v>22035</v>
      </c>
      <c r="G301" s="15"/>
      <c r="H301" s="52">
        <f t="shared" si="67"/>
        <v>17498</v>
      </c>
      <c r="I301" s="50">
        <v>17498</v>
      </c>
      <c r="J301" s="50">
        <v>17245</v>
      </c>
      <c r="K301" s="38">
        <v>0</v>
      </c>
    </row>
    <row r="302" spans="1:11" ht="18" customHeight="1" x14ac:dyDescent="0.2">
      <c r="A302" s="92"/>
      <c r="B302" s="96"/>
      <c r="C302" s="22" t="s">
        <v>11</v>
      </c>
      <c r="D302" s="14">
        <f t="shared" si="66"/>
        <v>0</v>
      </c>
      <c r="E302" s="15"/>
      <c r="F302" s="15"/>
      <c r="G302" s="15"/>
      <c r="H302" s="52">
        <f t="shared" si="67"/>
        <v>10470</v>
      </c>
      <c r="I302" s="50">
        <v>10470</v>
      </c>
      <c r="J302" s="50">
        <v>10320</v>
      </c>
      <c r="K302" s="38">
        <v>0</v>
      </c>
    </row>
    <row r="303" spans="1:11" ht="18" customHeight="1" x14ac:dyDescent="0.2">
      <c r="A303" s="92"/>
      <c r="B303" s="96"/>
      <c r="C303" s="22" t="s">
        <v>5</v>
      </c>
      <c r="D303" s="14">
        <f t="shared" si="66"/>
        <v>25000</v>
      </c>
      <c r="E303" s="15">
        <v>21670</v>
      </c>
      <c r="F303" s="15"/>
      <c r="G303" s="15">
        <v>3330</v>
      </c>
      <c r="H303" s="52">
        <f t="shared" si="67"/>
        <v>29350</v>
      </c>
      <c r="I303" s="50">
        <v>25650</v>
      </c>
      <c r="J303" s="50">
        <v>0</v>
      </c>
      <c r="K303" s="38">
        <v>3700</v>
      </c>
    </row>
    <row r="304" spans="1:11" ht="28.15" customHeight="1" x14ac:dyDescent="0.2">
      <c r="A304" s="63">
        <v>4</v>
      </c>
      <c r="B304" s="64" t="s">
        <v>30</v>
      </c>
      <c r="C304" s="22" t="s">
        <v>3</v>
      </c>
      <c r="D304" s="12">
        <f t="shared" si="66"/>
        <v>599</v>
      </c>
      <c r="E304" s="13">
        <v>599</v>
      </c>
      <c r="F304" s="16"/>
      <c r="G304" s="16"/>
      <c r="H304" s="53">
        <f t="shared" si="67"/>
        <v>200</v>
      </c>
      <c r="I304" s="54">
        <v>200</v>
      </c>
      <c r="J304" s="54">
        <v>0</v>
      </c>
      <c r="K304" s="41">
        <v>0</v>
      </c>
    </row>
    <row r="305" spans="1:11" ht="34.5" hidden="1" customHeight="1" x14ac:dyDescent="0.2">
      <c r="A305" s="63">
        <v>5</v>
      </c>
      <c r="B305" s="64" t="s">
        <v>31</v>
      </c>
      <c r="C305" s="22" t="s">
        <v>8</v>
      </c>
      <c r="D305" s="12">
        <f t="shared" si="66"/>
        <v>716</v>
      </c>
      <c r="E305" s="13">
        <v>716</v>
      </c>
      <c r="F305" s="16"/>
      <c r="G305" s="16"/>
      <c r="H305" s="53">
        <f t="shared" si="67"/>
        <v>0</v>
      </c>
      <c r="I305" s="54">
        <v>0</v>
      </c>
      <c r="J305" s="54">
        <v>0</v>
      </c>
      <c r="K305" s="41">
        <v>0</v>
      </c>
    </row>
    <row r="306" spans="1:11" ht="28.15" customHeight="1" x14ac:dyDescent="0.2">
      <c r="A306" s="95" t="s">
        <v>22</v>
      </c>
      <c r="B306" s="95"/>
      <c r="C306" s="82"/>
      <c r="D306" s="11">
        <f t="shared" si="66"/>
        <v>107763</v>
      </c>
      <c r="E306" s="11">
        <f>E308+E314</f>
        <v>106315</v>
      </c>
      <c r="F306" s="11">
        <f>F308+F314</f>
        <v>57646</v>
      </c>
      <c r="G306" s="11">
        <f>G308+G314</f>
        <v>1448</v>
      </c>
      <c r="H306" s="49">
        <f t="shared" si="67"/>
        <v>179998</v>
      </c>
      <c r="I306" s="49">
        <f>I308+I314</f>
        <v>179498</v>
      </c>
      <c r="J306" s="49">
        <f>J308+J314</f>
        <v>143450</v>
      </c>
      <c r="K306" s="40">
        <f>K308+K314</f>
        <v>500</v>
      </c>
    </row>
    <row r="307" spans="1:11" ht="15" hidden="1" customHeight="1" x14ac:dyDescent="0.2">
      <c r="A307" s="93"/>
      <c r="B307" s="93"/>
      <c r="C307" s="94"/>
      <c r="D307" s="12"/>
      <c r="E307" s="13"/>
      <c r="F307" s="13"/>
      <c r="G307" s="13"/>
      <c r="H307" s="53"/>
      <c r="I307" s="54"/>
      <c r="J307" s="54"/>
      <c r="K307" s="41"/>
    </row>
    <row r="308" spans="1:11" ht="18" customHeight="1" x14ac:dyDescent="0.2">
      <c r="A308" s="92">
        <v>1</v>
      </c>
      <c r="B308" s="96" t="s">
        <v>82</v>
      </c>
      <c r="C308" s="22"/>
      <c r="D308" s="12">
        <f t="shared" ref="D308:D315" si="68">E308+G308</f>
        <v>104154</v>
      </c>
      <c r="E308" s="13">
        <f>E309+E310+E313</f>
        <v>102706</v>
      </c>
      <c r="F308" s="13">
        <f>F309+F310+F313</f>
        <v>57646</v>
      </c>
      <c r="G308" s="13">
        <f>G309+G310+G313</f>
        <v>1448</v>
      </c>
      <c r="H308" s="53">
        <f t="shared" ref="H308:H315" si="69">I308+K308</f>
        <v>177238</v>
      </c>
      <c r="I308" s="54">
        <f>I309+I310+I313+I311+I312</f>
        <v>176738</v>
      </c>
      <c r="J308" s="54">
        <f t="shared" ref="J308:K308" si="70">J309+J310+J313+J311+J312</f>
        <v>143450</v>
      </c>
      <c r="K308" s="41">
        <f t="shared" si="70"/>
        <v>500</v>
      </c>
    </row>
    <row r="309" spans="1:11" ht="18" customHeight="1" x14ac:dyDescent="0.2">
      <c r="A309" s="92"/>
      <c r="B309" s="96"/>
      <c r="C309" s="22" t="s">
        <v>3</v>
      </c>
      <c r="D309" s="14">
        <f t="shared" si="68"/>
        <v>103887</v>
      </c>
      <c r="E309" s="15">
        <f>97950+4489</f>
        <v>102439</v>
      </c>
      <c r="F309" s="15">
        <f>54228+3418</f>
        <v>57646</v>
      </c>
      <c r="G309" s="15">
        <v>1448</v>
      </c>
      <c r="H309" s="52">
        <f t="shared" si="69"/>
        <v>171300</v>
      </c>
      <c r="I309" s="50">
        <v>170800</v>
      </c>
      <c r="J309" s="50">
        <v>143450</v>
      </c>
      <c r="K309" s="38">
        <v>500</v>
      </c>
    </row>
    <row r="310" spans="1:11" ht="18" hidden="1" customHeight="1" x14ac:dyDescent="0.2">
      <c r="A310" s="92"/>
      <c r="B310" s="96"/>
      <c r="C310" s="22" t="s">
        <v>10</v>
      </c>
      <c r="D310" s="14">
        <f t="shared" si="68"/>
        <v>0</v>
      </c>
      <c r="E310" s="15"/>
      <c r="F310" s="15"/>
      <c r="G310" s="15"/>
      <c r="H310" s="57">
        <f t="shared" si="69"/>
        <v>0</v>
      </c>
      <c r="I310" s="51"/>
      <c r="J310" s="51"/>
      <c r="K310" s="15">
        <v>0</v>
      </c>
    </row>
    <row r="311" spans="1:11" ht="18" customHeight="1" x14ac:dyDescent="0.2">
      <c r="A311" s="92"/>
      <c r="B311" s="96"/>
      <c r="C311" s="22" t="s">
        <v>81</v>
      </c>
      <c r="D311" s="14"/>
      <c r="E311" s="15"/>
      <c r="F311" s="15"/>
      <c r="G311" s="15"/>
      <c r="H311" s="57">
        <f t="shared" si="69"/>
        <v>638</v>
      </c>
      <c r="I311" s="51">
        <v>638</v>
      </c>
      <c r="J311" s="51">
        <v>0</v>
      </c>
      <c r="K311" s="15">
        <v>0</v>
      </c>
    </row>
    <row r="312" spans="1:11" ht="18" customHeight="1" x14ac:dyDescent="0.2">
      <c r="A312" s="92"/>
      <c r="B312" s="96"/>
      <c r="C312" s="22" t="s">
        <v>11</v>
      </c>
      <c r="D312" s="14"/>
      <c r="E312" s="15"/>
      <c r="F312" s="15"/>
      <c r="G312" s="15"/>
      <c r="H312" s="57">
        <f t="shared" ref="H312" si="71">I312+K312</f>
        <v>1900</v>
      </c>
      <c r="I312" s="51">
        <v>1900</v>
      </c>
      <c r="J312" s="51">
        <v>0</v>
      </c>
      <c r="K312" s="15">
        <v>0</v>
      </c>
    </row>
    <row r="313" spans="1:11" ht="18" customHeight="1" x14ac:dyDescent="0.2">
      <c r="A313" s="92"/>
      <c r="B313" s="96"/>
      <c r="C313" s="22" t="s">
        <v>5</v>
      </c>
      <c r="D313" s="14">
        <f t="shared" si="68"/>
        <v>267</v>
      </c>
      <c r="E313" s="15">
        <v>267</v>
      </c>
      <c r="F313" s="15"/>
      <c r="G313" s="15"/>
      <c r="H313" s="52">
        <f t="shared" si="69"/>
        <v>3400</v>
      </c>
      <c r="I313" s="50">
        <v>3400</v>
      </c>
      <c r="J313" s="51">
        <v>0</v>
      </c>
      <c r="K313" s="15">
        <v>0</v>
      </c>
    </row>
    <row r="314" spans="1:11" ht="28.5" customHeight="1" x14ac:dyDescent="0.2">
      <c r="A314" s="63">
        <v>5</v>
      </c>
      <c r="B314" s="64" t="s">
        <v>31</v>
      </c>
      <c r="C314" s="22" t="s">
        <v>8</v>
      </c>
      <c r="D314" s="12">
        <f t="shared" si="68"/>
        <v>3609</v>
      </c>
      <c r="E314" s="13">
        <v>3609</v>
      </c>
      <c r="F314" s="16"/>
      <c r="G314" s="16"/>
      <c r="H314" s="53">
        <f t="shared" si="69"/>
        <v>2760</v>
      </c>
      <c r="I314" s="54">
        <v>2760</v>
      </c>
      <c r="J314" s="54">
        <v>0</v>
      </c>
      <c r="K314" s="41">
        <v>0</v>
      </c>
    </row>
    <row r="315" spans="1:11" ht="26.45" customHeight="1" x14ac:dyDescent="0.2">
      <c r="A315" s="95" t="s">
        <v>54</v>
      </c>
      <c r="B315" s="95"/>
      <c r="C315" s="82"/>
      <c r="D315" s="11">
        <f t="shared" si="68"/>
        <v>147109</v>
      </c>
      <c r="E315" s="11">
        <f>E317+E318+E319+E320+E322+E321</f>
        <v>143609</v>
      </c>
      <c r="F315" s="11">
        <f>F317+F318+F319+F320</f>
        <v>79293</v>
      </c>
      <c r="G315" s="11">
        <f>G317+G318+G319+G320</f>
        <v>3500</v>
      </c>
      <c r="H315" s="49">
        <f t="shared" si="69"/>
        <v>224461</v>
      </c>
      <c r="I315" s="49">
        <f>I317+I318+I319+I320+I322+I321</f>
        <v>224461</v>
      </c>
      <c r="J315" s="49">
        <f>J317+J318+J319+J320</f>
        <v>167030</v>
      </c>
      <c r="K315" s="40">
        <f>K317+K318+K319+K320</f>
        <v>0</v>
      </c>
    </row>
    <row r="316" spans="1:11" ht="15" customHeight="1" x14ac:dyDescent="0.2">
      <c r="A316" s="97">
        <v>1</v>
      </c>
      <c r="B316" s="100" t="s">
        <v>82</v>
      </c>
      <c r="C316" s="62"/>
      <c r="D316" s="12">
        <f t="shared" ref="D316:G316" si="72">+D317+D318+D320</f>
        <v>147109</v>
      </c>
      <c r="E316" s="13">
        <f t="shared" si="72"/>
        <v>143609</v>
      </c>
      <c r="F316" s="13">
        <f t="shared" si="72"/>
        <v>79293</v>
      </c>
      <c r="G316" s="13">
        <f t="shared" si="72"/>
        <v>3500</v>
      </c>
      <c r="H316" s="53">
        <f>+I316+K316</f>
        <v>224261</v>
      </c>
      <c r="I316" s="54">
        <f>+I317+I318+I320+I319</f>
        <v>224261</v>
      </c>
      <c r="J316" s="54">
        <f t="shared" ref="J316:K316" si="73">+J317+J318+J320+J319</f>
        <v>167030</v>
      </c>
      <c r="K316" s="54">
        <f t="shared" si="73"/>
        <v>0</v>
      </c>
    </row>
    <row r="317" spans="1:11" ht="18" customHeight="1" x14ac:dyDescent="0.2">
      <c r="A317" s="98"/>
      <c r="B317" s="101"/>
      <c r="C317" s="22" t="s">
        <v>3</v>
      </c>
      <c r="D317" s="14">
        <f t="shared" ref="D317:D323" si="74">E317+G317</f>
        <v>123676</v>
      </c>
      <c r="E317" s="15">
        <v>121504</v>
      </c>
      <c r="F317" s="15">
        <v>66715</v>
      </c>
      <c r="G317" s="15">
        <v>2172</v>
      </c>
      <c r="H317" s="52">
        <f t="shared" ref="H317:H323" si="75">I317+K317</f>
        <v>187850</v>
      </c>
      <c r="I317" s="50">
        <v>187850</v>
      </c>
      <c r="J317" s="50">
        <v>146800</v>
      </c>
      <c r="K317" s="38">
        <v>0</v>
      </c>
    </row>
    <row r="318" spans="1:11" ht="18" customHeight="1" x14ac:dyDescent="0.2">
      <c r="A318" s="98"/>
      <c r="B318" s="101"/>
      <c r="C318" s="22" t="s">
        <v>10</v>
      </c>
      <c r="D318" s="14">
        <f t="shared" si="74"/>
        <v>16475</v>
      </c>
      <c r="E318" s="15">
        <v>16475</v>
      </c>
      <c r="F318" s="15">
        <v>12578</v>
      </c>
      <c r="G318" s="15"/>
      <c r="H318" s="52">
        <f t="shared" si="75"/>
        <v>12420</v>
      </c>
      <c r="I318" s="50">
        <v>12420</v>
      </c>
      <c r="J318" s="50">
        <v>12240</v>
      </c>
      <c r="K318" s="38">
        <v>0</v>
      </c>
    </row>
    <row r="319" spans="1:11" ht="18" customHeight="1" x14ac:dyDescent="0.2">
      <c r="A319" s="98"/>
      <c r="B319" s="101"/>
      <c r="C319" s="22" t="s">
        <v>11</v>
      </c>
      <c r="D319" s="14">
        <f t="shared" si="74"/>
        <v>0</v>
      </c>
      <c r="E319" s="15"/>
      <c r="F319" s="15"/>
      <c r="G319" s="15"/>
      <c r="H319" s="52">
        <f t="shared" si="75"/>
        <v>9791</v>
      </c>
      <c r="I319" s="50">
        <v>9791</v>
      </c>
      <c r="J319" s="50">
        <v>7420</v>
      </c>
      <c r="K319" s="38">
        <v>0</v>
      </c>
    </row>
    <row r="320" spans="1:11" ht="18" customHeight="1" x14ac:dyDescent="0.2">
      <c r="A320" s="99"/>
      <c r="B320" s="102"/>
      <c r="C320" s="22" t="s">
        <v>5</v>
      </c>
      <c r="D320" s="14">
        <f t="shared" si="74"/>
        <v>6958</v>
      </c>
      <c r="E320" s="15">
        <v>5630</v>
      </c>
      <c r="F320" s="15"/>
      <c r="G320" s="15">
        <v>1328</v>
      </c>
      <c r="H320" s="52">
        <f t="shared" si="75"/>
        <v>14200</v>
      </c>
      <c r="I320" s="50">
        <v>14200</v>
      </c>
      <c r="J320" s="50">
        <v>570</v>
      </c>
      <c r="K320" s="38">
        <v>0</v>
      </c>
    </row>
    <row r="321" spans="1:11" ht="28.15" customHeight="1" x14ac:dyDescent="0.2">
      <c r="A321" s="63">
        <v>4</v>
      </c>
      <c r="B321" s="64" t="s">
        <v>30</v>
      </c>
      <c r="C321" s="22" t="s">
        <v>3</v>
      </c>
      <c r="D321" s="12">
        <f t="shared" si="74"/>
        <v>0</v>
      </c>
      <c r="E321" s="13">
        <v>0</v>
      </c>
      <c r="F321" s="16"/>
      <c r="G321" s="16"/>
      <c r="H321" s="53">
        <f t="shared" si="75"/>
        <v>200</v>
      </c>
      <c r="I321" s="54">
        <v>200</v>
      </c>
      <c r="J321" s="54">
        <v>0</v>
      </c>
      <c r="K321" s="41">
        <v>0</v>
      </c>
    </row>
    <row r="322" spans="1:11" ht="28.5" hidden="1" customHeight="1" x14ac:dyDescent="0.2">
      <c r="A322" s="63">
        <v>5</v>
      </c>
      <c r="B322" s="64" t="s">
        <v>31</v>
      </c>
      <c r="C322" s="22" t="s">
        <v>8</v>
      </c>
      <c r="D322" s="27">
        <f t="shared" si="74"/>
        <v>0</v>
      </c>
      <c r="E322" s="13">
        <v>0</v>
      </c>
      <c r="F322" s="15"/>
      <c r="G322" s="15"/>
      <c r="H322" s="53">
        <f t="shared" si="75"/>
        <v>0</v>
      </c>
      <c r="I322" s="54">
        <v>0</v>
      </c>
      <c r="J322" s="54">
        <v>0</v>
      </c>
      <c r="K322" s="41">
        <v>0</v>
      </c>
    </row>
    <row r="323" spans="1:11" ht="25.15" customHeight="1" x14ac:dyDescent="0.2">
      <c r="A323" s="95" t="s">
        <v>23</v>
      </c>
      <c r="B323" s="95"/>
      <c r="C323" s="82"/>
      <c r="D323" s="11">
        <f t="shared" si="74"/>
        <v>113867</v>
      </c>
      <c r="E323" s="11">
        <f>E325+E331</f>
        <v>112911</v>
      </c>
      <c r="F323" s="11">
        <f>F325+F331</f>
        <v>61549</v>
      </c>
      <c r="G323" s="11">
        <f>G325+G331</f>
        <v>956</v>
      </c>
      <c r="H323" s="49">
        <f t="shared" si="75"/>
        <v>142249</v>
      </c>
      <c r="I323" s="49">
        <f>I325+I331</f>
        <v>142249</v>
      </c>
      <c r="J323" s="49">
        <f>J325+J331</f>
        <v>115530</v>
      </c>
      <c r="K323" s="40">
        <f>K325+K331</f>
        <v>0</v>
      </c>
    </row>
    <row r="324" spans="1:11" ht="15" hidden="1" customHeight="1" x14ac:dyDescent="0.2">
      <c r="A324" s="93"/>
      <c r="B324" s="93"/>
      <c r="C324" s="94"/>
      <c r="D324" s="12"/>
      <c r="E324" s="13"/>
      <c r="F324" s="13"/>
      <c r="G324" s="13"/>
      <c r="H324" s="53"/>
      <c r="I324" s="54"/>
      <c r="J324" s="54"/>
      <c r="K324" s="41"/>
    </row>
    <row r="325" spans="1:11" ht="18" customHeight="1" x14ac:dyDescent="0.2">
      <c r="A325" s="92">
        <v>1</v>
      </c>
      <c r="B325" s="96" t="s">
        <v>82</v>
      </c>
      <c r="C325" s="22"/>
      <c r="D325" s="12">
        <f t="shared" ref="D325:D332" si="76">E325+G325</f>
        <v>113501</v>
      </c>
      <c r="E325" s="13">
        <f>E326+E327+E328+E330</f>
        <v>112545</v>
      </c>
      <c r="F325" s="13">
        <f>F326+F327+F328+F330</f>
        <v>61549</v>
      </c>
      <c r="G325" s="13">
        <f>G326+G327+G328+G330</f>
        <v>956</v>
      </c>
      <c r="H325" s="53">
        <f t="shared" ref="H325:H332" si="77">I325+K325</f>
        <v>142249</v>
      </c>
      <c r="I325" s="54">
        <f>I326+I327+I328+I330+I329</f>
        <v>142249</v>
      </c>
      <c r="J325" s="54">
        <f t="shared" ref="J325:K325" si="78">J326+J327+J328+J330+J329</f>
        <v>115530</v>
      </c>
      <c r="K325" s="54">
        <f t="shared" si="78"/>
        <v>0</v>
      </c>
    </row>
    <row r="326" spans="1:11" ht="18" customHeight="1" x14ac:dyDescent="0.2">
      <c r="A326" s="92"/>
      <c r="B326" s="96"/>
      <c r="C326" s="22" t="s">
        <v>3</v>
      </c>
      <c r="D326" s="14">
        <f t="shared" si="76"/>
        <v>57416</v>
      </c>
      <c r="E326" s="15">
        <v>57416</v>
      </c>
      <c r="F326" s="15">
        <v>40531</v>
      </c>
      <c r="G326" s="15"/>
      <c r="H326" s="52">
        <f t="shared" si="77"/>
        <v>85200</v>
      </c>
      <c r="I326" s="50">
        <v>85200</v>
      </c>
      <c r="J326" s="50">
        <v>79800</v>
      </c>
      <c r="K326" s="15">
        <v>0</v>
      </c>
    </row>
    <row r="327" spans="1:11" ht="18" customHeight="1" x14ac:dyDescent="0.2">
      <c r="A327" s="92"/>
      <c r="B327" s="96"/>
      <c r="C327" s="22" t="s">
        <v>10</v>
      </c>
      <c r="D327" s="14">
        <f t="shared" si="76"/>
        <v>27528</v>
      </c>
      <c r="E327" s="15">
        <v>27528</v>
      </c>
      <c r="F327" s="15">
        <v>21018</v>
      </c>
      <c r="G327" s="15"/>
      <c r="H327" s="52">
        <f t="shared" si="77"/>
        <v>35707</v>
      </c>
      <c r="I327" s="50">
        <v>35707</v>
      </c>
      <c r="J327" s="50">
        <v>35196</v>
      </c>
      <c r="K327" s="38">
        <v>0</v>
      </c>
    </row>
    <row r="328" spans="1:11" ht="18" hidden="1" customHeight="1" x14ac:dyDescent="0.2">
      <c r="A328" s="92"/>
      <c r="B328" s="96"/>
      <c r="C328" s="22" t="s">
        <v>81</v>
      </c>
      <c r="D328" s="14">
        <f t="shared" si="76"/>
        <v>0</v>
      </c>
      <c r="E328" s="15"/>
      <c r="F328" s="15"/>
      <c r="G328" s="15"/>
      <c r="H328" s="52">
        <f t="shared" si="77"/>
        <v>0</v>
      </c>
      <c r="I328" s="50"/>
      <c r="J328" s="50"/>
      <c r="K328" s="38">
        <v>0</v>
      </c>
    </row>
    <row r="329" spans="1:11" ht="18" customHeight="1" x14ac:dyDescent="0.2">
      <c r="A329" s="92"/>
      <c r="B329" s="96"/>
      <c r="C329" s="22" t="s">
        <v>11</v>
      </c>
      <c r="D329" s="14"/>
      <c r="E329" s="15"/>
      <c r="F329" s="15"/>
      <c r="G329" s="15"/>
      <c r="H329" s="52">
        <f t="shared" ref="H329" si="79">I329+K329</f>
        <v>542</v>
      </c>
      <c r="I329" s="50">
        <v>542</v>
      </c>
      <c r="J329" s="50">
        <v>534</v>
      </c>
      <c r="K329" s="38">
        <v>0</v>
      </c>
    </row>
    <row r="330" spans="1:11" ht="18" customHeight="1" x14ac:dyDescent="0.2">
      <c r="A330" s="92"/>
      <c r="B330" s="96"/>
      <c r="C330" s="22" t="s">
        <v>5</v>
      </c>
      <c r="D330" s="14">
        <f t="shared" si="76"/>
        <v>28557</v>
      </c>
      <c r="E330" s="15">
        <v>27601</v>
      </c>
      <c r="F330" s="15"/>
      <c r="G330" s="15">
        <v>956</v>
      </c>
      <c r="H330" s="52">
        <f t="shared" si="77"/>
        <v>20800</v>
      </c>
      <c r="I330" s="50">
        <v>20800</v>
      </c>
      <c r="J330" s="50">
        <v>0</v>
      </c>
      <c r="K330" s="38">
        <v>0</v>
      </c>
    </row>
    <row r="331" spans="1:11" ht="28.15" hidden="1" customHeight="1" x14ac:dyDescent="0.2">
      <c r="A331" s="63">
        <v>5</v>
      </c>
      <c r="B331" s="64" t="s">
        <v>31</v>
      </c>
      <c r="C331" s="22" t="s">
        <v>8</v>
      </c>
      <c r="D331" s="12">
        <f t="shared" si="76"/>
        <v>366</v>
      </c>
      <c r="E331" s="13">
        <v>366</v>
      </c>
      <c r="F331" s="16"/>
      <c r="G331" s="16"/>
      <c r="H331" s="53">
        <f t="shared" si="77"/>
        <v>0</v>
      </c>
      <c r="I331" s="54">
        <v>0</v>
      </c>
      <c r="J331" s="54">
        <v>0</v>
      </c>
      <c r="K331" s="41">
        <v>0</v>
      </c>
    </row>
    <row r="332" spans="1:11" ht="30" hidden="1" customHeight="1" x14ac:dyDescent="0.2">
      <c r="A332" s="95" t="s">
        <v>26</v>
      </c>
      <c r="B332" s="95"/>
      <c r="C332" s="82"/>
      <c r="D332" s="11">
        <f t="shared" si="76"/>
        <v>0</v>
      </c>
      <c r="E332" s="11">
        <f>E334</f>
        <v>0</v>
      </c>
      <c r="F332" s="11">
        <f>F333</f>
        <v>0</v>
      </c>
      <c r="G332" s="11">
        <f>G333</f>
        <v>0</v>
      </c>
      <c r="H332" s="49">
        <f t="shared" si="77"/>
        <v>0</v>
      </c>
      <c r="I332" s="49">
        <f>I334</f>
        <v>0</v>
      </c>
      <c r="J332" s="49">
        <f>J333</f>
        <v>0</v>
      </c>
      <c r="K332" s="40">
        <f>K333</f>
        <v>0</v>
      </c>
    </row>
    <row r="333" spans="1:11" ht="15" hidden="1" customHeight="1" x14ac:dyDescent="0.2">
      <c r="A333" s="93"/>
      <c r="B333" s="93"/>
      <c r="C333" s="94"/>
      <c r="D333" s="12"/>
      <c r="E333" s="13"/>
      <c r="F333" s="13"/>
      <c r="G333" s="13"/>
      <c r="H333" s="53"/>
      <c r="I333" s="54"/>
      <c r="J333" s="54"/>
      <c r="K333" s="41"/>
    </row>
    <row r="334" spans="1:11" ht="30" hidden="1" customHeight="1" x14ac:dyDescent="0.2">
      <c r="A334" s="63">
        <v>5</v>
      </c>
      <c r="B334" s="64" t="s">
        <v>31</v>
      </c>
      <c r="C334" s="22" t="s">
        <v>3</v>
      </c>
      <c r="D334" s="12">
        <f>E334+G334</f>
        <v>0</v>
      </c>
      <c r="E334" s="16">
        <v>0</v>
      </c>
      <c r="F334" s="16"/>
      <c r="G334" s="16"/>
      <c r="H334" s="52">
        <f>I334+K334</f>
        <v>0</v>
      </c>
      <c r="I334" s="50">
        <v>0</v>
      </c>
      <c r="J334" s="50">
        <v>0</v>
      </c>
      <c r="K334" s="38">
        <v>0</v>
      </c>
    </row>
    <row r="335" spans="1:11" ht="27" customHeight="1" x14ac:dyDescent="0.2">
      <c r="A335" s="95" t="s">
        <v>24</v>
      </c>
      <c r="B335" s="95"/>
      <c r="C335" s="82"/>
      <c r="D335" s="11">
        <f>E335+G335</f>
        <v>18527</v>
      </c>
      <c r="E335" s="11">
        <f>E337</f>
        <v>18527</v>
      </c>
      <c r="F335" s="11">
        <f>F337</f>
        <v>12788</v>
      </c>
      <c r="G335" s="11">
        <f>G336</f>
        <v>0</v>
      </c>
      <c r="H335" s="49">
        <f>I335+K335</f>
        <v>56800</v>
      </c>
      <c r="I335" s="49">
        <f>I337</f>
        <v>56800</v>
      </c>
      <c r="J335" s="49">
        <f>J337</f>
        <v>50000</v>
      </c>
      <c r="K335" s="40">
        <f>K336</f>
        <v>0</v>
      </c>
    </row>
    <row r="336" spans="1:11" ht="15" hidden="1" customHeight="1" x14ac:dyDescent="0.2">
      <c r="A336" s="93"/>
      <c r="B336" s="93"/>
      <c r="C336" s="94"/>
      <c r="D336" s="12"/>
      <c r="E336" s="13"/>
      <c r="F336" s="13"/>
      <c r="G336" s="13"/>
      <c r="H336" s="53"/>
      <c r="I336" s="54"/>
      <c r="J336" s="54"/>
      <c r="K336" s="41"/>
    </row>
    <row r="337" spans="1:12" ht="28.15" customHeight="1" x14ac:dyDescent="0.2">
      <c r="A337" s="63">
        <v>5</v>
      </c>
      <c r="B337" s="64" t="s">
        <v>31</v>
      </c>
      <c r="C337" s="22" t="s">
        <v>3</v>
      </c>
      <c r="D337" s="12">
        <f>E337+G337</f>
        <v>18527</v>
      </c>
      <c r="E337" s="16">
        <v>18527</v>
      </c>
      <c r="F337" s="16">
        <v>12788</v>
      </c>
      <c r="G337" s="16"/>
      <c r="H337" s="52">
        <f>I337+K337</f>
        <v>56800</v>
      </c>
      <c r="I337" s="50">
        <v>56800</v>
      </c>
      <c r="J337" s="50">
        <v>50000</v>
      </c>
      <c r="K337" s="38">
        <v>0</v>
      </c>
    </row>
    <row r="338" spans="1:12" ht="25.9" customHeight="1" x14ac:dyDescent="0.2">
      <c r="A338" s="95" t="s">
        <v>25</v>
      </c>
      <c r="B338" s="95"/>
      <c r="C338" s="82"/>
      <c r="D338" s="11">
        <f>E338+G338</f>
        <v>188014</v>
      </c>
      <c r="E338" s="11">
        <f>E340+E344</f>
        <v>188014</v>
      </c>
      <c r="F338" s="11">
        <f>F340</f>
        <v>103250</v>
      </c>
      <c r="G338" s="11">
        <f>G339</f>
        <v>0</v>
      </c>
      <c r="H338" s="49">
        <f>I338+K338</f>
        <v>520360</v>
      </c>
      <c r="I338" s="49">
        <f>I340+I344</f>
        <v>514360</v>
      </c>
      <c r="J338" s="49">
        <f>J340</f>
        <v>466400</v>
      </c>
      <c r="K338" s="40">
        <f>+K340</f>
        <v>6000</v>
      </c>
    </row>
    <row r="339" spans="1:12" ht="15" hidden="1" customHeight="1" x14ac:dyDescent="0.2">
      <c r="A339" s="93"/>
      <c r="B339" s="93"/>
      <c r="C339" s="94"/>
      <c r="D339" s="12"/>
      <c r="E339" s="13"/>
      <c r="F339" s="13"/>
      <c r="G339" s="13"/>
      <c r="H339" s="53"/>
      <c r="I339" s="54"/>
      <c r="J339" s="54"/>
      <c r="K339" s="41"/>
    </row>
    <row r="340" spans="1:12" ht="18" customHeight="1" x14ac:dyDescent="0.2">
      <c r="A340" s="92">
        <v>4</v>
      </c>
      <c r="B340" s="96" t="s">
        <v>30</v>
      </c>
      <c r="C340" s="62"/>
      <c r="D340" s="12">
        <f t="shared" ref="D340:D360" si="80">E340+G340</f>
        <v>184406</v>
      </c>
      <c r="E340" s="12">
        <f>E341+E343+E342</f>
        <v>184406</v>
      </c>
      <c r="F340" s="12">
        <f>F341+F343</f>
        <v>103250</v>
      </c>
      <c r="G340" s="12">
        <f>G341+G343</f>
        <v>0</v>
      </c>
      <c r="H340" s="53">
        <f t="shared" ref="H340:H360" si="81">I340+K340</f>
        <v>517600</v>
      </c>
      <c r="I340" s="53">
        <f>+I341+I342+I343</f>
        <v>511600</v>
      </c>
      <c r="J340" s="53">
        <f t="shared" ref="J340:K340" si="82">+J341+J342+J343</f>
        <v>466400</v>
      </c>
      <c r="K340" s="53">
        <f t="shared" si="82"/>
        <v>6000</v>
      </c>
    </row>
    <row r="341" spans="1:12" ht="18" customHeight="1" x14ac:dyDescent="0.2">
      <c r="A341" s="92"/>
      <c r="B341" s="96"/>
      <c r="C341" s="22" t="s">
        <v>3</v>
      </c>
      <c r="D341" s="14">
        <f t="shared" si="80"/>
        <v>145460</v>
      </c>
      <c r="E341" s="15">
        <v>145460</v>
      </c>
      <c r="F341" s="15">
        <v>103250</v>
      </c>
      <c r="G341" s="15"/>
      <c r="H341" s="52">
        <f t="shared" si="81"/>
        <v>506000</v>
      </c>
      <c r="I341" s="50">
        <v>500000</v>
      </c>
      <c r="J341" s="50">
        <v>455000</v>
      </c>
      <c r="K341" s="38">
        <v>6000</v>
      </c>
    </row>
    <row r="342" spans="1:12" ht="18" hidden="1" customHeight="1" x14ac:dyDescent="0.2">
      <c r="A342" s="92"/>
      <c r="B342" s="96"/>
      <c r="C342" s="22" t="s">
        <v>4</v>
      </c>
      <c r="D342" s="14">
        <f t="shared" si="80"/>
        <v>0</v>
      </c>
      <c r="E342" s="15"/>
      <c r="F342" s="15"/>
      <c r="G342" s="15"/>
      <c r="H342" s="37">
        <f t="shared" si="81"/>
        <v>0</v>
      </c>
      <c r="I342" s="38"/>
      <c r="J342" s="38"/>
      <c r="K342" s="38"/>
    </row>
    <row r="343" spans="1:12" ht="18" customHeight="1" x14ac:dyDescent="0.2">
      <c r="A343" s="92"/>
      <c r="B343" s="96"/>
      <c r="C343" s="22" t="s">
        <v>11</v>
      </c>
      <c r="D343" s="14">
        <f t="shared" si="80"/>
        <v>38946</v>
      </c>
      <c r="E343" s="15">
        <v>38946</v>
      </c>
      <c r="F343" s="15">
        <v>0</v>
      </c>
      <c r="G343" s="15"/>
      <c r="H343" s="37">
        <f t="shared" si="81"/>
        <v>11600</v>
      </c>
      <c r="I343" s="38">
        <v>11600</v>
      </c>
      <c r="J343" s="38">
        <v>11400</v>
      </c>
      <c r="K343" s="38">
        <v>0</v>
      </c>
    </row>
    <row r="344" spans="1:12" ht="28.15" customHeight="1" x14ac:dyDescent="0.2">
      <c r="A344" s="63">
        <v>5</v>
      </c>
      <c r="B344" s="64" t="s">
        <v>31</v>
      </c>
      <c r="C344" s="63" t="s">
        <v>8</v>
      </c>
      <c r="D344" s="12">
        <f t="shared" si="80"/>
        <v>3608</v>
      </c>
      <c r="E344" s="16">
        <v>3608</v>
      </c>
      <c r="F344" s="16"/>
      <c r="G344" s="16"/>
      <c r="H344" s="39">
        <f t="shared" si="81"/>
        <v>2760</v>
      </c>
      <c r="I344" s="41">
        <v>2760</v>
      </c>
      <c r="J344" s="38">
        <v>0</v>
      </c>
      <c r="K344" s="38">
        <v>0</v>
      </c>
    </row>
    <row r="345" spans="1:12" ht="22.9" customHeight="1" x14ac:dyDescent="0.2">
      <c r="A345" s="65"/>
      <c r="B345" s="84" t="s">
        <v>96</v>
      </c>
      <c r="C345" s="85"/>
      <c r="D345" s="30" t="e">
        <f t="shared" si="80"/>
        <v>#REF!</v>
      </c>
      <c r="E345" s="30" t="e">
        <f>E338+E335+E332+E323+E315+E306+E297+E285+E275+E263+E251+E239+E227+E218+E206+E195+E182+E169+E157+E143+E133+E122+E111+E100+E86+E81+E73+E65+E56+E49+E44+E12</f>
        <v>#REF!</v>
      </c>
      <c r="F345" s="30" t="e">
        <f>F338+F335+F332+F323+F315+F306+F297+F285+F275+F263+F251+F239+F227+F218+F206+F195+F182+F169+F157+F143+F133+F122+F111+F100+F86+F81+F73+F65+F56+F49+F44+F12</f>
        <v>#REF!</v>
      </c>
      <c r="G345" s="30" t="e">
        <f>G338+G335+G332+G323+G315+G306+G297+G285+G275+G263+G251+G239+G227+G218+G206+G195+G182+G169+G157+G143+G133+G122+G111+G100+G86+G81+G73+G65+G56+G49+G44+G43+G12</f>
        <v>#REF!</v>
      </c>
      <c r="H345" s="45">
        <f t="shared" si="81"/>
        <v>26301601</v>
      </c>
      <c r="I345" s="45">
        <f>I338+I335+I332+I323+I315+I306+I297+I285+I275+I263+I251+I239+I227+I218+I206+I195+I182+I169+I157+I143+I133+I122+I111+I100+I86+I81+I73+I65+I56+I49+I44+I12</f>
        <v>19510655</v>
      </c>
      <c r="J345" s="45">
        <f>J338+J335+J332+J323+J315+J306+J297+J285+J275+J263+J251+J239+J227+J218+J206+J195+J182+J169+J157+J143+J133+J122+J111+J100+J86+J81+J73+J65+J56+J49+J44+J12</f>
        <v>11548064</v>
      </c>
      <c r="K345" s="45">
        <f>K338+K335+K332+K323+K315+K306+K297+K285+K275+K263+K251+K239+K227+K218+K206+K195+K182+K169+K157+K143+K133+K122+K111+K100+K86+K81+K73+K65+K56+K49+K44+K12</f>
        <v>6790946</v>
      </c>
    </row>
    <row r="346" spans="1:12" ht="31.5" customHeight="1" x14ac:dyDescent="0.2">
      <c r="A346" s="65"/>
      <c r="B346" s="82" t="s">
        <v>76</v>
      </c>
      <c r="C346" s="83"/>
      <c r="D346" s="30"/>
      <c r="E346" s="30"/>
      <c r="F346" s="30"/>
      <c r="G346" s="30"/>
      <c r="H346" s="45">
        <f>+I346+K346</f>
        <v>317980</v>
      </c>
      <c r="I346" s="45">
        <v>0</v>
      </c>
      <c r="J346" s="45">
        <v>0</v>
      </c>
      <c r="K346" s="45">
        <v>317980</v>
      </c>
    </row>
    <row r="347" spans="1:12" ht="48.75" hidden="1" customHeight="1" x14ac:dyDescent="0.2">
      <c r="A347" s="65"/>
      <c r="B347" s="86" t="s">
        <v>88</v>
      </c>
      <c r="C347" s="87"/>
      <c r="D347" s="30"/>
      <c r="E347" s="30"/>
      <c r="F347" s="30"/>
      <c r="G347" s="30"/>
      <c r="H347" s="45">
        <f>+I347+K347</f>
        <v>0</v>
      </c>
      <c r="I347" s="45"/>
      <c r="J347" s="45">
        <v>0</v>
      </c>
      <c r="K347" s="45">
        <v>0</v>
      </c>
    </row>
    <row r="348" spans="1:12" ht="30" customHeight="1" x14ac:dyDescent="0.2">
      <c r="A348" s="63"/>
      <c r="B348" s="84" t="s">
        <v>77</v>
      </c>
      <c r="C348" s="85"/>
      <c r="D348" s="30"/>
      <c r="E348" s="30"/>
      <c r="F348" s="30"/>
      <c r="G348" s="30"/>
      <c r="H348" s="45">
        <f>+I348+K348</f>
        <v>25983621</v>
      </c>
      <c r="I348" s="45">
        <f>+I345-I346</f>
        <v>19510655</v>
      </c>
      <c r="J348" s="45">
        <f t="shared" ref="J348:L348" si="83">+J345-J346</f>
        <v>11548064</v>
      </c>
      <c r="K348" s="45">
        <f t="shared" si="83"/>
        <v>6472966</v>
      </c>
      <c r="L348" s="45">
        <f t="shared" si="83"/>
        <v>0</v>
      </c>
    </row>
    <row r="349" spans="1:12" ht="18" customHeight="1" x14ac:dyDescent="0.2">
      <c r="A349" s="78" t="s">
        <v>51</v>
      </c>
      <c r="B349" s="79"/>
      <c r="C349" s="22" t="s">
        <v>3</v>
      </c>
      <c r="D349" s="27" t="e">
        <f t="shared" si="80"/>
        <v>#REF!</v>
      </c>
      <c r="E349" s="14" t="e">
        <f>E341+E337+E334+E317+E326+E309+E304+E300+E288+E278+E266+E254+E242+E230+E220+E209+E198+E185+E180+E172+E160+E155+E146+#REF!+E136+E125+E114+E103+E89+E83+E76+E67+E59+E51+E46+E37+E32+E27+E19+E14+E321</f>
        <v>#REF!</v>
      </c>
      <c r="F349" s="14" t="e">
        <f>F341+F337+F334+F317+F326+F309+F304+F304+F300+F288+F278+F266+F254+F242+F230+F220+F209+F198+F185+F180+F172+F160+F155+F146+#REF!+F136+F125+F114+F103+F89+F83+F76+F67+F59+F51+F46+F37+F32+F27+F19+F14</f>
        <v>#REF!</v>
      </c>
      <c r="G349" s="14" t="e">
        <f>G341+G337+G334+G326+G309+G304+G300+G288+G278+G266+G254+G242+G230+G220+G209+G198+G185+G172+G160+G155+G146+#REF!+G136+G125+G114+G103+G89+G83+G76+G67+G59+G51+G46+G37+G32+G27+G19+G14</f>
        <v>#REF!</v>
      </c>
      <c r="H349" s="46">
        <f t="shared" si="81"/>
        <v>11796105</v>
      </c>
      <c r="I349" s="47">
        <f>I341+I337+I334+I317+I326+I309+I304+I300+I288+I278+I266+I254+I242+I230+I220+I209+I198+I185+I180+I172+I160+I155+I146+I136+I125+I114+I103+I89+I83+I76+I67+I59+I51+I46+I37+I32+I27+I19+I14+I321+I273+I236+I166+I204+I260++I108++I119+I141+I283</f>
        <v>10643062</v>
      </c>
      <c r="J349" s="47">
        <f>J341+J337+J334+J317+J326+J309+J304+J300+J288+J278+J266+J254+J242+J230+J220+J209+J198+J185+J180+J172+J160+J155+J146++J136+J125+J114+J103+J89+J83+J76+J67+J59+J51+J46+J37+J32+J27+J19+J14+J321+J273+J236+J166+J204+J260</f>
        <v>6260830</v>
      </c>
      <c r="K349" s="47">
        <f>K341+K337+K334+K317+K326+K309+K304+K300+K288+K278+K266+K254+K242+K230+K220+K209+K198+K185+K180+K172+K160+K155+K146++K136+K125+K114+K103+K89+K83+K76+K67+K59+K51+K46+K37+K32+K27+K19+K14+K321+K273+K236+K166+K204+K260+K108+K119+K283+K225+K151+K95</f>
        <v>1153043</v>
      </c>
    </row>
    <row r="350" spans="1:12" ht="17.45" hidden="1" customHeight="1" x14ac:dyDescent="0.2">
      <c r="A350" s="80" t="s">
        <v>52</v>
      </c>
      <c r="B350" s="81"/>
      <c r="C350" s="22" t="s">
        <v>4</v>
      </c>
      <c r="D350" s="27" t="e">
        <f t="shared" si="80"/>
        <v>#REF!</v>
      </c>
      <c r="E350" s="14" t="e">
        <f>E342+E310+E289+E267+E255+E231+E210+E199+E186+E173+E161+E147+E137+E126+E115+E104+E90+E68+E60+#REF!+#REF!+#REF!+E243</f>
        <v>#REF!</v>
      </c>
      <c r="F350" s="14" t="e">
        <f>F342+F310+F289+F267+F255+F231+F210+F199+F186+F173+F161+F147+F137+F126+F115+F104+F90+F68+F60+#REF!+#REF!+#REF!+F243</f>
        <v>#REF!</v>
      </c>
      <c r="G350" s="14" t="e">
        <f>G342+G310+G289+G267+G255+G231+G210+G199+G186+G173+G161+G147+G137+G126+G115+G104+G90+G68+G60+#REF!+#REF!+#REF!+G243</f>
        <v>#REF!</v>
      </c>
      <c r="H350" s="46">
        <f t="shared" si="81"/>
        <v>0</v>
      </c>
      <c r="I350" s="47">
        <f>++I34++I60+I68+I90+I104+I115+I126+I137+I147+I161+I173+I186+I231+I243+I255+I267+I279+I289+I342-I60-I68-I34</f>
        <v>0</v>
      </c>
      <c r="J350" s="47">
        <f>J342+J310+J289+J267+J255+J231+J210+J199+J186+J173+J161+J147+J137+J126+J115+J104+J90+J68+J60++J243-J310</f>
        <v>0</v>
      </c>
      <c r="K350" s="47">
        <f>K342+K310+K289+K267+K255+K231+K210+K199+K186+K173+K161+K147+K137+K126+K115+K104+K90+K68+K60+K243</f>
        <v>0</v>
      </c>
    </row>
    <row r="351" spans="1:12" ht="27" customHeight="1" x14ac:dyDescent="0.2">
      <c r="A351" s="78" t="s">
        <v>42</v>
      </c>
      <c r="B351" s="79"/>
      <c r="C351" s="22" t="s">
        <v>8</v>
      </c>
      <c r="D351" s="27" t="e">
        <f t="shared" si="80"/>
        <v>#REF!</v>
      </c>
      <c r="E351" s="14" t="e">
        <f>E344+E331+E314+E305+E296+E295+E284+#REF!+E274+E273+E262+E261+E250+E249+E238+E236+E217+E215+#REF!+E205+E193+E191+E181+E178+E168+E167+E156+E153+E142+#REF!+E132+E131+E121+E120+E110+E109+E99+E97+E80+E77+E72+E64+E52+E48+E38+E33+E20+E322</f>
        <v>#REF!</v>
      </c>
      <c r="F351" s="14" t="e">
        <f>F344+F331+F314+F305+F296+F295+F284+#REF!+F274+F273+F262+F261+F250+F249+F238+F236+F217+F215+#REF!+F205+F193+F191+F181+F178+F168+F167+F156+F153+F142+#REF!+F132+F131+F121+F120+F110+F109+F99+F97+F80+F77+F72+F64+F52+F48+F38+F33+F20</f>
        <v>#REF!</v>
      </c>
      <c r="G351" s="14" t="e">
        <f>G344+G331+G314+G305+G296+G295+G284+#REF!+G274+G273+G262+G261+G250+G249+G238+G236+G217+G215+#REF!+G205+G193+G191+G181+G178+G168+G167+G156+G153+G142+#REF!+G132+G131+G121+G120+G110+G109+G99+G97+G80+G77+G72+G64+G52+G48+G38+G33+G20</f>
        <v>#REF!</v>
      </c>
      <c r="H351" s="46">
        <f t="shared" si="81"/>
        <v>2590026</v>
      </c>
      <c r="I351" s="47">
        <f>+I20+I33+I38+I48+I52+I64+I72+I77+I80+I97+I99+I109+I110+I120+I121+I131+I132+I142+I156+I168+I181+I191+I193+I205+I217+I238+I250+I262+++I274+I284+I305+I314+I322+I331+I344+I296+I85+I226++I153+I167+I178++I237++I261+I272</f>
        <v>2590026</v>
      </c>
      <c r="J351" s="47">
        <f>+J20+J33+J38+J48+J52+J64+J72+J77+J80+J97+J99+J109+J110+J120+J121+J131+J132+J142+J156+J168+J181+J191+J193+J205+J217+J238+J250+J262+++J274+J284+J305+J314+J322+J331+J344+J296+J85+J226++J153+J167+J178++J237++J261+J272</f>
        <v>1313255</v>
      </c>
      <c r="K351" s="47">
        <f>+K20+K33+K38+K48+K52+K64+K72+K77+K80+K97+K99+K109+K110+K120+K121+K131+K132+K142+K156+K168+K181+K191+K193+K205+K217+K238+K250+K262+++K274+K284+K305+K314+K322+K331+K344+K296+K85+K226++K153+K167+K178++K237++K261+K272</f>
        <v>0</v>
      </c>
    </row>
    <row r="352" spans="1:12" ht="18" customHeight="1" x14ac:dyDescent="0.2">
      <c r="A352" s="78" t="s">
        <v>97</v>
      </c>
      <c r="B352" s="79"/>
      <c r="C352" s="22" t="s">
        <v>10</v>
      </c>
      <c r="D352" s="27">
        <f t="shared" si="80"/>
        <v>3989447</v>
      </c>
      <c r="E352" s="14">
        <f>E327+E318+E301+E290+E280+E268+E256+E244+E232+E211+E200+E187+E174+E162+E148+E138+E127+E116+E105+E91+E17</f>
        <v>3977772</v>
      </c>
      <c r="F352" s="14">
        <f>F327+F318+F301+F290+F280+F268+F256+F244+F232+F211+F200+F187+F174+F162+F148+F138+F127+F116+F105+F91+F17</f>
        <v>2970133</v>
      </c>
      <c r="G352" s="14">
        <f>G327+G318+G301+G290+G280+G268+G256+G244+G232+G211+G200+G187+G174+G162+G148+G138+G127+G116+G105+G91+G17</f>
        <v>11675</v>
      </c>
      <c r="H352" s="46">
        <f t="shared" si="81"/>
        <v>4205100</v>
      </c>
      <c r="I352" s="47">
        <f>I327+I318+I301+I290+I280+I268+I256+I244+I232+I211+I200+I187+I174+I162+I148+I138+I127+I116+I105+I91+I17+I60+I68+I221+I310</f>
        <v>4205100</v>
      </c>
      <c r="J352" s="47">
        <f>J327+J318+J301+J290+J280+J268+J256+J244+J232+J211+J200+J187+J174+J162+J148+J138+J127+J116+J105+J91+J17+J60+J68+J221+J310</f>
        <v>3768341</v>
      </c>
      <c r="K352" s="47">
        <f>K327+K318+K301+K290+K280+K268+K256+K244+K232+K211+K200+K187+K174+K162+K148+K138+K127+K116+K105+K91+K17+K60+K68+K221+K310</f>
        <v>0</v>
      </c>
    </row>
    <row r="353" spans="1:12" ht="27" customHeight="1" x14ac:dyDescent="0.2">
      <c r="A353" s="78" t="s">
        <v>41</v>
      </c>
      <c r="B353" s="79"/>
      <c r="C353" s="22" t="s">
        <v>9</v>
      </c>
      <c r="D353" s="27" t="e">
        <f t="shared" si="80"/>
        <v>#REF!</v>
      </c>
      <c r="E353" s="14">
        <f>E57+E21</f>
        <v>0</v>
      </c>
      <c r="F353" s="14">
        <f>F57+F21</f>
        <v>0</v>
      </c>
      <c r="G353" s="14" t="e">
        <f>G57+G21+#REF!</f>
        <v>#REF!</v>
      </c>
      <c r="H353" s="46">
        <f t="shared" si="81"/>
        <v>2270822</v>
      </c>
      <c r="I353" s="47">
        <v>0</v>
      </c>
      <c r="J353" s="47">
        <f>J57+J21</f>
        <v>0</v>
      </c>
      <c r="K353" s="47">
        <f>K57+K21</f>
        <v>2270822</v>
      </c>
    </row>
    <row r="354" spans="1:12" ht="18" customHeight="1" x14ac:dyDescent="0.2">
      <c r="A354" s="78" t="s">
        <v>53</v>
      </c>
      <c r="B354" s="79"/>
      <c r="C354" s="22" t="s">
        <v>11</v>
      </c>
      <c r="D354" s="27">
        <f t="shared" si="80"/>
        <v>30931</v>
      </c>
      <c r="E354" s="14">
        <f>E94</f>
        <v>30931</v>
      </c>
      <c r="F354" s="14">
        <f>F94</f>
        <v>13366</v>
      </c>
      <c r="G354" s="14">
        <f>G94</f>
        <v>0</v>
      </c>
      <c r="H354" s="46">
        <f t="shared" si="81"/>
        <v>3365192</v>
      </c>
      <c r="I354" s="47">
        <f>I94+I29+I62+I70+I223+I302++I312+I139+I149++I257+I281+I39+I47+I53+I78+I106++I117+I128+I163+I175++I188+I201+I212+I233+I245+I269+I291+I319+I329+I343+I16+I84</f>
        <v>862720</v>
      </c>
      <c r="J354" s="47">
        <f>J94+J29+J62+J70+J223+J302++J312+J139+J149++J257+J281+J39+J47+J53+J78+J106++J117+J128+J163+J175++J188+J201+J212+J233+J245+J269+J291+J319+J329+J343+J16</f>
        <v>118113</v>
      </c>
      <c r="K354" s="47">
        <f>K94+K29+K62+K70+K223+K302++K312+K139+K149++K257+K281+K39+K47+K53+K78+K106++K117+K128+K163+K175++K188+K201+K212+K233+K245+K269+K291+K319+K329+K343+K16+K24</f>
        <v>2502472</v>
      </c>
    </row>
    <row r="355" spans="1:12" ht="18" customHeight="1" x14ac:dyDescent="0.2">
      <c r="A355" s="78" t="s">
        <v>40</v>
      </c>
      <c r="B355" s="79"/>
      <c r="C355" s="22" t="s">
        <v>6</v>
      </c>
      <c r="D355" s="27">
        <f t="shared" si="80"/>
        <v>364502</v>
      </c>
      <c r="E355" s="14">
        <f>E35+E28</f>
        <v>364502</v>
      </c>
      <c r="F355" s="14">
        <f>F35+F28</f>
        <v>0</v>
      </c>
      <c r="G355" s="14">
        <f>G35+G28</f>
        <v>0</v>
      </c>
      <c r="H355" s="46">
        <f t="shared" si="81"/>
        <v>518174</v>
      </c>
      <c r="I355" s="47">
        <f>I35+I28</f>
        <v>516758</v>
      </c>
      <c r="J355" s="47">
        <f t="shared" ref="J355:K355" si="84">J35+J28</f>
        <v>0</v>
      </c>
      <c r="K355" s="47">
        <f t="shared" si="84"/>
        <v>1416</v>
      </c>
    </row>
    <row r="356" spans="1:12" ht="18" customHeight="1" x14ac:dyDescent="0.2">
      <c r="A356" s="78" t="s">
        <v>90</v>
      </c>
      <c r="B356" s="79"/>
      <c r="C356" s="22" t="s">
        <v>89</v>
      </c>
      <c r="D356" s="27" t="e">
        <f t="shared" si="80"/>
        <v>#REF!</v>
      </c>
      <c r="E356" s="14"/>
      <c r="F356" s="14" t="e">
        <f>F294+#REF!+F272+F248+F216+F204+F192+F179+F166+F154+#REF!+#REF!</f>
        <v>#REF!</v>
      </c>
      <c r="G356" s="14" t="e">
        <f>G294+#REF!+G272+G248+G216+G204+G192+G179+G166+G154+#REF!+#REF!</f>
        <v>#REF!</v>
      </c>
      <c r="H356" s="46">
        <f t="shared" si="81"/>
        <v>102346</v>
      </c>
      <c r="I356" s="47">
        <f>+I23</f>
        <v>2910</v>
      </c>
      <c r="J356" s="47">
        <f>+J23</f>
        <v>1232</v>
      </c>
      <c r="K356" s="47">
        <f>+K23</f>
        <v>99436</v>
      </c>
    </row>
    <row r="357" spans="1:12" ht="18" customHeight="1" x14ac:dyDescent="0.2">
      <c r="A357" s="78" t="s">
        <v>38</v>
      </c>
      <c r="B357" s="79"/>
      <c r="C357" s="22" t="s">
        <v>5</v>
      </c>
      <c r="D357" s="27">
        <f t="shared" si="80"/>
        <v>486315</v>
      </c>
      <c r="E357" s="14">
        <f>E343+E330+E320+E313+E303+E292+E282+E270+E258+E246+E234+E224+E213+E202+E189+E176+E164+E150+E140+E129+E118+E107+E92+E79+E71+E63+E54+E41+E30</f>
        <v>480254</v>
      </c>
      <c r="F357" s="14">
        <f>F343+F330+F320+F313+F303+F292+F282+F270+F258+F246+F234+F224+F213+F202+F189+F176+F164+F150+F140+F129+F118+F107+F92+F79+F71+F63+F54+F41+F30</f>
        <v>17618</v>
      </c>
      <c r="G357" s="14">
        <f>G343+G330+G320+G313+G303+G292+G282+G270+G258+G246+G234+G224+G213+G202+G189+G176+G164+G150+G140+G129+G118+G107+G92+G79+G71+G63+G54+G41+G30</f>
        <v>6061</v>
      </c>
      <c r="H357" s="46">
        <f t="shared" si="81"/>
        <v>571782</v>
      </c>
      <c r="I357" s="47">
        <f>I330+I320+I313+I303+I292+I282+I270+I258+I246+I234+I224+I213+I202+I189+I176+I164+I150+I140+I129+I118+I107+I92+I79+I71+I63+I54+I41+I30+I24+I34</f>
        <v>568082</v>
      </c>
      <c r="J357" s="47">
        <f>J330+J320+J313+J303+J292+J282+J270+J258+J246+J234+J224+J213+J202+J189+J176+J164+J150+J140+J129+J118+J107+J92+J79+J71+J63+J54+J41+J30+J24</f>
        <v>60590</v>
      </c>
      <c r="K357" s="47">
        <f>K330+K320+K313+K303+K292+K282+K270+K258+K246+K234+K224+K213+K202+K189+K176+K164+K150+K140+K129+K118+K107+K92+K79+K71+K63+K54+K41+K30+K24-K24</f>
        <v>3700</v>
      </c>
    </row>
    <row r="358" spans="1:12" ht="18" customHeight="1" x14ac:dyDescent="0.2">
      <c r="A358" s="78" t="s">
        <v>87</v>
      </c>
      <c r="B358" s="79"/>
      <c r="C358" s="22" t="s">
        <v>81</v>
      </c>
      <c r="D358" s="27" t="e">
        <f t="shared" si="80"/>
        <v>#REF!</v>
      </c>
      <c r="E358" s="14" t="e">
        <f>E328+E319+E302+E281+E245+E233+E221+E212+E201+E188+E175+E149+E139+E130+#REF!+#REF!+E93+#REF!+#REF!+#REF!</f>
        <v>#REF!</v>
      </c>
      <c r="F358" s="14" t="e">
        <f>F328+F319+F302+F281+F245+F233+F221+F212+F201+F188+F175+F149+F139+F130+#REF!+#REF!+F93+#REF!+#REF!+#REF!</f>
        <v>#REF!</v>
      </c>
      <c r="G358" s="14" t="e">
        <f>G328+G319+G302+G281+G245+G233+G221+G212+G201+G188+G175+G149+G139+G130+#REF!+#REF!+G93+#REF!+#REF!+#REF!</f>
        <v>#REF!</v>
      </c>
      <c r="H358" s="46">
        <f t="shared" si="81"/>
        <v>882054</v>
      </c>
      <c r="I358" s="47">
        <f>+I15+I61+I69+I222+I311+I328+I22+I40</f>
        <v>121997</v>
      </c>
      <c r="J358" s="47">
        <f>+J15+J61+J69+J222+J311+J328+J22+J40</f>
        <v>25703</v>
      </c>
      <c r="K358" s="47">
        <f>+K15+K61+K69+K222+K311+K328+K22+K40</f>
        <v>760057</v>
      </c>
      <c r="L358" s="47">
        <f>+L15+L61+L69+L222+L311+L328+L22</f>
        <v>0</v>
      </c>
    </row>
    <row r="359" spans="1:12" ht="18" hidden="1" customHeight="1" x14ac:dyDescent="0.2">
      <c r="A359" s="78" t="s">
        <v>39</v>
      </c>
      <c r="B359" s="79"/>
      <c r="C359" s="22" t="s">
        <v>7</v>
      </c>
      <c r="D359" s="27">
        <f t="shared" si="80"/>
        <v>1402629</v>
      </c>
      <c r="E359" s="14">
        <f>E25+E85</f>
        <v>0</v>
      </c>
      <c r="F359" s="14">
        <f>F25+F85</f>
        <v>0</v>
      </c>
      <c r="G359" s="14">
        <f>G25+G85+G218</f>
        <v>1402629</v>
      </c>
      <c r="H359" s="46">
        <f t="shared" si="81"/>
        <v>0</v>
      </c>
      <c r="I359" s="47">
        <f>I25+I85-I85</f>
        <v>0</v>
      </c>
      <c r="J359" s="47">
        <f>J25+J85</f>
        <v>0</v>
      </c>
      <c r="K359" s="47">
        <f>K25+K85-K85+K84</f>
        <v>0</v>
      </c>
    </row>
    <row r="360" spans="1:12" ht="15" hidden="1" customHeight="1" x14ac:dyDescent="0.2">
      <c r="A360" s="63"/>
      <c r="B360" s="64"/>
      <c r="C360" s="22" t="s">
        <v>7</v>
      </c>
      <c r="D360" s="27" t="e">
        <f t="shared" si="80"/>
        <v>#REF!</v>
      </c>
      <c r="E360" s="14" t="e">
        <f>#REF!</f>
        <v>#REF!</v>
      </c>
      <c r="F360" s="14" t="e">
        <f>#REF!</f>
        <v>#REF!</v>
      </c>
      <c r="G360" s="14" t="e">
        <f>#REF!</f>
        <v>#REF!</v>
      </c>
      <c r="H360" s="33" t="e">
        <f t="shared" si="81"/>
        <v>#REF!</v>
      </c>
      <c r="I360" s="48" t="e">
        <f>#REF!</f>
        <v>#REF!</v>
      </c>
      <c r="J360" s="48" t="e">
        <f>#REF!</f>
        <v>#REF!</v>
      </c>
      <c r="K360" s="48" t="e">
        <f>#REF!</f>
        <v>#REF!</v>
      </c>
    </row>
    <row r="361" spans="1:12" ht="30" customHeight="1" x14ac:dyDescent="0.2">
      <c r="A361" s="63">
        <v>1</v>
      </c>
      <c r="B361" s="80" t="s">
        <v>82</v>
      </c>
      <c r="C361" s="89"/>
      <c r="D361" s="27" t="e">
        <f>D325+D315+D308+D299+D287+D277+D265+D253+D241+D229+D218+D208+D197+D184+D171+D159+D145+D135+D124+D113+D102+D88+D66+D58+D13</f>
        <v>#REF!</v>
      </c>
      <c r="E361" s="14" t="e">
        <f>E325+E315+E308+E299+E287+E277+E265+E253+E241+E229+E218+E208+E197+E184+E171+E159+E145+E135+E124+E113+E102+E88+E66+E58+E13</f>
        <v>#REF!</v>
      </c>
      <c r="F361" s="14" t="e">
        <f>F325+F315+F308+F299+F287+F277+F265+F253+F241+F229+F218+F208+F197+F184+F171+F159+F145+F135+F124+F113+F102+F88+F66+F58+F13</f>
        <v>#REF!</v>
      </c>
      <c r="G361" s="14" t="e">
        <f>G325+G315+G308+G299+G287+G277+G265+G253+G241+G229+G218+G208+G197+G184+G171+G159+G145+G135+G124+G113+G102+G88+G66+G58+G13</f>
        <v>#REF!</v>
      </c>
      <c r="H361" s="46">
        <f>H325+H316+H308+H299+H287+H277+H265+H253+H241+H229+H219+H208+H197+H184+H171+H159+H145+H135+H124+H113+H102+H88+H66+H58+H13</f>
        <v>9205242</v>
      </c>
      <c r="I361" s="47">
        <f>I325+I316+I308+I299+I287+I277+I265+I253+I241+I229+I219+I208+I197+I184+I171+I159+I145+I135+I124+I113+I102+I88+I66+I58+I13</f>
        <v>9193192</v>
      </c>
      <c r="J361" s="47">
        <f>J325+J315+J308+J299+J287+J277+J265+J253+J241+J229+J218+J208+J197+J184+J171+J159+J145+J135+J124+J113+J102+J88+J66+J58+J13</f>
        <v>7283566</v>
      </c>
      <c r="K361" s="47">
        <f>K325+K315+K308+K299+K287+K277+K265+K253+K241+K229++K208+K197+K184+K171+K159+K145+K135+K124+K113+K102+K88+K66+K58+K13</f>
        <v>12050</v>
      </c>
    </row>
    <row r="362" spans="1:12" ht="30" customHeight="1" x14ac:dyDescent="0.2">
      <c r="A362" s="63">
        <v>2</v>
      </c>
      <c r="B362" s="80" t="s">
        <v>28</v>
      </c>
      <c r="C362" s="89"/>
      <c r="D362" s="27">
        <f>D18+D57+D225</f>
        <v>1174592</v>
      </c>
      <c r="E362" s="14">
        <f>E18+E57</f>
        <v>310132</v>
      </c>
      <c r="F362" s="14">
        <f>F18+F57</f>
        <v>20273</v>
      </c>
      <c r="G362" s="14">
        <f>G18+G57+G225</f>
        <v>864460</v>
      </c>
      <c r="H362" s="46">
        <f>H18+H57+H225+H108+H204++H119+H141+H283+H151+H95</f>
        <v>4395707</v>
      </c>
      <c r="I362" s="47">
        <f t="shared" ref="I362:J362" si="85">I18+I57+I225+I108+I204++I119+I141+I283</f>
        <v>539361</v>
      </c>
      <c r="J362" s="47">
        <f t="shared" si="85"/>
        <v>25283</v>
      </c>
      <c r="K362" s="47">
        <f>K18+K57+K225+K108+K204++K119+K141+K283+K151+K95</f>
        <v>3856346</v>
      </c>
    </row>
    <row r="363" spans="1:12" ht="25.15" customHeight="1" x14ac:dyDescent="0.2">
      <c r="A363" s="63">
        <v>3</v>
      </c>
      <c r="B363" s="80" t="s">
        <v>29</v>
      </c>
      <c r="C363" s="89"/>
      <c r="D363" s="27">
        <f t="shared" ref="D363:K363" si="86">D26</f>
        <v>1115861</v>
      </c>
      <c r="E363" s="14">
        <f t="shared" si="86"/>
        <v>1112994</v>
      </c>
      <c r="F363" s="14">
        <f t="shared" si="86"/>
        <v>41155</v>
      </c>
      <c r="G363" s="14">
        <f t="shared" si="86"/>
        <v>2867</v>
      </c>
      <c r="H363" s="46">
        <f t="shared" si="86"/>
        <v>4626040</v>
      </c>
      <c r="I363" s="47">
        <f t="shared" si="86"/>
        <v>2050170</v>
      </c>
      <c r="J363" s="47">
        <f t="shared" si="86"/>
        <v>138600</v>
      </c>
      <c r="K363" s="47">
        <f t="shared" si="86"/>
        <v>2575870</v>
      </c>
    </row>
    <row r="364" spans="1:12" ht="25.15" customHeight="1" x14ac:dyDescent="0.2">
      <c r="A364" s="63">
        <v>4</v>
      </c>
      <c r="B364" s="80" t="s">
        <v>30</v>
      </c>
      <c r="C364" s="89"/>
      <c r="D364" s="27" t="e">
        <f>D340+D304+D293+D283+D271+D261+D247+D236+D214+D203+D190+D177+D165+D152+D141+D131+D120+D109+D97+D75+D44+D31+D321</f>
        <v>#REF!</v>
      </c>
      <c r="E364" s="14" t="e">
        <f>E340+E304+E293+E283+E271+E261+E247+E236+E214+E203+E190+E177+E165+E152+E141+E131+E120+E109+E97+E75+E44+E31+E321</f>
        <v>#REF!</v>
      </c>
      <c r="F364" s="14" t="e">
        <f>F340+F304+F293+F283+F271+F261+F247+F236+F214+F203+F190+F177+F165+F152+F141+F131+F120+F109+F97+F75+F44+F31</f>
        <v>#REF!</v>
      </c>
      <c r="G364" s="14" t="e">
        <f>G340+G304+G293+G283+G271+G261+G247+G236+G214+G203+G190+G177+G165+G152+G141+G131+G120+G109+G97+G75+G44+G31</f>
        <v>#REF!</v>
      </c>
      <c r="H364" s="46">
        <f>H340+H304+H293+H283+H271+H259+H247+H235+H214+H203+H190+H177+H165+H152+H141+H131+H120+H109+H97+H75+H44+H31+H321-H283-H141</f>
        <v>4481630</v>
      </c>
      <c r="I364" s="47">
        <f t="shared" ref="I364:K364" si="87">I340+I304+I293+I283+I271+I259+I247+I235+I214+I203+I190+I177+I165+I152+I141+I131+I120+I109+I97+I75+I44+I31+I321-I283-I141</f>
        <v>4475630</v>
      </c>
      <c r="J364" s="47">
        <f t="shared" si="87"/>
        <v>1737710</v>
      </c>
      <c r="K364" s="47">
        <f t="shared" si="87"/>
        <v>6000</v>
      </c>
    </row>
    <row r="365" spans="1:12" ht="30" customHeight="1" x14ac:dyDescent="0.2">
      <c r="A365" s="63">
        <v>5</v>
      </c>
      <c r="B365" s="80" t="s">
        <v>31</v>
      </c>
      <c r="C365" s="89"/>
      <c r="D365" s="27">
        <f>D344+D337+D334+D331+D314+D305+D296+D284+D274+D262+D250+D238+D217+D205+D193+D181+D168+D156+D142+D132+D121+D110+D99+D81+D80+D72+D64+D49+D36+D322</f>
        <v>2983276</v>
      </c>
      <c r="E365" s="14">
        <f>E344+E337+E334+E331+E314+E305+E296+E284+E274+E262+E250+E238+E217+E205+E193+E181+E168+E156+E142+E132+E121+E110+E99+E81+E80+E72+E64+E49+E36+E322</f>
        <v>2167397</v>
      </c>
      <c r="F365" s="14">
        <f>F344+F337+F334+F331+F314+F305+F296+F284+F274+F262+F250+F238+F217+F205+F193+F181+F168+F156+F142+F132+F121+F110+F99+F81+F80+F72+F64+F49+F36+F322</f>
        <v>1129041</v>
      </c>
      <c r="G365" s="14">
        <f>G344+G337+G334+G331+G314+G305+G296+G284+G274+G262+G250+G238+G217+G205+G193+G181+G168+G156+G142+G132+G121+G110+G99+G81+G80+G72+G64+G49+G36+G322</f>
        <v>815879</v>
      </c>
      <c r="H365" s="46">
        <f>H344+H337+H334+H331+H314+H305+H296+H284+H274+H262+H250+H238+H217+H205+H193+H181+H168+H156+H142+H132+H121+H110+H99+H81+H80+H72+H64+H49+H36+H322+H226</f>
        <v>3592982</v>
      </c>
      <c r="I365" s="47">
        <f>I344+I337+I334+I331+I314+I305+I296+I284+I274+I262+I250+I238+I217+I205+I193+I181+I168+I156+I142+I132+I121+I110+I99+I81+I80+I72+I64+I49+I36+I322+I226</f>
        <v>3252302</v>
      </c>
      <c r="J365" s="47">
        <f>J344+J337+J334+J331+J314+J305+J296+J284+J274+J262+J250+J238+J217+J205+J193+J181+J168+J156+J142+J132+J121+J110+J99+J81+J80+J72+J64+J49+J36+J322+J226</f>
        <v>2362905</v>
      </c>
      <c r="K365" s="47">
        <f>K344+K337+K334+K331+K314+K305+K296+K284+K274+K262+K250+K238+K217+K205+K193+K181+K168+K156+K142+K132+K121+K110+K99+K81+K80+K72+K64+K49+K36+K322+K226</f>
        <v>340680</v>
      </c>
    </row>
    <row r="366" spans="1:12" hidden="1" x14ac:dyDescent="0.2">
      <c r="A366" s="88"/>
      <c r="B366" s="88"/>
      <c r="C366" s="88"/>
      <c r="D366" s="88"/>
      <c r="E366" s="88"/>
      <c r="F366" s="88"/>
      <c r="G366" s="88"/>
      <c r="H366" s="88"/>
      <c r="I366" s="88"/>
      <c r="J366" s="88"/>
      <c r="K366" s="88"/>
    </row>
    <row r="367" spans="1:12" ht="18" hidden="1" customHeight="1" x14ac:dyDescent="0.2">
      <c r="A367" s="34" t="s">
        <v>55</v>
      </c>
      <c r="B367" s="90" t="s">
        <v>56</v>
      </c>
      <c r="C367" s="91"/>
      <c r="D367" s="61"/>
      <c r="E367" s="61"/>
      <c r="F367" s="61"/>
      <c r="G367" s="61"/>
      <c r="H367" s="35">
        <v>1968588</v>
      </c>
      <c r="I367" s="36">
        <v>1361159</v>
      </c>
      <c r="J367" s="36">
        <v>719695</v>
      </c>
      <c r="K367" s="36">
        <v>607429</v>
      </c>
    </row>
    <row r="368" spans="1:12" ht="18" hidden="1" customHeight="1" x14ac:dyDescent="0.2">
      <c r="A368" s="34" t="s">
        <v>75</v>
      </c>
      <c r="B368" s="90" t="s">
        <v>57</v>
      </c>
      <c r="C368" s="91"/>
      <c r="D368" s="61"/>
      <c r="E368" s="61"/>
      <c r="F368" s="61"/>
      <c r="G368" s="61"/>
      <c r="H368" s="35">
        <v>18728</v>
      </c>
      <c r="I368" s="36">
        <v>18728</v>
      </c>
      <c r="J368" s="36">
        <v>12587</v>
      </c>
      <c r="K368" s="36">
        <v>0</v>
      </c>
    </row>
    <row r="369" spans="1:11" ht="18" hidden="1" customHeight="1" x14ac:dyDescent="0.2">
      <c r="A369" s="34" t="s">
        <v>58</v>
      </c>
      <c r="B369" s="90" t="s">
        <v>59</v>
      </c>
      <c r="C369" s="91"/>
      <c r="D369" s="61"/>
      <c r="E369" s="61"/>
      <c r="F369" s="61"/>
      <c r="G369" s="61"/>
      <c r="H369" s="35">
        <v>419521</v>
      </c>
      <c r="I369" s="36">
        <v>419521</v>
      </c>
      <c r="J369" s="36">
        <v>263963</v>
      </c>
      <c r="K369" s="36">
        <v>0</v>
      </c>
    </row>
    <row r="370" spans="1:11" ht="18" hidden="1" customHeight="1" x14ac:dyDescent="0.2">
      <c r="A370" s="34" t="s">
        <v>60</v>
      </c>
      <c r="B370" s="90" t="s">
        <v>61</v>
      </c>
      <c r="C370" s="91"/>
      <c r="D370" s="61"/>
      <c r="E370" s="61"/>
      <c r="F370" s="61"/>
      <c r="G370" s="61"/>
      <c r="H370" s="35">
        <v>837479</v>
      </c>
      <c r="I370" s="36">
        <v>589795</v>
      </c>
      <c r="J370" s="36">
        <v>126400</v>
      </c>
      <c r="K370" s="36">
        <v>247684</v>
      </c>
    </row>
    <row r="371" spans="1:11" ht="18" hidden="1" customHeight="1" x14ac:dyDescent="0.2">
      <c r="A371" s="34" t="s">
        <v>62</v>
      </c>
      <c r="B371" s="90" t="s">
        <v>63</v>
      </c>
      <c r="C371" s="91"/>
      <c r="D371" s="61"/>
      <c r="E371" s="61"/>
      <c r="F371" s="61"/>
      <c r="G371" s="61"/>
      <c r="H371" s="35">
        <v>728527</v>
      </c>
      <c r="I371" s="36">
        <v>647958</v>
      </c>
      <c r="J371" s="36">
        <v>8819</v>
      </c>
      <c r="K371" s="36">
        <v>80569</v>
      </c>
    </row>
    <row r="372" spans="1:11" ht="18" hidden="1" customHeight="1" x14ac:dyDescent="0.2">
      <c r="A372" s="34" t="s">
        <v>64</v>
      </c>
      <c r="B372" s="90" t="s">
        <v>65</v>
      </c>
      <c r="C372" s="91"/>
      <c r="D372" s="61"/>
      <c r="E372" s="61"/>
      <c r="F372" s="61"/>
      <c r="G372" s="61"/>
      <c r="H372" s="35">
        <v>264348</v>
      </c>
      <c r="I372" s="36">
        <v>240183</v>
      </c>
      <c r="J372" s="36">
        <v>33925</v>
      </c>
      <c r="K372" s="36">
        <v>24165</v>
      </c>
    </row>
    <row r="373" spans="1:11" ht="18" hidden="1" customHeight="1" x14ac:dyDescent="0.2">
      <c r="A373" s="34" t="s">
        <v>66</v>
      </c>
      <c r="B373" s="90" t="s">
        <v>67</v>
      </c>
      <c r="C373" s="91"/>
      <c r="D373" s="61"/>
      <c r="E373" s="61"/>
      <c r="F373" s="61"/>
      <c r="G373" s="61"/>
      <c r="H373" s="35">
        <v>205306</v>
      </c>
      <c r="I373" s="36">
        <v>103939</v>
      </c>
      <c r="J373" s="36">
        <v>42242</v>
      </c>
      <c r="K373" s="36">
        <v>101367</v>
      </c>
    </row>
    <row r="374" spans="1:11" ht="18" hidden="1" customHeight="1" x14ac:dyDescent="0.2">
      <c r="A374" s="34" t="s">
        <v>68</v>
      </c>
      <c r="B374" s="90" t="s">
        <v>69</v>
      </c>
      <c r="C374" s="91"/>
      <c r="D374" s="61"/>
      <c r="E374" s="61"/>
      <c r="F374" s="61"/>
      <c r="G374" s="61"/>
      <c r="H374" s="35">
        <v>1197686</v>
      </c>
      <c r="I374" s="36">
        <v>1012547</v>
      </c>
      <c r="J374" s="36">
        <v>584240</v>
      </c>
      <c r="K374" s="36">
        <v>185139</v>
      </c>
    </row>
    <row r="375" spans="1:11" ht="18" hidden="1" customHeight="1" x14ac:dyDescent="0.2">
      <c r="A375" s="34" t="s">
        <v>70</v>
      </c>
      <c r="B375" s="90" t="s">
        <v>71</v>
      </c>
      <c r="C375" s="91"/>
      <c r="D375" s="61"/>
      <c r="E375" s="61"/>
      <c r="F375" s="61"/>
      <c r="G375" s="61"/>
      <c r="H375" s="35">
        <v>7246746</v>
      </c>
      <c r="I375" s="36">
        <v>7102560</v>
      </c>
      <c r="J375" s="36">
        <v>4318132</v>
      </c>
      <c r="K375" s="36">
        <v>144186</v>
      </c>
    </row>
    <row r="376" spans="1:11" ht="18" hidden="1" customHeight="1" x14ac:dyDescent="0.2">
      <c r="A376" s="34" t="s">
        <v>72</v>
      </c>
      <c r="B376" s="90" t="s">
        <v>73</v>
      </c>
      <c r="C376" s="91"/>
      <c r="D376" s="61"/>
      <c r="E376" s="61"/>
      <c r="F376" s="61"/>
      <c r="G376" s="61"/>
      <c r="H376" s="35">
        <v>2993728</v>
      </c>
      <c r="I376" s="36">
        <v>2669756</v>
      </c>
      <c r="J376" s="36">
        <v>500702</v>
      </c>
      <c r="K376" s="36">
        <v>323972</v>
      </c>
    </row>
    <row r="377" spans="1:11" x14ac:dyDescent="0.2">
      <c r="C377" s="8" t="s">
        <v>74</v>
      </c>
    </row>
  </sheetData>
  <mergeCells count="193">
    <mergeCell ref="C4:K4"/>
    <mergeCell ref="C5:H5"/>
    <mergeCell ref="A87:C87"/>
    <mergeCell ref="B265:B270"/>
    <mergeCell ref="A251:C251"/>
    <mergeCell ref="A275:C275"/>
    <mergeCell ref="A207:C207"/>
    <mergeCell ref="A307:C307"/>
    <mergeCell ref="A287:A292"/>
    <mergeCell ref="B287:B292"/>
    <mergeCell ref="A297:C297"/>
    <mergeCell ref="B277:B282"/>
    <mergeCell ref="A285:C285"/>
    <mergeCell ref="A286:C286"/>
    <mergeCell ref="A293:A295"/>
    <mergeCell ref="B293:B295"/>
    <mergeCell ref="A306:C306"/>
    <mergeCell ref="B299:B303"/>
    <mergeCell ref="A299:A303"/>
    <mergeCell ref="A88:A94"/>
    <mergeCell ref="A158:C158"/>
    <mergeCell ref="A170:C170"/>
    <mergeCell ref="A159:A164"/>
    <mergeCell ref="A259:A261"/>
    <mergeCell ref="B259:B261"/>
    <mergeCell ref="A214:A216"/>
    <mergeCell ref="B88:B94"/>
    <mergeCell ref="A102:A107"/>
    <mergeCell ref="B102:B107"/>
    <mergeCell ref="A184:A189"/>
    <mergeCell ref="B177:B180"/>
    <mergeCell ref="A229:A234"/>
    <mergeCell ref="B184:B189"/>
    <mergeCell ref="B229:B234"/>
    <mergeCell ref="A208:A213"/>
    <mergeCell ref="A196:C196"/>
    <mergeCell ref="A183:C183"/>
    <mergeCell ref="B219:B224"/>
    <mergeCell ref="A219:A224"/>
    <mergeCell ref="A177:A180"/>
    <mergeCell ref="B190:B192"/>
    <mergeCell ref="A195:C195"/>
    <mergeCell ref="A197:A202"/>
    <mergeCell ref="B197:B202"/>
    <mergeCell ref="B214:B216"/>
    <mergeCell ref="A203:A204"/>
    <mergeCell ref="B203:B204"/>
    <mergeCell ref="A190:A192"/>
    <mergeCell ref="A228:C228"/>
    <mergeCell ref="B208:B213"/>
    <mergeCell ref="A9:A10"/>
    <mergeCell ref="A12:C12"/>
    <mergeCell ref="A44:C44"/>
    <mergeCell ref="A49:C49"/>
    <mergeCell ref="A45:C45"/>
    <mergeCell ref="B18:B25"/>
    <mergeCell ref="A13:A17"/>
    <mergeCell ref="A182:C182"/>
    <mergeCell ref="B159:B164"/>
    <mergeCell ref="B31:B35"/>
    <mergeCell ref="A83:A85"/>
    <mergeCell ref="B83:B85"/>
    <mergeCell ref="A100:C100"/>
    <mergeCell ref="B135:B140"/>
    <mergeCell ref="A144:C144"/>
    <mergeCell ref="A124:A130"/>
    <mergeCell ref="B165:B167"/>
    <mergeCell ref="A96:A98"/>
    <mergeCell ref="B96:B98"/>
    <mergeCell ref="A133:C133"/>
    <mergeCell ref="A135:A140"/>
    <mergeCell ref="A134:C134"/>
    <mergeCell ref="A86:C86"/>
    <mergeCell ref="A157:C157"/>
    <mergeCell ref="A31:A35"/>
    <mergeCell ref="A75:A79"/>
    <mergeCell ref="A65:C65"/>
    <mergeCell ref="A74:C74"/>
    <mergeCell ref="A73:C73"/>
    <mergeCell ref="B75:B79"/>
    <mergeCell ref="A66:A71"/>
    <mergeCell ref="B66:B71"/>
    <mergeCell ref="A58:A63"/>
    <mergeCell ref="B58:B63"/>
    <mergeCell ref="A7:L7"/>
    <mergeCell ref="A271:A273"/>
    <mergeCell ref="B271:B273"/>
    <mergeCell ref="B241:B246"/>
    <mergeCell ref="A235:A237"/>
    <mergeCell ref="A227:C227"/>
    <mergeCell ref="A241:A246"/>
    <mergeCell ref="A81:C81"/>
    <mergeCell ref="B145:B150"/>
    <mergeCell ref="A145:A150"/>
    <mergeCell ref="A264:C264"/>
    <mergeCell ref="A265:A270"/>
    <mergeCell ref="A101:C101"/>
    <mergeCell ref="B9:B10"/>
    <mergeCell ref="C9:C10"/>
    <mergeCell ref="H9:H10"/>
    <mergeCell ref="I9:J9"/>
    <mergeCell ref="A18:A25"/>
    <mergeCell ref="B46:B48"/>
    <mergeCell ref="A46:A48"/>
    <mergeCell ref="B36:B41"/>
    <mergeCell ref="K9:K10"/>
    <mergeCell ref="D9:D10"/>
    <mergeCell ref="A263:C263"/>
    <mergeCell ref="G9:G10"/>
    <mergeCell ref="B171:B176"/>
    <mergeCell ref="A143:C143"/>
    <mergeCell ref="A111:C111"/>
    <mergeCell ref="B113:B118"/>
    <mergeCell ref="A113:A118"/>
    <mergeCell ref="A112:C112"/>
    <mergeCell ref="A171:A176"/>
    <mergeCell ref="A169:C169"/>
    <mergeCell ref="A165:A167"/>
    <mergeCell ref="A123:C123"/>
    <mergeCell ref="A152:A155"/>
    <mergeCell ref="A122:C122"/>
    <mergeCell ref="A56:C56"/>
    <mergeCell ref="B26:B30"/>
    <mergeCell ref="A51:A54"/>
    <mergeCell ref="B51:B54"/>
    <mergeCell ref="B152:B155"/>
    <mergeCell ref="B124:B130"/>
    <mergeCell ref="A26:A30"/>
    <mergeCell ref="B13:B17"/>
    <mergeCell ref="E9:F9"/>
    <mergeCell ref="A36:A43"/>
    <mergeCell ref="A50:C50"/>
    <mergeCell ref="A218:C218"/>
    <mergeCell ref="A206:C206"/>
    <mergeCell ref="A253:A258"/>
    <mergeCell ref="A252:C252"/>
    <mergeCell ref="B235:B237"/>
    <mergeCell ref="A239:C239"/>
    <mergeCell ref="B253:B258"/>
    <mergeCell ref="A247:A249"/>
    <mergeCell ref="B247:B249"/>
    <mergeCell ref="A240:C240"/>
    <mergeCell ref="A277:A282"/>
    <mergeCell ref="A276:C276"/>
    <mergeCell ref="A339:C339"/>
    <mergeCell ref="A336:C336"/>
    <mergeCell ref="A335:C335"/>
    <mergeCell ref="A338:C338"/>
    <mergeCell ref="B345:C345"/>
    <mergeCell ref="B325:B330"/>
    <mergeCell ref="A325:A330"/>
    <mergeCell ref="A333:C333"/>
    <mergeCell ref="A340:A343"/>
    <mergeCell ref="B340:B343"/>
    <mergeCell ref="A316:A320"/>
    <mergeCell ref="B316:B320"/>
    <mergeCell ref="A315:C315"/>
    <mergeCell ref="A332:C332"/>
    <mergeCell ref="A308:A313"/>
    <mergeCell ref="B308:B313"/>
    <mergeCell ref="A298:C298"/>
    <mergeCell ref="A324:C324"/>
    <mergeCell ref="A323:C323"/>
    <mergeCell ref="B373:C373"/>
    <mergeCell ref="B374:C374"/>
    <mergeCell ref="B375:C375"/>
    <mergeCell ref="B376:C376"/>
    <mergeCell ref="B367:C367"/>
    <mergeCell ref="B368:C368"/>
    <mergeCell ref="B369:C369"/>
    <mergeCell ref="B370:C370"/>
    <mergeCell ref="B371:C371"/>
    <mergeCell ref="B372:C372"/>
    <mergeCell ref="A366:K366"/>
    <mergeCell ref="B365:C365"/>
    <mergeCell ref="B361:C361"/>
    <mergeCell ref="B362:C362"/>
    <mergeCell ref="B363:C363"/>
    <mergeCell ref="B364:C364"/>
    <mergeCell ref="A355:B355"/>
    <mergeCell ref="A356:B356"/>
    <mergeCell ref="A358:B358"/>
    <mergeCell ref="A357:B357"/>
    <mergeCell ref="A353:B353"/>
    <mergeCell ref="A350:B350"/>
    <mergeCell ref="A349:B349"/>
    <mergeCell ref="A351:B351"/>
    <mergeCell ref="A352:B352"/>
    <mergeCell ref="B346:C346"/>
    <mergeCell ref="B348:C348"/>
    <mergeCell ref="B347:C347"/>
    <mergeCell ref="A359:B359"/>
    <mergeCell ref="A354:B354"/>
  </mergeCells>
  <phoneticPr fontId="1" type="noConversion"/>
  <conditionalFormatting sqref="H339:H344 H333:H334 H336:H337 H298:H305 H286:H296 H316:H322 D316:D322 D324:D331 D339:D344 D333:D334 D336:D337 E340:G340 D307:D314 D298:D305 D286:D296 H264:H274 H236:H238 H230:H234 H228 H215:H217 H198:H202 H178:H181 H166:H168 H170 H158 H153:H156 H144 H242:H250 H160:H164 H172:H176 H183 H185:H189 H191:H194 H196 H207 H209:H213 H240 D264:D274 D252:D262 D236:D238 D230:D234 D228 D215:D217 D198:D202 D178:D181 D166:D168 D170 D158 D153:D156 D144 D242:D250 D146:D151 D160:D164 D172:D176 D183 D185:D189 D191:D194 D196 D207 D209:D213 D240 D219:D226 H136:H140 H112 H123 H134 D136:D140 D125:D132 D112 D123 D134 H97:H99 H101 D97:D99 D87:D95 D101 D103:D105 D66:D72 D74:D80 D57:D64 D50:D55 D45:D48 D13:D43 H66:H72 H307:H314 H57:H64 L280 H45:H48 H74:H80 H50:H55 H125:H132 H324:H331 J358:L358 H13:H43 H219:H226 H82:H85 D82:D85 H252:H262 D107:D110 H103:H107 H109:H110 H204:H205 D204:D205 H142 D142 H276:H284 D276:D284 D114:D121 H114:H121 I340:K340 D349:K365 H87:H95 H146:H151">
    <cfRule type="cellIs" dxfId="1" priority="7" stopIfTrue="1" operator="equal">
      <formula>0</formula>
    </cfRule>
  </conditionalFormatting>
  <conditionalFormatting sqref="H108">
    <cfRule type="cellIs" dxfId="0" priority="1" stopIfTrue="1" operator="equal">
      <formula>0</formula>
    </cfRule>
  </conditionalFormatting>
  <pageMargins left="0.59055118110236227" right="0.19685039370078741" top="0.78740157480314965" bottom="0.39370078740157483" header="0.31496062992125984" footer="0"/>
  <pageSetup paperSize="9" orientation="portrait" r:id="rId1"/>
  <headerFooter differentFirst="1" alignWithMargins="0">
    <oddHeader>&amp;C&amp;P</oddHeader>
  </headerFooter>
  <rowBreaks count="5" manualBreakCount="5">
    <brk id="35" max="16383" man="1"/>
    <brk id="80" max="16383" man="1"/>
    <brk id="121" max="16383" man="1"/>
    <brk id="168" max="16383" man="1"/>
    <brk id="3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>Eksitonas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daiva_k</cp:lastModifiedBy>
  <cp:lastPrinted>2020-09-01T13:34:08Z</cp:lastPrinted>
  <dcterms:created xsi:type="dcterms:W3CDTF">2008-12-14T21:40:51Z</dcterms:created>
  <dcterms:modified xsi:type="dcterms:W3CDTF">2020-09-01T13:34:12Z</dcterms:modified>
</cp:coreProperties>
</file>