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gnis\homeDir$\IndreA\My Documents\Tarybos sprendimu projektai\2021 m\TS dėl SVP tikslinimo po biudžeto\po tarybos SVP pagal biudžetą - Kopija\"/>
    </mc:Choice>
  </mc:AlternateContent>
  <bookViews>
    <workbookView xWindow="0" yWindow="0" windowWidth="20490" windowHeight="9045"/>
  </bookViews>
  <sheets>
    <sheet name="Planas" sheetId="2" r:id="rId1"/>
  </sheets>
  <calcPr calcId="152511"/>
</workbook>
</file>

<file path=xl/calcChain.xml><?xml version="1.0" encoding="utf-8"?>
<calcChain xmlns="http://schemas.openxmlformats.org/spreadsheetml/2006/main">
  <c r="J146" i="2" l="1"/>
  <c r="G146" i="2"/>
  <c r="H146" i="2"/>
  <c r="I146" i="2"/>
  <c r="O35" i="2"/>
  <c r="L35" i="2"/>
  <c r="K144" i="2" l="1"/>
  <c r="J144" i="2"/>
  <c r="G144" i="2"/>
  <c r="K141" i="2" l="1"/>
  <c r="P62" i="2"/>
  <c r="P30" i="2"/>
  <c r="O30" i="2"/>
  <c r="I147" i="2" l="1"/>
  <c r="J142" i="2"/>
  <c r="G142" i="2"/>
  <c r="J141" i="2"/>
  <c r="G141" i="2"/>
  <c r="O129" i="2"/>
  <c r="N129" i="2"/>
  <c r="M129" i="2"/>
  <c r="L129" i="2"/>
  <c r="O127" i="2"/>
  <c r="N127" i="2"/>
  <c r="M127" i="2"/>
  <c r="L127" i="2"/>
  <c r="O125" i="2"/>
  <c r="N125" i="2"/>
  <c r="M125" i="2"/>
  <c r="L125" i="2"/>
  <c r="O123" i="2"/>
  <c r="N123" i="2"/>
  <c r="M123" i="2"/>
  <c r="L123" i="2"/>
  <c r="O121" i="2"/>
  <c r="N121" i="2"/>
  <c r="M121" i="2"/>
  <c r="L121" i="2"/>
  <c r="O119" i="2"/>
  <c r="N119" i="2"/>
  <c r="M119" i="2"/>
  <c r="L119" i="2"/>
  <c r="O117" i="2"/>
  <c r="N117" i="2"/>
  <c r="M117" i="2"/>
  <c r="L117" i="2"/>
  <c r="O114" i="2"/>
  <c r="N114" i="2"/>
  <c r="M114" i="2"/>
  <c r="L114" i="2"/>
  <c r="O112" i="2"/>
  <c r="N112" i="2"/>
  <c r="M112" i="2"/>
  <c r="L112" i="2"/>
  <c r="O110" i="2"/>
  <c r="O109" i="2" s="1"/>
  <c r="N110" i="2"/>
  <c r="M110" i="2"/>
  <c r="M109" i="2" s="1"/>
  <c r="L110" i="2"/>
  <c r="L109" i="2" s="1"/>
  <c r="N109" i="2"/>
  <c r="O108" i="2"/>
  <c r="L108" i="2"/>
  <c r="O104" i="2"/>
  <c r="N104" i="2"/>
  <c r="M104" i="2"/>
  <c r="L104" i="2"/>
  <c r="O100" i="2"/>
  <c r="N100" i="2"/>
  <c r="M100" i="2"/>
  <c r="L100" i="2"/>
  <c r="O97" i="2"/>
  <c r="N97" i="2"/>
  <c r="M97" i="2"/>
  <c r="L97" i="2"/>
  <c r="O91" i="2"/>
  <c r="L91" i="2"/>
  <c r="O88" i="2"/>
  <c r="N88" i="2"/>
  <c r="M88" i="2"/>
  <c r="L88" i="2"/>
  <c r="O86" i="2"/>
  <c r="N86" i="2"/>
  <c r="M86" i="2"/>
  <c r="L86" i="2"/>
  <c r="O84" i="2"/>
  <c r="N84" i="2"/>
  <c r="M84" i="2"/>
  <c r="L84" i="2"/>
  <c r="O81" i="2"/>
  <c r="N81" i="2"/>
  <c r="M81" i="2"/>
  <c r="L81" i="2"/>
  <c r="O79" i="2"/>
  <c r="N79" i="2"/>
  <c r="M79" i="2"/>
  <c r="L79" i="2"/>
  <c r="O75" i="2"/>
  <c r="N75" i="2"/>
  <c r="M75" i="2"/>
  <c r="L75" i="2"/>
  <c r="O66" i="2"/>
  <c r="N66" i="2"/>
  <c r="N64" i="2" s="1"/>
  <c r="M66" i="2"/>
  <c r="L66" i="2"/>
  <c r="O62" i="2"/>
  <c r="N62" i="2"/>
  <c r="M62" i="2"/>
  <c r="L62" i="2"/>
  <c r="O59" i="2"/>
  <c r="N59" i="2"/>
  <c r="M59" i="2"/>
  <c r="L59" i="2"/>
  <c r="O57" i="2"/>
  <c r="N57" i="2"/>
  <c r="M57" i="2"/>
  <c r="L57" i="2"/>
  <c r="O54" i="2"/>
  <c r="N54" i="2"/>
  <c r="M54" i="2"/>
  <c r="L54" i="2"/>
  <c r="N35" i="2"/>
  <c r="M35" i="2"/>
  <c r="O33" i="2"/>
  <c r="N33" i="2"/>
  <c r="M33" i="2"/>
  <c r="L33" i="2"/>
  <c r="N30" i="2"/>
  <c r="M30" i="2"/>
  <c r="L30" i="2"/>
  <c r="O24" i="2"/>
  <c r="N24" i="2"/>
  <c r="M24" i="2"/>
  <c r="L24" i="2"/>
  <c r="O19" i="2"/>
  <c r="N19" i="2"/>
  <c r="M19" i="2"/>
  <c r="L19" i="2"/>
  <c r="O17" i="2"/>
  <c r="N17" i="2"/>
  <c r="M17" i="2"/>
  <c r="L17" i="2"/>
  <c r="O15" i="2"/>
  <c r="N15" i="2"/>
  <c r="M15" i="2"/>
  <c r="L15" i="2"/>
  <c r="L11" i="2" l="1"/>
  <c r="L10" i="2" s="1"/>
  <c r="J145" i="2"/>
  <c r="N11" i="2"/>
  <c r="G145" i="2"/>
  <c r="O11" i="2"/>
  <c r="M11" i="2"/>
  <c r="N10" i="2"/>
  <c r="N9" i="2" s="1"/>
  <c r="L64" i="2"/>
  <c r="M64" i="2"/>
  <c r="O64" i="2"/>
  <c r="F145" i="2"/>
  <c r="C145" i="2"/>
  <c r="K108" i="2"/>
  <c r="H108" i="2"/>
  <c r="O10" i="2" l="1"/>
  <c r="O9" i="2" s="1"/>
  <c r="M10" i="2"/>
  <c r="M9" i="2" s="1"/>
  <c r="H147" i="2" s="1"/>
  <c r="L9" i="2"/>
  <c r="G147" i="2" s="1"/>
  <c r="F141" i="2"/>
  <c r="C141" i="2"/>
  <c r="F142" i="2"/>
  <c r="C142" i="2"/>
  <c r="K91" i="2"/>
  <c r="H91" i="2"/>
  <c r="F144" i="2" l="1"/>
  <c r="C144" i="2"/>
  <c r="H15" i="2" l="1"/>
  <c r="I15" i="2"/>
  <c r="J15" i="2"/>
  <c r="K15" i="2"/>
  <c r="P15" i="2"/>
  <c r="Q15" i="2"/>
  <c r="H17" i="2"/>
  <c r="I17" i="2"/>
  <c r="J17" i="2"/>
  <c r="K17" i="2"/>
  <c r="P17" i="2"/>
  <c r="Q17" i="2"/>
  <c r="H19" i="2"/>
  <c r="I19" i="2"/>
  <c r="J19" i="2"/>
  <c r="K19" i="2"/>
  <c r="P19" i="2"/>
  <c r="Q19" i="2"/>
  <c r="H24" i="2"/>
  <c r="I24" i="2"/>
  <c r="J24" i="2"/>
  <c r="K24" i="2"/>
  <c r="P24" i="2"/>
  <c r="Q24" i="2"/>
  <c r="H30" i="2"/>
  <c r="I30" i="2"/>
  <c r="J30" i="2"/>
  <c r="K30" i="2"/>
  <c r="Q30" i="2"/>
  <c r="H33" i="2"/>
  <c r="I33" i="2"/>
  <c r="J33" i="2"/>
  <c r="K33" i="2"/>
  <c r="P33" i="2"/>
  <c r="Q33" i="2"/>
  <c r="H35" i="2"/>
  <c r="I35" i="2"/>
  <c r="J35" i="2"/>
  <c r="K35" i="2"/>
  <c r="P35" i="2"/>
  <c r="Q35" i="2"/>
  <c r="H54" i="2"/>
  <c r="I54" i="2"/>
  <c r="J54" i="2"/>
  <c r="K54" i="2"/>
  <c r="P54" i="2"/>
  <c r="Q54" i="2"/>
  <c r="H57" i="2"/>
  <c r="I57" i="2"/>
  <c r="J57" i="2"/>
  <c r="K57" i="2"/>
  <c r="P57" i="2"/>
  <c r="Q57" i="2"/>
  <c r="H59" i="2"/>
  <c r="I59" i="2"/>
  <c r="J59" i="2"/>
  <c r="K59" i="2"/>
  <c r="P59" i="2"/>
  <c r="Q59" i="2"/>
  <c r="H62" i="2"/>
  <c r="I62" i="2"/>
  <c r="J62" i="2"/>
  <c r="K62" i="2"/>
  <c r="Q62" i="2"/>
  <c r="H66" i="2"/>
  <c r="I66" i="2"/>
  <c r="J66" i="2"/>
  <c r="K66" i="2"/>
  <c r="P66" i="2"/>
  <c r="Q66" i="2"/>
  <c r="H75" i="2"/>
  <c r="I75" i="2"/>
  <c r="J75" i="2"/>
  <c r="K75" i="2"/>
  <c r="P75" i="2"/>
  <c r="Q75" i="2"/>
  <c r="H79" i="2"/>
  <c r="I79" i="2"/>
  <c r="J79" i="2"/>
  <c r="K79" i="2"/>
  <c r="P79" i="2"/>
  <c r="Q79" i="2"/>
  <c r="H81" i="2"/>
  <c r="I81" i="2"/>
  <c r="J81" i="2"/>
  <c r="K81" i="2"/>
  <c r="P81" i="2"/>
  <c r="Q81" i="2"/>
  <c r="H84" i="2"/>
  <c r="I84" i="2"/>
  <c r="J84" i="2"/>
  <c r="K84" i="2"/>
  <c r="P84" i="2"/>
  <c r="Q84" i="2"/>
  <c r="H86" i="2"/>
  <c r="I86" i="2"/>
  <c r="J86" i="2"/>
  <c r="K86" i="2"/>
  <c r="P86" i="2"/>
  <c r="Q86" i="2"/>
  <c r="H88" i="2"/>
  <c r="I88" i="2"/>
  <c r="J88" i="2"/>
  <c r="K88" i="2"/>
  <c r="P88" i="2"/>
  <c r="Q88" i="2"/>
  <c r="H97" i="2"/>
  <c r="I97" i="2"/>
  <c r="J97" i="2"/>
  <c r="K97" i="2"/>
  <c r="P97" i="2"/>
  <c r="Q97" i="2"/>
  <c r="H100" i="2"/>
  <c r="I100" i="2"/>
  <c r="J100" i="2"/>
  <c r="K100" i="2"/>
  <c r="P100" i="2"/>
  <c r="Q100" i="2"/>
  <c r="H104" i="2"/>
  <c r="I104" i="2"/>
  <c r="J104" i="2"/>
  <c r="K104" i="2"/>
  <c r="P104" i="2"/>
  <c r="Q104" i="2"/>
  <c r="H110" i="2"/>
  <c r="I110" i="2"/>
  <c r="J110" i="2"/>
  <c r="K110" i="2"/>
  <c r="P110" i="2"/>
  <c r="Q110" i="2"/>
  <c r="H112" i="2"/>
  <c r="I112" i="2"/>
  <c r="J112" i="2"/>
  <c r="K112" i="2"/>
  <c r="P112" i="2"/>
  <c r="Q112" i="2"/>
  <c r="H114" i="2"/>
  <c r="I114" i="2"/>
  <c r="J114" i="2"/>
  <c r="K114" i="2"/>
  <c r="P114" i="2"/>
  <c r="Q114" i="2"/>
  <c r="H117" i="2"/>
  <c r="I117" i="2"/>
  <c r="J117" i="2"/>
  <c r="K117" i="2"/>
  <c r="P117" i="2"/>
  <c r="Q117" i="2"/>
  <c r="H119" i="2"/>
  <c r="I119" i="2"/>
  <c r="J119" i="2"/>
  <c r="K119" i="2"/>
  <c r="P119" i="2"/>
  <c r="Q119" i="2"/>
  <c r="H121" i="2"/>
  <c r="I121" i="2"/>
  <c r="J121" i="2"/>
  <c r="K121" i="2"/>
  <c r="P121" i="2"/>
  <c r="Q121" i="2"/>
  <c r="H123" i="2"/>
  <c r="I123" i="2"/>
  <c r="J123" i="2"/>
  <c r="K123" i="2"/>
  <c r="P123" i="2"/>
  <c r="Q123" i="2"/>
  <c r="H125" i="2"/>
  <c r="I125" i="2"/>
  <c r="J125" i="2"/>
  <c r="K125" i="2"/>
  <c r="P125" i="2"/>
  <c r="Q125" i="2"/>
  <c r="H127" i="2"/>
  <c r="I127" i="2"/>
  <c r="J127" i="2"/>
  <c r="K127" i="2"/>
  <c r="P127" i="2"/>
  <c r="Q127" i="2"/>
  <c r="H129" i="2"/>
  <c r="I129" i="2"/>
  <c r="J129" i="2"/>
  <c r="K129" i="2"/>
  <c r="P129" i="2"/>
  <c r="Q129" i="2"/>
  <c r="C147" i="2"/>
  <c r="D147" i="2"/>
  <c r="E147" i="2"/>
  <c r="F147" i="2"/>
  <c r="K147" i="2"/>
  <c r="L147" i="2"/>
  <c r="P109" i="2" l="1"/>
  <c r="P64" i="2"/>
  <c r="P11" i="2"/>
  <c r="P10" i="2" s="1"/>
  <c r="P9" i="2" s="1"/>
  <c r="Q64" i="2"/>
  <c r="K11" i="2"/>
  <c r="J109" i="2"/>
  <c r="H109" i="2"/>
  <c r="H64" i="2"/>
  <c r="J11" i="2"/>
  <c r="K64" i="2"/>
  <c r="Q109" i="2"/>
  <c r="I109" i="2"/>
  <c r="K109" i="2"/>
  <c r="Q11" i="2"/>
  <c r="I11" i="2"/>
  <c r="I64" i="2"/>
  <c r="J64" i="2"/>
  <c r="H11" i="2"/>
  <c r="I10" i="2" l="1"/>
  <c r="I9" i="2" s="1"/>
  <c r="K10" i="2"/>
  <c r="K9" i="2" s="1"/>
  <c r="H10" i="2"/>
  <c r="H9" i="2" s="1"/>
  <c r="Q10" i="2"/>
  <c r="Q9" i="2" s="1"/>
  <c r="J10" i="2"/>
  <c r="J9" i="2" s="1"/>
</calcChain>
</file>

<file path=xl/sharedStrings.xml><?xml version="1.0" encoding="utf-8"?>
<sst xmlns="http://schemas.openxmlformats.org/spreadsheetml/2006/main" count="1119" uniqueCount="339">
  <si>
    <t>Kodas</t>
  </si>
  <si>
    <t>Pavadinimas</t>
  </si>
  <si>
    <t>Asign. valdytojas</t>
  </si>
  <si>
    <t>Vykdytojas</t>
  </si>
  <si>
    <t>Atsakingas (-i) asmuo (-ys)</t>
  </si>
  <si>
    <t>SP lėšos</t>
  </si>
  <si>
    <t>BVS lėšos</t>
  </si>
  <si>
    <t>2021 m. išlaidų projektas</t>
  </si>
  <si>
    <t>2022 m. išlaidų projektas</t>
  </si>
  <si>
    <t>2023 m. išlaidų projektas</t>
  </si>
  <si>
    <t>Produkto /Efekto /Rezultato /Proceso/Indėlio</t>
  </si>
  <si>
    <t>Iš viso</t>
  </si>
  <si>
    <t>Išlaidoms</t>
  </si>
  <si>
    <t>Turtui įsigyti</t>
  </si>
  <si>
    <t>Rodiklis</t>
  </si>
  <si>
    <t>Mato vnt.</t>
  </si>
  <si>
    <t>2021</t>
  </si>
  <si>
    <t>2022</t>
  </si>
  <si>
    <t>2023</t>
  </si>
  <si>
    <t>Iš jų darbo užmokesčiui</t>
  </si>
  <si>
    <t>Planas</t>
  </si>
  <si>
    <t>Faktas</t>
  </si>
  <si>
    <t>11.</t>
  </si>
  <si>
    <t>INVESTICIJŲ PROGRAMA</t>
  </si>
  <si>
    <t>Strateginio planavimo ir projektų valdymo skyrius</t>
  </si>
  <si>
    <t>Indrė Antanaitienė</t>
  </si>
  <si>
    <t>11.01.</t>
  </si>
  <si>
    <t>Plėtoti ir modernizuoti gyvenamosios aplinkos infrastruktūrą 01</t>
  </si>
  <si>
    <t>Gyventojų, teigiamai įvertinusių savivaldybės administracijos darbą, atnaujinant ir plėtojant gyvenamosios aplinkos infrastruktūrą, dalis</t>
  </si>
  <si>
    <t>%</t>
  </si>
  <si>
    <t>30,00</t>
  </si>
  <si>
    <t>0,00</t>
  </si>
  <si>
    <t>32,00</t>
  </si>
  <si>
    <t>34,00</t>
  </si>
  <si>
    <t>11.01.01</t>
  </si>
  <si>
    <t>Kelių, gatvių, automobilių stovėjimo aikštelių, viešųjų erdvių infrastruktūros modernizavimas ir plėtra 01</t>
  </si>
  <si>
    <t>Vietinės reikšmės kelių su patobulinta danga dalis nuo bendro vietinės reikšmės kelių ilgio</t>
  </si>
  <si>
    <t>17,00</t>
  </si>
  <si>
    <t>17,40</t>
  </si>
  <si>
    <t>17,70</t>
  </si>
  <si>
    <t>Kelių eismo įvykių, kuriuose žuvo ar buvo sužeisti žmonės skaičius</t>
  </si>
  <si>
    <t>vnt.</t>
  </si>
  <si>
    <t>11.01.01.119</t>
  </si>
  <si>
    <t>Vietinės reikšmės keliams (gatvėms) tiesti, taisyti, prižiūrėti ir saugaus eismo sąlygoms užtikrinti, projektų ekspertizei ir techninei priežiūrai vykdyti</t>
  </si>
  <si>
    <t>288740810 Raseinių rajono savivaldybės administracija</t>
  </si>
  <si>
    <t>Valmantas Bentnorius</t>
  </si>
  <si>
    <t>SB</t>
  </si>
  <si>
    <t>102</t>
  </si>
  <si>
    <t>Atliktų darbų, atnaujinant gatvių elementų, kurie netinkami finansuoti KPP lėšomis, procentas</t>
  </si>
  <si>
    <t>100,00</t>
  </si>
  <si>
    <t>11.01.01.123</t>
  </si>
  <si>
    <t>Betygalos miestelio viešosios infrastruktūros įrengimas Vytauto gatvėje</t>
  </si>
  <si>
    <t>Loreta Sirvidienė, Valmantas Bentnorius</t>
  </si>
  <si>
    <t>Įrengto naujo šaligatvio Betygalos mstl. Vytauto g. ilgis</t>
  </si>
  <si>
    <t>km</t>
  </si>
  <si>
    <t>0,44</t>
  </si>
  <si>
    <t>P</t>
  </si>
  <si>
    <t>1092</t>
  </si>
  <si>
    <t>11.01.01.125</t>
  </si>
  <si>
    <t>Teritorijos prie Raseinių ligoninės sutvarkymas, įrengiant pėsčiųjų takus ir automobilių stovėjimo aikštelę</t>
  </si>
  <si>
    <t>Architektūros ir teritorijų planavimo skyrius</t>
  </si>
  <si>
    <t>Gintas Brazas</t>
  </si>
  <si>
    <t>Atnaujintų teritorijų prie Raseinių ligoninės, įrengiant pėsčiųjų takus ir automobilių stovėjimo aikštelę, įskaitant apšvietimą ir lietaus nuotekų tinklus, skaičius</t>
  </si>
  <si>
    <t>1,00</t>
  </si>
  <si>
    <t>11.01.01.133</t>
  </si>
  <si>
    <t>Raseinių sen., Andriušaičių k., Bokšto g. (8v16) dalies kapitalinis remontas</t>
  </si>
  <si>
    <t>Imantas Piekus, Loreta Sirvidienė</t>
  </si>
  <si>
    <t>Kapitališkai suremontuotos Raseinių sen., Andriušaičių k., Bokšto g. (8v16) dalies ilgis</t>
  </si>
  <si>
    <t>0,87</t>
  </si>
  <si>
    <t>ES</t>
  </si>
  <si>
    <t>3034</t>
  </si>
  <si>
    <t>SB(VB)</t>
  </si>
  <si>
    <t>212</t>
  </si>
  <si>
    <t>KPP</t>
  </si>
  <si>
    <t>215</t>
  </si>
  <si>
    <t>11.01.01.147</t>
  </si>
  <si>
    <t>Automobilių stovėjimo aikštelės prie Paliepių seniūnijos administracinio pastato sutvarkymas</t>
  </si>
  <si>
    <t>m2</t>
  </si>
  <si>
    <t>1 050,00</t>
  </si>
  <si>
    <t>11.01.01.149</t>
  </si>
  <si>
    <t>Automobilių stovėjimo aikštelės prie Raseinių kūno kultūros ir sporto centro pastato sutvarkymas</t>
  </si>
  <si>
    <t>Imantas Piekus</t>
  </si>
  <si>
    <t>740,00</t>
  </si>
  <si>
    <t>11.01.01.150</t>
  </si>
  <si>
    <t>Šiluvos miestelio Žaiginio g. kapitalinis remontas</t>
  </si>
  <si>
    <t>Kapitališkai suremontuotos Šiluvos miestelio Žaiginio g. ilgis</t>
  </si>
  <si>
    <t>0,80</t>
  </si>
  <si>
    <t>11.01.01.161</t>
  </si>
  <si>
    <t>Pėsčiųjų ir dviračių takų plėtra Raseinių mieste, II etapas</t>
  </si>
  <si>
    <t>Imantas Piekus, Jūratė Verde</t>
  </si>
  <si>
    <t>Įrengtų ir rekonstruotų pėsčiųjų ir dviračių takų Raseinių m. Ateities g. ilgis</t>
  </si>
  <si>
    <t>0,60</t>
  </si>
  <si>
    <t>3032</t>
  </si>
  <si>
    <t>11.01.01.167</t>
  </si>
  <si>
    <t>Krepšinio aikštelės įrengimas Ariogaloje Verdėlupio kvartale</t>
  </si>
  <si>
    <t>Artūras Kosa, Jūratė Verde</t>
  </si>
  <si>
    <t>11.01.01.169</t>
  </si>
  <si>
    <t>Teritorijos atnaujinimas, įrengiant aikšteles ir privažiavimus prie objektų, esančių Kalnų 15 A, Raseiniai</t>
  </si>
  <si>
    <t>Artūras Kosa</t>
  </si>
  <si>
    <t>Sutvarkytos teritorijos prie objektų, esančių Kalnų 15 A, Raseiniai, įrengiant aikšteles ir privažiavimus, plotas</t>
  </si>
  <si>
    <t>11.01.01.170</t>
  </si>
  <si>
    <t>Raseinių miesto sen. Sporto g. (11R73a) ir Reizgupio g. (11R65) (iki Žvyryno g.) kapitalinis remontas</t>
  </si>
  <si>
    <t>Kapitališkai suremontuotos Raseinių m. sen. Sporto g. (11R73a) ir Reizgupio g. (11R65) (iki Žvyryno g.) ilgis</t>
  </si>
  <si>
    <t>11.01.01.171</t>
  </si>
  <si>
    <t>Raseinių miesto sen. Saulėtekio g. (11R69) kapitalinis remontas</t>
  </si>
  <si>
    <t>Kapitališkai suremontuotos Raseinių m. sen. Saulėtekio g. (11R69) ilgis</t>
  </si>
  <si>
    <t>0,15</t>
  </si>
  <si>
    <t>11.01.01.172</t>
  </si>
  <si>
    <t>Ariogalos miesto sen. Smėlynų g. (12A28, 12A28a) kapitalinis remontas</t>
  </si>
  <si>
    <t>Kapitališkai suremontuotos Ariogalos m. sen. Smėlynų g. (12A28, 12A28a) ilgis</t>
  </si>
  <si>
    <t>0,34</t>
  </si>
  <si>
    <t>11.01.01.173</t>
  </si>
  <si>
    <t>Ariogalos sen. Negirvos k. Liepų g. (1V102 kelio dalis) kapitalinis remontas</t>
  </si>
  <si>
    <t>Kapitališkai suremontuotos Ariogalos sen. Negirvos k. Liepų g. (1V102 kelio dalis) ilgis</t>
  </si>
  <si>
    <t>0,24</t>
  </si>
  <si>
    <t>11.01.01.174</t>
  </si>
  <si>
    <t>Betygalos sen. Berteškių k. Lakštingalų g. (2B3) kapitalinis remontas</t>
  </si>
  <si>
    <t>Kapitališkai suremontuotos Betygalos sen. Berteškių k. Lakštingalų g. (2B3) ilgis</t>
  </si>
  <si>
    <t>0,27</t>
  </si>
  <si>
    <t>11.01.01.175</t>
  </si>
  <si>
    <t>Girkalnio sen. Girkalnio mstl. Aušros g. (3G5) kapitalinis remontas</t>
  </si>
  <si>
    <t>Kapitališkai suremontuotos Girkalnio sen. Girkalnio mstl. Aušros g. (3G5) ilgis</t>
  </si>
  <si>
    <t>0,20</t>
  </si>
  <si>
    <t>11.01.01.176</t>
  </si>
  <si>
    <t>Kalnujų sen. Trakinių k. Trakinių g. (4P3)  kapitalinis remontas</t>
  </si>
  <si>
    <t>Kapitališkai suremontuotos Kalnujų sen. Trakinių k. Trakinių g. (4P3) ilgis</t>
  </si>
  <si>
    <t>0,48</t>
  </si>
  <si>
    <t>11.01.01.177</t>
  </si>
  <si>
    <t>Nemakščių sen. Užkalnių k. Liepų g. (5U3) kapitalinis remontas</t>
  </si>
  <si>
    <t>Kapitališkai suremontuotos Nemakščių sen. Užkalnių k. Liepų g. (5U3) ilgis</t>
  </si>
  <si>
    <t>0,65</t>
  </si>
  <si>
    <t>11.01.01.178</t>
  </si>
  <si>
    <t>Pagojukų sen. Kaulakių k. Sutkaičių g. (6K5) kapitalinis remontas</t>
  </si>
  <si>
    <t>Kapitališkai suremontuotos Pagojukų sen. Kaulakių k. Sutkaičių g. (6K5) ilgis</t>
  </si>
  <si>
    <t>0,37</t>
  </si>
  <si>
    <t>11.01.01.179</t>
  </si>
  <si>
    <t>Paliepių sen. Anžilių k. Pievų g. (7A3) kapitalinis remontas</t>
  </si>
  <si>
    <t>Kapitališkai suremontuotos Paliepių sen. Anžilių k. Pievų g. (7A3) ilgis</t>
  </si>
  <si>
    <t>0,25</t>
  </si>
  <si>
    <t>11.01.01.180</t>
  </si>
  <si>
    <t>Raseinių sen. Ramonų k. Žibuoklių g. (8R8) kapitalinis remontas</t>
  </si>
  <si>
    <t>Kapitališkai suremontuotos Raseinių sen. Ramonų k. Žibuoklių g. (8R8) ilgis</t>
  </si>
  <si>
    <t>0,16</t>
  </si>
  <si>
    <t>11.01.01.181</t>
  </si>
  <si>
    <t>Šiluvos sen. Lyduvėnų k. Piliakalnio g. (9v110) kapitalinis remontas</t>
  </si>
  <si>
    <t>Kapitališkai suremontuotos Šiluvos sen. Lyduvėnų k. Piliakalnio g. (9v110) ilgis</t>
  </si>
  <si>
    <t>0,30</t>
  </si>
  <si>
    <t>11.01.01.182</t>
  </si>
  <si>
    <t>Viduklės sen. Paupio k. Kadagių g. (10P3) kapitalinis remontas</t>
  </si>
  <si>
    <t>Kapitališkai suremontuotos Viduklės sen. Paupio k. Kadagių g. (10P3) ilgis</t>
  </si>
  <si>
    <t>11.01.01.183</t>
  </si>
  <si>
    <t>Betygalos sen. Berteškių k. Liepų g. (2B5) kapitalinis remontas</t>
  </si>
  <si>
    <t>Kapitališkai suremontuotos Betygalos sen. Berteškių k. Liepų g. (2B5) ilgis</t>
  </si>
  <si>
    <t>11.01.01.185</t>
  </si>
  <si>
    <t>Raseinių m. Kavaltrakio g. pratęsimas, įrengiant aplinkkelį</t>
  </si>
  <si>
    <t>Aplinkkelio įrengimui, pratęsiant Raseinių m. Kavaltrakio g., parengtų tyrimų, projektinės dokumentacijos skaičius</t>
  </si>
  <si>
    <t>11.01.01.66.</t>
  </si>
  <si>
    <t>Raseinių m. centrinės dalies patrauklumo didinimas (rekonstruojant Vilniaus g. ir modernizuojant vietos bendruomenei svarbias viešąsias erdves)</t>
  </si>
  <si>
    <t>Armandas Mockus, Jūratė Verde, Valmantas Bentnorius</t>
  </si>
  <si>
    <t>Atliktų darbų, vykdant Raseinių m. centrinės dalies patrauklumo didinimas (rekonstruojant Vilniaus g. ir modernizuojant vietos bendruomenei svarbias viešąsias erdves) darbų, procentas</t>
  </si>
  <si>
    <t>11.01.01.68.</t>
  </si>
  <si>
    <t>Raseinių m. prekyvietės ir viešųjų erdvių modernizavimas (Vytauto Didžiojo g., Žemaitės g., V. Grybo g. ir Algirdo g.)</t>
  </si>
  <si>
    <t>Gintas Brazas, Viktorija Jociūtė</t>
  </si>
  <si>
    <t>Įvykdytų įsipareigojimų pagal Raseinių m. prekyvietės ir viešųjų erdvių modernizavimo (Vytauto Didžiojo g., Žemaitės g., V. Grybo g. ir Algirdo g.) sutartį procentas</t>
  </si>
  <si>
    <t>20,00</t>
  </si>
  <si>
    <t>11.01.01.92</t>
  </si>
  <si>
    <t>Pėsčiųjų ir dviračių takų statyba Raseinių m. Žvyryno g., Žibuoklių g. ir Maironio g. dalyse</t>
  </si>
  <si>
    <t>Įrengtų pėsčiųjų ir dviračių takų  Raseinių m. Žvyryno g., Žibuoklių g. ir Maironio g. dalyse ilgis</t>
  </si>
  <si>
    <t>1,45</t>
  </si>
  <si>
    <t>11.01.02</t>
  </si>
  <si>
    <t>Modernizuoti ir plėtoti apšvietimo infrastruktūrą, gerinant darnaus judumo  sąlygas ir saugumą 02</t>
  </si>
  <si>
    <t>Įgyvendintų apšvietimo infrastruktūros modernizavimo ir/ar plėtros projektų skaičius</t>
  </si>
  <si>
    <t>2,00</t>
  </si>
  <si>
    <t>11.01.02.04.</t>
  </si>
  <si>
    <t>Raseinių  r. sav. miestų, kaimų ir miestelių apšvietimo tinklų rekonstrukcija ir įrengimas</t>
  </si>
  <si>
    <t>Vietinio ūkio ir turto valdymo skyrius</t>
  </si>
  <si>
    <t>Romualdas Morkevičius</t>
  </si>
  <si>
    <t>Vietovių, kuriuose įrengti arba atnaujinti, šviestuvai, skaičius</t>
  </si>
  <si>
    <t>11.01.03.</t>
  </si>
  <si>
    <t>Atnaujinti ir plėtoti gyvenamosios aplinkos infrastruktūrą, mažinant energijos sąnaudas ir oro teršimą, naudojant atsinaujinančius išteklius 03</t>
  </si>
  <si>
    <t>Įgyvendintų gyvenamosios aplinkos infrastruktūros atnaujinimo ir/ar plėtros projektų skaičius</t>
  </si>
  <si>
    <t>Vietovių, kuriose atnaujinta ir/ar plėtota gyvenamosios aplinkos infrastruktūrą skaičius</t>
  </si>
  <si>
    <t>7,00</t>
  </si>
  <si>
    <t>3,00</t>
  </si>
  <si>
    <t>4,00</t>
  </si>
  <si>
    <t>11.01.03.01.</t>
  </si>
  <si>
    <t>Raseinių Šaltinio progimnazijos pastato Raseiniuose, Ateities g. 23, rekonstravimas</t>
  </si>
  <si>
    <t>Egidijus Alijauskas, Viktorija Jociūtė</t>
  </si>
  <si>
    <t>Rekonstruotas Raseinių Šaltinio progimnazijos pastatas (Raseiniuose, Ateities g. 23)</t>
  </si>
  <si>
    <t>11.01.03.101</t>
  </si>
  <si>
    <t>Investicija į UAB "Raseinių šilumos tinklai" daugiabučių namų šilumos punktų vizualizacijos ir karšto vandens skaitliukų su nuotoliniu nuskaitymu įrengimas</t>
  </si>
  <si>
    <t>Daugiabučių namų šilumos punktų, kuriuose įrengtas vizualizacijos ir karšto vandens skaitliukų su nuotoliniu nuskaitymas, skaičius</t>
  </si>
  <si>
    <t>11.01.03.102</t>
  </si>
  <si>
    <t>Investicija į UAB "Raseinių šilumos tinklai" Šiluvos miestelio katilinės modernizavimas keičiant susidėvėjusį katilą nauju</t>
  </si>
  <si>
    <t>Modernizuotų Šiluvos miestelio katilinės katilų, keičiant susidėvėjusį katilą nauju, skaičius</t>
  </si>
  <si>
    <t>11.01.03.103</t>
  </si>
  <si>
    <t>Investicija į UAB "Raseinių šilumos tinklai" Viduklės miestelio katilinės modernizavimas keičiant susidėvėjusį katilą nauju</t>
  </si>
  <si>
    <t>Modernizuotų Viduklės miestelio katilinės katilų, keičiant susidėvėjusį katilą nauju, skaičius</t>
  </si>
  <si>
    <t>11.01.03.104</t>
  </si>
  <si>
    <t>Atsinaujinančių saulės energijos išteklių panaudojimas Raseinių rajono savivaldybės visuomeninės ir gyvenamosios paskirties pastatuose</t>
  </si>
  <si>
    <t>Parengtos dokumentacijos, skirtos pastatų, kuriuose numatyta įdiegti atsinaujinančių saulės energijos išteklių panaudojimo priemones Raseinių r. sav., skaičius</t>
  </si>
  <si>
    <t>11.01.03.105</t>
  </si>
  <si>
    <t>Raseinių m. daugiabučių namų kiemų kompleksinis tvarkymas</t>
  </si>
  <si>
    <t>11.01.03.106</t>
  </si>
  <si>
    <t>Viešosios erdvės prie Raseinių miesto III tvenkinio atnaujinimas</t>
  </si>
  <si>
    <t>Egidijus Alijauskas</t>
  </si>
  <si>
    <t>Viešųjų erdvių prie Raseinių miesto III tvenkinio atnaujinimui parengtų projektinių dokumentų skaičius</t>
  </si>
  <si>
    <t>11.01.03.26.</t>
  </si>
  <si>
    <t>Raseinių r. sav. seniūnijų administracinių pastatų (Girkalnio, Viduklės, Betygalos, Kalnujų, Paliepių)  kapitalinis remontas</t>
  </si>
  <si>
    <t>Kapitališkai suremontuotų seniūnijų skaičius</t>
  </si>
  <si>
    <t>11.01.03.28.</t>
  </si>
  <si>
    <t>Raseinių rajono kultūros centro Raseiniuose, Vytauto Didžiojo g. 10, rekonstravimas, infrastruktūros pritaikymas visuomenės poreikiams</t>
  </si>
  <si>
    <t>Aleksandra Liutko, Egidijus Alijauskas, Viktorija Jociūtė</t>
  </si>
  <si>
    <t>Atliktų darbų, įskaitant projektavimą (rekonstruojant Raseinių rajono kultūros centro Raseiniuose, Vytauto Didžiojo g. 10, pastatą, įskaitant įrangos įsigijimą), procentas</t>
  </si>
  <si>
    <t>50,00</t>
  </si>
  <si>
    <t>SB(VIP)</t>
  </si>
  <si>
    <t>204</t>
  </si>
  <si>
    <t>11.01.03.32.</t>
  </si>
  <si>
    <t>Investicija į UAB "Raseinių autobusų parkas" (Viešojo transporto plėtrai)</t>
  </si>
  <si>
    <t>Kęstutis Derliūnas, Robertas Pareigis</t>
  </si>
  <si>
    <t>Įsigytų autobusų skaičius</t>
  </si>
  <si>
    <t>11.01.03.59</t>
  </si>
  <si>
    <t>Komunalinių atliekų tvarkymo infrastruktūros atnaujinimas ir  plėtra Raseinių rajono savivaldybėje</t>
  </si>
  <si>
    <t>Aleksandra Liutko, Egidijus Alijauskas, Tomas Andriulis</t>
  </si>
  <si>
    <t>3031</t>
  </si>
  <si>
    <t>11.01.03.65</t>
  </si>
  <si>
    <t>Naujų kapinių įrengimas Dumšiškių kaime, Raseinių r.</t>
  </si>
  <si>
    <t>Armandas Mockus, Imantas Piekus</t>
  </si>
  <si>
    <t>Įrengtų naujų kapinių Dumšiškių kaime, Raseinių r., įrengiant pradinę būtiną infrastruktūrą, skaičius</t>
  </si>
  <si>
    <t>11.01.03.67</t>
  </si>
  <si>
    <t>Viduklės miestelio bendruomeninės infrastruktūros gerinimas</t>
  </si>
  <si>
    <t>Egidijus Alijauskas, Jūratė Verde</t>
  </si>
  <si>
    <t>Atliktų darbų, įskaitant projektavimą (gerinant Viduklės miestelio bendruomeninės infrastruktūrą), procentas</t>
  </si>
  <si>
    <t>3035</t>
  </si>
  <si>
    <t>11.01.03.68</t>
  </si>
  <si>
    <t>Neformaliojo ugdymosi galimybių didinimas modernizuojant Raseinių kūno kultūros ir sporto centrą</t>
  </si>
  <si>
    <t>Imantas Piekus, Viktorija Jociūtė</t>
  </si>
  <si>
    <t>11.01.03.79</t>
  </si>
  <si>
    <t>Raseinių m. bendrojo ugdymo įstaigų efektyvumo didinimas</t>
  </si>
  <si>
    <t>Daiva Daugėlienė, Egidijus Alijauskas</t>
  </si>
  <si>
    <t>11.01.03.81</t>
  </si>
  <si>
    <t>Administracinės paskirties pastato (Raseiniai, Maironio g. 7) energinio efektyvumo didinimas (atnaujinimas)</t>
  </si>
  <si>
    <t>Parengtos dokumentacijos, skirtos kapitališkai suremontuoti administracinės paskirties pastatą, Raseiniai, Maironio g. 7, skaičius</t>
  </si>
  <si>
    <t>11.01.03.82</t>
  </si>
  <si>
    <t>Vosiliškio kapinių įrengimas (išplėtimas)</t>
  </si>
  <si>
    <t>Pagojukų seniūnija</t>
  </si>
  <si>
    <t>Antanas Valantinas</t>
  </si>
  <si>
    <t>Parengtos dokumentacijos, Vosiliškio kapinių išplėtimui (įrengimui), skaičius</t>
  </si>
  <si>
    <t>11.01.03.93</t>
  </si>
  <si>
    <t>Bendruomeninių vaikų globos namų ir vaikų dienos centrų tinklo plėtra Raseinių rajono savivaldybėje</t>
  </si>
  <si>
    <t>Imantas Piekus, Loreta Laugalienė, Viktorija Jociūtė</t>
  </si>
  <si>
    <t>11.01.03.94</t>
  </si>
  <si>
    <t>Sporto infrastruktūros įrengimas prie Raseinių r. Betygalos Maironio gimnazijos</t>
  </si>
  <si>
    <t>680,00</t>
  </si>
  <si>
    <t>11.01.03.96</t>
  </si>
  <si>
    <t>Socialinių paslaugų infrastruktūros tinklo sukūrimas ir plėtra asmenims, turintiems proto ir (arba) psichikos negalią Raseinių rajono savivaldybėje</t>
  </si>
  <si>
    <t>Daiva Daugėlienė, Imantas Piekus, Loreta Laugalienė</t>
  </si>
  <si>
    <t>Pritaikytos infrastruktūros, sukuriant  ir išplečiant socialinių paslaugų infrastruktūros tinklą asmenims, turintiems proto ir (arba) psichikos negalią Raseinių r. sav. Kalnų 15A (Raseiniai), Liepų g. 2 (Gabšiai, Raseinių r.), skaičius</t>
  </si>
  <si>
    <t>11.01.03.98</t>
  </si>
  <si>
    <t>Raseinių m. seniūnijos administracinio pastato išorės remontas (Raseinių m., Maironio g.38)</t>
  </si>
  <si>
    <t>Atliktų Raseinių m. sen. administracinio pastato išorės (Raseinių m., Maironio g.38) remonto darbų procentas</t>
  </si>
  <si>
    <t>11.01.03.99</t>
  </si>
  <si>
    <t>Nemakščių sen. administracinio pastato išorės remontas (Raseinių r. sav., Nemakščių mstl., Laisvės g. 27)</t>
  </si>
  <si>
    <t>11.01.05.</t>
  </si>
  <si>
    <t>Plėtoti ir modernizuoti vandens tiekimo ir nuotekų šalinimo infrastruktūrą ir jos inventorizavimo sistemą 05</t>
  </si>
  <si>
    <t>Gyventojų būstų, prisijungusių prie nuotekų surinkimo tinklų, dalis nuo bendro būstų skaičiaus</t>
  </si>
  <si>
    <t>68,00</t>
  </si>
  <si>
    <t>69,00</t>
  </si>
  <si>
    <t>70,00</t>
  </si>
  <si>
    <t>11.01.05.09</t>
  </si>
  <si>
    <t>Investavimas į UAB "Raseinių vandenys" (Magistralinių  nuotekų tinklų tiesimas ir valymo įrenginių statyba Raseinių r. sav., Nemakščių sen., Nemakščių mstl.)</t>
  </si>
  <si>
    <t>Algirdas Kumpikevičius, Romualdas Morkevičius</t>
  </si>
  <si>
    <t>Atliktų darbų, vykdant magistralinių  nuotekų tinklų tiesimą ir valymo įrenginių statybą Raseinių r. sav., Nemakščių sen., Nemakščių mstl., procentas</t>
  </si>
  <si>
    <t>11.01.05.10</t>
  </si>
  <si>
    <t>Investavimas į UAB "Raseinių vandenys" Raseinių r. sav. Ariogalos k. sen. Gėluvos k. vandentiekio ir nuotekų tinklų statyba</t>
  </si>
  <si>
    <t>11.01.05.22</t>
  </si>
  <si>
    <t>Investicija į UAB „Raseinių vandenys" (Vandentiekio ir buitinių nuotekų tinklų statyba Raseiniuose, sodininkų bendrijose „Dubysa" ir „Raizgupis")</t>
  </si>
  <si>
    <t>Atliktų darbų, vykdant vandentiekio ir buitinių nuotekų tinklų statybą Raseiniuose, sodininkų bendrijose „Dubysa" ir „Raizgupis", procentas</t>
  </si>
  <si>
    <t>11.01.05.30</t>
  </si>
  <si>
    <t>Investavimas į UAB "Raseinių vandenys"  (Vandens tiekimo ir nuotekų tvarkymo infrastruktūros plėtra ir rekonstrukcija Raseinių rajono savivaldybėje)</t>
  </si>
  <si>
    <t>Atliktų darbų, vykdant vandentiekio ir nuotekų tvarkymo tinklų statybą ir rekonstravimą Raseinių r. sav. Ramonų, Gruzdiškės, Kaulakių, Pramedžiavos ir Ražaitėlių kaimų  (2021 m. Kaulakių k.), procentas</t>
  </si>
  <si>
    <t>11.01.05.31</t>
  </si>
  <si>
    <t>Investavimas į UAB "Raseinių vandenys" (Raseinių r. sav., Viduklės sen., Viduklės gel. stoties ir Virgainių gyv. inž. tinklų  statyba)</t>
  </si>
  <si>
    <t>Atliktų darbų, vykdant Raseinių r. sav., Viduklės sen., Viduklės gel. stoties ir Virgainių gyv. inž. tinklų statybą, procentas</t>
  </si>
  <si>
    <t>11.01.05.32</t>
  </si>
  <si>
    <t>Investavimas į UAB "Raseinių vandenys" (Raseinių r. sav., Paliepių sen. Sujainių ir Paliepių k. nuotekų valyklos ir inžinerinių tinklų statyba)</t>
  </si>
  <si>
    <t>Atliktų darbų, vykdant Raseinių r. sav., Paliepių sen. Sujainių ir Paliepių k. nuotekų valyklos ir inžinerinių tinklų statybą, procentas</t>
  </si>
  <si>
    <t>11.01.05.46</t>
  </si>
  <si>
    <t>Investicija į UAB "Raseinių vandenys“ vandentvarkos objektų inventorizacija</t>
  </si>
  <si>
    <t>Atlikta vandentvarkos objektų inventorizacija</t>
  </si>
  <si>
    <t>11.01.05.63</t>
  </si>
  <si>
    <t>Investicija į UAB "Raseinių vandenys" (Raseinių r.  sav. vandens kokybės gerinimas devyniuose kaimuose)</t>
  </si>
  <si>
    <t>Atliktų darbų gerinant vandens kokybę, procentas</t>
  </si>
  <si>
    <t>60,00</t>
  </si>
  <si>
    <t>11.01.05.64</t>
  </si>
  <si>
    <t>Investicija į UAB "Raseinių vandenys" (Raseinių r. sav., Raseinių sen., Kaulakių k. nuotekų valyklos statyba)</t>
  </si>
  <si>
    <t>Atlikta Raseinių r. sav., Raseinių sen., Kaulakių k. nuotekų valyklos statyba</t>
  </si>
  <si>
    <t>11.01.05.67</t>
  </si>
  <si>
    <t>Raseinių rajono savivaldybės privačių namų prijungimas prie nuotekų surinkimo infrastruktūros</t>
  </si>
  <si>
    <t>Jūratė Verde, Romualdas Morkevičius</t>
  </si>
  <si>
    <t>Pagal projektą suplanuotų ir prijunktų Raseinių rajono savivaldybės privačių namų prie nuotekų surinkimo infrastruktūros(atliktų darbų procentas)</t>
  </si>
  <si>
    <t>11.01.05.71</t>
  </si>
  <si>
    <t>Investavimas į UAB "Raseinių vandenys" (Geriamojo vandens kokybės užtikrinimo priemonių įrengimas Alėjų k., Anžilių k., Paliepių k., Šliužų k.)</t>
  </si>
  <si>
    <t>Įrengtų geriamojo vandens kokybės užtikrinimui  reikalingų priemonių Raseinių r. sav. Alėjų k., Anžilių k., Paliepių k., Šliužų k., skaičius</t>
  </si>
  <si>
    <t>11.01.05.73</t>
  </si>
  <si>
    <t>Investicija į UAB "Raseinių vandenys" (Vandens tiekimo ir nuotekų infrastruktūros plėtra ir rekonstrukcija Raseinių rajono savivaldybėje. III etapas) Ariogalos m. Derliaus, P. Cvirkos, Dubysos, Ateities, Šlaitų, Vyšnių, Smėlynų ir Vytauto g.</t>
  </si>
  <si>
    <t>Atliktų darbų, vykdant vandens tiekimo ir nuotekų tinklų statybą ir rekonstravimą Raseinių r. sav. Ariogalos m. Derliaus, P. Cvirkos, Dubysos, Ateities, Šlaitų, Vyšnių, Smėlynų ir Vytauto g., procentas</t>
  </si>
  <si>
    <t>Europos Sąjungos paramos lėšos</t>
  </si>
  <si>
    <t>Valstybės biudžeto specialiosios tikslinės dotacijos lėšos iš valstybės investicijų programos</t>
  </si>
  <si>
    <t>kelių priežiūros ir plėtros programos lėšos</t>
  </si>
  <si>
    <t>paskolos lėšos</t>
  </si>
  <si>
    <t>SB- Savivaldybės biudžeto lėšos</t>
  </si>
  <si>
    <t>IŠ VISO:</t>
  </si>
  <si>
    <t>RASEINIŲ RAJONO SAVIVALDYBĖS 2021-2023 M. STRATEGINIO VEIKLOS PLANO</t>
  </si>
  <si>
    <t>INVESTICIJŲ PROGRAMA NR. 11</t>
  </si>
  <si>
    <t>2021-2023 METŲ PRIEMONIŲ, MATAVIMO KRITERIJŲ IR IŠLAIDŲ SUVESTINĖ</t>
  </si>
  <si>
    <t>Komunalinių atliekų surinkimo ir pirminio rūšiavimo infrastruktūros (atliekų surinkimo aikštelių ir DGASA Gėluvoje) sukūrimo, įskaitant projektavimą, procentas</t>
  </si>
  <si>
    <t>Atliktų darbų, vykdant Raseinių r. sav. Ariogalos k. sen. Gėluvos k. vandentiekio ir nuotekų tinklų statybą, procentas</t>
  </si>
  <si>
    <t>Įrengta krepšinio aikštelė prie Vytauto g., Ariogaloje</t>
  </si>
  <si>
    <t>Sutvarkytos automobilių stovėjimo aikštelės prie Paliepių seniūnijos administracinio pastato (Mokyklos g. 6, Sujainiai) plotas</t>
  </si>
  <si>
    <t>Sutvarkytos automobilių stovėjimo aikštelės prie Raseinių kūno kultūros ir sporto centro pastato (Vilniaus g. 11, Raseiniai) plotas</t>
  </si>
  <si>
    <t>Atliktų darbų, įskaitant projektavimą (modernizuojant Raseinių kūno kultūros ir sporto centrą, Vilniaus g. 11A, Raseiniai), procentas</t>
  </si>
  <si>
    <t>Įsigytų ir atnaujintų bendruomeninių vaikų globos namų ir vaikų dienos centrų tinklo plėtrai skirtų patalpų ir būstų Raseinių r. sav. Raseinių ir Ariogalos m. (Vytenio 11, Ariogala)skaičius</t>
  </si>
  <si>
    <t>Atnaujinto stadiono prie Raseinių r. Betygalos Maironio gimnazijos (Dubysos g. 10, Betygala) plotas</t>
  </si>
  <si>
    <t>Įsigyta gatvių atnaujinimo techninių projektų ekspertizės ir techninės priežiūros paslaugos (vėliau paskirstomos pagal objektus)</t>
  </si>
  <si>
    <t>11.01.05.75</t>
  </si>
  <si>
    <t>„Investicija į UAB „Raseinių vandenys“ (Nuotekų tinklų įrengimas Ariogalos sen. Gėluvos k.)“</t>
  </si>
  <si>
    <t>Atliktų darbų, vykdant nuotekų tinklų įrengimo Ariogalos sen. Gėluvos k. projektą, procentas</t>
  </si>
  <si>
    <t>2021 m. skirtų lėšų planas</t>
  </si>
  <si>
    <t>Robertas Pareigis</t>
  </si>
  <si>
    <t>Sutvarkytų daugiabučių namų kiemų Jaunimo g. 12 ir Dubysos g. 1, Raseinių m., skaičius</t>
  </si>
  <si>
    <t>Įgyvendintas projektas (Prezidento Jono Žemaičio gimnazijoje ir Raseinių Šaltinio progimnazijoje)</t>
  </si>
  <si>
    <t>Atliktų darbų, įskaitant projektavimą procentas</t>
  </si>
  <si>
    <t>Raseinių sen. Sukuriškių k. Smėliakalnio g. (8v8) kapitalinis remontas</t>
  </si>
  <si>
    <t>11.01.01.163</t>
  </si>
  <si>
    <t>,</t>
  </si>
  <si>
    <t xml:space="preserve">Raseinių rajono savivaldybės tarybos 2021 m. sausio 28 d. sprendimu Nr. TS -2  patvirtinto 2021-2023 metų strateginio veiklos plano 10 priedo lentelė                                                                                        10 priedo lentelė    </t>
  </si>
  <si>
    <t>(Raseinių rajono savivaldybės tarybos 2020 m.                       d. sprendimo Nr. TS-   redakcija)</t>
  </si>
  <si>
    <t>Atliktų Nemakščių sen. administracinio pastato išorės (Nemakščių mstl., Laisvės g. 27) rekonstravimo darbų procentas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</si>
</sst>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27]#,##0.00;\-#,##0.00;&quot;&quot;"/>
    <numFmt numFmtId="165" formatCode="0.0"/>
    <numFmt numFmtId="166" formatCode="#,##0.00_ ;\-#,##0.00\ "/>
  </numFmts>
  <fonts count="11" x14ac:knownFonts="1">
    <font>
      <sz val="11"/>
      <color rgb="FF000000"/>
      <name val="Calibri"/>
      <family val="2"/>
    </font>
    <font>
      <sz val="10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9"/>
      <name val="times New Roman"/>
      <family val="2"/>
    </font>
    <font>
      <b/>
      <sz val="9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b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6B764"/>
        <bgColor rgb="FFF6B764"/>
      </patternFill>
    </fill>
    <fill>
      <patternFill patternType="solid">
        <fgColor rgb="FFF6D59B"/>
        <bgColor rgb="FFF6D59B"/>
      </patternFill>
    </fill>
    <fill>
      <patternFill patternType="solid">
        <fgColor rgb="FFF6F0A6"/>
        <bgColor rgb="FFF6F0A6"/>
      </patternFill>
    </fill>
    <fill>
      <patternFill patternType="none">
        <fgColor rgb="FF000000"/>
        <bgColor rgb="FF000000"/>
      </patternFill>
    </fill>
    <fill>
      <patternFill patternType="solid">
        <fgColor rgb="FFEBEBEB"/>
        <bgColor rgb="FFEBEBEB"/>
      </patternFill>
    </fill>
    <fill>
      <patternFill patternType="solid">
        <fgColor rgb="FFFFC000"/>
        <bgColor indexed="52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 applyBorder="0"/>
    <xf numFmtId="0" fontId="1" fillId="5" borderId="0"/>
  </cellStyleXfs>
  <cellXfs count="146">
    <xf numFmtId="0" fontId="0" fillId="0" borderId="0" xfId="0" applyNumberFormat="1" applyFill="1" applyAlignment="1" applyProtection="1"/>
    <xf numFmtId="0" fontId="4" fillId="5" borderId="0" xfId="1" applyFont="1" applyBorder="1"/>
    <xf numFmtId="0" fontId="2" fillId="5" borderId="0" xfId="1" applyFont="1" applyBorder="1" applyAlignment="1">
      <alignment horizontal="center" vertical="center" wrapText="1"/>
    </xf>
    <xf numFmtId="0" fontId="5" fillId="4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2" fillId="5" borderId="0" xfId="1" applyFont="1" applyBorder="1" applyAlignment="1">
      <alignment horizontal="center" vertical="center"/>
    </xf>
    <xf numFmtId="0" fontId="3" fillId="5" borderId="13" xfId="1" applyFont="1" applyBorder="1" applyAlignment="1">
      <alignment wrapText="1"/>
    </xf>
    <xf numFmtId="0" fontId="8" fillId="0" borderId="0" xfId="0" applyNumberFormat="1" applyFont="1" applyFill="1" applyAlignment="1" applyProtection="1"/>
    <xf numFmtId="0" fontId="6" fillId="0" borderId="8" xfId="0" applyNumberFormat="1" applyFont="1" applyFill="1" applyBorder="1" applyAlignment="1" applyProtection="1">
      <alignment horizontal="center" readingOrder="1"/>
    </xf>
    <xf numFmtId="0" fontId="6" fillId="0" borderId="8" xfId="0" applyNumberFormat="1" applyFont="1" applyFill="1" applyBorder="1" applyAlignment="1" applyProtection="1">
      <alignment horizontal="center" wrapText="1" readingOrder="1"/>
    </xf>
    <xf numFmtId="0" fontId="6" fillId="8" borderId="8" xfId="0" applyNumberFormat="1" applyFont="1" applyFill="1" applyBorder="1" applyAlignment="1" applyProtection="1">
      <alignment horizontal="center" readingOrder="1"/>
    </xf>
    <xf numFmtId="0" fontId="6" fillId="8" borderId="8" xfId="0" applyNumberFormat="1" applyFont="1" applyFill="1" applyBorder="1" applyAlignment="1" applyProtection="1">
      <alignment horizontal="center" wrapText="1" readingOrder="1"/>
    </xf>
    <xf numFmtId="0" fontId="6" fillId="0" borderId="9" xfId="0" applyNumberFormat="1" applyFont="1" applyFill="1" applyBorder="1" applyAlignment="1" applyProtection="1">
      <alignment horizontal="center" readingOrder="1"/>
    </xf>
    <xf numFmtId="0" fontId="9" fillId="2" borderId="1" xfId="0" applyNumberFormat="1" applyFont="1" applyFill="1" applyBorder="1" applyAlignment="1" applyProtection="1">
      <alignment vertical="top" readingOrder="1"/>
      <protection locked="0"/>
    </xf>
    <xf numFmtId="0" fontId="9" fillId="2" borderId="2" xfId="0" applyNumberFormat="1" applyFont="1" applyFill="1" applyBorder="1" applyAlignment="1" applyProtection="1">
      <alignment vertical="top" wrapText="1" readingOrder="1"/>
      <protection locked="0"/>
    </xf>
    <xf numFmtId="0" fontId="9" fillId="2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9" fillId="2" borderId="2" xfId="0" applyNumberFormat="1" applyFont="1" applyFill="1" applyBorder="1" applyAlignment="1" applyProtection="1">
      <alignment horizontal="left" vertical="top" readingOrder="1"/>
      <protection locked="0"/>
    </xf>
    <xf numFmtId="164" fontId="9" fillId="2" borderId="2" xfId="0" applyNumberFormat="1" applyFont="1" applyFill="1" applyBorder="1" applyAlignment="1" applyProtection="1">
      <alignment horizontal="right" vertical="top" readingOrder="1"/>
    </xf>
    <xf numFmtId="0" fontId="9" fillId="2" borderId="2" xfId="0" applyNumberFormat="1" applyFont="1" applyFill="1" applyBorder="1" applyAlignment="1" applyProtection="1">
      <alignment horizontal="left" vertical="top" wrapText="1"/>
      <protection locked="0"/>
    </xf>
    <xf numFmtId="0" fontId="9" fillId="2" borderId="2" xfId="0" applyNumberFormat="1" applyFont="1" applyFill="1" applyBorder="1" applyAlignment="1" applyProtection="1">
      <alignment horizontal="center" vertical="top" readingOrder="1"/>
      <protection locked="0"/>
    </xf>
    <xf numFmtId="0" fontId="9" fillId="2" borderId="2" xfId="0" applyNumberFormat="1" applyFont="1" applyFill="1" applyBorder="1" applyAlignment="1" applyProtection="1">
      <alignment horizontal="right" vertical="top" readingOrder="1"/>
      <protection locked="0"/>
    </xf>
    <xf numFmtId="0" fontId="9" fillId="2" borderId="3" xfId="0" applyNumberFormat="1" applyFont="1" applyFill="1" applyBorder="1" applyAlignment="1" applyProtection="1">
      <alignment horizontal="right" vertical="top" readingOrder="1"/>
      <protection locked="0"/>
    </xf>
    <xf numFmtId="0" fontId="5" fillId="3" borderId="1" xfId="0" applyNumberFormat="1" applyFont="1" applyFill="1" applyBorder="1" applyAlignment="1" applyProtection="1">
      <alignment vertical="top" readingOrder="1"/>
      <protection locked="0"/>
    </xf>
    <xf numFmtId="0" fontId="5" fillId="3" borderId="2" xfId="0" applyNumberFormat="1" applyFont="1" applyFill="1" applyBorder="1" applyAlignment="1" applyProtection="1">
      <alignment vertical="top" wrapText="1" readingOrder="1"/>
      <protection locked="0"/>
    </xf>
    <xf numFmtId="0" fontId="5" fillId="3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5" fillId="3" borderId="2" xfId="0" applyNumberFormat="1" applyFont="1" applyFill="1" applyBorder="1" applyAlignment="1" applyProtection="1">
      <alignment horizontal="left" vertical="top" readingOrder="1"/>
      <protection locked="0"/>
    </xf>
    <xf numFmtId="164" fontId="5" fillId="3" borderId="2" xfId="0" applyNumberFormat="1" applyFont="1" applyFill="1" applyBorder="1" applyAlignment="1" applyProtection="1">
      <alignment horizontal="right" vertical="top" readingOrder="1"/>
    </xf>
    <xf numFmtId="164" fontId="9" fillId="3" borderId="2" xfId="0" applyNumberFormat="1" applyFont="1" applyFill="1" applyBorder="1" applyAlignment="1" applyProtection="1">
      <alignment horizontal="right" vertical="top" readingOrder="1"/>
    </xf>
    <xf numFmtId="0" fontId="5" fillId="3" borderId="2" xfId="0" applyNumberFormat="1" applyFont="1" applyFill="1" applyBorder="1" applyAlignment="1" applyProtection="1">
      <alignment horizontal="left" vertical="top" wrapText="1"/>
      <protection locked="0"/>
    </xf>
    <xf numFmtId="0" fontId="5" fillId="3" borderId="2" xfId="0" applyNumberFormat="1" applyFont="1" applyFill="1" applyBorder="1" applyAlignment="1" applyProtection="1">
      <alignment horizontal="center" vertical="top" readingOrder="1"/>
      <protection locked="0"/>
    </xf>
    <xf numFmtId="0" fontId="5" fillId="3" borderId="2" xfId="0" applyNumberFormat="1" applyFont="1" applyFill="1" applyBorder="1" applyAlignment="1" applyProtection="1">
      <alignment horizontal="right" vertical="top" readingOrder="1"/>
      <protection locked="0"/>
    </xf>
    <xf numFmtId="0" fontId="5" fillId="3" borderId="3" xfId="0" applyNumberFormat="1" applyFont="1" applyFill="1" applyBorder="1" applyAlignment="1" applyProtection="1">
      <alignment horizontal="right" vertical="top" readingOrder="1"/>
      <protection locked="0"/>
    </xf>
    <xf numFmtId="0" fontId="5" fillId="4" borderId="1" xfId="0" applyNumberFormat="1" applyFont="1" applyFill="1" applyBorder="1" applyAlignment="1" applyProtection="1">
      <alignment vertical="top" readingOrder="1"/>
      <protection locked="0"/>
    </xf>
    <xf numFmtId="0" fontId="5" fillId="4" borderId="2" xfId="0" applyNumberFormat="1" applyFont="1" applyFill="1" applyBorder="1" applyAlignment="1" applyProtection="1">
      <alignment vertical="top" wrapText="1" readingOrder="1"/>
      <protection locked="0"/>
    </xf>
    <xf numFmtId="0" fontId="5" fillId="4" borderId="2" xfId="0" applyNumberFormat="1" applyFont="1" applyFill="1" applyBorder="1" applyAlignment="1" applyProtection="1">
      <alignment horizontal="left" vertical="top" readingOrder="1"/>
      <protection locked="0"/>
    </xf>
    <xf numFmtId="166" fontId="5" fillId="4" borderId="2" xfId="0" applyNumberFormat="1" applyFont="1" applyFill="1" applyBorder="1" applyAlignment="1" applyProtection="1">
      <alignment horizontal="right" vertical="top" readingOrder="1"/>
    </xf>
    <xf numFmtId="164" fontId="5" fillId="4" borderId="2" xfId="0" applyNumberFormat="1" applyFont="1" applyFill="1" applyBorder="1" applyAlignment="1" applyProtection="1">
      <alignment horizontal="right" vertical="top" readingOrder="1"/>
    </xf>
    <xf numFmtId="166" fontId="9" fillId="4" borderId="2" xfId="0" applyNumberFormat="1" applyFont="1" applyFill="1" applyBorder="1" applyAlignment="1" applyProtection="1">
      <alignment horizontal="right" vertical="top" readingOrder="1"/>
    </xf>
    <xf numFmtId="0" fontId="5" fillId="4" borderId="2" xfId="0" applyNumberFormat="1" applyFont="1" applyFill="1" applyBorder="1" applyAlignment="1" applyProtection="1">
      <alignment horizontal="left" vertical="top" wrapText="1"/>
      <protection locked="0"/>
    </xf>
    <xf numFmtId="0" fontId="5" fillId="4" borderId="2" xfId="0" applyNumberFormat="1" applyFont="1" applyFill="1" applyBorder="1" applyAlignment="1" applyProtection="1">
      <alignment horizontal="center" vertical="top" readingOrder="1"/>
      <protection locked="0"/>
    </xf>
    <xf numFmtId="0" fontId="5" fillId="4" borderId="2" xfId="0" applyNumberFormat="1" applyFont="1" applyFill="1" applyBorder="1" applyAlignment="1" applyProtection="1">
      <alignment horizontal="right" vertical="top" readingOrder="1"/>
      <protection locked="0"/>
    </xf>
    <xf numFmtId="0" fontId="5" fillId="4" borderId="3" xfId="0" applyNumberFormat="1" applyFont="1" applyFill="1" applyBorder="1" applyAlignment="1" applyProtection="1">
      <alignment horizontal="right" vertical="top" readingOrder="1"/>
      <protection locked="0"/>
    </xf>
    <xf numFmtId="0" fontId="5" fillId="0" borderId="4" xfId="0" applyNumberFormat="1" applyFont="1" applyFill="1" applyBorder="1" applyAlignment="1" applyProtection="1">
      <alignment vertical="top" readingOrder="1"/>
      <protection locked="0"/>
    </xf>
    <xf numFmtId="0" fontId="5" fillId="0" borderId="5" xfId="0" applyNumberFormat="1" applyFont="1" applyFill="1" applyBorder="1" applyAlignment="1" applyProtection="1">
      <alignment vertical="top" wrapText="1" readingOrder="1"/>
      <protection locked="0"/>
    </xf>
    <xf numFmtId="0" fontId="5" fillId="0" borderId="5" xfId="0" applyNumberFormat="1" applyFont="1" applyFill="1" applyBorder="1" applyAlignment="1" applyProtection="1">
      <alignment horizontal="left" vertical="top" wrapText="1" readingOrder="1"/>
      <protection locked="0"/>
    </xf>
    <xf numFmtId="0" fontId="5" fillId="0" borderId="5" xfId="0" applyNumberFormat="1" applyFont="1" applyFill="1" applyBorder="1" applyAlignment="1" applyProtection="1">
      <alignment horizontal="left" vertical="top" readingOrder="1"/>
      <protection locked="0"/>
    </xf>
    <xf numFmtId="164" fontId="5" fillId="0" borderId="5" xfId="0" applyNumberFormat="1" applyFont="1" applyFill="1" applyBorder="1" applyAlignment="1" applyProtection="1">
      <alignment horizontal="right" vertical="top" readingOrder="1"/>
      <protection locked="0"/>
    </xf>
    <xf numFmtId="164" fontId="9" fillId="0" borderId="5" xfId="0" applyNumberFormat="1" applyFont="1" applyFill="1" applyBorder="1" applyAlignment="1" applyProtection="1">
      <alignment horizontal="right" vertical="top" readingOrder="1"/>
      <protection locked="0"/>
    </xf>
    <xf numFmtId="0" fontId="5" fillId="0" borderId="5" xfId="0" applyNumberFormat="1" applyFont="1" applyFill="1" applyBorder="1" applyAlignment="1" applyProtection="1">
      <alignment horizontal="left" vertical="top" wrapText="1"/>
      <protection locked="0"/>
    </xf>
    <xf numFmtId="0" fontId="5" fillId="0" borderId="5" xfId="0" applyNumberFormat="1" applyFont="1" applyFill="1" applyBorder="1" applyAlignment="1" applyProtection="1">
      <alignment horizontal="center" vertical="top" readingOrder="1"/>
      <protection locked="0"/>
    </xf>
    <xf numFmtId="0" fontId="5" fillId="0" borderId="5" xfId="0" applyNumberFormat="1" applyFont="1" applyFill="1" applyBorder="1" applyAlignment="1" applyProtection="1">
      <alignment horizontal="right" vertical="top" readingOrder="1"/>
      <protection locked="0"/>
    </xf>
    <xf numFmtId="0" fontId="5" fillId="0" borderId="6" xfId="0" applyNumberFormat="1" applyFont="1" applyFill="1" applyBorder="1" applyAlignment="1" applyProtection="1">
      <alignment horizontal="right" vertical="top" readingOrder="1"/>
      <protection locked="0"/>
    </xf>
    <xf numFmtId="0" fontId="5" fillId="0" borderId="1" xfId="0" applyNumberFormat="1" applyFont="1" applyFill="1" applyBorder="1" applyAlignment="1" applyProtection="1">
      <alignment vertical="top" readingOrder="1"/>
      <protection locked="0"/>
    </xf>
    <xf numFmtId="0" fontId="5" fillId="0" borderId="2" xfId="0" applyNumberFormat="1" applyFont="1" applyFill="1" applyBorder="1" applyAlignment="1" applyProtection="1">
      <alignment vertical="top" wrapText="1" readingOrder="1"/>
      <protection locked="0"/>
    </xf>
    <xf numFmtId="0" fontId="5" fillId="0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5" fillId="0" borderId="2" xfId="0" applyNumberFormat="1" applyFont="1" applyFill="1" applyBorder="1" applyAlignment="1" applyProtection="1">
      <alignment horizontal="left" vertical="top" readingOrder="1"/>
      <protection locked="0"/>
    </xf>
    <xf numFmtId="164" fontId="5" fillId="0" borderId="2" xfId="0" applyNumberFormat="1" applyFont="1" applyFill="1" applyBorder="1" applyAlignment="1" applyProtection="1">
      <alignment horizontal="right" vertical="top" readingOrder="1"/>
      <protection locked="0"/>
    </xf>
    <xf numFmtId="164" fontId="9" fillId="0" borderId="2" xfId="0" applyNumberFormat="1" applyFont="1" applyFill="1" applyBorder="1" applyAlignment="1" applyProtection="1">
      <alignment horizontal="right" vertical="top" readingOrder="1"/>
      <protection locked="0"/>
    </xf>
    <xf numFmtId="0" fontId="5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2" xfId="0" applyNumberFormat="1" applyFont="1" applyFill="1" applyBorder="1" applyAlignment="1" applyProtection="1">
      <alignment horizontal="center" vertical="top" readingOrder="1"/>
      <protection locked="0"/>
    </xf>
    <xf numFmtId="0" fontId="5" fillId="0" borderId="2" xfId="0" applyNumberFormat="1" applyFont="1" applyFill="1" applyBorder="1" applyAlignment="1" applyProtection="1">
      <alignment horizontal="right" vertical="top" readingOrder="1"/>
      <protection locked="0"/>
    </xf>
    <xf numFmtId="0" fontId="5" fillId="0" borderId="3" xfId="0" applyNumberFormat="1" applyFont="1" applyFill="1" applyBorder="1" applyAlignment="1" applyProtection="1">
      <alignment horizontal="right" vertical="top" readingOrder="1"/>
      <protection locked="0"/>
    </xf>
    <xf numFmtId="164" fontId="5" fillId="0" borderId="2" xfId="0" applyNumberFormat="1" applyFont="1" applyFill="1" applyBorder="1" applyAlignment="1" applyProtection="1">
      <alignment horizontal="right" vertical="top" readingOrder="1"/>
    </xf>
    <xf numFmtId="164" fontId="9" fillId="0" borderId="2" xfId="0" applyNumberFormat="1" applyFont="1" applyFill="1" applyBorder="1" applyAlignment="1" applyProtection="1">
      <alignment horizontal="right" vertical="top" readingOrder="1"/>
    </xf>
    <xf numFmtId="2" fontId="5" fillId="0" borderId="2" xfId="0" applyNumberFormat="1" applyFont="1" applyFill="1" applyBorder="1" applyAlignment="1" applyProtection="1">
      <alignment horizontal="right" vertical="top" readingOrder="1"/>
      <protection locked="0"/>
    </xf>
    <xf numFmtId="2" fontId="5" fillId="0" borderId="3" xfId="0" applyNumberFormat="1" applyFont="1" applyFill="1" applyBorder="1" applyAlignment="1" applyProtection="1">
      <alignment horizontal="right" vertical="top" readingOrder="1"/>
      <protection locked="0"/>
    </xf>
    <xf numFmtId="0" fontId="5" fillId="0" borderId="15" xfId="0" applyNumberFormat="1" applyFont="1" applyFill="1" applyBorder="1" applyAlignment="1" applyProtection="1">
      <alignment vertical="top" readingOrder="1"/>
      <protection locked="0"/>
    </xf>
    <xf numFmtId="0" fontId="5" fillId="0" borderId="16" xfId="0" applyNumberFormat="1" applyFont="1" applyFill="1" applyBorder="1" applyAlignment="1" applyProtection="1">
      <alignment vertical="top" wrapText="1" readingOrder="1"/>
      <protection locked="0"/>
    </xf>
    <xf numFmtId="0" fontId="5" fillId="0" borderId="16" xfId="0" applyNumberFormat="1" applyFont="1" applyFill="1" applyBorder="1" applyAlignment="1" applyProtection="1">
      <alignment horizontal="left" vertical="top" wrapText="1" readingOrder="1"/>
      <protection locked="0"/>
    </xf>
    <xf numFmtId="0" fontId="5" fillId="0" borderId="16" xfId="0" applyNumberFormat="1" applyFont="1" applyFill="1" applyBorder="1" applyAlignment="1" applyProtection="1">
      <alignment horizontal="left" vertical="top" readingOrder="1"/>
      <protection locked="0"/>
    </xf>
    <xf numFmtId="164" fontId="5" fillId="0" borderId="16" xfId="0" applyNumberFormat="1" applyFont="1" applyFill="1" applyBorder="1" applyAlignment="1" applyProtection="1">
      <alignment horizontal="right" vertical="top" readingOrder="1"/>
    </xf>
    <xf numFmtId="164" fontId="9" fillId="0" borderId="16" xfId="0" applyNumberFormat="1" applyFont="1" applyFill="1" applyBorder="1" applyAlignment="1" applyProtection="1">
      <alignment horizontal="right" vertical="top" readingOrder="1"/>
    </xf>
    <xf numFmtId="0" fontId="5" fillId="0" borderId="16" xfId="0" applyNumberFormat="1" applyFont="1" applyFill="1" applyBorder="1" applyAlignment="1" applyProtection="1">
      <alignment horizontal="left" vertical="top" wrapText="1"/>
      <protection locked="0"/>
    </xf>
    <xf numFmtId="0" fontId="5" fillId="0" borderId="16" xfId="0" applyNumberFormat="1" applyFont="1" applyFill="1" applyBorder="1" applyAlignment="1" applyProtection="1">
      <alignment horizontal="center" vertical="top" readingOrder="1"/>
      <protection locked="0"/>
    </xf>
    <xf numFmtId="2" fontId="5" fillId="0" borderId="16" xfId="0" applyNumberFormat="1" applyFont="1" applyFill="1" applyBorder="1" applyAlignment="1" applyProtection="1">
      <alignment horizontal="right" vertical="top" readingOrder="1"/>
      <protection locked="0"/>
    </xf>
    <xf numFmtId="0" fontId="5" fillId="0" borderId="16" xfId="0" applyNumberFormat="1" applyFont="1" applyFill="1" applyBorder="1" applyAlignment="1" applyProtection="1">
      <alignment horizontal="right" vertical="top" readingOrder="1"/>
      <protection locked="0"/>
    </xf>
    <xf numFmtId="0" fontId="5" fillId="0" borderId="17" xfId="0" applyNumberFormat="1" applyFont="1" applyFill="1" applyBorder="1" applyAlignment="1" applyProtection="1">
      <alignment horizontal="right" vertical="top" readingOrder="1"/>
      <protection locked="0"/>
    </xf>
    <xf numFmtId="0" fontId="5" fillId="5" borderId="1" xfId="0" applyNumberFormat="1" applyFont="1" applyFill="1" applyBorder="1" applyAlignment="1" applyProtection="1">
      <alignment vertical="top" readingOrder="1"/>
      <protection locked="0"/>
    </xf>
    <xf numFmtId="0" fontId="5" fillId="5" borderId="2" xfId="0" applyNumberFormat="1" applyFont="1" applyFill="1" applyBorder="1" applyAlignment="1" applyProtection="1">
      <alignment vertical="top" wrapText="1" readingOrder="1"/>
      <protection locked="0"/>
    </xf>
    <xf numFmtId="0" fontId="5" fillId="5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5" fillId="5" borderId="2" xfId="0" applyNumberFormat="1" applyFont="1" applyFill="1" applyBorder="1" applyAlignment="1" applyProtection="1">
      <alignment horizontal="left" vertical="top" readingOrder="1"/>
      <protection locked="0"/>
    </xf>
    <xf numFmtId="2" fontId="5" fillId="5" borderId="2" xfId="0" applyNumberFormat="1" applyFont="1" applyFill="1" applyBorder="1" applyAlignment="1" applyProtection="1">
      <alignment horizontal="center" vertical="top" readingOrder="1"/>
      <protection locked="0"/>
    </xf>
    <xf numFmtId="164" fontId="5" fillId="5" borderId="2" xfId="0" applyNumberFormat="1" applyFont="1" applyFill="1" applyBorder="1" applyAlignment="1" applyProtection="1">
      <alignment horizontal="right" vertical="top" readingOrder="1"/>
      <protection locked="0"/>
    </xf>
    <xf numFmtId="0" fontId="5" fillId="5" borderId="2" xfId="0" applyNumberFormat="1" applyFont="1" applyFill="1" applyBorder="1" applyAlignment="1" applyProtection="1">
      <alignment horizontal="left" vertical="top" wrapText="1"/>
      <protection locked="0"/>
    </xf>
    <xf numFmtId="0" fontId="5" fillId="5" borderId="2" xfId="0" applyNumberFormat="1" applyFont="1" applyFill="1" applyBorder="1" applyAlignment="1" applyProtection="1">
      <alignment horizontal="center" vertical="top" readingOrder="1"/>
      <protection locked="0"/>
    </xf>
    <xf numFmtId="0" fontId="5" fillId="5" borderId="2" xfId="0" applyNumberFormat="1" applyFont="1" applyFill="1" applyBorder="1" applyAlignment="1" applyProtection="1">
      <alignment horizontal="right" vertical="top" readingOrder="1"/>
      <protection locked="0"/>
    </xf>
    <xf numFmtId="0" fontId="5" fillId="5" borderId="3" xfId="0" applyNumberFormat="1" applyFont="1" applyFill="1" applyBorder="1" applyAlignment="1" applyProtection="1">
      <alignment horizontal="right" vertical="top" readingOrder="1"/>
      <protection locked="0"/>
    </xf>
    <xf numFmtId="0" fontId="8" fillId="5" borderId="0" xfId="0" applyNumberFormat="1" applyFont="1" applyFill="1" applyAlignment="1" applyProtection="1"/>
    <xf numFmtId="164" fontId="9" fillId="4" borderId="2" xfId="0" applyNumberFormat="1" applyFont="1" applyFill="1" applyBorder="1" applyAlignment="1" applyProtection="1">
      <alignment horizontal="right" vertical="top" readingOrder="1"/>
    </xf>
    <xf numFmtId="2" fontId="5" fillId="4" borderId="2" xfId="0" applyNumberFormat="1" applyFont="1" applyFill="1" applyBorder="1" applyAlignment="1" applyProtection="1">
      <alignment horizontal="right" vertical="top" readingOrder="1"/>
      <protection locked="0"/>
    </xf>
    <xf numFmtId="2" fontId="5" fillId="0" borderId="5" xfId="0" applyNumberFormat="1" applyFont="1" applyFill="1" applyBorder="1" applyAlignment="1" applyProtection="1">
      <alignment horizontal="right" vertical="top" readingOrder="1"/>
      <protection locked="0"/>
    </xf>
    <xf numFmtId="165" fontId="5" fillId="0" borderId="2" xfId="0" applyNumberFormat="1" applyFont="1" applyFill="1" applyBorder="1" applyAlignment="1" applyProtection="1">
      <alignment horizontal="right" vertical="top" readingOrder="1"/>
      <protection locked="0"/>
    </xf>
    <xf numFmtId="0" fontId="5" fillId="0" borderId="10" xfId="0" applyNumberFormat="1" applyFont="1" applyFill="1" applyBorder="1" applyAlignment="1" applyProtection="1">
      <alignment vertical="top" readingOrder="1"/>
      <protection locked="0"/>
    </xf>
    <xf numFmtId="0" fontId="5" fillId="0" borderId="11" xfId="0" applyNumberFormat="1" applyFont="1" applyFill="1" applyBorder="1" applyAlignment="1" applyProtection="1">
      <alignment vertical="top" wrapText="1" readingOrder="1"/>
      <protection locked="0"/>
    </xf>
    <xf numFmtId="0" fontId="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0" fontId="5" fillId="0" borderId="11" xfId="0" applyNumberFormat="1" applyFont="1" applyFill="1" applyBorder="1" applyAlignment="1" applyProtection="1">
      <alignment horizontal="left" vertical="top" readingOrder="1"/>
      <protection locked="0"/>
    </xf>
    <xf numFmtId="164" fontId="5" fillId="0" borderId="11" xfId="0" applyNumberFormat="1" applyFont="1" applyFill="1" applyBorder="1" applyAlignment="1" applyProtection="1">
      <alignment horizontal="right" vertical="top" readingOrder="1"/>
      <protection locked="0"/>
    </xf>
    <xf numFmtId="164" fontId="9" fillId="0" borderId="11" xfId="0" applyNumberFormat="1" applyFont="1" applyFill="1" applyBorder="1" applyAlignment="1" applyProtection="1">
      <alignment horizontal="right" vertical="top" readingOrder="1"/>
      <protection locked="0"/>
    </xf>
    <xf numFmtId="0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NumberFormat="1" applyFont="1" applyFill="1" applyBorder="1" applyAlignment="1" applyProtection="1">
      <alignment horizontal="center" vertical="top" readingOrder="1"/>
      <protection locked="0"/>
    </xf>
    <xf numFmtId="0" fontId="5" fillId="0" borderId="11" xfId="0" applyNumberFormat="1" applyFont="1" applyFill="1" applyBorder="1" applyAlignment="1" applyProtection="1">
      <alignment horizontal="right" vertical="top" readingOrder="1"/>
      <protection locked="0"/>
    </xf>
    <xf numFmtId="0" fontId="5" fillId="0" borderId="12" xfId="0" applyNumberFormat="1" applyFont="1" applyFill="1" applyBorder="1" applyAlignment="1" applyProtection="1">
      <alignment horizontal="right" vertical="top" readingOrder="1"/>
      <protection locked="0"/>
    </xf>
    <xf numFmtId="0" fontId="5" fillId="5" borderId="0" xfId="0" applyNumberFormat="1" applyFont="1" applyFill="1" applyAlignment="1" applyProtection="1">
      <alignment vertical="top" readingOrder="1"/>
      <protection locked="0"/>
    </xf>
    <xf numFmtId="0" fontId="5" fillId="5" borderId="0" xfId="0" applyNumberFormat="1" applyFont="1" applyFill="1" applyAlignment="1" applyProtection="1">
      <alignment vertical="top" wrapText="1" readingOrder="1"/>
      <protection locked="0"/>
    </xf>
    <xf numFmtId="0" fontId="5" fillId="5" borderId="0" xfId="0" applyNumberFormat="1" applyFont="1" applyFill="1" applyAlignment="1" applyProtection="1">
      <alignment horizontal="left" vertical="top" wrapText="1" readingOrder="1"/>
      <protection locked="0"/>
    </xf>
    <xf numFmtId="0" fontId="5" fillId="5" borderId="0" xfId="0" applyNumberFormat="1" applyFont="1" applyFill="1" applyAlignment="1" applyProtection="1">
      <alignment horizontal="left" vertical="top" readingOrder="1"/>
      <protection locked="0"/>
    </xf>
    <xf numFmtId="164" fontId="5" fillId="5" borderId="0" xfId="0" applyNumberFormat="1" applyFont="1" applyFill="1" applyAlignment="1" applyProtection="1">
      <alignment horizontal="right" vertical="top" readingOrder="1"/>
      <protection locked="0"/>
    </xf>
    <xf numFmtId="164" fontId="9" fillId="5" borderId="0" xfId="0" applyNumberFormat="1" applyFont="1" applyFill="1" applyAlignment="1" applyProtection="1">
      <alignment horizontal="right" vertical="top" readingOrder="1"/>
      <protection locked="0"/>
    </xf>
    <xf numFmtId="0" fontId="5" fillId="5" borderId="0" xfId="0" applyNumberFormat="1" applyFont="1" applyFill="1" applyAlignment="1" applyProtection="1">
      <alignment horizontal="left" vertical="top" wrapText="1"/>
      <protection locked="0"/>
    </xf>
    <xf numFmtId="0" fontId="5" fillId="5" borderId="0" xfId="0" applyNumberFormat="1" applyFont="1" applyFill="1" applyAlignment="1" applyProtection="1">
      <alignment horizontal="center" vertical="top" readingOrder="1"/>
      <protection locked="0"/>
    </xf>
    <xf numFmtId="0" fontId="5" fillId="5" borderId="0" xfId="0" applyNumberFormat="1" applyFont="1" applyFill="1" applyAlignment="1" applyProtection="1">
      <alignment horizontal="right" vertical="top" readingOrder="1"/>
      <protection locked="0"/>
    </xf>
    <xf numFmtId="0" fontId="8" fillId="0" borderId="0" xfId="0" applyNumberFormat="1" applyFont="1" applyFill="1" applyAlignment="1" applyProtection="1">
      <alignment wrapText="1"/>
    </xf>
    <xf numFmtId="0" fontId="6" fillId="0" borderId="5" xfId="0" applyNumberFormat="1" applyFont="1" applyFill="1" applyBorder="1" applyAlignment="1" applyProtection="1">
      <alignment horizontal="center" wrapText="1" readingOrder="1"/>
    </xf>
    <xf numFmtId="0" fontId="5" fillId="0" borderId="5" xfId="0" applyNumberFormat="1" applyFont="1" applyFill="1" applyBorder="1" applyAlignment="1" applyProtection="1">
      <alignment vertical="top" readingOrder="1"/>
      <protection locked="0"/>
    </xf>
    <xf numFmtId="164" fontId="5" fillId="0" borderId="5" xfId="0" applyNumberFormat="1" applyFont="1" applyFill="1" applyBorder="1" applyAlignment="1" applyProtection="1">
      <alignment horizontal="right" vertical="top" wrapText="1" readingOrder="1"/>
      <protection locked="0"/>
    </xf>
    <xf numFmtId="0" fontId="9" fillId="6" borderId="5" xfId="0" applyNumberFormat="1" applyFont="1" applyFill="1" applyBorder="1" applyAlignment="1" applyProtection="1">
      <alignment vertical="top" readingOrder="1"/>
      <protection locked="0"/>
    </xf>
    <xf numFmtId="0" fontId="9" fillId="6" borderId="5" xfId="0" applyNumberFormat="1" applyFont="1" applyFill="1" applyBorder="1" applyAlignment="1" applyProtection="1">
      <alignment horizontal="right" vertical="top" wrapText="1" readingOrder="1"/>
      <protection locked="0"/>
    </xf>
    <xf numFmtId="164" fontId="9" fillId="6" borderId="5" xfId="0" applyNumberFormat="1" applyFont="1" applyFill="1" applyBorder="1" applyAlignment="1" applyProtection="1">
      <alignment horizontal="right" vertical="top" wrapText="1" readingOrder="1"/>
    </xf>
    <xf numFmtId="164" fontId="9" fillId="6" borderId="5" xfId="0" applyNumberFormat="1" applyFont="1" applyFill="1" applyBorder="1" applyAlignment="1" applyProtection="1">
      <alignment horizontal="right" vertical="top" readingOrder="1"/>
    </xf>
    <xf numFmtId="0" fontId="10" fillId="0" borderId="0" xfId="0" applyNumberFormat="1" applyFont="1" applyFill="1" applyAlignment="1" applyProtection="1"/>
    <xf numFmtId="0" fontId="2" fillId="5" borderId="0" xfId="1" applyFont="1" applyBorder="1" applyAlignment="1">
      <alignment horizontal="center" vertical="top"/>
    </xf>
    <xf numFmtId="0" fontId="6" fillId="0" borderId="5" xfId="0" applyNumberFormat="1" applyFont="1" applyFill="1" applyBorder="1" applyAlignment="1" applyProtection="1">
      <alignment horizontal="center" readingOrder="1"/>
    </xf>
    <xf numFmtId="0" fontId="7" fillId="0" borderId="5" xfId="0" applyNumberFormat="1" applyFont="1" applyFill="1" applyBorder="1" applyAlignment="1" applyProtection="1">
      <alignment horizontal="center"/>
    </xf>
    <xf numFmtId="0" fontId="7" fillId="0" borderId="6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center" wrapText="1" readingOrder="1"/>
    </xf>
    <xf numFmtId="0" fontId="5" fillId="0" borderId="18" xfId="0" applyNumberFormat="1" applyFont="1" applyFill="1" applyBorder="1" applyAlignment="1" applyProtection="1">
      <alignment vertical="top" wrapText="1" readingOrder="1"/>
      <protection locked="0"/>
    </xf>
    <xf numFmtId="0" fontId="5" fillId="0" borderId="19" xfId="0" applyNumberFormat="1" applyFont="1" applyFill="1" applyBorder="1" applyAlignment="1" applyProtection="1">
      <alignment vertical="top" wrapText="1" readingOrder="1"/>
      <protection locked="0"/>
    </xf>
    <xf numFmtId="0" fontId="3" fillId="5" borderId="13" xfId="1" applyFont="1" applyBorder="1" applyAlignment="1">
      <alignment wrapText="1"/>
    </xf>
    <xf numFmtId="0" fontId="6" fillId="8" borderId="5" xfId="0" applyNumberFormat="1" applyFont="1" applyFill="1" applyBorder="1" applyAlignment="1" applyProtection="1">
      <alignment horizontal="center" readingOrder="1"/>
    </xf>
    <xf numFmtId="0" fontId="7" fillId="8" borderId="5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center" wrapText="1"/>
    </xf>
    <xf numFmtId="0" fontId="6" fillId="0" borderId="8" xfId="0" applyNumberFormat="1" applyFont="1" applyFill="1" applyBorder="1" applyAlignment="1" applyProtection="1">
      <alignment horizontal="center" wrapText="1"/>
    </xf>
    <xf numFmtId="0" fontId="6" fillId="0" borderId="8" xfId="0" applyNumberFormat="1" applyFont="1" applyFill="1" applyBorder="1" applyAlignment="1" applyProtection="1">
      <alignment horizontal="center" wrapText="1" readingOrder="1"/>
    </xf>
    <xf numFmtId="0" fontId="6" fillId="0" borderId="2" xfId="0" applyNumberFormat="1" applyFont="1" applyFill="1" applyBorder="1" applyAlignment="1" applyProtection="1">
      <alignment horizontal="center" readingOrder="1"/>
    </xf>
    <xf numFmtId="0" fontId="7" fillId="0" borderId="2" xfId="0" applyNumberFormat="1" applyFont="1" applyFill="1" applyBorder="1" applyAlignment="1" applyProtection="1">
      <alignment horizontal="center"/>
    </xf>
    <xf numFmtId="0" fontId="7" fillId="0" borderId="3" xfId="0" applyNumberFormat="1" applyFont="1" applyFill="1" applyBorder="1" applyAlignment="1" applyProtection="1">
      <alignment horizontal="center"/>
    </xf>
    <xf numFmtId="0" fontId="6" fillId="8" borderId="8" xfId="0" applyNumberFormat="1" applyFont="1" applyFill="1" applyBorder="1" applyAlignment="1" applyProtection="1">
      <alignment horizontal="center" readingOrder="1"/>
    </xf>
    <xf numFmtId="0" fontId="2" fillId="5" borderId="0" xfId="1" applyFont="1" applyBorder="1" applyAlignment="1">
      <alignment horizontal="center" vertical="center"/>
    </xf>
    <xf numFmtId="0" fontId="2" fillId="7" borderId="14" xfId="1" applyFont="1" applyFill="1" applyBorder="1" applyAlignment="1" applyProtection="1">
      <alignment horizontal="center" vertical="top"/>
      <protection locked="0"/>
    </xf>
    <xf numFmtId="0" fontId="6" fillId="0" borderId="1" xfId="0" applyNumberFormat="1" applyFont="1" applyFill="1" applyBorder="1" applyAlignment="1" applyProtection="1">
      <alignment horizontal="center" readingOrder="1"/>
    </xf>
    <xf numFmtId="0" fontId="6" fillId="0" borderId="4" xfId="0" applyNumberFormat="1" applyFont="1" applyFill="1" applyBorder="1" applyAlignment="1" applyProtection="1">
      <alignment horizontal="center" readingOrder="1"/>
    </xf>
    <xf numFmtId="0" fontId="6" fillId="0" borderId="7" xfId="0" applyNumberFormat="1" applyFont="1" applyFill="1" applyBorder="1" applyAlignment="1" applyProtection="1">
      <alignment horizontal="center" readingOrder="1"/>
    </xf>
    <xf numFmtId="0" fontId="6" fillId="0" borderId="2" xfId="0" applyNumberFormat="1" applyFont="1" applyFill="1" applyBorder="1" applyAlignment="1" applyProtection="1">
      <alignment horizontal="center" wrapText="1" readingOrder="1"/>
    </xf>
    <xf numFmtId="0" fontId="6" fillId="0" borderId="8" xfId="0" applyNumberFormat="1" applyFont="1" applyFill="1" applyBorder="1" applyAlignment="1" applyProtection="1">
      <alignment horizontal="center" readingOrder="1"/>
    </xf>
    <xf numFmtId="0" fontId="6" fillId="8" borderId="2" xfId="0" applyNumberFormat="1" applyFont="1" applyFill="1" applyBorder="1" applyAlignment="1" applyProtection="1">
      <alignment horizontal="center" readingOrder="1"/>
    </xf>
    <xf numFmtId="0" fontId="7" fillId="8" borderId="2" xfId="0" applyNumberFormat="1" applyFont="1" applyFill="1" applyBorder="1" applyAlignment="1" applyProtection="1">
      <alignment horizontal="center"/>
    </xf>
    <xf numFmtId="0" fontId="3" fillId="5" borderId="0" xfId="1" applyFont="1" applyBorder="1" applyAlignment="1">
      <alignment wrapText="1"/>
    </xf>
  </cellXfs>
  <cellStyles count="2">
    <cellStyle name="Įprastas" xfId="0" builtinId="0"/>
    <cellStyle name="Paprastas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8"/>
  <sheetViews>
    <sheetView tabSelected="1" topLeftCell="I103" workbookViewId="0">
      <selection activeCell="R109" sqref="R109"/>
    </sheetView>
  </sheetViews>
  <sheetFormatPr defaultRowHeight="15" x14ac:dyDescent="0.25"/>
  <cols>
    <col min="1" max="1" width="10.7109375" style="6" customWidth="1"/>
    <col min="2" max="2" width="26" style="110" customWidth="1"/>
    <col min="3" max="3" width="15" style="110" customWidth="1"/>
    <col min="4" max="4" width="11.140625" style="110" customWidth="1"/>
    <col min="5" max="5" width="11.42578125" style="110" customWidth="1"/>
    <col min="6" max="6" width="10.7109375" style="6" customWidth="1"/>
    <col min="7" max="7" width="11.5703125" style="6" customWidth="1"/>
    <col min="8" max="9" width="11.7109375" style="6" customWidth="1"/>
    <col min="10" max="10" width="11.28515625" style="6" customWidth="1"/>
    <col min="11" max="11" width="12.140625" style="6" customWidth="1"/>
    <col min="12" max="12" width="14" style="118" customWidth="1"/>
    <col min="13" max="13" width="14.140625" style="6" customWidth="1"/>
    <col min="14" max="14" width="11.28515625" style="6" customWidth="1"/>
    <col min="15" max="15" width="13.42578125" style="6" customWidth="1"/>
    <col min="16" max="17" width="14.140625" style="6" customWidth="1"/>
    <col min="18" max="18" width="38.7109375" style="110" customWidth="1"/>
    <col min="19" max="19" width="5.7109375" style="6" customWidth="1"/>
    <col min="20" max="20" width="7.7109375" style="6" customWidth="1"/>
    <col min="21" max="21" width="6.85546875" style="6" customWidth="1"/>
    <col min="22" max="22" width="7.7109375" style="6" customWidth="1"/>
    <col min="23" max="23" width="6.85546875" style="6" customWidth="1"/>
    <col min="24" max="24" width="5.7109375" style="6" customWidth="1"/>
    <col min="25" max="25" width="6.85546875" style="6" customWidth="1"/>
    <col min="26" max="16384" width="9.140625" style="6"/>
  </cols>
  <sheetData>
    <row r="1" spans="1:25" s="1" customFormat="1" ht="39.75" customHeight="1" x14ac:dyDescent="0.2">
      <c r="A1" s="119" t="s">
        <v>313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45" t="s">
        <v>336</v>
      </c>
      <c r="W1" s="145"/>
      <c r="X1" s="145"/>
      <c r="Y1" s="145"/>
    </row>
    <row r="2" spans="1:25" s="1" customFormat="1" ht="23.25" customHeight="1" x14ac:dyDescent="0.2">
      <c r="A2" s="136" t="s">
        <v>314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45"/>
      <c r="W2" s="145"/>
      <c r="X2" s="145"/>
      <c r="Y2" s="145"/>
    </row>
    <row r="3" spans="1:25" s="1" customFormat="1" ht="46.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"/>
      <c r="S3" s="4"/>
      <c r="T3" s="4"/>
      <c r="U3" s="4"/>
      <c r="V3" s="126" t="s">
        <v>337</v>
      </c>
      <c r="W3" s="126"/>
      <c r="X3" s="126"/>
      <c r="Y3" s="126"/>
    </row>
    <row r="4" spans="1:25" s="1" customFormat="1" ht="14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2"/>
      <c r="S4" s="4"/>
      <c r="T4" s="4"/>
      <c r="U4" s="4"/>
      <c r="V4" s="5"/>
      <c r="W4" s="5"/>
      <c r="X4" s="5"/>
      <c r="Y4" s="5"/>
    </row>
    <row r="5" spans="1:25" s="1" customFormat="1" ht="11.25" x14ac:dyDescent="0.2">
      <c r="A5" s="137" t="s">
        <v>315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</row>
    <row r="6" spans="1:25" x14ac:dyDescent="0.25">
      <c r="A6" s="138" t="s">
        <v>0</v>
      </c>
      <c r="B6" s="141" t="s">
        <v>1</v>
      </c>
      <c r="C6" s="141" t="s">
        <v>2</v>
      </c>
      <c r="D6" s="141" t="s">
        <v>3</v>
      </c>
      <c r="E6" s="141" t="s">
        <v>4</v>
      </c>
      <c r="F6" s="132" t="s">
        <v>5</v>
      </c>
      <c r="G6" s="132" t="s">
        <v>6</v>
      </c>
      <c r="H6" s="132" t="s">
        <v>7</v>
      </c>
      <c r="I6" s="133"/>
      <c r="J6" s="133"/>
      <c r="K6" s="133"/>
      <c r="L6" s="143" t="s">
        <v>328</v>
      </c>
      <c r="M6" s="144"/>
      <c r="N6" s="144"/>
      <c r="O6" s="144"/>
      <c r="P6" s="141" t="s">
        <v>8</v>
      </c>
      <c r="Q6" s="141" t="s">
        <v>9</v>
      </c>
      <c r="R6" s="132" t="s">
        <v>10</v>
      </c>
      <c r="S6" s="133"/>
      <c r="T6" s="133"/>
      <c r="U6" s="133"/>
      <c r="V6" s="133"/>
      <c r="W6" s="133"/>
      <c r="X6" s="133"/>
      <c r="Y6" s="134"/>
    </row>
    <row r="7" spans="1:25" x14ac:dyDescent="0.25">
      <c r="A7" s="139"/>
      <c r="B7" s="123"/>
      <c r="C7" s="123"/>
      <c r="D7" s="123"/>
      <c r="E7" s="123"/>
      <c r="F7" s="120"/>
      <c r="G7" s="120"/>
      <c r="H7" s="120" t="s">
        <v>11</v>
      </c>
      <c r="I7" s="120" t="s">
        <v>12</v>
      </c>
      <c r="J7" s="121"/>
      <c r="K7" s="120" t="s">
        <v>13</v>
      </c>
      <c r="L7" s="127" t="s">
        <v>11</v>
      </c>
      <c r="M7" s="127" t="s">
        <v>12</v>
      </c>
      <c r="N7" s="128"/>
      <c r="O7" s="127" t="s">
        <v>13</v>
      </c>
      <c r="P7" s="123"/>
      <c r="Q7" s="123"/>
      <c r="R7" s="129" t="s">
        <v>14</v>
      </c>
      <c r="S7" s="123" t="s">
        <v>15</v>
      </c>
      <c r="T7" s="120" t="s">
        <v>16</v>
      </c>
      <c r="U7" s="121"/>
      <c r="V7" s="120" t="s">
        <v>17</v>
      </c>
      <c r="W7" s="121"/>
      <c r="X7" s="120" t="s">
        <v>18</v>
      </c>
      <c r="Y7" s="122"/>
    </row>
    <row r="8" spans="1:25" ht="24.75" x14ac:dyDescent="0.25">
      <c r="A8" s="140"/>
      <c r="B8" s="131"/>
      <c r="C8" s="131"/>
      <c r="D8" s="131"/>
      <c r="E8" s="131"/>
      <c r="F8" s="142"/>
      <c r="G8" s="142"/>
      <c r="H8" s="142"/>
      <c r="I8" s="7" t="s">
        <v>11</v>
      </c>
      <c r="J8" s="8" t="s">
        <v>19</v>
      </c>
      <c r="K8" s="142"/>
      <c r="L8" s="135"/>
      <c r="M8" s="9" t="s">
        <v>11</v>
      </c>
      <c r="N8" s="10" t="s">
        <v>19</v>
      </c>
      <c r="O8" s="135"/>
      <c r="P8" s="131"/>
      <c r="Q8" s="131"/>
      <c r="R8" s="130"/>
      <c r="S8" s="131"/>
      <c r="T8" s="7" t="s">
        <v>20</v>
      </c>
      <c r="U8" s="7" t="s">
        <v>21</v>
      </c>
      <c r="V8" s="7" t="s">
        <v>20</v>
      </c>
      <c r="W8" s="7" t="s">
        <v>21</v>
      </c>
      <c r="X8" s="7" t="s">
        <v>20</v>
      </c>
      <c r="Y8" s="11" t="s">
        <v>21</v>
      </c>
    </row>
    <row r="9" spans="1:25" ht="56.25" x14ac:dyDescent="0.25">
      <c r="A9" s="12" t="s">
        <v>22</v>
      </c>
      <c r="B9" s="13" t="s">
        <v>23</v>
      </c>
      <c r="C9" s="14"/>
      <c r="D9" s="14" t="s">
        <v>24</v>
      </c>
      <c r="E9" s="14" t="s">
        <v>25</v>
      </c>
      <c r="F9" s="15"/>
      <c r="G9" s="15"/>
      <c r="H9" s="16">
        <f>SUM(H10:H10)</f>
        <v>5069651.8599999994</v>
      </c>
      <c r="I9" s="16">
        <f t="shared" ref="I9:Q9" si="0">SUM(I10:I10)</f>
        <v>13000</v>
      </c>
      <c r="J9" s="16">
        <f t="shared" si="0"/>
        <v>0</v>
      </c>
      <c r="K9" s="16">
        <f t="shared" si="0"/>
        <v>5056651.8599999994</v>
      </c>
      <c r="L9" s="16">
        <f>SUM(L10:L10)</f>
        <v>4674136.2</v>
      </c>
      <c r="M9" s="16">
        <f t="shared" si="0"/>
        <v>13000</v>
      </c>
      <c r="N9" s="16">
        <f t="shared" si="0"/>
        <v>0</v>
      </c>
      <c r="O9" s="16">
        <f t="shared" si="0"/>
        <v>4655216.2</v>
      </c>
      <c r="P9" s="16">
        <f>SUM(P10:P10)</f>
        <v>2484577.61</v>
      </c>
      <c r="Q9" s="16">
        <f t="shared" si="0"/>
        <v>493000</v>
      </c>
      <c r="R9" s="17"/>
      <c r="S9" s="18"/>
      <c r="T9" s="19"/>
      <c r="U9" s="19"/>
      <c r="V9" s="19"/>
      <c r="W9" s="19"/>
      <c r="X9" s="19"/>
      <c r="Y9" s="20"/>
    </row>
    <row r="10" spans="1:25" ht="56.25" x14ac:dyDescent="0.25">
      <c r="A10" s="21" t="s">
        <v>26</v>
      </c>
      <c r="B10" s="22" t="s">
        <v>27</v>
      </c>
      <c r="C10" s="23"/>
      <c r="D10" s="23" t="s">
        <v>24</v>
      </c>
      <c r="E10" s="23" t="s">
        <v>25</v>
      </c>
      <c r="F10" s="24"/>
      <c r="G10" s="24"/>
      <c r="H10" s="25">
        <f t="shared" ref="H10:Q10" si="1">H11+H62+H64+H109</f>
        <v>5069651.8599999994</v>
      </c>
      <c r="I10" s="25">
        <f t="shared" si="1"/>
        <v>13000</v>
      </c>
      <c r="J10" s="25">
        <f t="shared" si="1"/>
        <v>0</v>
      </c>
      <c r="K10" s="25">
        <f t="shared" si="1"/>
        <v>5056651.8599999994</v>
      </c>
      <c r="L10" s="26">
        <f>L11+L62+L64+L109</f>
        <v>4674136.2</v>
      </c>
      <c r="M10" s="25">
        <f t="shared" ref="M10:O10" si="2">M11+M62+M64+M109</f>
        <v>13000</v>
      </c>
      <c r="N10" s="25">
        <f t="shared" si="2"/>
        <v>0</v>
      </c>
      <c r="O10" s="25">
        <f t="shared" si="2"/>
        <v>4655216.2</v>
      </c>
      <c r="P10" s="25">
        <f>P11+P62+P64+P109</f>
        <v>2484577.61</v>
      </c>
      <c r="Q10" s="25">
        <f t="shared" si="1"/>
        <v>493000</v>
      </c>
      <c r="R10" s="27" t="s">
        <v>28</v>
      </c>
      <c r="S10" s="28" t="s">
        <v>29</v>
      </c>
      <c r="T10" s="29" t="s">
        <v>30</v>
      </c>
      <c r="U10" s="29" t="s">
        <v>31</v>
      </c>
      <c r="V10" s="29" t="s">
        <v>32</v>
      </c>
      <c r="W10" s="29" t="s">
        <v>31</v>
      </c>
      <c r="X10" s="29" t="s">
        <v>33</v>
      </c>
      <c r="Y10" s="30" t="s">
        <v>31</v>
      </c>
    </row>
    <row r="11" spans="1:25" ht="56.25" x14ac:dyDescent="0.25">
      <c r="A11" s="31" t="s">
        <v>34</v>
      </c>
      <c r="B11" s="32" t="s">
        <v>35</v>
      </c>
      <c r="C11" s="3"/>
      <c r="D11" s="3" t="s">
        <v>24</v>
      </c>
      <c r="E11" s="3" t="s">
        <v>25</v>
      </c>
      <c r="F11" s="33"/>
      <c r="G11" s="33"/>
      <c r="H11" s="34">
        <f>H12+H13+H14+H15+H17+H19+H24+H28+H29+H30+H33+H35+H39+H40+H41+H42+H43+H44+H45+H46+H47+H48+H49+H50+H51+H52+H53+H54+H57+H59</f>
        <v>1982726.4</v>
      </c>
      <c r="I11" s="35">
        <f t="shared" ref="I11:Q11" si="3">I12+I13+I15+I17+I19+I24+I28+I29+I30+I33+I35+I39+I40+I41+I42+I43+I44+I45+I46+I47+I48+I49+I50+I51+I52+I53+I54+I57+I59</f>
        <v>13000</v>
      </c>
      <c r="J11" s="35">
        <f t="shared" si="3"/>
        <v>0</v>
      </c>
      <c r="K11" s="35">
        <f>K12+K13+K14+K15+K17+K19+K24+K28+K29+K30+K33+K35+K39+K40+K41+K42+K43+K44+K45+K46+K47+K48+K49+K50+K51+K52+K53+K54+K57+K59</f>
        <v>1969726.4</v>
      </c>
      <c r="L11" s="36">
        <f>L12+L13+L14+L15+L17+L19+L24+L28+L29+L30+L33+L35+L39+L40+L41+L42+L43+L44+L45+L46+L47+L48+L49+L50+L51+L52+L53+L54+L57+L59+L38</f>
        <v>1571909.3</v>
      </c>
      <c r="M11" s="35">
        <f t="shared" ref="M11:N11" si="4">M12+M13+M15+M17+M19+M24+M28+M29+M30+M33+M35+M39+M40+M41+M42+M43+M44+M45+M46+M47+M48+M49+M50+M51+M52+M53+M54+M57+M59</f>
        <v>13000</v>
      </c>
      <c r="N11" s="35">
        <f t="shared" si="4"/>
        <v>0</v>
      </c>
      <c r="O11" s="35">
        <f>O12+O13+O14+O15+O17+O19+O24+O28+O29+O30+O33+O35+O39+O40+O41+O42+O43+O44+O45+O46+O47+O48+O49+O50+O51+O52+O53+O54+O57+O59</f>
        <v>1552989.3</v>
      </c>
      <c r="P11" s="35">
        <f>P12+P13+P15+P17+P19+P24+P28+P29+P30+P33+P35+P39+P40+P41+P42+P43+P44+P45+P46+P47+P48+P49+P50+P51+P52+P53+P54+P57+P59</f>
        <v>561577.61</v>
      </c>
      <c r="Q11" s="35">
        <f t="shared" si="3"/>
        <v>10000</v>
      </c>
      <c r="R11" s="37" t="s">
        <v>36</v>
      </c>
      <c r="S11" s="38" t="s">
        <v>29</v>
      </c>
      <c r="T11" s="39" t="s">
        <v>37</v>
      </c>
      <c r="U11" s="39" t="s">
        <v>31</v>
      </c>
      <c r="V11" s="39" t="s">
        <v>38</v>
      </c>
      <c r="W11" s="39" t="s">
        <v>31</v>
      </c>
      <c r="X11" s="39" t="s">
        <v>39</v>
      </c>
      <c r="Y11" s="40" t="s">
        <v>31</v>
      </c>
    </row>
    <row r="12" spans="1:25" ht="22.5" x14ac:dyDescent="0.25">
      <c r="A12" s="41"/>
      <c r="B12" s="42"/>
      <c r="C12" s="43"/>
      <c r="D12" s="43"/>
      <c r="E12" s="43"/>
      <c r="F12" s="44"/>
      <c r="G12" s="44"/>
      <c r="H12" s="45">
        <v>0</v>
      </c>
      <c r="I12" s="45">
        <v>0</v>
      </c>
      <c r="J12" s="45">
        <v>0</v>
      </c>
      <c r="K12" s="45">
        <v>0</v>
      </c>
      <c r="L12" s="46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7" t="s">
        <v>40</v>
      </c>
      <c r="S12" s="48" t="s">
        <v>41</v>
      </c>
      <c r="T12" s="49" t="s">
        <v>31</v>
      </c>
      <c r="U12" s="49" t="s">
        <v>31</v>
      </c>
      <c r="V12" s="49" t="s">
        <v>31</v>
      </c>
      <c r="W12" s="49" t="s">
        <v>31</v>
      </c>
      <c r="X12" s="49" t="s">
        <v>31</v>
      </c>
      <c r="Y12" s="50" t="s">
        <v>31</v>
      </c>
    </row>
    <row r="13" spans="1:25" ht="57" thickBot="1" x14ac:dyDescent="0.3">
      <c r="A13" s="51" t="s">
        <v>42</v>
      </c>
      <c r="B13" s="52" t="s">
        <v>43</v>
      </c>
      <c r="C13" s="53" t="s">
        <v>44</v>
      </c>
      <c r="D13" s="53" t="s">
        <v>24</v>
      </c>
      <c r="E13" s="53" t="s">
        <v>45</v>
      </c>
      <c r="F13" s="54" t="s">
        <v>46</v>
      </c>
      <c r="G13" s="54" t="s">
        <v>47</v>
      </c>
      <c r="H13" s="55">
        <v>5000</v>
      </c>
      <c r="I13" s="55">
        <v>0</v>
      </c>
      <c r="J13" s="55">
        <v>0</v>
      </c>
      <c r="K13" s="55">
        <v>5000</v>
      </c>
      <c r="L13" s="56">
        <v>5000</v>
      </c>
      <c r="M13" s="55">
        <v>0</v>
      </c>
      <c r="N13" s="55">
        <v>0</v>
      </c>
      <c r="O13" s="55">
        <v>5000</v>
      </c>
      <c r="P13" s="55">
        <v>0</v>
      </c>
      <c r="Q13" s="55">
        <v>0</v>
      </c>
      <c r="R13" s="57" t="s">
        <v>48</v>
      </c>
      <c r="S13" s="58" t="s">
        <v>29</v>
      </c>
      <c r="T13" s="59" t="s">
        <v>49</v>
      </c>
      <c r="U13" s="59" t="s">
        <v>31</v>
      </c>
      <c r="V13" s="59" t="s">
        <v>31</v>
      </c>
      <c r="W13" s="59" t="s">
        <v>31</v>
      </c>
      <c r="X13" s="59" t="s">
        <v>31</v>
      </c>
      <c r="Y13" s="60" t="s">
        <v>31</v>
      </c>
    </row>
    <row r="14" spans="1:25" ht="34.5" thickBot="1" x14ac:dyDescent="0.3">
      <c r="A14" s="51"/>
      <c r="B14" s="52"/>
      <c r="C14" s="53"/>
      <c r="D14" s="53"/>
      <c r="E14" s="53"/>
      <c r="F14" s="54" t="s">
        <v>73</v>
      </c>
      <c r="G14" s="54">
        <v>215</v>
      </c>
      <c r="H14" s="55">
        <v>20600</v>
      </c>
      <c r="I14" s="55"/>
      <c r="J14" s="55"/>
      <c r="K14" s="55">
        <v>20600</v>
      </c>
      <c r="L14" s="56">
        <v>0</v>
      </c>
      <c r="M14" s="55"/>
      <c r="N14" s="55"/>
      <c r="O14" s="55">
        <v>0</v>
      </c>
      <c r="P14" s="55"/>
      <c r="Q14" s="55"/>
      <c r="R14" s="57" t="s">
        <v>324</v>
      </c>
      <c r="S14" s="58" t="s">
        <v>41</v>
      </c>
      <c r="T14" s="59">
        <v>2</v>
      </c>
      <c r="U14" s="59">
        <v>0</v>
      </c>
      <c r="V14" s="59">
        <v>0</v>
      </c>
      <c r="W14" s="59">
        <v>0</v>
      </c>
      <c r="X14" s="59">
        <v>0</v>
      </c>
      <c r="Y14" s="60">
        <v>0</v>
      </c>
    </row>
    <row r="15" spans="1:25" ht="56.25" x14ac:dyDescent="0.25">
      <c r="A15" s="51" t="s">
        <v>50</v>
      </c>
      <c r="B15" s="52" t="s">
        <v>51</v>
      </c>
      <c r="C15" s="53"/>
      <c r="D15" s="53" t="s">
        <v>24</v>
      </c>
      <c r="E15" s="53" t="s">
        <v>52</v>
      </c>
      <c r="F15" s="54"/>
      <c r="G15" s="54"/>
      <c r="H15" s="61">
        <f t="shared" ref="H15:Q15" si="5">SUM(H16:H16)</f>
        <v>0</v>
      </c>
      <c r="I15" s="61">
        <f t="shared" si="5"/>
        <v>0</v>
      </c>
      <c r="J15" s="61">
        <f t="shared" si="5"/>
        <v>0</v>
      </c>
      <c r="K15" s="61">
        <f t="shared" si="5"/>
        <v>0</v>
      </c>
      <c r="L15" s="62">
        <f t="shared" si="5"/>
        <v>0</v>
      </c>
      <c r="M15" s="61">
        <f t="shared" si="5"/>
        <v>0</v>
      </c>
      <c r="N15" s="61">
        <f t="shared" si="5"/>
        <v>0</v>
      </c>
      <c r="O15" s="61">
        <f t="shared" si="5"/>
        <v>0</v>
      </c>
      <c r="P15" s="61">
        <f t="shared" si="5"/>
        <v>10000</v>
      </c>
      <c r="Q15" s="61">
        <f t="shared" si="5"/>
        <v>0</v>
      </c>
      <c r="R15" s="57" t="s">
        <v>53</v>
      </c>
      <c r="S15" s="58" t="s">
        <v>54</v>
      </c>
      <c r="T15" s="59" t="s">
        <v>31</v>
      </c>
      <c r="U15" s="59" t="s">
        <v>31</v>
      </c>
      <c r="V15" s="59" t="s">
        <v>31</v>
      </c>
      <c r="W15" s="59" t="s">
        <v>31</v>
      </c>
      <c r="X15" s="59" t="s">
        <v>55</v>
      </c>
      <c r="Y15" s="60" t="s">
        <v>31</v>
      </c>
    </row>
    <row r="16" spans="1:25" ht="45" x14ac:dyDescent="0.25">
      <c r="A16" s="41"/>
      <c r="B16" s="42"/>
      <c r="C16" s="43" t="s">
        <v>44</v>
      </c>
      <c r="D16" s="43"/>
      <c r="E16" s="43"/>
      <c r="F16" s="44" t="s">
        <v>56</v>
      </c>
      <c r="G16" s="44" t="s">
        <v>57</v>
      </c>
      <c r="H16" s="45">
        <v>0</v>
      </c>
      <c r="I16" s="45">
        <v>0</v>
      </c>
      <c r="J16" s="45">
        <v>0</v>
      </c>
      <c r="K16" s="45">
        <v>0</v>
      </c>
      <c r="L16" s="46">
        <v>0</v>
      </c>
      <c r="M16" s="45">
        <v>0</v>
      </c>
      <c r="N16" s="45">
        <v>0</v>
      </c>
      <c r="O16" s="45">
        <v>0</v>
      </c>
      <c r="P16" s="45">
        <v>10000</v>
      </c>
      <c r="Q16" s="45">
        <v>0</v>
      </c>
      <c r="R16" s="47"/>
      <c r="S16" s="48"/>
      <c r="T16" s="49"/>
      <c r="U16" s="49"/>
      <c r="V16" s="49"/>
      <c r="W16" s="49"/>
      <c r="X16" s="49"/>
      <c r="Y16" s="50"/>
    </row>
    <row r="17" spans="1:25" ht="45" x14ac:dyDescent="0.25">
      <c r="A17" s="51" t="s">
        <v>58</v>
      </c>
      <c r="B17" s="52" t="s">
        <v>59</v>
      </c>
      <c r="C17" s="53" t="s">
        <v>44</v>
      </c>
      <c r="D17" s="53" t="s">
        <v>60</v>
      </c>
      <c r="E17" s="53" t="s">
        <v>61</v>
      </c>
      <c r="F17" s="54" t="s">
        <v>56</v>
      </c>
      <c r="G17" s="54" t="s">
        <v>57</v>
      </c>
      <c r="H17" s="61">
        <f t="shared" ref="H17:O17" si="6">SUM(H18:H18)</f>
        <v>0</v>
      </c>
      <c r="I17" s="61">
        <f t="shared" si="6"/>
        <v>0</v>
      </c>
      <c r="J17" s="61">
        <f t="shared" si="6"/>
        <v>0</v>
      </c>
      <c r="K17" s="61">
        <f t="shared" si="6"/>
        <v>0</v>
      </c>
      <c r="L17" s="62">
        <f t="shared" si="6"/>
        <v>0</v>
      </c>
      <c r="M17" s="61">
        <f t="shared" si="6"/>
        <v>0</v>
      </c>
      <c r="N17" s="61">
        <f t="shared" si="6"/>
        <v>0</v>
      </c>
      <c r="O17" s="61">
        <f t="shared" si="6"/>
        <v>0</v>
      </c>
      <c r="P17" s="61">
        <f>SUM(P18:P18)+180000</f>
        <v>180000</v>
      </c>
      <c r="Q17" s="61">
        <f>SUM(Q18:Q18)</f>
        <v>0</v>
      </c>
      <c r="R17" s="57" t="s">
        <v>62</v>
      </c>
      <c r="S17" s="58" t="s">
        <v>41</v>
      </c>
      <c r="T17" s="59" t="s">
        <v>31</v>
      </c>
      <c r="U17" s="59" t="s">
        <v>31</v>
      </c>
      <c r="V17" s="59" t="s">
        <v>63</v>
      </c>
      <c r="W17" s="59" t="s">
        <v>31</v>
      </c>
      <c r="X17" s="59" t="s">
        <v>31</v>
      </c>
      <c r="Y17" s="60" t="s">
        <v>31</v>
      </c>
    </row>
    <row r="18" spans="1:25" x14ac:dyDescent="0.25">
      <c r="A18" s="41"/>
      <c r="B18" s="42"/>
      <c r="C18" s="43"/>
      <c r="D18" s="43"/>
      <c r="E18" s="43"/>
      <c r="F18" s="44"/>
      <c r="G18" s="44"/>
      <c r="H18" s="45">
        <v>0</v>
      </c>
      <c r="I18" s="45">
        <v>0</v>
      </c>
      <c r="J18" s="45">
        <v>0</v>
      </c>
      <c r="K18" s="45">
        <v>0</v>
      </c>
      <c r="L18" s="46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7"/>
      <c r="S18" s="48"/>
      <c r="T18" s="49"/>
      <c r="U18" s="49"/>
      <c r="V18" s="49"/>
      <c r="W18" s="49"/>
      <c r="X18" s="49"/>
      <c r="Y18" s="50"/>
    </row>
    <row r="19" spans="1:25" ht="56.25" x14ac:dyDescent="0.25">
      <c r="A19" s="51" t="s">
        <v>64</v>
      </c>
      <c r="B19" s="52" t="s">
        <v>65</v>
      </c>
      <c r="C19" s="53"/>
      <c r="D19" s="53" t="s">
        <v>24</v>
      </c>
      <c r="E19" s="53" t="s">
        <v>66</v>
      </c>
      <c r="F19" s="54"/>
      <c r="G19" s="54"/>
      <c r="H19" s="61">
        <f t="shared" ref="H19:Q19" si="7">SUM(H20:H23)</f>
        <v>382300.4</v>
      </c>
      <c r="I19" s="61">
        <f t="shared" si="7"/>
        <v>0</v>
      </c>
      <c r="J19" s="61">
        <f t="shared" si="7"/>
        <v>0</v>
      </c>
      <c r="K19" s="61">
        <f t="shared" si="7"/>
        <v>382300.4</v>
      </c>
      <c r="L19" s="62">
        <f t="shared" ref="L19:O19" si="8">SUM(L20:L23)</f>
        <v>227784</v>
      </c>
      <c r="M19" s="61">
        <f t="shared" si="8"/>
        <v>0</v>
      </c>
      <c r="N19" s="61">
        <f t="shared" si="8"/>
        <v>0</v>
      </c>
      <c r="O19" s="61">
        <f t="shared" si="8"/>
        <v>227784</v>
      </c>
      <c r="P19" s="61">
        <f t="shared" si="7"/>
        <v>0</v>
      </c>
      <c r="Q19" s="61">
        <f t="shared" si="7"/>
        <v>0</v>
      </c>
      <c r="R19" s="57" t="s">
        <v>67</v>
      </c>
      <c r="S19" s="58" t="s">
        <v>54</v>
      </c>
      <c r="T19" s="59" t="s">
        <v>68</v>
      </c>
      <c r="U19" s="59" t="s">
        <v>31</v>
      </c>
      <c r="V19" s="59" t="s">
        <v>31</v>
      </c>
      <c r="W19" s="59" t="s">
        <v>31</v>
      </c>
      <c r="X19" s="59" t="s">
        <v>31</v>
      </c>
      <c r="Y19" s="60" t="s">
        <v>31</v>
      </c>
    </row>
    <row r="20" spans="1:25" ht="45" x14ac:dyDescent="0.25">
      <c r="A20" s="41"/>
      <c r="B20" s="42"/>
      <c r="C20" s="43" t="s">
        <v>44</v>
      </c>
      <c r="D20" s="43"/>
      <c r="E20" s="43"/>
      <c r="F20" s="44" t="s">
        <v>69</v>
      </c>
      <c r="G20" s="44" t="s">
        <v>70</v>
      </c>
      <c r="H20" s="45">
        <v>154516.4</v>
      </c>
      <c r="I20" s="45">
        <v>0</v>
      </c>
      <c r="J20" s="45">
        <v>0</v>
      </c>
      <c r="K20" s="45">
        <v>154516.4</v>
      </c>
      <c r="L20" s="46">
        <v>154516.4</v>
      </c>
      <c r="M20" s="45">
        <v>0</v>
      </c>
      <c r="N20" s="45">
        <v>0</v>
      </c>
      <c r="O20" s="45">
        <v>154516.4</v>
      </c>
      <c r="P20" s="45">
        <v>0</v>
      </c>
      <c r="Q20" s="45">
        <v>0</v>
      </c>
      <c r="R20" s="47"/>
      <c r="S20" s="48"/>
      <c r="T20" s="49"/>
      <c r="U20" s="49"/>
      <c r="V20" s="49"/>
      <c r="W20" s="49"/>
      <c r="X20" s="49"/>
      <c r="Y20" s="50"/>
    </row>
    <row r="21" spans="1:25" ht="45" x14ac:dyDescent="0.25">
      <c r="A21" s="41"/>
      <c r="B21" s="42"/>
      <c r="C21" s="43" t="s">
        <v>44</v>
      </c>
      <c r="D21" s="43"/>
      <c r="E21" s="43"/>
      <c r="F21" s="44" t="s">
        <v>71</v>
      </c>
      <c r="G21" s="44" t="s">
        <v>72</v>
      </c>
      <c r="H21" s="45">
        <v>27267.599999999999</v>
      </c>
      <c r="I21" s="45"/>
      <c r="J21" s="45"/>
      <c r="K21" s="45">
        <v>27267.599999999999</v>
      </c>
      <c r="L21" s="46">
        <v>27267.599999999999</v>
      </c>
      <c r="M21" s="45"/>
      <c r="N21" s="45"/>
      <c r="O21" s="45">
        <v>27267.599999999999</v>
      </c>
      <c r="P21" s="45"/>
      <c r="Q21" s="45"/>
      <c r="R21" s="47"/>
      <c r="S21" s="48"/>
      <c r="T21" s="49"/>
      <c r="U21" s="49"/>
      <c r="V21" s="49"/>
      <c r="W21" s="49"/>
      <c r="X21" s="49"/>
      <c r="Y21" s="50"/>
    </row>
    <row r="22" spans="1:25" ht="45" x14ac:dyDescent="0.25">
      <c r="A22" s="41"/>
      <c r="B22" s="42"/>
      <c r="C22" s="43" t="s">
        <v>44</v>
      </c>
      <c r="D22" s="43"/>
      <c r="E22" s="43"/>
      <c r="F22" s="44" t="s">
        <v>56</v>
      </c>
      <c r="G22" s="44" t="s">
        <v>57</v>
      </c>
      <c r="H22" s="45">
        <v>46000</v>
      </c>
      <c r="I22" s="45"/>
      <c r="J22" s="45"/>
      <c r="K22" s="45">
        <v>46000</v>
      </c>
      <c r="L22" s="46">
        <v>46000</v>
      </c>
      <c r="M22" s="45"/>
      <c r="N22" s="45"/>
      <c r="O22" s="45">
        <v>46000</v>
      </c>
      <c r="P22" s="45"/>
      <c r="Q22" s="45"/>
      <c r="R22" s="47"/>
      <c r="S22" s="48"/>
      <c r="T22" s="49"/>
      <c r="U22" s="49"/>
      <c r="V22" s="49"/>
      <c r="W22" s="49"/>
      <c r="X22" s="49"/>
      <c r="Y22" s="50"/>
    </row>
    <row r="23" spans="1:25" ht="45" x14ac:dyDescent="0.25">
      <c r="A23" s="41"/>
      <c r="B23" s="42"/>
      <c r="C23" s="43" t="s">
        <v>44</v>
      </c>
      <c r="D23" s="43"/>
      <c r="E23" s="43"/>
      <c r="F23" s="44" t="s">
        <v>73</v>
      </c>
      <c r="G23" s="44" t="s">
        <v>74</v>
      </c>
      <c r="H23" s="45">
        <v>154516.4</v>
      </c>
      <c r="I23" s="45"/>
      <c r="J23" s="45"/>
      <c r="K23" s="45">
        <v>154516.4</v>
      </c>
      <c r="L23" s="46"/>
      <c r="M23" s="45"/>
      <c r="N23" s="45"/>
      <c r="O23" s="45"/>
      <c r="P23" s="45"/>
      <c r="Q23" s="45"/>
      <c r="R23" s="47"/>
      <c r="S23" s="48"/>
      <c r="T23" s="49"/>
      <c r="U23" s="49"/>
      <c r="V23" s="49"/>
      <c r="W23" s="49"/>
      <c r="X23" s="49"/>
      <c r="Y23" s="50"/>
    </row>
    <row r="24" spans="1:25" ht="56.25" x14ac:dyDescent="0.25">
      <c r="A24" s="51" t="s">
        <v>75</v>
      </c>
      <c r="B24" s="52" t="s">
        <v>76</v>
      </c>
      <c r="C24" s="53"/>
      <c r="D24" s="53" t="s">
        <v>24</v>
      </c>
      <c r="E24" s="53" t="s">
        <v>66</v>
      </c>
      <c r="F24" s="54"/>
      <c r="G24" s="54"/>
      <c r="H24" s="61">
        <f t="shared" ref="H24:Q24" si="9">SUM(H25:H27)</f>
        <v>63220</v>
      </c>
      <c r="I24" s="61">
        <f t="shared" si="9"/>
        <v>0</v>
      </c>
      <c r="J24" s="61">
        <f t="shared" si="9"/>
        <v>0</v>
      </c>
      <c r="K24" s="61">
        <f t="shared" si="9"/>
        <v>63220</v>
      </c>
      <c r="L24" s="62">
        <f t="shared" ref="L24:O24" si="10">SUM(L25:L27)</f>
        <v>63220</v>
      </c>
      <c r="M24" s="61">
        <f t="shared" si="10"/>
        <v>0</v>
      </c>
      <c r="N24" s="61">
        <f t="shared" si="10"/>
        <v>0</v>
      </c>
      <c r="O24" s="61">
        <f t="shared" si="10"/>
        <v>63220</v>
      </c>
      <c r="P24" s="61">
        <f t="shared" si="9"/>
        <v>0</v>
      </c>
      <c r="Q24" s="61">
        <f t="shared" si="9"/>
        <v>0</v>
      </c>
      <c r="R24" s="57" t="s">
        <v>319</v>
      </c>
      <c r="S24" s="58" t="s">
        <v>77</v>
      </c>
      <c r="T24" s="59" t="s">
        <v>78</v>
      </c>
      <c r="U24" s="59" t="s">
        <v>31</v>
      </c>
      <c r="V24" s="59" t="s">
        <v>31</v>
      </c>
      <c r="W24" s="59" t="s">
        <v>31</v>
      </c>
      <c r="X24" s="59" t="s">
        <v>31</v>
      </c>
      <c r="Y24" s="60" t="s">
        <v>31</v>
      </c>
    </row>
    <row r="25" spans="1:25" ht="45" x14ac:dyDescent="0.25">
      <c r="A25" s="41"/>
      <c r="B25" s="42"/>
      <c r="C25" s="43" t="s">
        <v>44</v>
      </c>
      <c r="D25" s="43"/>
      <c r="E25" s="43"/>
      <c r="F25" s="44" t="s">
        <v>56</v>
      </c>
      <c r="G25" s="44" t="s">
        <v>57</v>
      </c>
      <c r="H25" s="45">
        <v>14000</v>
      </c>
      <c r="I25" s="45">
        <v>0</v>
      </c>
      <c r="J25" s="45">
        <v>0</v>
      </c>
      <c r="K25" s="45">
        <v>14000</v>
      </c>
      <c r="L25" s="46">
        <v>14000</v>
      </c>
      <c r="M25" s="45">
        <v>0</v>
      </c>
      <c r="N25" s="45">
        <v>0</v>
      </c>
      <c r="O25" s="45">
        <v>14000</v>
      </c>
      <c r="P25" s="45">
        <v>0</v>
      </c>
      <c r="Q25" s="45">
        <v>0</v>
      </c>
      <c r="R25" s="47"/>
      <c r="S25" s="48"/>
      <c r="T25" s="49"/>
      <c r="U25" s="49"/>
      <c r="V25" s="49"/>
      <c r="W25" s="49"/>
      <c r="X25" s="49"/>
      <c r="Y25" s="50"/>
    </row>
    <row r="26" spans="1:25" ht="45" x14ac:dyDescent="0.25">
      <c r="A26" s="41"/>
      <c r="B26" s="42"/>
      <c r="C26" s="43" t="s">
        <v>44</v>
      </c>
      <c r="D26" s="43"/>
      <c r="E26" s="43"/>
      <c r="F26" s="44" t="s">
        <v>71</v>
      </c>
      <c r="G26" s="44" t="s">
        <v>72</v>
      </c>
      <c r="H26" s="45">
        <v>7383</v>
      </c>
      <c r="I26" s="45"/>
      <c r="J26" s="45"/>
      <c r="K26" s="45">
        <v>7383</v>
      </c>
      <c r="L26" s="46">
        <v>7383</v>
      </c>
      <c r="M26" s="45"/>
      <c r="N26" s="45"/>
      <c r="O26" s="45">
        <v>7383</v>
      </c>
      <c r="P26" s="45"/>
      <c r="Q26" s="45"/>
      <c r="R26" s="47"/>
      <c r="S26" s="48"/>
      <c r="T26" s="49"/>
      <c r="U26" s="49"/>
      <c r="V26" s="49"/>
      <c r="W26" s="49"/>
      <c r="X26" s="49"/>
      <c r="Y26" s="50"/>
    </row>
    <row r="27" spans="1:25" ht="45" x14ac:dyDescent="0.25">
      <c r="A27" s="41"/>
      <c r="B27" s="42"/>
      <c r="C27" s="43" t="s">
        <v>44</v>
      </c>
      <c r="D27" s="43"/>
      <c r="E27" s="43"/>
      <c r="F27" s="44" t="s">
        <v>69</v>
      </c>
      <c r="G27" s="44" t="s">
        <v>70</v>
      </c>
      <c r="H27" s="45">
        <v>41837</v>
      </c>
      <c r="I27" s="45"/>
      <c r="J27" s="45"/>
      <c r="K27" s="45">
        <v>41837</v>
      </c>
      <c r="L27" s="46">
        <v>41837</v>
      </c>
      <c r="M27" s="45"/>
      <c r="N27" s="45"/>
      <c r="O27" s="45">
        <v>41837</v>
      </c>
      <c r="P27" s="45"/>
      <c r="Q27" s="45"/>
      <c r="R27" s="47"/>
      <c r="S27" s="48"/>
      <c r="T27" s="49"/>
      <c r="U27" s="49"/>
      <c r="V27" s="49"/>
      <c r="W27" s="49"/>
      <c r="X27" s="49"/>
      <c r="Y27" s="50"/>
    </row>
    <row r="28" spans="1:25" ht="56.25" x14ac:dyDescent="0.25">
      <c r="A28" s="51" t="s">
        <v>79</v>
      </c>
      <c r="B28" s="52" t="s">
        <v>80</v>
      </c>
      <c r="C28" s="53" t="s">
        <v>44</v>
      </c>
      <c r="D28" s="53" t="s">
        <v>24</v>
      </c>
      <c r="E28" s="53" t="s">
        <v>81</v>
      </c>
      <c r="F28" s="54" t="s">
        <v>56</v>
      </c>
      <c r="G28" s="54" t="s">
        <v>57</v>
      </c>
      <c r="H28" s="55">
        <v>38522</v>
      </c>
      <c r="I28" s="55">
        <v>0</v>
      </c>
      <c r="J28" s="55">
        <v>0</v>
      </c>
      <c r="K28" s="55">
        <v>38522</v>
      </c>
      <c r="L28" s="56">
        <v>38522</v>
      </c>
      <c r="M28" s="55">
        <v>0</v>
      </c>
      <c r="N28" s="55">
        <v>0</v>
      </c>
      <c r="O28" s="55">
        <v>38522</v>
      </c>
      <c r="P28" s="55">
        <v>0</v>
      </c>
      <c r="Q28" s="55">
        <v>0</v>
      </c>
      <c r="R28" s="57" t="s">
        <v>320</v>
      </c>
      <c r="S28" s="58" t="s">
        <v>77</v>
      </c>
      <c r="T28" s="59" t="s">
        <v>82</v>
      </c>
      <c r="U28" s="59" t="s">
        <v>31</v>
      </c>
      <c r="V28" s="59" t="s">
        <v>31</v>
      </c>
      <c r="W28" s="59" t="s">
        <v>31</v>
      </c>
      <c r="X28" s="59" t="s">
        <v>31</v>
      </c>
      <c r="Y28" s="60" t="s">
        <v>31</v>
      </c>
    </row>
    <row r="29" spans="1:25" ht="56.25" x14ac:dyDescent="0.25">
      <c r="A29" s="51" t="s">
        <v>83</v>
      </c>
      <c r="B29" s="52" t="s">
        <v>84</v>
      </c>
      <c r="C29" s="53" t="s">
        <v>44</v>
      </c>
      <c r="D29" s="53" t="s">
        <v>24</v>
      </c>
      <c r="E29" s="53" t="s">
        <v>45</v>
      </c>
      <c r="F29" s="54" t="s">
        <v>56</v>
      </c>
      <c r="G29" s="54" t="s">
        <v>57</v>
      </c>
      <c r="H29" s="55">
        <v>0</v>
      </c>
      <c r="I29" s="55">
        <v>0</v>
      </c>
      <c r="J29" s="55">
        <v>0</v>
      </c>
      <c r="K29" s="55">
        <v>0</v>
      </c>
      <c r="L29" s="56">
        <v>0</v>
      </c>
      <c r="M29" s="55">
        <v>0</v>
      </c>
      <c r="N29" s="55">
        <v>0</v>
      </c>
      <c r="O29" s="55">
        <v>0</v>
      </c>
      <c r="P29" s="55">
        <v>0</v>
      </c>
      <c r="Q29" s="55">
        <v>10000</v>
      </c>
      <c r="R29" s="57" t="s">
        <v>85</v>
      </c>
      <c r="S29" s="58" t="s">
        <v>54</v>
      </c>
      <c r="T29" s="59" t="s">
        <v>31</v>
      </c>
      <c r="U29" s="59" t="s">
        <v>31</v>
      </c>
      <c r="V29" s="59" t="s">
        <v>31</v>
      </c>
      <c r="W29" s="59" t="s">
        <v>31</v>
      </c>
      <c r="X29" s="59" t="s">
        <v>86</v>
      </c>
      <c r="Y29" s="60" t="s">
        <v>31</v>
      </c>
    </row>
    <row r="30" spans="1:25" ht="56.25" x14ac:dyDescent="0.25">
      <c r="A30" s="51" t="s">
        <v>87</v>
      </c>
      <c r="B30" s="52" t="s">
        <v>88</v>
      </c>
      <c r="C30" s="53"/>
      <c r="D30" s="53" t="s">
        <v>24</v>
      </c>
      <c r="E30" s="53" t="s">
        <v>89</v>
      </c>
      <c r="F30" s="54"/>
      <c r="G30" s="54"/>
      <c r="H30" s="61">
        <f t="shared" ref="H30:Q30" si="11">SUM(H31:H32)</f>
        <v>104984</v>
      </c>
      <c r="I30" s="61">
        <f t="shared" si="11"/>
        <v>0</v>
      </c>
      <c r="J30" s="61">
        <f t="shared" si="11"/>
        <v>0</v>
      </c>
      <c r="K30" s="61">
        <f t="shared" si="11"/>
        <v>104984</v>
      </c>
      <c r="L30" s="62">
        <f t="shared" ref="L30:N30" si="12">SUM(L31:L32)</f>
        <v>104984</v>
      </c>
      <c r="M30" s="61">
        <f t="shared" si="12"/>
        <v>0</v>
      </c>
      <c r="N30" s="61">
        <f t="shared" si="12"/>
        <v>0</v>
      </c>
      <c r="O30" s="61">
        <f>SUM(O31:O32)</f>
        <v>104984</v>
      </c>
      <c r="P30" s="61">
        <f>SUM(P31:P32)</f>
        <v>102577.61</v>
      </c>
      <c r="Q30" s="61">
        <f t="shared" si="11"/>
        <v>0</v>
      </c>
      <c r="R30" s="57" t="s">
        <v>90</v>
      </c>
      <c r="S30" s="58" t="s">
        <v>54</v>
      </c>
      <c r="T30" s="59" t="s">
        <v>91</v>
      </c>
      <c r="U30" s="59" t="s">
        <v>31</v>
      </c>
      <c r="V30" s="59" t="s">
        <v>31</v>
      </c>
      <c r="W30" s="59" t="s">
        <v>31</v>
      </c>
      <c r="X30" s="59" t="s">
        <v>31</v>
      </c>
      <c r="Y30" s="60" t="s">
        <v>31</v>
      </c>
    </row>
    <row r="31" spans="1:25" ht="45" x14ac:dyDescent="0.25">
      <c r="A31" s="41"/>
      <c r="B31" s="42"/>
      <c r="C31" s="43" t="s">
        <v>44</v>
      </c>
      <c r="D31" s="43"/>
      <c r="E31" s="43"/>
      <c r="F31" s="44" t="s">
        <v>69</v>
      </c>
      <c r="G31" s="44" t="s">
        <v>92</v>
      </c>
      <c r="H31" s="45">
        <v>101584</v>
      </c>
      <c r="I31" s="45">
        <v>0</v>
      </c>
      <c r="J31" s="45">
        <v>0</v>
      </c>
      <c r="K31" s="45">
        <v>101584</v>
      </c>
      <c r="L31" s="46">
        <v>101584</v>
      </c>
      <c r="M31" s="45">
        <v>0</v>
      </c>
      <c r="N31" s="45">
        <v>0</v>
      </c>
      <c r="O31" s="45">
        <v>101584</v>
      </c>
      <c r="P31" s="45">
        <v>17577.61</v>
      </c>
      <c r="Q31" s="45">
        <v>0</v>
      </c>
      <c r="R31" s="47"/>
      <c r="S31" s="48"/>
      <c r="T31" s="49"/>
      <c r="U31" s="49"/>
      <c r="V31" s="49"/>
      <c r="W31" s="49"/>
      <c r="X31" s="49"/>
      <c r="Y31" s="50"/>
    </row>
    <row r="32" spans="1:25" ht="45" x14ac:dyDescent="0.25">
      <c r="A32" s="41"/>
      <c r="B32" s="42"/>
      <c r="C32" s="43" t="s">
        <v>44</v>
      </c>
      <c r="D32" s="43"/>
      <c r="E32" s="43"/>
      <c r="F32" s="44" t="s">
        <v>56</v>
      </c>
      <c r="G32" s="44" t="s">
        <v>57</v>
      </c>
      <c r="H32" s="45">
        <v>3400</v>
      </c>
      <c r="I32" s="45"/>
      <c r="J32" s="45"/>
      <c r="K32" s="45">
        <v>3400</v>
      </c>
      <c r="L32" s="46">
        <v>3400</v>
      </c>
      <c r="M32" s="45"/>
      <c r="N32" s="45"/>
      <c r="O32" s="45">
        <v>3400</v>
      </c>
      <c r="P32" s="45">
        <v>85000</v>
      </c>
      <c r="Q32" s="45"/>
      <c r="R32" s="47"/>
      <c r="S32" s="48"/>
      <c r="T32" s="49"/>
      <c r="U32" s="49"/>
      <c r="V32" s="49"/>
      <c r="W32" s="49"/>
      <c r="X32" s="49"/>
      <c r="Y32" s="50"/>
    </row>
    <row r="33" spans="1:25" ht="56.25" x14ac:dyDescent="0.25">
      <c r="A33" s="51" t="s">
        <v>93</v>
      </c>
      <c r="B33" s="52" t="s">
        <v>94</v>
      </c>
      <c r="C33" s="53"/>
      <c r="D33" s="53" t="s">
        <v>24</v>
      </c>
      <c r="E33" s="53" t="s">
        <v>95</v>
      </c>
      <c r="F33" s="54"/>
      <c r="G33" s="54"/>
      <c r="H33" s="61">
        <f t="shared" ref="H33:Q33" si="13">SUM(H34:H34)</f>
        <v>39000</v>
      </c>
      <c r="I33" s="61">
        <f t="shared" si="13"/>
        <v>0</v>
      </c>
      <c r="J33" s="61">
        <f t="shared" si="13"/>
        <v>0</v>
      </c>
      <c r="K33" s="61">
        <f t="shared" si="13"/>
        <v>39000</v>
      </c>
      <c r="L33" s="62">
        <f t="shared" si="13"/>
        <v>39000</v>
      </c>
      <c r="M33" s="61">
        <f t="shared" si="13"/>
        <v>0</v>
      </c>
      <c r="N33" s="61">
        <f t="shared" si="13"/>
        <v>0</v>
      </c>
      <c r="O33" s="61">
        <f t="shared" si="13"/>
        <v>39000</v>
      </c>
      <c r="P33" s="61">
        <f t="shared" si="13"/>
        <v>0</v>
      </c>
      <c r="Q33" s="61">
        <f t="shared" si="13"/>
        <v>0</v>
      </c>
      <c r="R33" s="57" t="s">
        <v>318</v>
      </c>
      <c r="S33" s="58" t="s">
        <v>41</v>
      </c>
      <c r="T33" s="63">
        <v>1</v>
      </c>
      <c r="U33" s="63">
        <v>0</v>
      </c>
      <c r="V33" s="63">
        <v>0</v>
      </c>
      <c r="W33" s="63">
        <v>0</v>
      </c>
      <c r="X33" s="63">
        <v>0</v>
      </c>
      <c r="Y33" s="64">
        <v>0</v>
      </c>
    </row>
    <row r="34" spans="1:25" ht="45" x14ac:dyDescent="0.25">
      <c r="A34" s="41"/>
      <c r="B34" s="42"/>
      <c r="C34" s="43" t="s">
        <v>44</v>
      </c>
      <c r="D34" s="43"/>
      <c r="E34" s="43"/>
      <c r="F34" s="44" t="s">
        <v>56</v>
      </c>
      <c r="G34" s="44" t="s">
        <v>57</v>
      </c>
      <c r="H34" s="45">
        <v>39000</v>
      </c>
      <c r="I34" s="45">
        <v>0</v>
      </c>
      <c r="J34" s="45">
        <v>0</v>
      </c>
      <c r="K34" s="45">
        <v>39000</v>
      </c>
      <c r="L34" s="46">
        <v>39000</v>
      </c>
      <c r="M34" s="45">
        <v>0</v>
      </c>
      <c r="N34" s="45">
        <v>0</v>
      </c>
      <c r="O34" s="45">
        <v>39000</v>
      </c>
      <c r="P34" s="45">
        <v>0</v>
      </c>
      <c r="Q34" s="45">
        <v>0</v>
      </c>
      <c r="R34" s="47"/>
      <c r="S34" s="48"/>
      <c r="T34" s="49"/>
      <c r="U34" s="49"/>
      <c r="V34" s="49"/>
      <c r="W34" s="49"/>
      <c r="X34" s="49"/>
      <c r="Y34" s="50"/>
    </row>
    <row r="35" spans="1:25" ht="56.25" x14ac:dyDescent="0.25">
      <c r="A35" s="51" t="s">
        <v>96</v>
      </c>
      <c r="B35" s="52" t="s">
        <v>97</v>
      </c>
      <c r="C35" s="53"/>
      <c r="D35" s="53" t="s">
        <v>24</v>
      </c>
      <c r="E35" s="53" t="s">
        <v>98</v>
      </c>
      <c r="F35" s="54"/>
      <c r="G35" s="54"/>
      <c r="H35" s="61">
        <f t="shared" ref="H35:Q35" si="14">SUM(H37:H37)</f>
        <v>4400</v>
      </c>
      <c r="I35" s="61">
        <f t="shared" si="14"/>
        <v>0</v>
      </c>
      <c r="J35" s="61">
        <f t="shared" si="14"/>
        <v>0</v>
      </c>
      <c r="K35" s="61">
        <f t="shared" si="14"/>
        <v>4400</v>
      </c>
      <c r="L35" s="62">
        <f>SUM(L36:L37)</f>
        <v>4399.3</v>
      </c>
      <c r="M35" s="61">
        <f t="shared" si="14"/>
        <v>0</v>
      </c>
      <c r="N35" s="61">
        <f t="shared" si="14"/>
        <v>0</v>
      </c>
      <c r="O35" s="61">
        <f>SUM(O36:O37)</f>
        <v>4399.3</v>
      </c>
      <c r="P35" s="61">
        <f t="shared" si="14"/>
        <v>150000</v>
      </c>
      <c r="Q35" s="61">
        <f t="shared" si="14"/>
        <v>0</v>
      </c>
      <c r="R35" s="57" t="s">
        <v>99</v>
      </c>
      <c r="S35" s="58" t="s">
        <v>77</v>
      </c>
      <c r="T35" s="63">
        <v>0</v>
      </c>
      <c r="U35" s="63" t="s">
        <v>31</v>
      </c>
      <c r="V35" s="63">
        <v>2300</v>
      </c>
      <c r="W35" s="59" t="s">
        <v>31</v>
      </c>
      <c r="X35" s="59" t="s">
        <v>31</v>
      </c>
      <c r="Y35" s="60" t="s">
        <v>31</v>
      </c>
    </row>
    <row r="36" spans="1:25" x14ac:dyDescent="0.25">
      <c r="A36" s="65"/>
      <c r="B36" s="66"/>
      <c r="C36" s="124" t="s">
        <v>44</v>
      </c>
      <c r="D36" s="67"/>
      <c r="E36" s="67"/>
      <c r="F36" s="68" t="s">
        <v>46</v>
      </c>
      <c r="G36" s="68">
        <v>102</v>
      </c>
      <c r="H36" s="69"/>
      <c r="I36" s="69"/>
      <c r="J36" s="69"/>
      <c r="K36" s="69"/>
      <c r="L36" s="70">
        <v>4399.3</v>
      </c>
      <c r="M36" s="69"/>
      <c r="N36" s="69"/>
      <c r="O36" s="69">
        <v>4399.3</v>
      </c>
      <c r="P36" s="69"/>
      <c r="Q36" s="69"/>
      <c r="R36" s="71"/>
      <c r="S36" s="72"/>
      <c r="T36" s="73"/>
      <c r="U36" s="73"/>
      <c r="V36" s="73"/>
      <c r="W36" s="74"/>
      <c r="X36" s="74"/>
      <c r="Y36" s="75"/>
    </row>
    <row r="37" spans="1:25" ht="30" customHeight="1" thickBot="1" x14ac:dyDescent="0.3">
      <c r="A37" s="41"/>
      <c r="B37" s="42"/>
      <c r="C37" s="125"/>
      <c r="D37" s="43"/>
      <c r="E37" s="43"/>
      <c r="F37" s="44" t="s">
        <v>56</v>
      </c>
      <c r="G37" s="44" t="s">
        <v>57</v>
      </c>
      <c r="H37" s="45">
        <v>4400</v>
      </c>
      <c r="I37" s="45">
        <v>0</v>
      </c>
      <c r="J37" s="45">
        <v>0</v>
      </c>
      <c r="K37" s="45">
        <v>4400</v>
      </c>
      <c r="L37" s="46">
        <v>0</v>
      </c>
      <c r="M37" s="45">
        <v>0</v>
      </c>
      <c r="N37" s="45">
        <v>0</v>
      </c>
      <c r="O37" s="45"/>
      <c r="P37" s="45">
        <v>150000</v>
      </c>
      <c r="Q37" s="45">
        <v>0</v>
      </c>
      <c r="R37" s="47"/>
      <c r="S37" s="48"/>
      <c r="T37" s="49"/>
      <c r="U37" s="49"/>
      <c r="V37" s="49"/>
      <c r="W37" s="49"/>
      <c r="X37" s="49"/>
      <c r="Y37" s="50"/>
    </row>
    <row r="38" spans="1:25" s="86" customFormat="1" ht="57" thickBot="1" x14ac:dyDescent="0.3">
      <c r="A38" s="76" t="s">
        <v>334</v>
      </c>
      <c r="B38" s="77" t="s">
        <v>333</v>
      </c>
      <c r="C38" s="78" t="s">
        <v>44</v>
      </c>
      <c r="D38" s="78" t="s">
        <v>24</v>
      </c>
      <c r="E38" s="78" t="s">
        <v>45</v>
      </c>
      <c r="F38" s="79" t="s">
        <v>73</v>
      </c>
      <c r="G38" s="79" t="s">
        <v>74</v>
      </c>
      <c r="H38" s="80">
        <v>0</v>
      </c>
      <c r="I38" s="80"/>
      <c r="J38" s="80"/>
      <c r="K38" s="80">
        <v>0</v>
      </c>
      <c r="L38" s="55">
        <v>5920</v>
      </c>
      <c r="M38" s="81"/>
      <c r="N38" s="81"/>
      <c r="O38" s="81">
        <v>5920</v>
      </c>
      <c r="P38" s="81"/>
      <c r="Q38" s="81">
        <v>0</v>
      </c>
      <c r="R38" s="82" t="s">
        <v>332</v>
      </c>
      <c r="S38" s="83" t="s">
        <v>29</v>
      </c>
      <c r="T38" s="84">
        <v>100</v>
      </c>
      <c r="U38" s="84" t="s">
        <v>31</v>
      </c>
      <c r="V38" s="84" t="s">
        <v>31</v>
      </c>
      <c r="W38" s="84" t="s">
        <v>31</v>
      </c>
      <c r="X38" s="84" t="s">
        <v>31</v>
      </c>
      <c r="Y38" s="85" t="s">
        <v>31</v>
      </c>
    </row>
    <row r="39" spans="1:25" ht="57" thickBot="1" x14ac:dyDescent="0.3">
      <c r="A39" s="51" t="s">
        <v>100</v>
      </c>
      <c r="B39" s="52" t="s">
        <v>101</v>
      </c>
      <c r="C39" s="53" t="s">
        <v>44</v>
      </c>
      <c r="D39" s="53" t="s">
        <v>24</v>
      </c>
      <c r="E39" s="53" t="s">
        <v>98</v>
      </c>
      <c r="F39" s="54" t="s">
        <v>73</v>
      </c>
      <c r="G39" s="54" t="s">
        <v>74</v>
      </c>
      <c r="H39" s="55">
        <v>175000</v>
      </c>
      <c r="I39" s="55">
        <v>0</v>
      </c>
      <c r="J39" s="55">
        <v>0</v>
      </c>
      <c r="K39" s="55">
        <v>175000</v>
      </c>
      <c r="L39" s="55">
        <v>175000</v>
      </c>
      <c r="M39" s="55"/>
      <c r="N39" s="55">
        <v>0</v>
      </c>
      <c r="O39" s="55">
        <v>175000</v>
      </c>
      <c r="P39" s="55">
        <v>0</v>
      </c>
      <c r="Q39" s="55">
        <v>0</v>
      </c>
      <c r="R39" s="57" t="s">
        <v>102</v>
      </c>
      <c r="S39" s="58" t="s">
        <v>54</v>
      </c>
      <c r="T39" s="59" t="s">
        <v>55</v>
      </c>
      <c r="U39" s="59" t="s">
        <v>31</v>
      </c>
      <c r="V39" s="59" t="s">
        <v>31</v>
      </c>
      <c r="W39" s="59" t="s">
        <v>31</v>
      </c>
      <c r="X39" s="59" t="s">
        <v>31</v>
      </c>
      <c r="Y39" s="60" t="s">
        <v>31</v>
      </c>
    </row>
    <row r="40" spans="1:25" ht="57" thickBot="1" x14ac:dyDescent="0.3">
      <c r="A40" s="51" t="s">
        <v>103</v>
      </c>
      <c r="B40" s="52" t="s">
        <v>104</v>
      </c>
      <c r="C40" s="53" t="s">
        <v>44</v>
      </c>
      <c r="D40" s="53" t="s">
        <v>24</v>
      </c>
      <c r="E40" s="53" t="s">
        <v>98</v>
      </c>
      <c r="F40" s="54" t="s">
        <v>73</v>
      </c>
      <c r="G40" s="54" t="s">
        <v>74</v>
      </c>
      <c r="H40" s="55">
        <v>55000</v>
      </c>
      <c r="I40" s="55">
        <v>0</v>
      </c>
      <c r="J40" s="55">
        <v>0</v>
      </c>
      <c r="K40" s="55">
        <v>55000</v>
      </c>
      <c r="L40" s="55">
        <v>36100</v>
      </c>
      <c r="M40" s="55"/>
      <c r="N40" s="55">
        <v>0</v>
      </c>
      <c r="O40" s="55">
        <v>36100</v>
      </c>
      <c r="P40" s="55">
        <v>0</v>
      </c>
      <c r="Q40" s="55">
        <v>0</v>
      </c>
      <c r="R40" s="57" t="s">
        <v>105</v>
      </c>
      <c r="S40" s="58" t="s">
        <v>54</v>
      </c>
      <c r="T40" s="59" t="s">
        <v>106</v>
      </c>
      <c r="U40" s="59" t="s">
        <v>31</v>
      </c>
      <c r="V40" s="59" t="s">
        <v>31</v>
      </c>
      <c r="W40" s="59" t="s">
        <v>31</v>
      </c>
      <c r="X40" s="59" t="s">
        <v>31</v>
      </c>
      <c r="Y40" s="60" t="s">
        <v>31</v>
      </c>
    </row>
    <row r="41" spans="1:25" ht="57" thickBot="1" x14ac:dyDescent="0.3">
      <c r="A41" s="51" t="s">
        <v>107</v>
      </c>
      <c r="B41" s="52" t="s">
        <v>108</v>
      </c>
      <c r="C41" s="53" t="s">
        <v>44</v>
      </c>
      <c r="D41" s="53" t="s">
        <v>24</v>
      </c>
      <c r="E41" s="53" t="s">
        <v>45</v>
      </c>
      <c r="F41" s="54" t="s">
        <v>73</v>
      </c>
      <c r="G41" s="54" t="s">
        <v>74</v>
      </c>
      <c r="H41" s="55">
        <v>220000</v>
      </c>
      <c r="I41" s="55">
        <v>0</v>
      </c>
      <c r="J41" s="55">
        <v>0</v>
      </c>
      <c r="K41" s="55">
        <v>220000</v>
      </c>
      <c r="L41" s="55">
        <v>220000</v>
      </c>
      <c r="M41" s="55"/>
      <c r="N41" s="55">
        <v>0</v>
      </c>
      <c r="O41" s="55">
        <v>220000</v>
      </c>
      <c r="P41" s="55">
        <v>0</v>
      </c>
      <c r="Q41" s="55">
        <v>0</v>
      </c>
      <c r="R41" s="57" t="s">
        <v>109</v>
      </c>
      <c r="S41" s="58" t="s">
        <v>54</v>
      </c>
      <c r="T41" s="59" t="s">
        <v>110</v>
      </c>
      <c r="U41" s="59" t="s">
        <v>31</v>
      </c>
      <c r="V41" s="59" t="s">
        <v>31</v>
      </c>
      <c r="W41" s="59" t="s">
        <v>31</v>
      </c>
      <c r="X41" s="59" t="s">
        <v>31</v>
      </c>
      <c r="Y41" s="60" t="s">
        <v>31</v>
      </c>
    </row>
    <row r="42" spans="1:25" ht="57" thickBot="1" x14ac:dyDescent="0.3">
      <c r="A42" s="51" t="s">
        <v>111</v>
      </c>
      <c r="B42" s="52" t="s">
        <v>112</v>
      </c>
      <c r="C42" s="53" t="s">
        <v>44</v>
      </c>
      <c r="D42" s="53" t="s">
        <v>24</v>
      </c>
      <c r="E42" s="53" t="s">
        <v>45</v>
      </c>
      <c r="F42" s="54" t="s">
        <v>73</v>
      </c>
      <c r="G42" s="54" t="s">
        <v>74</v>
      </c>
      <c r="H42" s="55">
        <v>69000</v>
      </c>
      <c r="I42" s="55">
        <v>0</v>
      </c>
      <c r="J42" s="55">
        <v>0</v>
      </c>
      <c r="K42" s="55">
        <v>69000</v>
      </c>
      <c r="L42" s="55">
        <v>52950</v>
      </c>
      <c r="M42" s="55"/>
      <c r="N42" s="55">
        <v>0</v>
      </c>
      <c r="O42" s="55">
        <v>52950</v>
      </c>
      <c r="P42" s="55">
        <v>0</v>
      </c>
      <c r="Q42" s="55">
        <v>0</v>
      </c>
      <c r="R42" s="57" t="s">
        <v>113</v>
      </c>
      <c r="S42" s="58" t="s">
        <v>54</v>
      </c>
      <c r="T42" s="59" t="s">
        <v>114</v>
      </c>
      <c r="U42" s="59" t="s">
        <v>31</v>
      </c>
      <c r="V42" s="59" t="s">
        <v>31</v>
      </c>
      <c r="W42" s="59" t="s">
        <v>31</v>
      </c>
      <c r="X42" s="59" t="s">
        <v>31</v>
      </c>
      <c r="Y42" s="60" t="s">
        <v>31</v>
      </c>
    </row>
    <row r="43" spans="1:25" ht="57" thickBot="1" x14ac:dyDescent="0.3">
      <c r="A43" s="51" t="s">
        <v>115</v>
      </c>
      <c r="B43" s="52" t="s">
        <v>116</v>
      </c>
      <c r="C43" s="53" t="s">
        <v>44</v>
      </c>
      <c r="D43" s="53" t="s">
        <v>24</v>
      </c>
      <c r="E43" s="53" t="s">
        <v>45</v>
      </c>
      <c r="F43" s="54" t="s">
        <v>73</v>
      </c>
      <c r="G43" s="54" t="s">
        <v>74</v>
      </c>
      <c r="H43" s="55">
        <v>60000</v>
      </c>
      <c r="I43" s="55">
        <v>0</v>
      </c>
      <c r="J43" s="55">
        <v>0</v>
      </c>
      <c r="K43" s="55">
        <v>60000</v>
      </c>
      <c r="L43" s="55">
        <v>50850</v>
      </c>
      <c r="M43" s="55"/>
      <c r="N43" s="55">
        <v>0</v>
      </c>
      <c r="O43" s="55">
        <v>50850</v>
      </c>
      <c r="P43" s="55">
        <v>0</v>
      </c>
      <c r="Q43" s="55">
        <v>0</v>
      </c>
      <c r="R43" s="57" t="s">
        <v>117</v>
      </c>
      <c r="S43" s="58" t="s">
        <v>54</v>
      </c>
      <c r="T43" s="59" t="s">
        <v>118</v>
      </c>
      <c r="U43" s="59" t="s">
        <v>31</v>
      </c>
      <c r="V43" s="59" t="s">
        <v>31</v>
      </c>
      <c r="W43" s="59" t="s">
        <v>31</v>
      </c>
      <c r="X43" s="59" t="s">
        <v>31</v>
      </c>
      <c r="Y43" s="60" t="s">
        <v>31</v>
      </c>
    </row>
    <row r="44" spans="1:25" ht="57" thickBot="1" x14ac:dyDescent="0.3">
      <c r="A44" s="51" t="s">
        <v>119</v>
      </c>
      <c r="B44" s="52" t="s">
        <v>120</v>
      </c>
      <c r="C44" s="53" t="s">
        <v>44</v>
      </c>
      <c r="D44" s="53" t="s">
        <v>24</v>
      </c>
      <c r="E44" s="53" t="s">
        <v>45</v>
      </c>
      <c r="F44" s="54" t="s">
        <v>73</v>
      </c>
      <c r="G44" s="54" t="s">
        <v>74</v>
      </c>
      <c r="H44" s="55">
        <v>40000</v>
      </c>
      <c r="I44" s="55">
        <v>0</v>
      </c>
      <c r="J44" s="55">
        <v>0</v>
      </c>
      <c r="K44" s="55">
        <v>40000</v>
      </c>
      <c r="L44" s="55">
        <v>48000</v>
      </c>
      <c r="M44" s="55"/>
      <c r="N44" s="55">
        <v>0</v>
      </c>
      <c r="O44" s="55">
        <v>48000</v>
      </c>
      <c r="P44" s="55">
        <v>0</v>
      </c>
      <c r="Q44" s="55">
        <v>0</v>
      </c>
      <c r="R44" s="57" t="s">
        <v>121</v>
      </c>
      <c r="S44" s="58" t="s">
        <v>54</v>
      </c>
      <c r="T44" s="59" t="s">
        <v>122</v>
      </c>
      <c r="U44" s="59" t="s">
        <v>31</v>
      </c>
      <c r="V44" s="59" t="s">
        <v>31</v>
      </c>
      <c r="W44" s="59" t="s">
        <v>31</v>
      </c>
      <c r="X44" s="59" t="s">
        <v>31</v>
      </c>
      <c r="Y44" s="60" t="s">
        <v>31</v>
      </c>
    </row>
    <row r="45" spans="1:25" ht="57" thickBot="1" x14ac:dyDescent="0.3">
      <c r="A45" s="51" t="s">
        <v>123</v>
      </c>
      <c r="B45" s="52" t="s">
        <v>124</v>
      </c>
      <c r="C45" s="53" t="s">
        <v>44</v>
      </c>
      <c r="D45" s="53" t="s">
        <v>24</v>
      </c>
      <c r="E45" s="53" t="s">
        <v>45</v>
      </c>
      <c r="F45" s="54" t="s">
        <v>73</v>
      </c>
      <c r="G45" s="54" t="s">
        <v>74</v>
      </c>
      <c r="H45" s="55">
        <v>150000</v>
      </c>
      <c r="I45" s="55">
        <v>0</v>
      </c>
      <c r="J45" s="55">
        <v>0</v>
      </c>
      <c r="K45" s="55">
        <v>150000</v>
      </c>
      <c r="L45" s="55">
        <v>89300</v>
      </c>
      <c r="M45" s="55"/>
      <c r="N45" s="55">
        <v>0</v>
      </c>
      <c r="O45" s="55">
        <v>89300</v>
      </c>
      <c r="P45" s="55">
        <v>0</v>
      </c>
      <c r="Q45" s="55">
        <v>0</v>
      </c>
      <c r="R45" s="57" t="s">
        <v>125</v>
      </c>
      <c r="S45" s="58" t="s">
        <v>54</v>
      </c>
      <c r="T45" s="59" t="s">
        <v>126</v>
      </c>
      <c r="U45" s="59" t="s">
        <v>31</v>
      </c>
      <c r="V45" s="59" t="s">
        <v>31</v>
      </c>
      <c r="W45" s="59" t="s">
        <v>31</v>
      </c>
      <c r="X45" s="59" t="s">
        <v>31</v>
      </c>
      <c r="Y45" s="60" t="s">
        <v>31</v>
      </c>
    </row>
    <row r="46" spans="1:25" ht="57" thickBot="1" x14ac:dyDescent="0.3">
      <c r="A46" s="51" t="s">
        <v>127</v>
      </c>
      <c r="B46" s="52" t="s">
        <v>128</v>
      </c>
      <c r="C46" s="53" t="s">
        <v>44</v>
      </c>
      <c r="D46" s="53" t="s">
        <v>24</v>
      </c>
      <c r="E46" s="53" t="s">
        <v>45</v>
      </c>
      <c r="F46" s="54" t="s">
        <v>73</v>
      </c>
      <c r="G46" s="54" t="s">
        <v>74</v>
      </c>
      <c r="H46" s="55">
        <v>140000</v>
      </c>
      <c r="I46" s="55">
        <v>0</v>
      </c>
      <c r="J46" s="55">
        <v>0</v>
      </c>
      <c r="K46" s="55">
        <v>140000</v>
      </c>
      <c r="L46" s="55">
        <v>44180</v>
      </c>
      <c r="M46" s="55"/>
      <c r="N46" s="55">
        <v>0</v>
      </c>
      <c r="O46" s="55">
        <v>44180</v>
      </c>
      <c r="P46" s="55"/>
      <c r="Q46" s="55">
        <v>0</v>
      </c>
      <c r="R46" s="57" t="s">
        <v>129</v>
      </c>
      <c r="S46" s="58" t="s">
        <v>54</v>
      </c>
      <c r="T46" s="59" t="s">
        <v>130</v>
      </c>
      <c r="U46" s="59" t="s">
        <v>31</v>
      </c>
      <c r="V46" s="59" t="s">
        <v>31</v>
      </c>
      <c r="W46" s="59" t="s">
        <v>31</v>
      </c>
      <c r="X46" s="59" t="s">
        <v>31</v>
      </c>
      <c r="Y46" s="60" t="s">
        <v>31</v>
      </c>
    </row>
    <row r="47" spans="1:25" ht="57" thickBot="1" x14ac:dyDescent="0.3">
      <c r="A47" s="51" t="s">
        <v>131</v>
      </c>
      <c r="B47" s="52" t="s">
        <v>132</v>
      </c>
      <c r="C47" s="53" t="s">
        <v>44</v>
      </c>
      <c r="D47" s="53" t="s">
        <v>24</v>
      </c>
      <c r="E47" s="53" t="s">
        <v>45</v>
      </c>
      <c r="F47" s="54" t="s">
        <v>73</v>
      </c>
      <c r="G47" s="54" t="s">
        <v>74</v>
      </c>
      <c r="H47" s="55">
        <v>90000</v>
      </c>
      <c r="I47" s="55">
        <v>0</v>
      </c>
      <c r="J47" s="55">
        <v>0</v>
      </c>
      <c r="K47" s="55">
        <v>90000</v>
      </c>
      <c r="L47" s="55">
        <v>80600</v>
      </c>
      <c r="M47" s="55"/>
      <c r="N47" s="55">
        <v>0</v>
      </c>
      <c r="O47" s="55">
        <v>80600</v>
      </c>
      <c r="P47" s="55">
        <v>0</v>
      </c>
      <c r="Q47" s="55">
        <v>0</v>
      </c>
      <c r="R47" s="57" t="s">
        <v>133</v>
      </c>
      <c r="S47" s="58" t="s">
        <v>54</v>
      </c>
      <c r="T47" s="59" t="s">
        <v>134</v>
      </c>
      <c r="U47" s="59" t="s">
        <v>31</v>
      </c>
      <c r="V47" s="59" t="s">
        <v>31</v>
      </c>
      <c r="W47" s="59" t="s">
        <v>31</v>
      </c>
      <c r="X47" s="59" t="s">
        <v>31</v>
      </c>
      <c r="Y47" s="60" t="s">
        <v>31</v>
      </c>
    </row>
    <row r="48" spans="1:25" ht="57" thickBot="1" x14ac:dyDescent="0.3">
      <c r="A48" s="51" t="s">
        <v>135</v>
      </c>
      <c r="B48" s="52" t="s">
        <v>136</v>
      </c>
      <c r="C48" s="53" t="s">
        <v>44</v>
      </c>
      <c r="D48" s="53" t="s">
        <v>24</v>
      </c>
      <c r="E48" s="53" t="s">
        <v>98</v>
      </c>
      <c r="F48" s="54" t="s">
        <v>73</v>
      </c>
      <c r="G48" s="54" t="s">
        <v>74</v>
      </c>
      <c r="H48" s="55">
        <v>50000</v>
      </c>
      <c r="I48" s="55">
        <v>0</v>
      </c>
      <c r="J48" s="55">
        <v>0</v>
      </c>
      <c r="K48" s="55">
        <v>50000</v>
      </c>
      <c r="L48" s="55">
        <v>50000</v>
      </c>
      <c r="M48" s="55"/>
      <c r="N48" s="55">
        <v>0</v>
      </c>
      <c r="O48" s="55">
        <v>50000</v>
      </c>
      <c r="P48" s="55">
        <v>0</v>
      </c>
      <c r="Q48" s="55">
        <v>0</v>
      </c>
      <c r="R48" s="57" t="s">
        <v>137</v>
      </c>
      <c r="S48" s="58" t="s">
        <v>54</v>
      </c>
      <c r="T48" s="59" t="s">
        <v>138</v>
      </c>
      <c r="U48" s="59" t="s">
        <v>31</v>
      </c>
      <c r="V48" s="59" t="s">
        <v>31</v>
      </c>
      <c r="W48" s="59" t="s">
        <v>31</v>
      </c>
      <c r="X48" s="59" t="s">
        <v>31</v>
      </c>
      <c r="Y48" s="60" t="s">
        <v>31</v>
      </c>
    </row>
    <row r="49" spans="1:25" ht="57" thickBot="1" x14ac:dyDescent="0.3">
      <c r="A49" s="51" t="s">
        <v>139</v>
      </c>
      <c r="B49" s="52" t="s">
        <v>140</v>
      </c>
      <c r="C49" s="53" t="s">
        <v>44</v>
      </c>
      <c r="D49" s="53" t="s">
        <v>24</v>
      </c>
      <c r="E49" s="53" t="s">
        <v>98</v>
      </c>
      <c r="F49" s="54" t="s">
        <v>73</v>
      </c>
      <c r="G49" s="54" t="s">
        <v>74</v>
      </c>
      <c r="H49" s="55">
        <v>40000</v>
      </c>
      <c r="I49" s="55">
        <v>0</v>
      </c>
      <c r="J49" s="55">
        <v>0</v>
      </c>
      <c r="K49" s="55">
        <v>40000</v>
      </c>
      <c r="L49" s="55">
        <v>48000</v>
      </c>
      <c r="M49" s="55"/>
      <c r="N49" s="55">
        <v>0</v>
      </c>
      <c r="O49" s="55">
        <v>48000</v>
      </c>
      <c r="P49" s="55">
        <v>0</v>
      </c>
      <c r="Q49" s="55">
        <v>0</v>
      </c>
      <c r="R49" s="57" t="s">
        <v>141</v>
      </c>
      <c r="S49" s="58" t="s">
        <v>54</v>
      </c>
      <c r="T49" s="59" t="s">
        <v>142</v>
      </c>
      <c r="U49" s="59" t="s">
        <v>31</v>
      </c>
      <c r="V49" s="59" t="s">
        <v>31</v>
      </c>
      <c r="W49" s="59" t="s">
        <v>31</v>
      </c>
      <c r="X49" s="59" t="s">
        <v>31</v>
      </c>
      <c r="Y49" s="60" t="s">
        <v>31</v>
      </c>
    </row>
    <row r="50" spans="1:25" ht="57" thickBot="1" x14ac:dyDescent="0.3">
      <c r="A50" s="51" t="s">
        <v>143</v>
      </c>
      <c r="B50" s="52" t="s">
        <v>144</v>
      </c>
      <c r="C50" s="53" t="s">
        <v>44</v>
      </c>
      <c r="D50" s="53" t="s">
        <v>24</v>
      </c>
      <c r="E50" s="53" t="s">
        <v>98</v>
      </c>
      <c r="F50" s="54" t="s">
        <v>73</v>
      </c>
      <c r="G50" s="54" t="s">
        <v>74</v>
      </c>
      <c r="H50" s="55">
        <v>70000</v>
      </c>
      <c r="I50" s="55">
        <v>0</v>
      </c>
      <c r="J50" s="55">
        <v>0</v>
      </c>
      <c r="K50" s="55">
        <v>70000</v>
      </c>
      <c r="L50" s="55">
        <v>42300</v>
      </c>
      <c r="M50" s="55"/>
      <c r="N50" s="55">
        <v>0</v>
      </c>
      <c r="O50" s="55">
        <v>42300</v>
      </c>
      <c r="P50" s="55">
        <v>0</v>
      </c>
      <c r="Q50" s="55">
        <v>0</v>
      </c>
      <c r="R50" s="57" t="s">
        <v>145</v>
      </c>
      <c r="S50" s="58" t="s">
        <v>54</v>
      </c>
      <c r="T50" s="59" t="s">
        <v>146</v>
      </c>
      <c r="U50" s="59" t="s">
        <v>31</v>
      </c>
      <c r="V50" s="59" t="s">
        <v>31</v>
      </c>
      <c r="W50" s="59" t="s">
        <v>31</v>
      </c>
      <c r="X50" s="59" t="s">
        <v>31</v>
      </c>
      <c r="Y50" s="60" t="s">
        <v>31</v>
      </c>
    </row>
    <row r="51" spans="1:25" ht="57" thickBot="1" x14ac:dyDescent="0.3">
      <c r="A51" s="51" t="s">
        <v>147</v>
      </c>
      <c r="B51" s="52" t="s">
        <v>148</v>
      </c>
      <c r="C51" s="53" t="s">
        <v>44</v>
      </c>
      <c r="D51" s="53" t="s">
        <v>24</v>
      </c>
      <c r="E51" s="53" t="s">
        <v>45</v>
      </c>
      <c r="F51" s="54" t="s">
        <v>73</v>
      </c>
      <c r="G51" s="54" t="s">
        <v>74</v>
      </c>
      <c r="H51" s="55">
        <v>65000</v>
      </c>
      <c r="I51" s="55">
        <v>0</v>
      </c>
      <c r="J51" s="55">
        <v>0</v>
      </c>
      <c r="K51" s="55">
        <v>65000</v>
      </c>
      <c r="L51" s="55">
        <v>47800</v>
      </c>
      <c r="M51" s="55"/>
      <c r="N51" s="55">
        <v>0</v>
      </c>
      <c r="O51" s="55">
        <v>47800</v>
      </c>
      <c r="P51" s="55">
        <v>0</v>
      </c>
      <c r="Q51" s="55">
        <v>0</v>
      </c>
      <c r="R51" s="57" t="s">
        <v>149</v>
      </c>
      <c r="S51" s="58" t="s">
        <v>54</v>
      </c>
      <c r="T51" s="59" t="s">
        <v>146</v>
      </c>
      <c r="U51" s="59" t="s">
        <v>31</v>
      </c>
      <c r="V51" s="59" t="s">
        <v>31</v>
      </c>
      <c r="W51" s="59" t="s">
        <v>31</v>
      </c>
      <c r="X51" s="59" t="s">
        <v>31</v>
      </c>
      <c r="Y51" s="60" t="s">
        <v>31</v>
      </c>
    </row>
    <row r="52" spans="1:25" ht="57" thickBot="1" x14ac:dyDescent="0.3">
      <c r="A52" s="51" t="s">
        <v>150</v>
      </c>
      <c r="B52" s="52" t="s">
        <v>151</v>
      </c>
      <c r="C52" s="53" t="s">
        <v>44</v>
      </c>
      <c r="D52" s="53" t="s">
        <v>24</v>
      </c>
      <c r="E52" s="53" t="s">
        <v>45</v>
      </c>
      <c r="F52" s="54" t="s">
        <v>73</v>
      </c>
      <c r="G52" s="54" t="s">
        <v>74</v>
      </c>
      <c r="H52" s="55">
        <v>35000</v>
      </c>
      <c r="I52" s="55">
        <v>0</v>
      </c>
      <c r="J52" s="55">
        <v>0</v>
      </c>
      <c r="K52" s="55">
        <v>35000</v>
      </c>
      <c r="L52" s="55">
        <v>32300</v>
      </c>
      <c r="M52" s="55"/>
      <c r="N52" s="55">
        <v>0</v>
      </c>
      <c r="O52" s="55">
        <v>32300</v>
      </c>
      <c r="P52" s="55">
        <v>0</v>
      </c>
      <c r="Q52" s="55">
        <v>0</v>
      </c>
      <c r="R52" s="57" t="s">
        <v>152</v>
      </c>
      <c r="S52" s="58" t="s">
        <v>54</v>
      </c>
      <c r="T52" s="59" t="s">
        <v>122</v>
      </c>
      <c r="U52" s="59" t="s">
        <v>31</v>
      </c>
      <c r="V52" s="59" t="s">
        <v>31</v>
      </c>
      <c r="W52" s="59" t="s">
        <v>31</v>
      </c>
      <c r="X52" s="59" t="s">
        <v>31</v>
      </c>
      <c r="Y52" s="60" t="s">
        <v>31</v>
      </c>
    </row>
    <row r="53" spans="1:25" ht="45.75" thickBot="1" x14ac:dyDescent="0.3">
      <c r="A53" s="51" t="s">
        <v>153</v>
      </c>
      <c r="B53" s="52" t="s">
        <v>154</v>
      </c>
      <c r="C53" s="53" t="s">
        <v>44</v>
      </c>
      <c r="D53" s="53"/>
      <c r="E53" s="53" t="s">
        <v>45</v>
      </c>
      <c r="F53" s="54" t="s">
        <v>56</v>
      </c>
      <c r="G53" s="54" t="s">
        <v>57</v>
      </c>
      <c r="H53" s="55">
        <v>0</v>
      </c>
      <c r="I53" s="55">
        <v>0</v>
      </c>
      <c r="J53" s="55">
        <v>0</v>
      </c>
      <c r="K53" s="55">
        <v>0</v>
      </c>
      <c r="L53" s="56">
        <v>0</v>
      </c>
      <c r="M53" s="55"/>
      <c r="N53" s="55">
        <v>0</v>
      </c>
      <c r="O53" s="55">
        <v>0</v>
      </c>
      <c r="P53" s="55">
        <v>20000</v>
      </c>
      <c r="Q53" s="55">
        <v>0</v>
      </c>
      <c r="R53" s="57" t="s">
        <v>155</v>
      </c>
      <c r="S53" s="58" t="s">
        <v>54</v>
      </c>
      <c r="T53" s="59" t="s">
        <v>31</v>
      </c>
      <c r="U53" s="59" t="s">
        <v>31</v>
      </c>
      <c r="V53" s="59" t="s">
        <v>63</v>
      </c>
      <c r="W53" s="59" t="s">
        <v>31</v>
      </c>
      <c r="X53" s="59" t="s">
        <v>31</v>
      </c>
      <c r="Y53" s="60" t="s">
        <v>31</v>
      </c>
    </row>
    <row r="54" spans="1:25" ht="67.5" x14ac:dyDescent="0.25">
      <c r="A54" s="51" t="s">
        <v>156</v>
      </c>
      <c r="B54" s="52" t="s">
        <v>157</v>
      </c>
      <c r="C54" s="53"/>
      <c r="D54" s="53" t="s">
        <v>24</v>
      </c>
      <c r="E54" s="53" t="s">
        <v>158</v>
      </c>
      <c r="F54" s="54"/>
      <c r="G54" s="54"/>
      <c r="H54" s="61">
        <f t="shared" ref="H54:Q54" si="15">SUM(H55:H56)</f>
        <v>30000</v>
      </c>
      <c r="I54" s="61">
        <f t="shared" si="15"/>
        <v>0</v>
      </c>
      <c r="J54" s="61">
        <f t="shared" si="15"/>
        <v>0</v>
      </c>
      <c r="K54" s="61">
        <f t="shared" si="15"/>
        <v>30000</v>
      </c>
      <c r="L54" s="62">
        <f t="shared" ref="L54:O54" si="16">SUM(L55:L56)</f>
        <v>30000</v>
      </c>
      <c r="M54" s="61">
        <f t="shared" si="16"/>
        <v>0</v>
      </c>
      <c r="N54" s="61">
        <f t="shared" si="16"/>
        <v>0</v>
      </c>
      <c r="O54" s="61">
        <f t="shared" si="16"/>
        <v>30000</v>
      </c>
      <c r="P54" s="61">
        <f t="shared" si="15"/>
        <v>0</v>
      </c>
      <c r="Q54" s="61">
        <f t="shared" si="15"/>
        <v>0</v>
      </c>
      <c r="R54" s="57" t="s">
        <v>159</v>
      </c>
      <c r="S54" s="58" t="s">
        <v>29</v>
      </c>
      <c r="T54" s="59" t="s">
        <v>49</v>
      </c>
      <c r="U54" s="59" t="s">
        <v>31</v>
      </c>
      <c r="V54" s="59" t="s">
        <v>31</v>
      </c>
      <c r="W54" s="59" t="s">
        <v>31</v>
      </c>
      <c r="X54" s="59" t="s">
        <v>31</v>
      </c>
      <c r="Y54" s="60" t="s">
        <v>31</v>
      </c>
    </row>
    <row r="55" spans="1:25" ht="45" x14ac:dyDescent="0.25">
      <c r="A55" s="41"/>
      <c r="B55" s="42"/>
      <c r="C55" s="43" t="s">
        <v>44</v>
      </c>
      <c r="D55" s="43"/>
      <c r="E55" s="43"/>
      <c r="F55" s="44" t="s">
        <v>56</v>
      </c>
      <c r="G55" s="44" t="s">
        <v>57</v>
      </c>
      <c r="H55" s="45">
        <v>30000</v>
      </c>
      <c r="I55" s="45">
        <v>0</v>
      </c>
      <c r="J55" s="45">
        <v>0</v>
      </c>
      <c r="K55" s="45">
        <v>30000</v>
      </c>
      <c r="L55" s="46">
        <v>30000</v>
      </c>
      <c r="M55" s="45">
        <v>0</v>
      </c>
      <c r="N55" s="45">
        <v>0</v>
      </c>
      <c r="O55" s="45">
        <v>30000</v>
      </c>
      <c r="P55" s="45">
        <v>0</v>
      </c>
      <c r="Q55" s="45">
        <v>0</v>
      </c>
      <c r="R55" s="47"/>
      <c r="S55" s="48"/>
      <c r="T55" s="49"/>
      <c r="U55" s="49"/>
      <c r="V55" s="49"/>
      <c r="W55" s="49"/>
      <c r="X55" s="49"/>
      <c r="Y55" s="50"/>
    </row>
    <row r="56" spans="1:25" x14ac:dyDescent="0.25">
      <c r="A56" s="41"/>
      <c r="B56" s="42"/>
      <c r="C56" s="43"/>
      <c r="D56" s="43"/>
      <c r="E56" s="43"/>
      <c r="F56" s="44"/>
      <c r="G56" s="44"/>
      <c r="H56" s="45">
        <v>0</v>
      </c>
      <c r="I56" s="45">
        <v>0</v>
      </c>
      <c r="J56" s="45">
        <v>0</v>
      </c>
      <c r="K56" s="45">
        <v>0</v>
      </c>
      <c r="L56" s="46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7"/>
      <c r="S56" s="48"/>
      <c r="T56" s="49"/>
      <c r="U56" s="49"/>
      <c r="V56" s="49"/>
      <c r="W56" s="49"/>
      <c r="X56" s="49"/>
      <c r="Y56" s="50"/>
    </row>
    <row r="57" spans="1:25" ht="56.25" x14ac:dyDescent="0.25">
      <c r="A57" s="51" t="s">
        <v>160</v>
      </c>
      <c r="B57" s="52" t="s">
        <v>161</v>
      </c>
      <c r="C57" s="53"/>
      <c r="D57" s="53" t="s">
        <v>24</v>
      </c>
      <c r="E57" s="53" t="s">
        <v>162</v>
      </c>
      <c r="F57" s="54"/>
      <c r="G57" s="54"/>
      <c r="H57" s="61">
        <f t="shared" ref="H57:Q57" si="17">SUM(H58:H58)</f>
        <v>13000</v>
      </c>
      <c r="I57" s="61">
        <f t="shared" si="17"/>
        <v>13000</v>
      </c>
      <c r="J57" s="61">
        <f t="shared" si="17"/>
        <v>0</v>
      </c>
      <c r="K57" s="61">
        <f t="shared" si="17"/>
        <v>0</v>
      </c>
      <c r="L57" s="62">
        <f t="shared" si="17"/>
        <v>13000</v>
      </c>
      <c r="M57" s="61">
        <f t="shared" si="17"/>
        <v>13000</v>
      </c>
      <c r="N57" s="61">
        <f t="shared" si="17"/>
        <v>0</v>
      </c>
      <c r="O57" s="61">
        <f t="shared" si="17"/>
        <v>0</v>
      </c>
      <c r="P57" s="61">
        <f t="shared" si="17"/>
        <v>99000</v>
      </c>
      <c r="Q57" s="61">
        <f t="shared" si="17"/>
        <v>0</v>
      </c>
      <c r="R57" s="57" t="s">
        <v>163</v>
      </c>
      <c r="S57" s="58" t="s">
        <v>29</v>
      </c>
      <c r="T57" s="59" t="s">
        <v>164</v>
      </c>
      <c r="U57" s="59" t="s">
        <v>31</v>
      </c>
      <c r="V57" s="59" t="s">
        <v>49</v>
      </c>
      <c r="W57" s="59" t="s">
        <v>31</v>
      </c>
      <c r="X57" s="59" t="s">
        <v>31</v>
      </c>
      <c r="Y57" s="60" t="s">
        <v>31</v>
      </c>
    </row>
    <row r="58" spans="1:25" ht="45" x14ac:dyDescent="0.25">
      <c r="A58" s="41"/>
      <c r="B58" s="42"/>
      <c r="C58" s="43" t="s">
        <v>44</v>
      </c>
      <c r="D58" s="43"/>
      <c r="E58" s="43"/>
      <c r="F58" s="44" t="s">
        <v>46</v>
      </c>
      <c r="G58" s="44" t="s">
        <v>47</v>
      </c>
      <c r="H58" s="45">
        <v>13000</v>
      </c>
      <c r="I58" s="45">
        <v>13000</v>
      </c>
      <c r="J58" s="45">
        <v>0</v>
      </c>
      <c r="K58" s="45">
        <v>0</v>
      </c>
      <c r="L58" s="46">
        <v>13000</v>
      </c>
      <c r="M58" s="45">
        <v>13000</v>
      </c>
      <c r="N58" s="45">
        <v>0</v>
      </c>
      <c r="O58" s="45">
        <v>0</v>
      </c>
      <c r="P58" s="45">
        <v>99000</v>
      </c>
      <c r="Q58" s="45">
        <v>0</v>
      </c>
      <c r="R58" s="47"/>
      <c r="S58" s="48"/>
      <c r="T58" s="49"/>
      <c r="U58" s="49"/>
      <c r="V58" s="49"/>
      <c r="W58" s="49"/>
      <c r="X58" s="49"/>
      <c r="Y58" s="50"/>
    </row>
    <row r="59" spans="1:25" ht="56.25" x14ac:dyDescent="0.25">
      <c r="A59" s="51" t="s">
        <v>165</v>
      </c>
      <c r="B59" s="52" t="s">
        <v>166</v>
      </c>
      <c r="C59" s="53"/>
      <c r="D59" s="53" t="s">
        <v>24</v>
      </c>
      <c r="E59" s="53" t="s">
        <v>89</v>
      </c>
      <c r="F59" s="54"/>
      <c r="G59" s="54"/>
      <c r="H59" s="61">
        <f t="shared" ref="H59:Q59" si="18">SUM(H60:H61)</f>
        <v>22700</v>
      </c>
      <c r="I59" s="61">
        <f t="shared" si="18"/>
        <v>0</v>
      </c>
      <c r="J59" s="61">
        <f t="shared" si="18"/>
        <v>0</v>
      </c>
      <c r="K59" s="61">
        <f t="shared" si="18"/>
        <v>22700</v>
      </c>
      <c r="L59" s="62">
        <f t="shared" ref="L59:O59" si="19">SUM(L60:L61)</f>
        <v>22700</v>
      </c>
      <c r="M59" s="61">
        <f t="shared" si="19"/>
        <v>0</v>
      </c>
      <c r="N59" s="61">
        <f t="shared" si="19"/>
        <v>0</v>
      </c>
      <c r="O59" s="61">
        <f t="shared" si="19"/>
        <v>22700</v>
      </c>
      <c r="P59" s="61">
        <f t="shared" si="18"/>
        <v>0</v>
      </c>
      <c r="Q59" s="61">
        <f t="shared" si="18"/>
        <v>0</v>
      </c>
      <c r="R59" s="57" t="s">
        <v>167</v>
      </c>
      <c r="S59" s="58" t="s">
        <v>54</v>
      </c>
      <c r="T59" s="59" t="s">
        <v>168</v>
      </c>
      <c r="U59" s="59" t="s">
        <v>31</v>
      </c>
      <c r="V59" s="59" t="s">
        <v>31</v>
      </c>
      <c r="W59" s="59" t="s">
        <v>31</v>
      </c>
      <c r="X59" s="59" t="s">
        <v>31</v>
      </c>
      <c r="Y59" s="60" t="s">
        <v>31</v>
      </c>
    </row>
    <row r="60" spans="1:25" ht="45" x14ac:dyDescent="0.25">
      <c r="A60" s="41"/>
      <c r="B60" s="42"/>
      <c r="C60" s="43" t="s">
        <v>44</v>
      </c>
      <c r="D60" s="43"/>
      <c r="E60" s="43"/>
      <c r="F60" s="44" t="s">
        <v>56</v>
      </c>
      <c r="G60" s="44" t="s">
        <v>57</v>
      </c>
      <c r="H60" s="45">
        <v>2000</v>
      </c>
      <c r="I60" s="45">
        <v>0</v>
      </c>
      <c r="J60" s="45">
        <v>0</v>
      </c>
      <c r="K60" s="45">
        <v>2000</v>
      </c>
      <c r="L60" s="46">
        <v>2000</v>
      </c>
      <c r="M60" s="45">
        <v>0</v>
      </c>
      <c r="N60" s="45">
        <v>0</v>
      </c>
      <c r="O60" s="45">
        <v>2000</v>
      </c>
      <c r="P60" s="45">
        <v>0</v>
      </c>
      <c r="Q60" s="45">
        <v>0</v>
      </c>
      <c r="R60" s="47"/>
      <c r="S60" s="48"/>
      <c r="T60" s="49"/>
      <c r="U60" s="49"/>
      <c r="V60" s="49"/>
      <c r="W60" s="49"/>
      <c r="X60" s="49"/>
      <c r="Y60" s="50"/>
    </row>
    <row r="61" spans="1:25" ht="45" x14ac:dyDescent="0.25">
      <c r="A61" s="41"/>
      <c r="B61" s="42"/>
      <c r="C61" s="43" t="s">
        <v>44</v>
      </c>
      <c r="D61" s="43"/>
      <c r="E61" s="43"/>
      <c r="F61" s="44" t="s">
        <v>69</v>
      </c>
      <c r="G61" s="44" t="s">
        <v>92</v>
      </c>
      <c r="H61" s="45">
        <v>20700</v>
      </c>
      <c r="I61" s="45"/>
      <c r="J61" s="45"/>
      <c r="K61" s="45">
        <v>20700</v>
      </c>
      <c r="L61" s="46">
        <v>20700</v>
      </c>
      <c r="M61" s="45"/>
      <c r="N61" s="45"/>
      <c r="O61" s="45">
        <v>20700</v>
      </c>
      <c r="P61" s="45"/>
      <c r="Q61" s="45"/>
      <c r="R61" s="47"/>
      <c r="S61" s="48"/>
      <c r="T61" s="49"/>
      <c r="U61" s="49"/>
      <c r="V61" s="49"/>
      <c r="W61" s="49"/>
      <c r="X61" s="49"/>
      <c r="Y61" s="50"/>
    </row>
    <row r="62" spans="1:25" ht="33.75" x14ac:dyDescent="0.25">
      <c r="A62" s="31" t="s">
        <v>169</v>
      </c>
      <c r="B62" s="32" t="s">
        <v>170</v>
      </c>
      <c r="C62" s="3"/>
      <c r="D62" s="3" t="s">
        <v>175</v>
      </c>
      <c r="E62" s="3" t="s">
        <v>329</v>
      </c>
      <c r="F62" s="33"/>
      <c r="G62" s="33"/>
      <c r="H62" s="35">
        <f t="shared" ref="H62:Q62" si="20">SUM(H63:H63)</f>
        <v>0</v>
      </c>
      <c r="I62" s="35">
        <f t="shared" si="20"/>
        <v>0</v>
      </c>
      <c r="J62" s="35">
        <f t="shared" si="20"/>
        <v>0</v>
      </c>
      <c r="K62" s="35">
        <f t="shared" si="20"/>
        <v>0</v>
      </c>
      <c r="L62" s="87">
        <f t="shared" si="20"/>
        <v>13300</v>
      </c>
      <c r="M62" s="35">
        <f t="shared" si="20"/>
        <v>0</v>
      </c>
      <c r="N62" s="35">
        <f t="shared" si="20"/>
        <v>0</v>
      </c>
      <c r="O62" s="35">
        <f t="shared" si="20"/>
        <v>13300</v>
      </c>
      <c r="P62" s="35">
        <f>SUM(P63:P63)</f>
        <v>150000</v>
      </c>
      <c r="Q62" s="35">
        <f t="shared" si="20"/>
        <v>0</v>
      </c>
      <c r="R62" s="37" t="s">
        <v>171</v>
      </c>
      <c r="S62" s="38" t="s">
        <v>41</v>
      </c>
      <c r="T62" s="39" t="s">
        <v>31</v>
      </c>
      <c r="U62" s="39" t="s">
        <v>31</v>
      </c>
      <c r="V62" s="39" t="s">
        <v>172</v>
      </c>
      <c r="W62" s="39" t="s">
        <v>31</v>
      </c>
      <c r="X62" s="39" t="s">
        <v>31</v>
      </c>
      <c r="Y62" s="40" t="s">
        <v>31</v>
      </c>
    </row>
    <row r="63" spans="1:25" ht="45" x14ac:dyDescent="0.25">
      <c r="A63" s="51" t="s">
        <v>173</v>
      </c>
      <c r="B63" s="52" t="s">
        <v>174</v>
      </c>
      <c r="C63" s="53" t="s">
        <v>44</v>
      </c>
      <c r="D63" s="53" t="s">
        <v>175</v>
      </c>
      <c r="E63" s="53" t="s">
        <v>176</v>
      </c>
      <c r="F63" s="54" t="s">
        <v>46</v>
      </c>
      <c r="G63" s="54" t="s">
        <v>47</v>
      </c>
      <c r="H63" s="55">
        <v>0</v>
      </c>
      <c r="I63" s="55">
        <v>0</v>
      </c>
      <c r="J63" s="55">
        <v>0</v>
      </c>
      <c r="K63" s="55">
        <v>0</v>
      </c>
      <c r="L63" s="56">
        <v>13300</v>
      </c>
      <c r="M63" s="55">
        <v>0</v>
      </c>
      <c r="N63" s="55">
        <v>0</v>
      </c>
      <c r="O63" s="55">
        <v>13300</v>
      </c>
      <c r="P63" s="55">
        <v>150000</v>
      </c>
      <c r="Q63" s="55">
        <v>0</v>
      </c>
      <c r="R63" s="57" t="s">
        <v>177</v>
      </c>
      <c r="S63" s="58" t="s">
        <v>41</v>
      </c>
      <c r="T63" s="63">
        <v>1</v>
      </c>
      <c r="U63" s="59" t="s">
        <v>31</v>
      </c>
      <c r="V63" s="59" t="s">
        <v>172</v>
      </c>
      <c r="W63" s="59" t="s">
        <v>31</v>
      </c>
      <c r="X63" s="59" t="s">
        <v>31</v>
      </c>
      <c r="Y63" s="60" t="s">
        <v>31</v>
      </c>
    </row>
    <row r="64" spans="1:25" ht="56.25" x14ac:dyDescent="0.25">
      <c r="A64" s="31" t="s">
        <v>178</v>
      </c>
      <c r="B64" s="32" t="s">
        <v>179</v>
      </c>
      <c r="C64" s="3"/>
      <c r="D64" s="3" t="s">
        <v>24</v>
      </c>
      <c r="E64" s="3" t="s">
        <v>25</v>
      </c>
      <c r="F64" s="33"/>
      <c r="G64" s="33"/>
      <c r="H64" s="35">
        <f>H65+H66+H68+H69+H70+H71+H72+H73+H74+H75+H79+H81+H84+H86+H88+H91+H95+H96+H97+H100+H104+H107+H108</f>
        <v>2696954.4</v>
      </c>
      <c r="I64" s="35">
        <f t="shared" ref="I64:Q64" si="21">I65+I66+I68+I69+I70+I71+I72+I73+I74+I75+I79+I81+I84+I86+I88+I91+I95+I96+I97+I100+I104+I107+I108</f>
        <v>0</v>
      </c>
      <c r="J64" s="35">
        <f t="shared" si="21"/>
        <v>0</v>
      </c>
      <c r="K64" s="35">
        <f t="shared" si="21"/>
        <v>2696954.4</v>
      </c>
      <c r="L64" s="87">
        <f>L65+L66+L68+L69+L70+L71+L72+L73+L74+L75+L79+L81+L84+L86+L88+L91+L95+L96+L97+L100+L104+L107+L108</f>
        <v>2696954.9</v>
      </c>
      <c r="M64" s="35">
        <f t="shared" ref="M64:O64" si="22">M65+M66+M68+M69+M70+M71+M72+M73+M74+M75+M79+M81+M84+M86+M88+M91+M95+M96+M97+M100+M104+M107+M108</f>
        <v>0</v>
      </c>
      <c r="N64" s="35">
        <f t="shared" si="22"/>
        <v>0</v>
      </c>
      <c r="O64" s="35">
        <f t="shared" si="22"/>
        <v>2696954.9</v>
      </c>
      <c r="P64" s="35">
        <f>P65+P66+P68+P69+P70+P71+P72+P73+P74+P75+P79+P81+P84+P86+P88+P91+P95+P96+P97+P100+P104+P107+P108</f>
        <v>1573000</v>
      </c>
      <c r="Q64" s="35">
        <f t="shared" si="21"/>
        <v>483000</v>
      </c>
      <c r="R64" s="37" t="s">
        <v>180</v>
      </c>
      <c r="S64" s="38" t="s">
        <v>41</v>
      </c>
      <c r="T64" s="88">
        <v>4</v>
      </c>
      <c r="U64" s="88" t="s">
        <v>31</v>
      </c>
      <c r="V64" s="88">
        <v>4</v>
      </c>
      <c r="W64" s="88" t="s">
        <v>31</v>
      </c>
      <c r="X64" s="88">
        <v>3</v>
      </c>
      <c r="Y64" s="40" t="s">
        <v>31</v>
      </c>
    </row>
    <row r="65" spans="1:25" ht="22.5" x14ac:dyDescent="0.25">
      <c r="A65" s="41"/>
      <c r="B65" s="42"/>
      <c r="C65" s="43"/>
      <c r="D65" s="43"/>
      <c r="E65" s="43"/>
      <c r="F65" s="44"/>
      <c r="G65" s="44"/>
      <c r="H65" s="45">
        <v>0</v>
      </c>
      <c r="I65" s="45">
        <v>0</v>
      </c>
      <c r="J65" s="45">
        <v>0</v>
      </c>
      <c r="K65" s="45">
        <v>0</v>
      </c>
      <c r="L65" s="46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7" t="s">
        <v>181</v>
      </c>
      <c r="S65" s="48" t="s">
        <v>41</v>
      </c>
      <c r="T65" s="49" t="s">
        <v>182</v>
      </c>
      <c r="U65" s="49" t="s">
        <v>31</v>
      </c>
      <c r="V65" s="49" t="s">
        <v>183</v>
      </c>
      <c r="W65" s="49" t="s">
        <v>31</v>
      </c>
      <c r="X65" s="49" t="s">
        <v>184</v>
      </c>
      <c r="Y65" s="50" t="s">
        <v>31</v>
      </c>
    </row>
    <row r="66" spans="1:25" ht="56.25" x14ac:dyDescent="0.25">
      <c r="A66" s="51" t="s">
        <v>185</v>
      </c>
      <c r="B66" s="52" t="s">
        <v>186</v>
      </c>
      <c r="C66" s="53"/>
      <c r="D66" s="53" t="s">
        <v>24</v>
      </c>
      <c r="E66" s="53" t="s">
        <v>187</v>
      </c>
      <c r="F66" s="54"/>
      <c r="G66" s="54"/>
      <c r="H66" s="61">
        <f t="shared" ref="H66:Q66" si="23">SUM(H67:H67)</f>
        <v>36500</v>
      </c>
      <c r="I66" s="61">
        <f t="shared" si="23"/>
        <v>0</v>
      </c>
      <c r="J66" s="61">
        <f t="shared" si="23"/>
        <v>0</v>
      </c>
      <c r="K66" s="61">
        <f t="shared" si="23"/>
        <v>36500</v>
      </c>
      <c r="L66" s="62">
        <f t="shared" si="23"/>
        <v>36500</v>
      </c>
      <c r="M66" s="61">
        <f t="shared" si="23"/>
        <v>0</v>
      </c>
      <c r="N66" s="61">
        <f t="shared" si="23"/>
        <v>0</v>
      </c>
      <c r="O66" s="61">
        <f t="shared" si="23"/>
        <v>36500</v>
      </c>
      <c r="P66" s="61">
        <f t="shared" si="23"/>
        <v>0</v>
      </c>
      <c r="Q66" s="61">
        <f t="shared" si="23"/>
        <v>0</v>
      </c>
      <c r="R66" s="57" t="s">
        <v>188</v>
      </c>
      <c r="S66" s="58" t="s">
        <v>41</v>
      </c>
      <c r="T66" s="59" t="s">
        <v>63</v>
      </c>
      <c r="U66" s="59" t="s">
        <v>31</v>
      </c>
      <c r="V66" s="59" t="s">
        <v>31</v>
      </c>
      <c r="W66" s="59" t="s">
        <v>31</v>
      </c>
      <c r="X66" s="59" t="s">
        <v>31</v>
      </c>
      <c r="Y66" s="60" t="s">
        <v>31</v>
      </c>
    </row>
    <row r="67" spans="1:25" ht="45" x14ac:dyDescent="0.25">
      <c r="A67" s="41"/>
      <c r="B67" s="42"/>
      <c r="C67" s="43" t="s">
        <v>44</v>
      </c>
      <c r="D67" s="43"/>
      <c r="E67" s="43"/>
      <c r="F67" s="44" t="s">
        <v>56</v>
      </c>
      <c r="G67" s="44" t="s">
        <v>57</v>
      </c>
      <c r="H67" s="45">
        <v>36500</v>
      </c>
      <c r="I67" s="45">
        <v>0</v>
      </c>
      <c r="J67" s="45">
        <v>0</v>
      </c>
      <c r="K67" s="45">
        <v>36500</v>
      </c>
      <c r="L67" s="46">
        <v>36500</v>
      </c>
      <c r="M67" s="45">
        <v>0</v>
      </c>
      <c r="N67" s="45">
        <v>0</v>
      </c>
      <c r="O67" s="45">
        <v>36500</v>
      </c>
      <c r="P67" s="45">
        <v>0</v>
      </c>
      <c r="Q67" s="45">
        <v>0</v>
      </c>
      <c r="R67" s="47"/>
      <c r="S67" s="48"/>
      <c r="T67" s="49"/>
      <c r="U67" s="49"/>
      <c r="V67" s="49"/>
      <c r="W67" s="49"/>
      <c r="X67" s="49"/>
      <c r="Y67" s="50"/>
    </row>
    <row r="68" spans="1:25" ht="60.75" customHeight="1" x14ac:dyDescent="0.25">
      <c r="A68" s="51" t="s">
        <v>189</v>
      </c>
      <c r="B68" s="52" t="s">
        <v>190</v>
      </c>
      <c r="C68" s="53"/>
      <c r="D68" s="53" t="s">
        <v>175</v>
      </c>
      <c r="E68" s="53" t="s">
        <v>176</v>
      </c>
      <c r="F68" s="54"/>
      <c r="G68" s="54"/>
      <c r="H68" s="55">
        <v>0</v>
      </c>
      <c r="I68" s="55">
        <v>0</v>
      </c>
      <c r="J68" s="55">
        <v>0</v>
      </c>
      <c r="K68" s="55">
        <v>0</v>
      </c>
      <c r="L68" s="56">
        <v>0</v>
      </c>
      <c r="M68" s="55">
        <v>0</v>
      </c>
      <c r="N68" s="55">
        <v>0</v>
      </c>
      <c r="O68" s="55">
        <v>0</v>
      </c>
      <c r="P68" s="55">
        <v>0</v>
      </c>
      <c r="Q68" s="55">
        <v>0</v>
      </c>
      <c r="R68" s="57" t="s">
        <v>191</v>
      </c>
      <c r="S68" s="58" t="s">
        <v>41</v>
      </c>
      <c r="T68" s="59" t="s">
        <v>31</v>
      </c>
      <c r="U68" s="59" t="s">
        <v>31</v>
      </c>
      <c r="V68" s="59" t="s">
        <v>31</v>
      </c>
      <c r="W68" s="59" t="s">
        <v>31</v>
      </c>
      <c r="X68" s="59" t="s">
        <v>31</v>
      </c>
      <c r="Y68" s="60" t="s">
        <v>31</v>
      </c>
    </row>
    <row r="69" spans="1:25" ht="54.75" customHeight="1" x14ac:dyDescent="0.25">
      <c r="A69" s="51" t="s">
        <v>192</v>
      </c>
      <c r="B69" s="52" t="s">
        <v>193</v>
      </c>
      <c r="C69" s="53" t="s">
        <v>44</v>
      </c>
      <c r="D69" s="53" t="s">
        <v>175</v>
      </c>
      <c r="E69" s="53" t="s">
        <v>176</v>
      </c>
      <c r="F69" s="54" t="s">
        <v>56</v>
      </c>
      <c r="G69" s="54" t="s">
        <v>57</v>
      </c>
      <c r="H69" s="55">
        <v>50000</v>
      </c>
      <c r="I69" s="55">
        <v>0</v>
      </c>
      <c r="J69" s="55">
        <v>0</v>
      </c>
      <c r="K69" s="55">
        <v>50000</v>
      </c>
      <c r="L69" s="56">
        <v>50000</v>
      </c>
      <c r="M69" s="55">
        <v>0</v>
      </c>
      <c r="N69" s="55">
        <v>0</v>
      </c>
      <c r="O69" s="55">
        <v>50000</v>
      </c>
      <c r="P69" s="55">
        <v>0</v>
      </c>
      <c r="Q69" s="55">
        <v>0</v>
      </c>
      <c r="R69" s="57" t="s">
        <v>194</v>
      </c>
      <c r="S69" s="58" t="s">
        <v>41</v>
      </c>
      <c r="T69" s="59" t="s">
        <v>63</v>
      </c>
      <c r="U69" s="59" t="s">
        <v>31</v>
      </c>
      <c r="V69" s="59" t="s">
        <v>31</v>
      </c>
      <c r="W69" s="59" t="s">
        <v>31</v>
      </c>
      <c r="X69" s="59" t="s">
        <v>31</v>
      </c>
      <c r="Y69" s="60" t="s">
        <v>31</v>
      </c>
    </row>
    <row r="70" spans="1:25" ht="44.25" customHeight="1" x14ac:dyDescent="0.25">
      <c r="A70" s="51" t="s">
        <v>195</v>
      </c>
      <c r="B70" s="52" t="s">
        <v>196</v>
      </c>
      <c r="C70" s="53" t="s">
        <v>44</v>
      </c>
      <c r="D70" s="53" t="s">
        <v>175</v>
      </c>
      <c r="E70" s="53" t="s">
        <v>176</v>
      </c>
      <c r="F70" s="54" t="s">
        <v>56</v>
      </c>
      <c r="G70" s="54" t="s">
        <v>57</v>
      </c>
      <c r="H70" s="55">
        <v>50000</v>
      </c>
      <c r="I70" s="55">
        <v>0</v>
      </c>
      <c r="J70" s="55">
        <v>0</v>
      </c>
      <c r="K70" s="55">
        <v>50000</v>
      </c>
      <c r="L70" s="56">
        <v>50000</v>
      </c>
      <c r="M70" s="55">
        <v>0</v>
      </c>
      <c r="N70" s="55">
        <v>0</v>
      </c>
      <c r="O70" s="55">
        <v>50000</v>
      </c>
      <c r="P70" s="55">
        <v>0</v>
      </c>
      <c r="Q70" s="55">
        <v>0</v>
      </c>
      <c r="R70" s="57" t="s">
        <v>197</v>
      </c>
      <c r="S70" s="58" t="s">
        <v>41</v>
      </c>
      <c r="T70" s="59" t="s">
        <v>63</v>
      </c>
      <c r="U70" s="59" t="s">
        <v>31</v>
      </c>
      <c r="V70" s="59" t="s">
        <v>31</v>
      </c>
      <c r="W70" s="59" t="s">
        <v>31</v>
      </c>
      <c r="X70" s="59" t="s">
        <v>31</v>
      </c>
      <c r="Y70" s="60" t="s">
        <v>31</v>
      </c>
    </row>
    <row r="71" spans="1:25" ht="56.25" x14ac:dyDescent="0.25">
      <c r="A71" s="51" t="s">
        <v>198</v>
      </c>
      <c r="B71" s="52" t="s">
        <v>199</v>
      </c>
      <c r="C71" s="53" t="s">
        <v>44</v>
      </c>
      <c r="D71" s="53" t="s">
        <v>24</v>
      </c>
      <c r="E71" s="53" t="s">
        <v>81</v>
      </c>
      <c r="F71" s="54" t="s">
        <v>56</v>
      </c>
      <c r="G71" s="54" t="s">
        <v>57</v>
      </c>
      <c r="H71" s="55">
        <v>0</v>
      </c>
      <c r="I71" s="55">
        <v>0</v>
      </c>
      <c r="J71" s="55">
        <v>0</v>
      </c>
      <c r="K71" s="55">
        <v>0</v>
      </c>
      <c r="L71" s="56">
        <v>0</v>
      </c>
      <c r="M71" s="55">
        <v>0</v>
      </c>
      <c r="N71" s="55">
        <v>0</v>
      </c>
      <c r="O71" s="55">
        <v>0</v>
      </c>
      <c r="P71" s="55">
        <v>0</v>
      </c>
      <c r="Q71" s="55">
        <v>10000</v>
      </c>
      <c r="R71" s="57" t="s">
        <v>200</v>
      </c>
      <c r="S71" s="58" t="s">
        <v>41</v>
      </c>
      <c r="T71" s="59" t="s">
        <v>31</v>
      </c>
      <c r="U71" s="59" t="s">
        <v>31</v>
      </c>
      <c r="V71" s="59" t="s">
        <v>31</v>
      </c>
      <c r="W71" s="59" t="s">
        <v>31</v>
      </c>
      <c r="X71" s="59" t="s">
        <v>63</v>
      </c>
      <c r="Y71" s="60" t="s">
        <v>31</v>
      </c>
    </row>
    <row r="72" spans="1:25" ht="56.25" x14ac:dyDescent="0.25">
      <c r="A72" s="51" t="s">
        <v>201</v>
      </c>
      <c r="B72" s="52" t="s">
        <v>202</v>
      </c>
      <c r="C72" s="53" t="s">
        <v>44</v>
      </c>
      <c r="D72" s="53" t="s">
        <v>24</v>
      </c>
      <c r="E72" s="53" t="s">
        <v>98</v>
      </c>
      <c r="F72" s="54" t="s">
        <v>56</v>
      </c>
      <c r="G72" s="54" t="s">
        <v>57</v>
      </c>
      <c r="H72" s="55">
        <v>20000</v>
      </c>
      <c r="I72" s="55">
        <v>0</v>
      </c>
      <c r="J72" s="55">
        <v>0</v>
      </c>
      <c r="K72" s="55">
        <v>20000</v>
      </c>
      <c r="L72" s="56">
        <v>20000</v>
      </c>
      <c r="M72" s="55">
        <v>0</v>
      </c>
      <c r="N72" s="55">
        <v>0</v>
      </c>
      <c r="O72" s="55">
        <v>20000</v>
      </c>
      <c r="P72" s="55">
        <v>80000</v>
      </c>
      <c r="Q72" s="55">
        <v>0</v>
      </c>
      <c r="R72" s="57" t="s">
        <v>330</v>
      </c>
      <c r="S72" s="58" t="s">
        <v>41</v>
      </c>
      <c r="T72" s="59" t="s">
        <v>63</v>
      </c>
      <c r="U72" s="59" t="s">
        <v>31</v>
      </c>
      <c r="V72" s="59" t="s">
        <v>63</v>
      </c>
      <c r="W72" s="59" t="s">
        <v>31</v>
      </c>
      <c r="X72" s="59" t="s">
        <v>31</v>
      </c>
      <c r="Y72" s="60" t="s">
        <v>31</v>
      </c>
    </row>
    <row r="73" spans="1:25" ht="30.75" customHeight="1" x14ac:dyDescent="0.25">
      <c r="A73" s="51" t="s">
        <v>203</v>
      </c>
      <c r="B73" s="52" t="s">
        <v>204</v>
      </c>
      <c r="C73" s="53" t="s">
        <v>44</v>
      </c>
      <c r="D73" s="53" t="s">
        <v>24</v>
      </c>
      <c r="E73" s="53" t="s">
        <v>205</v>
      </c>
      <c r="F73" s="54" t="s">
        <v>56</v>
      </c>
      <c r="G73" s="54" t="s">
        <v>57</v>
      </c>
      <c r="H73" s="55">
        <v>0</v>
      </c>
      <c r="I73" s="55">
        <v>0</v>
      </c>
      <c r="J73" s="55">
        <v>0</v>
      </c>
      <c r="K73" s="55">
        <v>0</v>
      </c>
      <c r="L73" s="56">
        <v>0</v>
      </c>
      <c r="M73" s="55">
        <v>0</v>
      </c>
      <c r="N73" s="55">
        <v>0</v>
      </c>
      <c r="O73" s="55">
        <v>0</v>
      </c>
      <c r="P73" s="55">
        <v>7000</v>
      </c>
      <c r="Q73" s="55">
        <v>0</v>
      </c>
      <c r="R73" s="57" t="s">
        <v>206</v>
      </c>
      <c r="S73" s="58" t="s">
        <v>77</v>
      </c>
      <c r="T73" s="59" t="s">
        <v>31</v>
      </c>
      <c r="U73" s="59" t="s">
        <v>31</v>
      </c>
      <c r="V73" s="59" t="s">
        <v>31</v>
      </c>
      <c r="W73" s="59" t="s">
        <v>31</v>
      </c>
      <c r="X73" s="59" t="s">
        <v>63</v>
      </c>
      <c r="Y73" s="60" t="s">
        <v>31</v>
      </c>
    </row>
    <row r="74" spans="1:25" ht="46.5" customHeight="1" x14ac:dyDescent="0.25">
      <c r="A74" s="51" t="s">
        <v>207</v>
      </c>
      <c r="B74" s="52" t="s">
        <v>208</v>
      </c>
      <c r="C74" s="53" t="s">
        <v>44</v>
      </c>
      <c r="D74" s="53" t="s">
        <v>24</v>
      </c>
      <c r="E74" s="53" t="s">
        <v>81</v>
      </c>
      <c r="F74" s="54" t="s">
        <v>46</v>
      </c>
      <c r="G74" s="54" t="s">
        <v>47</v>
      </c>
      <c r="H74" s="55">
        <v>0</v>
      </c>
      <c r="I74" s="55">
        <v>0</v>
      </c>
      <c r="J74" s="55">
        <v>0</v>
      </c>
      <c r="K74" s="55">
        <v>0</v>
      </c>
      <c r="L74" s="56">
        <v>0</v>
      </c>
      <c r="M74" s="55">
        <v>0</v>
      </c>
      <c r="N74" s="55">
        <v>0</v>
      </c>
      <c r="O74" s="55">
        <v>0</v>
      </c>
      <c r="P74" s="55">
        <v>7000</v>
      </c>
      <c r="Q74" s="55">
        <v>0</v>
      </c>
      <c r="R74" s="57" t="s">
        <v>209</v>
      </c>
      <c r="S74" s="58" t="s">
        <v>41</v>
      </c>
      <c r="T74" s="59" t="s">
        <v>31</v>
      </c>
      <c r="U74" s="59" t="s">
        <v>31</v>
      </c>
      <c r="V74" s="59" t="s">
        <v>31</v>
      </c>
      <c r="W74" s="59" t="s">
        <v>31</v>
      </c>
      <c r="X74" s="59" t="s">
        <v>31</v>
      </c>
      <c r="Y74" s="60" t="s">
        <v>31</v>
      </c>
    </row>
    <row r="75" spans="1:25" ht="56.25" x14ac:dyDescent="0.25">
      <c r="A75" s="51" t="s">
        <v>210</v>
      </c>
      <c r="B75" s="52" t="s">
        <v>211</v>
      </c>
      <c r="C75" s="53"/>
      <c r="D75" s="53" t="s">
        <v>24</v>
      </c>
      <c r="E75" s="53" t="s">
        <v>212</v>
      </c>
      <c r="F75" s="54"/>
      <c r="G75" s="54"/>
      <c r="H75" s="61">
        <f t="shared" ref="H75:Q75" si="24">SUM(H76:H78)</f>
        <v>920388</v>
      </c>
      <c r="I75" s="61">
        <f t="shared" si="24"/>
        <v>0</v>
      </c>
      <c r="J75" s="61">
        <f t="shared" si="24"/>
        <v>0</v>
      </c>
      <c r="K75" s="61">
        <f t="shared" si="24"/>
        <v>920388</v>
      </c>
      <c r="L75" s="62">
        <f t="shared" ref="L75:O75" si="25">SUM(L76:L78)</f>
        <v>920388</v>
      </c>
      <c r="M75" s="61">
        <f t="shared" si="25"/>
        <v>0</v>
      </c>
      <c r="N75" s="61">
        <f t="shared" si="25"/>
        <v>0</v>
      </c>
      <c r="O75" s="61">
        <f t="shared" si="25"/>
        <v>920388</v>
      </c>
      <c r="P75" s="61">
        <f t="shared" si="24"/>
        <v>1184000</v>
      </c>
      <c r="Q75" s="61">
        <f t="shared" si="24"/>
        <v>358000</v>
      </c>
      <c r="R75" s="57" t="s">
        <v>213</v>
      </c>
      <c r="S75" s="58" t="s">
        <v>29</v>
      </c>
      <c r="T75" s="59" t="s">
        <v>30</v>
      </c>
      <c r="U75" s="59" t="s">
        <v>31</v>
      </c>
      <c r="V75" s="59" t="s">
        <v>214</v>
      </c>
      <c r="W75" s="59" t="s">
        <v>31</v>
      </c>
      <c r="X75" s="59" t="s">
        <v>49</v>
      </c>
      <c r="Y75" s="60" t="s">
        <v>31</v>
      </c>
    </row>
    <row r="76" spans="1:25" ht="45" x14ac:dyDescent="0.25">
      <c r="A76" s="41"/>
      <c r="B76" s="42"/>
      <c r="C76" s="43" t="s">
        <v>44</v>
      </c>
      <c r="D76" s="43"/>
      <c r="E76" s="43"/>
      <c r="F76" s="44" t="s">
        <v>56</v>
      </c>
      <c r="G76" s="44" t="s">
        <v>57</v>
      </c>
      <c r="H76" s="45">
        <v>168000</v>
      </c>
      <c r="I76" s="45">
        <v>0</v>
      </c>
      <c r="J76" s="45">
        <v>0</v>
      </c>
      <c r="K76" s="45">
        <v>168000</v>
      </c>
      <c r="L76" s="46">
        <v>168000</v>
      </c>
      <c r="M76" s="45">
        <v>0</v>
      </c>
      <c r="N76" s="45">
        <v>0</v>
      </c>
      <c r="O76" s="45">
        <v>168000</v>
      </c>
      <c r="P76" s="45">
        <v>566000</v>
      </c>
      <c r="Q76" s="45">
        <v>262000</v>
      </c>
      <c r="R76" s="47"/>
      <c r="S76" s="48"/>
      <c r="T76" s="49"/>
      <c r="U76" s="49"/>
      <c r="V76" s="49"/>
      <c r="W76" s="49"/>
      <c r="X76" s="49"/>
      <c r="Y76" s="50"/>
    </row>
    <row r="77" spans="1:25" ht="45" x14ac:dyDescent="0.25">
      <c r="A77" s="41"/>
      <c r="B77" s="42"/>
      <c r="C77" s="43" t="s">
        <v>44</v>
      </c>
      <c r="D77" s="43"/>
      <c r="E77" s="43"/>
      <c r="F77" s="44" t="s">
        <v>69</v>
      </c>
      <c r="G77" s="44" t="s">
        <v>92</v>
      </c>
      <c r="H77" s="45">
        <v>152388</v>
      </c>
      <c r="I77" s="45">
        <v>0</v>
      </c>
      <c r="J77" s="45">
        <v>0</v>
      </c>
      <c r="K77" s="45">
        <v>152388</v>
      </c>
      <c r="L77" s="46">
        <v>152388</v>
      </c>
      <c r="M77" s="45">
        <v>0</v>
      </c>
      <c r="N77" s="45">
        <v>0</v>
      </c>
      <c r="O77" s="45">
        <v>152388</v>
      </c>
      <c r="P77" s="45">
        <v>0</v>
      </c>
      <c r="Q77" s="45">
        <v>0</v>
      </c>
      <c r="R77" s="47"/>
      <c r="S77" s="48"/>
      <c r="T77" s="49"/>
      <c r="U77" s="49"/>
      <c r="V77" s="49"/>
      <c r="W77" s="49"/>
      <c r="X77" s="49"/>
      <c r="Y77" s="50"/>
    </row>
    <row r="78" spans="1:25" ht="45" x14ac:dyDescent="0.25">
      <c r="A78" s="41"/>
      <c r="B78" s="42"/>
      <c r="C78" s="43" t="s">
        <v>44</v>
      </c>
      <c r="D78" s="43"/>
      <c r="E78" s="43"/>
      <c r="F78" s="44" t="s">
        <v>215</v>
      </c>
      <c r="G78" s="44" t="s">
        <v>216</v>
      </c>
      <c r="H78" s="45">
        <v>600000</v>
      </c>
      <c r="I78" s="45"/>
      <c r="J78" s="45"/>
      <c r="K78" s="45">
        <v>600000</v>
      </c>
      <c r="L78" s="46">
        <v>600000</v>
      </c>
      <c r="M78" s="45"/>
      <c r="N78" s="45"/>
      <c r="O78" s="45">
        <v>600000</v>
      </c>
      <c r="P78" s="45">
        <v>618000</v>
      </c>
      <c r="Q78" s="45">
        <v>96000</v>
      </c>
      <c r="R78" s="47"/>
      <c r="S78" s="48"/>
      <c r="T78" s="49"/>
      <c r="U78" s="49"/>
      <c r="V78" s="49"/>
      <c r="W78" s="49"/>
      <c r="X78" s="49"/>
      <c r="Y78" s="50"/>
    </row>
    <row r="79" spans="1:25" ht="45" x14ac:dyDescent="0.25">
      <c r="A79" s="51" t="s">
        <v>217</v>
      </c>
      <c r="B79" s="52" t="s">
        <v>218</v>
      </c>
      <c r="C79" s="53" t="s">
        <v>44</v>
      </c>
      <c r="D79" s="53" t="s">
        <v>175</v>
      </c>
      <c r="E79" s="53" t="s">
        <v>219</v>
      </c>
      <c r="F79" s="54" t="s">
        <v>46</v>
      </c>
      <c r="G79" s="54" t="s">
        <v>47</v>
      </c>
      <c r="H79" s="61">
        <f t="shared" ref="H79:Q79" si="26">SUM(H80:H80)</f>
        <v>0</v>
      </c>
      <c r="I79" s="61">
        <f t="shared" si="26"/>
        <v>0</v>
      </c>
      <c r="J79" s="61">
        <f t="shared" si="26"/>
        <v>0</v>
      </c>
      <c r="K79" s="61">
        <f t="shared" si="26"/>
        <v>0</v>
      </c>
      <c r="L79" s="62">
        <f t="shared" si="26"/>
        <v>0</v>
      </c>
      <c r="M79" s="61">
        <f t="shared" si="26"/>
        <v>0</v>
      </c>
      <c r="N79" s="61">
        <f t="shared" si="26"/>
        <v>0</v>
      </c>
      <c r="O79" s="61">
        <f t="shared" si="26"/>
        <v>0</v>
      </c>
      <c r="P79" s="61">
        <f t="shared" si="26"/>
        <v>0</v>
      </c>
      <c r="Q79" s="61">
        <f t="shared" si="26"/>
        <v>0</v>
      </c>
      <c r="R79" s="57" t="s">
        <v>220</v>
      </c>
      <c r="S79" s="58" t="s">
        <v>41</v>
      </c>
      <c r="T79" s="59" t="s">
        <v>31</v>
      </c>
      <c r="U79" s="59" t="s">
        <v>31</v>
      </c>
      <c r="V79" s="59" t="s">
        <v>31</v>
      </c>
      <c r="W79" s="59" t="s">
        <v>31</v>
      </c>
      <c r="X79" s="59" t="s">
        <v>31</v>
      </c>
      <c r="Y79" s="60" t="s">
        <v>31</v>
      </c>
    </row>
    <row r="80" spans="1:25" x14ac:dyDescent="0.25">
      <c r="A80" s="41"/>
      <c r="B80" s="42"/>
      <c r="C80" s="43"/>
      <c r="D80" s="43"/>
      <c r="E80" s="43"/>
      <c r="F80" s="44"/>
      <c r="G80" s="44"/>
      <c r="H80" s="45">
        <v>0</v>
      </c>
      <c r="I80" s="45">
        <v>0</v>
      </c>
      <c r="J80" s="45">
        <v>0</v>
      </c>
      <c r="K80" s="45">
        <v>0</v>
      </c>
      <c r="L80" s="46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7"/>
      <c r="S80" s="48"/>
      <c r="T80" s="49"/>
      <c r="U80" s="49"/>
      <c r="V80" s="49"/>
      <c r="W80" s="49"/>
      <c r="X80" s="49"/>
      <c r="Y80" s="50"/>
    </row>
    <row r="81" spans="1:25" ht="56.25" x14ac:dyDescent="0.25">
      <c r="A81" s="51" t="s">
        <v>221</v>
      </c>
      <c r="B81" s="52" t="s">
        <v>222</v>
      </c>
      <c r="C81" s="53"/>
      <c r="D81" s="53" t="s">
        <v>24</v>
      </c>
      <c r="E81" s="53" t="s">
        <v>223</v>
      </c>
      <c r="F81" s="54"/>
      <c r="G81" s="54"/>
      <c r="H81" s="61">
        <f t="shared" ref="H81:Q81" si="27">SUM(H82:H83)</f>
        <v>604066</v>
      </c>
      <c r="I81" s="61">
        <f t="shared" si="27"/>
        <v>0</v>
      </c>
      <c r="J81" s="61">
        <f t="shared" si="27"/>
        <v>0</v>
      </c>
      <c r="K81" s="61">
        <f t="shared" si="27"/>
        <v>604066</v>
      </c>
      <c r="L81" s="62">
        <f t="shared" ref="L81:O81" si="28">SUM(L82:L83)</f>
        <v>604066</v>
      </c>
      <c r="M81" s="61">
        <f t="shared" si="28"/>
        <v>0</v>
      </c>
      <c r="N81" s="61">
        <f t="shared" si="28"/>
        <v>0</v>
      </c>
      <c r="O81" s="61">
        <f t="shared" si="28"/>
        <v>604066</v>
      </c>
      <c r="P81" s="61">
        <f t="shared" si="27"/>
        <v>0</v>
      </c>
      <c r="Q81" s="61">
        <f t="shared" si="27"/>
        <v>0</v>
      </c>
      <c r="R81" s="57" t="s">
        <v>316</v>
      </c>
      <c r="S81" s="58" t="s">
        <v>29</v>
      </c>
      <c r="T81" s="59" t="s">
        <v>49</v>
      </c>
      <c r="U81" s="59" t="s">
        <v>31</v>
      </c>
      <c r="V81" s="59" t="s">
        <v>31</v>
      </c>
      <c r="W81" s="59" t="s">
        <v>31</v>
      </c>
      <c r="X81" s="59" t="s">
        <v>31</v>
      </c>
      <c r="Y81" s="60" t="s">
        <v>31</v>
      </c>
    </row>
    <row r="82" spans="1:25" ht="45" x14ac:dyDescent="0.25">
      <c r="A82" s="41"/>
      <c r="B82" s="42"/>
      <c r="C82" s="43" t="s">
        <v>44</v>
      </c>
      <c r="D82" s="43"/>
      <c r="E82" s="43"/>
      <c r="F82" s="44" t="s">
        <v>69</v>
      </c>
      <c r="G82" s="44" t="s">
        <v>224</v>
      </c>
      <c r="H82" s="45">
        <v>470000</v>
      </c>
      <c r="I82" s="45">
        <v>0</v>
      </c>
      <c r="J82" s="45">
        <v>0</v>
      </c>
      <c r="K82" s="45">
        <v>470000</v>
      </c>
      <c r="L82" s="46">
        <v>470000</v>
      </c>
      <c r="M82" s="45">
        <v>0</v>
      </c>
      <c r="N82" s="45">
        <v>0</v>
      </c>
      <c r="O82" s="45">
        <v>470000</v>
      </c>
      <c r="P82" s="45">
        <v>0</v>
      </c>
      <c r="Q82" s="45">
        <v>0</v>
      </c>
      <c r="R82" s="47"/>
      <c r="S82" s="48"/>
      <c r="T82" s="49"/>
      <c r="U82" s="49"/>
      <c r="V82" s="49"/>
      <c r="W82" s="49"/>
      <c r="X82" s="49"/>
      <c r="Y82" s="50"/>
    </row>
    <row r="83" spans="1:25" ht="45" x14ac:dyDescent="0.25">
      <c r="A83" s="41"/>
      <c r="B83" s="42"/>
      <c r="C83" s="43" t="s">
        <v>44</v>
      </c>
      <c r="D83" s="43"/>
      <c r="E83" s="43"/>
      <c r="F83" s="44" t="s">
        <v>56</v>
      </c>
      <c r="G83" s="44" t="s">
        <v>57</v>
      </c>
      <c r="H83" s="45">
        <v>134066</v>
      </c>
      <c r="I83" s="45">
        <v>0</v>
      </c>
      <c r="J83" s="45">
        <v>0</v>
      </c>
      <c r="K83" s="45">
        <v>134066</v>
      </c>
      <c r="L83" s="46">
        <v>134066</v>
      </c>
      <c r="M83" s="45">
        <v>0</v>
      </c>
      <c r="N83" s="45">
        <v>0</v>
      </c>
      <c r="O83" s="45">
        <v>134066</v>
      </c>
      <c r="P83" s="45">
        <v>0</v>
      </c>
      <c r="Q83" s="45">
        <v>0</v>
      </c>
      <c r="R83" s="47"/>
      <c r="S83" s="48"/>
      <c r="T83" s="49"/>
      <c r="U83" s="49"/>
      <c r="V83" s="49"/>
      <c r="W83" s="49"/>
      <c r="X83" s="49"/>
      <c r="Y83" s="50"/>
    </row>
    <row r="84" spans="1:25" ht="56.25" x14ac:dyDescent="0.25">
      <c r="A84" s="51" t="s">
        <v>225</v>
      </c>
      <c r="B84" s="52" t="s">
        <v>226</v>
      </c>
      <c r="C84" s="53" t="s">
        <v>44</v>
      </c>
      <c r="D84" s="53" t="s">
        <v>24</v>
      </c>
      <c r="E84" s="53" t="s">
        <v>227</v>
      </c>
      <c r="F84" s="54" t="s">
        <v>56</v>
      </c>
      <c r="G84" s="54" t="s">
        <v>57</v>
      </c>
      <c r="H84" s="61">
        <f t="shared" ref="H84:P84" si="29">SUM(H85:H85)</f>
        <v>0</v>
      </c>
      <c r="I84" s="61">
        <f t="shared" si="29"/>
        <v>0</v>
      </c>
      <c r="J84" s="61">
        <f t="shared" si="29"/>
        <v>0</v>
      </c>
      <c r="K84" s="61">
        <f t="shared" si="29"/>
        <v>0</v>
      </c>
      <c r="L84" s="62">
        <f t="shared" si="29"/>
        <v>0</v>
      </c>
      <c r="M84" s="61">
        <f t="shared" si="29"/>
        <v>0</v>
      </c>
      <c r="N84" s="61">
        <f t="shared" si="29"/>
        <v>0</v>
      </c>
      <c r="O84" s="61">
        <f t="shared" si="29"/>
        <v>0</v>
      </c>
      <c r="P84" s="61">
        <f t="shared" si="29"/>
        <v>0</v>
      </c>
      <c r="Q84" s="61">
        <f>SUM(Q85:Q85)+100000</f>
        <v>100000</v>
      </c>
      <c r="R84" s="57" t="s">
        <v>228</v>
      </c>
      <c r="S84" s="58" t="s">
        <v>41</v>
      </c>
      <c r="T84" s="59" t="s">
        <v>31</v>
      </c>
      <c r="U84" s="59" t="s">
        <v>31</v>
      </c>
      <c r="V84" s="59" t="s">
        <v>31</v>
      </c>
      <c r="W84" s="59" t="s">
        <v>31</v>
      </c>
      <c r="X84" s="59" t="s">
        <v>63</v>
      </c>
      <c r="Y84" s="60" t="s">
        <v>31</v>
      </c>
    </row>
    <row r="85" spans="1:25" x14ac:dyDescent="0.25">
      <c r="A85" s="41"/>
      <c r="B85" s="42"/>
      <c r="C85" s="43"/>
      <c r="D85" s="43"/>
      <c r="E85" s="43"/>
      <c r="F85" s="44"/>
      <c r="G85" s="44"/>
      <c r="H85" s="45">
        <v>0</v>
      </c>
      <c r="I85" s="45">
        <v>0</v>
      </c>
      <c r="J85" s="45">
        <v>0</v>
      </c>
      <c r="K85" s="45">
        <v>0</v>
      </c>
      <c r="L85" s="46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7"/>
      <c r="S85" s="48"/>
      <c r="T85" s="49"/>
      <c r="U85" s="49"/>
      <c r="V85" s="49"/>
      <c r="W85" s="49"/>
      <c r="X85" s="49"/>
      <c r="Y85" s="50"/>
    </row>
    <row r="86" spans="1:25" ht="33.75" x14ac:dyDescent="0.25">
      <c r="A86" s="51" t="s">
        <v>229</v>
      </c>
      <c r="B86" s="52" t="s">
        <v>230</v>
      </c>
      <c r="C86" s="53"/>
      <c r="D86" s="53"/>
      <c r="E86" s="53" t="s">
        <v>231</v>
      </c>
      <c r="F86" s="54"/>
      <c r="G86" s="54"/>
      <c r="H86" s="61">
        <f t="shared" ref="H86:Q86" si="30">SUM(H87:H87)</f>
        <v>1000</v>
      </c>
      <c r="I86" s="61">
        <f t="shared" si="30"/>
        <v>0</v>
      </c>
      <c r="J86" s="61">
        <f t="shared" si="30"/>
        <v>0</v>
      </c>
      <c r="K86" s="61">
        <f t="shared" si="30"/>
        <v>1000</v>
      </c>
      <c r="L86" s="62">
        <f t="shared" si="30"/>
        <v>1000</v>
      </c>
      <c r="M86" s="61">
        <f t="shared" si="30"/>
        <v>0</v>
      </c>
      <c r="N86" s="61">
        <f t="shared" si="30"/>
        <v>0</v>
      </c>
      <c r="O86" s="61">
        <f t="shared" si="30"/>
        <v>1000</v>
      </c>
      <c r="P86" s="61">
        <f t="shared" si="30"/>
        <v>0</v>
      </c>
      <c r="Q86" s="61">
        <f t="shared" si="30"/>
        <v>0</v>
      </c>
      <c r="R86" s="57" t="s">
        <v>232</v>
      </c>
      <c r="S86" s="58" t="s">
        <v>29</v>
      </c>
      <c r="T86" s="59" t="s">
        <v>49</v>
      </c>
      <c r="U86" s="59" t="s">
        <v>31</v>
      </c>
      <c r="V86" s="59" t="s">
        <v>31</v>
      </c>
      <c r="W86" s="59" t="s">
        <v>31</v>
      </c>
      <c r="X86" s="59" t="s">
        <v>31</v>
      </c>
      <c r="Y86" s="60" t="s">
        <v>31</v>
      </c>
    </row>
    <row r="87" spans="1:25" ht="45" x14ac:dyDescent="0.25">
      <c r="A87" s="41"/>
      <c r="B87" s="42"/>
      <c r="C87" s="43" t="s">
        <v>44</v>
      </c>
      <c r="D87" s="43"/>
      <c r="E87" s="43"/>
      <c r="F87" s="44" t="s">
        <v>69</v>
      </c>
      <c r="G87" s="44" t="s">
        <v>233</v>
      </c>
      <c r="H87" s="45">
        <v>1000</v>
      </c>
      <c r="I87" s="45">
        <v>0</v>
      </c>
      <c r="J87" s="45">
        <v>0</v>
      </c>
      <c r="K87" s="45">
        <v>1000</v>
      </c>
      <c r="L87" s="46">
        <v>1000</v>
      </c>
      <c r="M87" s="45">
        <v>0</v>
      </c>
      <c r="N87" s="45">
        <v>0</v>
      </c>
      <c r="O87" s="45">
        <v>1000</v>
      </c>
      <c r="P87" s="45">
        <v>0</v>
      </c>
      <c r="Q87" s="45">
        <v>0</v>
      </c>
      <c r="R87" s="47"/>
      <c r="S87" s="48"/>
      <c r="T87" s="49"/>
      <c r="U87" s="49"/>
      <c r="V87" s="49"/>
      <c r="W87" s="49"/>
      <c r="X87" s="49"/>
      <c r="Y87" s="50"/>
    </row>
    <row r="88" spans="1:25" ht="56.25" x14ac:dyDescent="0.25">
      <c r="A88" s="51" t="s">
        <v>234</v>
      </c>
      <c r="B88" s="52" t="s">
        <v>235</v>
      </c>
      <c r="C88" s="53"/>
      <c r="D88" s="53" t="s">
        <v>24</v>
      </c>
      <c r="E88" s="53" t="s">
        <v>236</v>
      </c>
      <c r="F88" s="54"/>
      <c r="G88" s="54"/>
      <c r="H88" s="61">
        <f t="shared" ref="H88:Q88" si="31">SUM(H89:H90)</f>
        <v>162420.15</v>
      </c>
      <c r="I88" s="61">
        <f t="shared" si="31"/>
        <v>0</v>
      </c>
      <c r="J88" s="61">
        <f t="shared" si="31"/>
        <v>0</v>
      </c>
      <c r="K88" s="61">
        <f t="shared" si="31"/>
        <v>162420.15</v>
      </c>
      <c r="L88" s="62">
        <f t="shared" ref="L88:O88" si="32">SUM(L89:L90)</f>
        <v>162420.65</v>
      </c>
      <c r="M88" s="61">
        <f t="shared" si="32"/>
        <v>0</v>
      </c>
      <c r="N88" s="61">
        <f t="shared" si="32"/>
        <v>0</v>
      </c>
      <c r="O88" s="61">
        <f t="shared" si="32"/>
        <v>162420.65</v>
      </c>
      <c r="P88" s="61">
        <f t="shared" si="31"/>
        <v>0</v>
      </c>
      <c r="Q88" s="61">
        <f t="shared" si="31"/>
        <v>0</v>
      </c>
      <c r="R88" s="57" t="s">
        <v>321</v>
      </c>
      <c r="S88" s="58" t="s">
        <v>29</v>
      </c>
      <c r="T88" s="59">
        <v>100</v>
      </c>
      <c r="U88" s="59" t="s">
        <v>31</v>
      </c>
      <c r="V88" s="59" t="s">
        <v>31</v>
      </c>
      <c r="W88" s="59" t="s">
        <v>31</v>
      </c>
      <c r="X88" s="59" t="s">
        <v>31</v>
      </c>
      <c r="Y88" s="60" t="s">
        <v>31</v>
      </c>
    </row>
    <row r="89" spans="1:25" ht="45" x14ac:dyDescent="0.25">
      <c r="A89" s="41"/>
      <c r="B89" s="42"/>
      <c r="C89" s="43" t="s">
        <v>44</v>
      </c>
      <c r="D89" s="43"/>
      <c r="E89" s="43"/>
      <c r="F89" s="44" t="s">
        <v>56</v>
      </c>
      <c r="G89" s="44" t="s">
        <v>57</v>
      </c>
      <c r="H89" s="45">
        <v>32391.5</v>
      </c>
      <c r="I89" s="45">
        <v>0</v>
      </c>
      <c r="J89" s="45">
        <v>0</v>
      </c>
      <c r="K89" s="45">
        <v>32391.5</v>
      </c>
      <c r="L89" s="46">
        <v>32392</v>
      </c>
      <c r="M89" s="45">
        <v>0</v>
      </c>
      <c r="N89" s="45">
        <v>0</v>
      </c>
      <c r="O89" s="45">
        <v>32392</v>
      </c>
      <c r="P89" s="45">
        <v>0</v>
      </c>
      <c r="Q89" s="45">
        <v>0</v>
      </c>
      <c r="R89" s="47"/>
      <c r="S89" s="48"/>
      <c r="T89" s="49"/>
      <c r="U89" s="49"/>
      <c r="V89" s="49"/>
      <c r="W89" s="49"/>
      <c r="X89" s="49"/>
      <c r="Y89" s="50"/>
    </row>
    <row r="90" spans="1:25" ht="45.75" thickBot="1" x14ac:dyDescent="0.3">
      <c r="A90" s="41"/>
      <c r="B90" s="42"/>
      <c r="C90" s="43" t="s">
        <v>44</v>
      </c>
      <c r="D90" s="43"/>
      <c r="E90" s="43"/>
      <c r="F90" s="44" t="s">
        <v>69</v>
      </c>
      <c r="G90" s="44" t="s">
        <v>92</v>
      </c>
      <c r="H90" s="45">
        <v>130028.65</v>
      </c>
      <c r="I90" s="45"/>
      <c r="J90" s="45"/>
      <c r="K90" s="45">
        <v>130028.65</v>
      </c>
      <c r="L90" s="46">
        <v>130028.65</v>
      </c>
      <c r="M90" s="45"/>
      <c r="N90" s="45"/>
      <c r="O90" s="45">
        <v>130028.65</v>
      </c>
      <c r="P90" s="45"/>
      <c r="Q90" s="45"/>
      <c r="R90" s="47"/>
      <c r="S90" s="48"/>
      <c r="T90" s="49"/>
      <c r="U90" s="49"/>
      <c r="V90" s="49"/>
      <c r="W90" s="49"/>
      <c r="X90" s="49"/>
      <c r="Y90" s="50"/>
    </row>
    <row r="91" spans="1:25" ht="57" thickBot="1" x14ac:dyDescent="0.3">
      <c r="A91" s="51" t="s">
        <v>237</v>
      </c>
      <c r="B91" s="52" t="s">
        <v>238</v>
      </c>
      <c r="C91" s="53"/>
      <c r="D91" s="53" t="s">
        <v>24</v>
      </c>
      <c r="E91" s="53" t="s">
        <v>239</v>
      </c>
      <c r="F91" s="54"/>
      <c r="G91" s="54"/>
      <c r="H91" s="55">
        <f>SUM(H92:H94)</f>
        <v>23170</v>
      </c>
      <c r="I91" s="55">
        <v>0</v>
      </c>
      <c r="J91" s="55">
        <v>0</v>
      </c>
      <c r="K91" s="55">
        <f>SUM(K92:K94)</f>
        <v>23170</v>
      </c>
      <c r="L91" s="56">
        <f>SUM(L92:L94)</f>
        <v>23170</v>
      </c>
      <c r="M91" s="55">
        <v>0</v>
      </c>
      <c r="N91" s="55">
        <v>0</v>
      </c>
      <c r="O91" s="55">
        <f>SUM(O92:O94)</f>
        <v>23170</v>
      </c>
      <c r="P91" s="55">
        <v>0</v>
      </c>
      <c r="Q91" s="55">
        <v>0</v>
      </c>
      <c r="R91" s="57" t="s">
        <v>331</v>
      </c>
      <c r="S91" s="58" t="s">
        <v>29</v>
      </c>
      <c r="T91" s="59">
        <v>100</v>
      </c>
      <c r="U91" s="59" t="s">
        <v>31</v>
      </c>
      <c r="V91" s="59" t="s">
        <v>31</v>
      </c>
      <c r="W91" s="59" t="s">
        <v>31</v>
      </c>
      <c r="X91" s="59" t="s">
        <v>31</v>
      </c>
      <c r="Y91" s="60" t="s">
        <v>31</v>
      </c>
    </row>
    <row r="92" spans="1:25" ht="15.75" thickBot="1" x14ac:dyDescent="0.3">
      <c r="A92" s="51"/>
      <c r="B92" s="52"/>
      <c r="C92" s="53"/>
      <c r="D92" s="53"/>
      <c r="E92" s="53"/>
      <c r="F92" s="54" t="s">
        <v>56</v>
      </c>
      <c r="G92" s="54">
        <v>1092</v>
      </c>
      <c r="H92" s="55">
        <v>600</v>
      </c>
      <c r="I92" s="55"/>
      <c r="J92" s="55"/>
      <c r="K92" s="55">
        <v>600</v>
      </c>
      <c r="L92" s="56">
        <v>600</v>
      </c>
      <c r="M92" s="55"/>
      <c r="N92" s="55"/>
      <c r="O92" s="55">
        <v>600</v>
      </c>
      <c r="P92" s="55"/>
      <c r="Q92" s="55"/>
      <c r="R92" s="57"/>
      <c r="S92" s="58"/>
      <c r="T92" s="59"/>
      <c r="U92" s="59"/>
      <c r="V92" s="59"/>
      <c r="W92" s="59"/>
      <c r="X92" s="59"/>
      <c r="Y92" s="60"/>
    </row>
    <row r="93" spans="1:25" ht="15.75" thickBot="1" x14ac:dyDescent="0.3">
      <c r="A93" s="51"/>
      <c r="B93" s="52"/>
      <c r="C93" s="53"/>
      <c r="D93" s="53"/>
      <c r="E93" s="53"/>
      <c r="F93" s="54" t="s">
        <v>69</v>
      </c>
      <c r="G93" s="54">
        <v>3032</v>
      </c>
      <c r="H93" s="55">
        <v>20740</v>
      </c>
      <c r="I93" s="55"/>
      <c r="J93" s="55"/>
      <c r="K93" s="55">
        <v>20740</v>
      </c>
      <c r="L93" s="56">
        <v>20740</v>
      </c>
      <c r="M93" s="55"/>
      <c r="N93" s="55"/>
      <c r="O93" s="55">
        <v>20740</v>
      </c>
      <c r="P93" s="55"/>
      <c r="Q93" s="55"/>
      <c r="R93" s="57"/>
      <c r="S93" s="58"/>
      <c r="T93" s="59"/>
      <c r="U93" s="59"/>
      <c r="V93" s="59"/>
      <c r="W93" s="59"/>
      <c r="X93" s="59"/>
      <c r="Y93" s="60"/>
    </row>
    <row r="94" spans="1:25" ht="15.75" thickBot="1" x14ac:dyDescent="0.3">
      <c r="A94" s="51"/>
      <c r="B94" s="52"/>
      <c r="C94" s="53"/>
      <c r="D94" s="53"/>
      <c r="E94" s="53"/>
      <c r="F94" s="54" t="s">
        <v>71</v>
      </c>
      <c r="G94" s="54">
        <v>212</v>
      </c>
      <c r="H94" s="55">
        <v>1830</v>
      </c>
      <c r="I94" s="55"/>
      <c r="J94" s="55"/>
      <c r="K94" s="55">
        <v>1830</v>
      </c>
      <c r="L94" s="56">
        <v>1830</v>
      </c>
      <c r="M94" s="55"/>
      <c r="N94" s="55"/>
      <c r="O94" s="55">
        <v>1830</v>
      </c>
      <c r="P94" s="55"/>
      <c r="Q94" s="55"/>
      <c r="R94" s="57"/>
      <c r="S94" s="58"/>
      <c r="T94" s="59"/>
      <c r="U94" s="59"/>
      <c r="V94" s="59"/>
      <c r="W94" s="59"/>
      <c r="X94" s="59"/>
      <c r="Y94" s="60"/>
    </row>
    <row r="95" spans="1:25" ht="41.25" customHeight="1" thickBot="1" x14ac:dyDescent="0.3">
      <c r="A95" s="51" t="s">
        <v>240</v>
      </c>
      <c r="B95" s="52" t="s">
        <v>241</v>
      </c>
      <c r="C95" s="53" t="s">
        <v>44</v>
      </c>
      <c r="D95" s="53" t="s">
        <v>24</v>
      </c>
      <c r="E95" s="53" t="s">
        <v>81</v>
      </c>
      <c r="F95" s="54" t="s">
        <v>56</v>
      </c>
      <c r="G95" s="54" t="s">
        <v>57</v>
      </c>
      <c r="H95" s="55">
        <v>1225</v>
      </c>
      <c r="I95" s="55">
        <v>0</v>
      </c>
      <c r="J95" s="55">
        <v>0</v>
      </c>
      <c r="K95" s="55">
        <v>1225</v>
      </c>
      <c r="L95" s="56">
        <v>1225</v>
      </c>
      <c r="M95" s="55">
        <v>0</v>
      </c>
      <c r="N95" s="55">
        <v>0</v>
      </c>
      <c r="O95" s="55">
        <v>1225</v>
      </c>
      <c r="P95" s="55">
        <v>0</v>
      </c>
      <c r="Q95" s="55">
        <v>10000</v>
      </c>
      <c r="R95" s="57" t="s">
        <v>242</v>
      </c>
      <c r="S95" s="58" t="s">
        <v>41</v>
      </c>
      <c r="T95" s="59" t="s">
        <v>31</v>
      </c>
      <c r="U95" s="59" t="s">
        <v>31</v>
      </c>
      <c r="V95" s="59" t="s">
        <v>31</v>
      </c>
      <c r="W95" s="59" t="s">
        <v>31</v>
      </c>
      <c r="X95" s="59" t="s">
        <v>63</v>
      </c>
      <c r="Y95" s="60" t="s">
        <v>31</v>
      </c>
    </row>
    <row r="96" spans="1:25" ht="45" x14ac:dyDescent="0.25">
      <c r="A96" s="51" t="s">
        <v>243</v>
      </c>
      <c r="B96" s="52" t="s">
        <v>244</v>
      </c>
      <c r="C96" s="53" t="s">
        <v>44</v>
      </c>
      <c r="D96" s="53" t="s">
        <v>245</v>
      </c>
      <c r="E96" s="53" t="s">
        <v>246</v>
      </c>
      <c r="F96" s="54" t="s">
        <v>56</v>
      </c>
      <c r="G96" s="54" t="s">
        <v>57</v>
      </c>
      <c r="H96" s="55">
        <v>0</v>
      </c>
      <c r="I96" s="55">
        <v>0</v>
      </c>
      <c r="J96" s="55">
        <v>0</v>
      </c>
      <c r="K96" s="55">
        <v>0</v>
      </c>
      <c r="L96" s="56">
        <v>0</v>
      </c>
      <c r="M96" s="55">
        <v>0</v>
      </c>
      <c r="N96" s="55">
        <v>0</v>
      </c>
      <c r="O96" s="55">
        <v>0</v>
      </c>
      <c r="P96" s="55">
        <v>0</v>
      </c>
      <c r="Q96" s="55">
        <v>5000</v>
      </c>
      <c r="R96" s="57" t="s">
        <v>247</v>
      </c>
      <c r="S96" s="58" t="s">
        <v>41</v>
      </c>
      <c r="T96" s="59" t="s">
        <v>31</v>
      </c>
      <c r="U96" s="59" t="s">
        <v>31</v>
      </c>
      <c r="V96" s="59" t="s">
        <v>31</v>
      </c>
      <c r="W96" s="59" t="s">
        <v>31</v>
      </c>
      <c r="X96" s="59" t="s">
        <v>63</v>
      </c>
      <c r="Y96" s="60" t="s">
        <v>31</v>
      </c>
    </row>
    <row r="97" spans="1:25" ht="56.25" x14ac:dyDescent="0.25">
      <c r="A97" s="51" t="s">
        <v>248</v>
      </c>
      <c r="B97" s="52" t="s">
        <v>249</v>
      </c>
      <c r="C97" s="53"/>
      <c r="D97" s="53" t="s">
        <v>24</v>
      </c>
      <c r="E97" s="53" t="s">
        <v>250</v>
      </c>
      <c r="F97" s="54"/>
      <c r="G97" s="54"/>
      <c r="H97" s="61">
        <f t="shared" ref="H97:Q97" si="33">SUM(H98:H99)</f>
        <v>237000</v>
      </c>
      <c r="I97" s="61">
        <f t="shared" si="33"/>
        <v>0</v>
      </c>
      <c r="J97" s="61">
        <f t="shared" si="33"/>
        <v>0</v>
      </c>
      <c r="K97" s="61">
        <f t="shared" si="33"/>
        <v>237000</v>
      </c>
      <c r="L97" s="62">
        <f t="shared" ref="L97:O97" si="34">SUM(L98:L99)</f>
        <v>237000</v>
      </c>
      <c r="M97" s="61">
        <f t="shared" si="34"/>
        <v>0</v>
      </c>
      <c r="N97" s="61">
        <f t="shared" si="34"/>
        <v>0</v>
      </c>
      <c r="O97" s="61">
        <f t="shared" si="34"/>
        <v>237000</v>
      </c>
      <c r="P97" s="61">
        <f t="shared" si="33"/>
        <v>79000</v>
      </c>
      <c r="Q97" s="61">
        <f t="shared" si="33"/>
        <v>0</v>
      </c>
      <c r="R97" s="57" t="s">
        <v>322</v>
      </c>
      <c r="S97" s="58" t="s">
        <v>41</v>
      </c>
      <c r="T97" s="59" t="s">
        <v>172</v>
      </c>
      <c r="U97" s="59" t="s">
        <v>31</v>
      </c>
      <c r="V97" s="59" t="s">
        <v>172</v>
      </c>
      <c r="W97" s="59" t="s">
        <v>31</v>
      </c>
      <c r="X97" s="59" t="s">
        <v>31</v>
      </c>
      <c r="Y97" s="60" t="s">
        <v>31</v>
      </c>
    </row>
    <row r="98" spans="1:25" ht="45" x14ac:dyDescent="0.25">
      <c r="A98" s="41"/>
      <c r="B98" s="42"/>
      <c r="C98" s="43" t="s">
        <v>44</v>
      </c>
      <c r="D98" s="43"/>
      <c r="E98" s="43"/>
      <c r="F98" s="44" t="s">
        <v>69</v>
      </c>
      <c r="G98" s="44" t="s">
        <v>92</v>
      </c>
      <c r="H98" s="45">
        <v>210000</v>
      </c>
      <c r="I98" s="45">
        <v>0</v>
      </c>
      <c r="J98" s="45">
        <v>0</v>
      </c>
      <c r="K98" s="45">
        <v>210000</v>
      </c>
      <c r="L98" s="46">
        <v>210000</v>
      </c>
      <c r="M98" s="45">
        <v>0</v>
      </c>
      <c r="N98" s="45">
        <v>0</v>
      </c>
      <c r="O98" s="45">
        <v>210000</v>
      </c>
      <c r="P98" s="45">
        <v>70000</v>
      </c>
      <c r="Q98" s="45">
        <v>0</v>
      </c>
      <c r="R98" s="47"/>
      <c r="S98" s="48"/>
      <c r="T98" s="49"/>
      <c r="U98" s="49"/>
      <c r="V98" s="49"/>
      <c r="W98" s="49"/>
      <c r="X98" s="49"/>
      <c r="Y98" s="50"/>
    </row>
    <row r="99" spans="1:25" ht="45" x14ac:dyDescent="0.25">
      <c r="A99" s="41"/>
      <c r="B99" s="42"/>
      <c r="C99" s="43" t="s">
        <v>44</v>
      </c>
      <c r="D99" s="43"/>
      <c r="E99" s="43"/>
      <c r="F99" s="44" t="s">
        <v>56</v>
      </c>
      <c r="G99" s="44" t="s">
        <v>57</v>
      </c>
      <c r="H99" s="45">
        <v>27000</v>
      </c>
      <c r="I99" s="45">
        <v>0</v>
      </c>
      <c r="J99" s="45">
        <v>0</v>
      </c>
      <c r="K99" s="45">
        <v>27000</v>
      </c>
      <c r="L99" s="46">
        <v>27000</v>
      </c>
      <c r="M99" s="45">
        <v>0</v>
      </c>
      <c r="N99" s="45">
        <v>0</v>
      </c>
      <c r="O99" s="45">
        <v>27000</v>
      </c>
      <c r="P99" s="45">
        <v>9000</v>
      </c>
      <c r="Q99" s="45">
        <v>0</v>
      </c>
      <c r="R99" s="47"/>
      <c r="S99" s="48"/>
      <c r="T99" s="49"/>
      <c r="U99" s="49"/>
      <c r="V99" s="49"/>
      <c r="W99" s="49"/>
      <c r="X99" s="49"/>
      <c r="Y99" s="50"/>
    </row>
    <row r="100" spans="1:25" ht="56.25" x14ac:dyDescent="0.25">
      <c r="A100" s="51" t="s">
        <v>251</v>
      </c>
      <c r="B100" s="52" t="s">
        <v>252</v>
      </c>
      <c r="C100" s="53"/>
      <c r="D100" s="53" t="s">
        <v>24</v>
      </c>
      <c r="E100" s="53" t="s">
        <v>66</v>
      </c>
      <c r="F100" s="54"/>
      <c r="G100" s="54"/>
      <c r="H100" s="61">
        <f t="shared" ref="H100:Q100" si="35">SUM(H101:H103)</f>
        <v>76510</v>
      </c>
      <c r="I100" s="61">
        <f t="shared" si="35"/>
        <v>0</v>
      </c>
      <c r="J100" s="61">
        <f t="shared" si="35"/>
        <v>0</v>
      </c>
      <c r="K100" s="61">
        <f t="shared" si="35"/>
        <v>76510</v>
      </c>
      <c r="L100" s="62">
        <f t="shared" ref="L100:O100" si="36">SUM(L101:L103)</f>
        <v>76510</v>
      </c>
      <c r="M100" s="61">
        <f t="shared" si="36"/>
        <v>0</v>
      </c>
      <c r="N100" s="61">
        <f t="shared" si="36"/>
        <v>0</v>
      </c>
      <c r="O100" s="61">
        <f t="shared" si="36"/>
        <v>76510</v>
      </c>
      <c r="P100" s="61">
        <f t="shared" si="35"/>
        <v>0</v>
      </c>
      <c r="Q100" s="61">
        <f t="shared" si="35"/>
        <v>0</v>
      </c>
      <c r="R100" s="57" t="s">
        <v>323</v>
      </c>
      <c r="S100" s="58" t="s">
        <v>77</v>
      </c>
      <c r="T100" s="59" t="s">
        <v>253</v>
      </c>
      <c r="U100" s="59" t="s">
        <v>31</v>
      </c>
      <c r="V100" s="59" t="s">
        <v>31</v>
      </c>
      <c r="W100" s="59" t="s">
        <v>31</v>
      </c>
      <c r="X100" s="59" t="s">
        <v>31</v>
      </c>
      <c r="Y100" s="60" t="s">
        <v>31</v>
      </c>
    </row>
    <row r="101" spans="1:25" ht="45" x14ac:dyDescent="0.25">
      <c r="A101" s="41"/>
      <c r="B101" s="42"/>
      <c r="C101" s="43" t="s">
        <v>44</v>
      </c>
      <c r="D101" s="43"/>
      <c r="E101" s="43"/>
      <c r="F101" s="44" t="s">
        <v>56</v>
      </c>
      <c r="G101" s="44" t="s">
        <v>57</v>
      </c>
      <c r="H101" s="45">
        <v>16000</v>
      </c>
      <c r="I101" s="45">
        <v>0</v>
      </c>
      <c r="J101" s="45">
        <v>0</v>
      </c>
      <c r="K101" s="45">
        <v>16000</v>
      </c>
      <c r="L101" s="46">
        <v>16000</v>
      </c>
      <c r="M101" s="45">
        <v>0</v>
      </c>
      <c r="N101" s="45">
        <v>0</v>
      </c>
      <c r="O101" s="45">
        <v>16000</v>
      </c>
      <c r="P101" s="45">
        <v>0</v>
      </c>
      <c r="Q101" s="45">
        <v>0</v>
      </c>
      <c r="R101" s="47"/>
      <c r="S101" s="48"/>
      <c r="T101" s="49"/>
      <c r="U101" s="49"/>
      <c r="V101" s="49"/>
      <c r="W101" s="49"/>
      <c r="X101" s="49"/>
      <c r="Y101" s="50"/>
    </row>
    <row r="102" spans="1:25" ht="45" x14ac:dyDescent="0.25">
      <c r="A102" s="41"/>
      <c r="B102" s="42"/>
      <c r="C102" s="43" t="s">
        <v>44</v>
      </c>
      <c r="D102" s="43"/>
      <c r="E102" s="43"/>
      <c r="F102" s="44" t="s">
        <v>71</v>
      </c>
      <c r="G102" s="44" t="s">
        <v>72</v>
      </c>
      <c r="H102" s="45">
        <v>9076.5</v>
      </c>
      <c r="I102" s="45"/>
      <c r="J102" s="45"/>
      <c r="K102" s="45">
        <v>9076.5</v>
      </c>
      <c r="L102" s="46">
        <v>9076.5</v>
      </c>
      <c r="M102" s="45"/>
      <c r="N102" s="45"/>
      <c r="O102" s="45">
        <v>9076.5</v>
      </c>
      <c r="P102" s="45"/>
      <c r="Q102" s="45"/>
      <c r="R102" s="47"/>
      <c r="S102" s="48"/>
      <c r="T102" s="49"/>
      <c r="U102" s="49"/>
      <c r="V102" s="49"/>
      <c r="W102" s="49"/>
      <c r="X102" s="49"/>
      <c r="Y102" s="50"/>
    </row>
    <row r="103" spans="1:25" ht="45" x14ac:dyDescent="0.25">
      <c r="A103" s="41"/>
      <c r="B103" s="42"/>
      <c r="C103" s="43" t="s">
        <v>44</v>
      </c>
      <c r="D103" s="43"/>
      <c r="E103" s="43"/>
      <c r="F103" s="44" t="s">
        <v>69</v>
      </c>
      <c r="G103" s="44" t="s">
        <v>70</v>
      </c>
      <c r="H103" s="45">
        <v>51433.5</v>
      </c>
      <c r="I103" s="45"/>
      <c r="J103" s="45"/>
      <c r="K103" s="45">
        <v>51433.5</v>
      </c>
      <c r="L103" s="46">
        <v>51433.5</v>
      </c>
      <c r="M103" s="45"/>
      <c r="N103" s="45"/>
      <c r="O103" s="45">
        <v>51433.5</v>
      </c>
      <c r="P103" s="45"/>
      <c r="Q103" s="45"/>
      <c r="R103" s="47"/>
      <c r="S103" s="48"/>
      <c r="T103" s="49"/>
      <c r="U103" s="49"/>
      <c r="V103" s="49"/>
      <c r="W103" s="49"/>
      <c r="X103" s="49"/>
      <c r="Y103" s="50"/>
    </row>
    <row r="104" spans="1:25" ht="56.25" x14ac:dyDescent="0.25">
      <c r="A104" s="51" t="s">
        <v>254</v>
      </c>
      <c r="B104" s="52" t="s">
        <v>255</v>
      </c>
      <c r="C104" s="53" t="s">
        <v>44</v>
      </c>
      <c r="D104" s="53" t="s">
        <v>24</v>
      </c>
      <c r="E104" s="53" t="s">
        <v>256</v>
      </c>
      <c r="F104" s="54" t="s">
        <v>69</v>
      </c>
      <c r="G104" s="54" t="s">
        <v>92</v>
      </c>
      <c r="H104" s="61">
        <f>SUM(H105:H106)+360675.25</f>
        <v>360675.25</v>
      </c>
      <c r="I104" s="61">
        <f>SUM(I105:I106)</f>
        <v>0</v>
      </c>
      <c r="J104" s="61">
        <f>SUM(J105:J106)</f>
        <v>0</v>
      </c>
      <c r="K104" s="61">
        <f>SUM(K105:K106)+360675.25</f>
        <v>360675.25</v>
      </c>
      <c r="L104" s="62">
        <f>SUM(L105:L106)+360675.25</f>
        <v>360675.25</v>
      </c>
      <c r="M104" s="61">
        <f>SUM(M105:M106)</f>
        <v>0</v>
      </c>
      <c r="N104" s="61">
        <f>SUM(N105:N106)</f>
        <v>0</v>
      </c>
      <c r="O104" s="61">
        <f>SUM(O105:O106)+360675.25</f>
        <v>360675.25</v>
      </c>
      <c r="P104" s="61">
        <f>SUM(P105:P106)</f>
        <v>0</v>
      </c>
      <c r="Q104" s="61">
        <f>SUM(Q105:Q106)</f>
        <v>0</v>
      </c>
      <c r="R104" s="57" t="s">
        <v>257</v>
      </c>
      <c r="S104" s="58" t="s">
        <v>41</v>
      </c>
      <c r="T104" s="59" t="s">
        <v>172</v>
      </c>
      <c r="U104" s="59" t="s">
        <v>31</v>
      </c>
      <c r="V104" s="59" t="s">
        <v>31</v>
      </c>
      <c r="W104" s="59" t="s">
        <v>31</v>
      </c>
      <c r="X104" s="59" t="s">
        <v>31</v>
      </c>
      <c r="Y104" s="60" t="s">
        <v>31</v>
      </c>
    </row>
    <row r="105" spans="1:25" x14ac:dyDescent="0.25">
      <c r="A105" s="41"/>
      <c r="B105" s="42"/>
      <c r="C105" s="43"/>
      <c r="D105" s="43"/>
      <c r="E105" s="43"/>
      <c r="F105" s="44"/>
      <c r="G105" s="44"/>
      <c r="H105" s="45">
        <v>0</v>
      </c>
      <c r="I105" s="45">
        <v>0</v>
      </c>
      <c r="J105" s="45">
        <v>0</v>
      </c>
      <c r="K105" s="45">
        <v>0</v>
      </c>
      <c r="L105" s="46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7"/>
      <c r="S105" s="48"/>
      <c r="T105" s="49"/>
      <c r="U105" s="49"/>
      <c r="V105" s="49"/>
      <c r="W105" s="49"/>
      <c r="X105" s="49"/>
      <c r="Y105" s="50"/>
    </row>
    <row r="106" spans="1:25" x14ac:dyDescent="0.25">
      <c r="A106" s="41"/>
      <c r="B106" s="42"/>
      <c r="C106" s="43"/>
      <c r="D106" s="43"/>
      <c r="E106" s="43"/>
      <c r="F106" s="44"/>
      <c r="G106" s="44"/>
      <c r="H106" s="45">
        <v>0</v>
      </c>
      <c r="I106" s="45">
        <v>0</v>
      </c>
      <c r="J106" s="45">
        <v>0</v>
      </c>
      <c r="K106" s="45">
        <v>0</v>
      </c>
      <c r="L106" s="46">
        <v>0</v>
      </c>
      <c r="M106" s="45">
        <v>0</v>
      </c>
      <c r="N106" s="45">
        <v>0</v>
      </c>
      <c r="O106" s="45">
        <v>0</v>
      </c>
      <c r="P106" s="45">
        <v>0</v>
      </c>
      <c r="Q106" s="45">
        <v>0</v>
      </c>
      <c r="R106" s="47"/>
      <c r="S106" s="48"/>
      <c r="T106" s="49"/>
      <c r="U106" s="49"/>
      <c r="V106" s="49"/>
      <c r="W106" s="49"/>
      <c r="X106" s="49"/>
      <c r="Y106" s="50"/>
    </row>
    <row r="107" spans="1:25" ht="50.25" customHeight="1" x14ac:dyDescent="0.25">
      <c r="A107" s="51" t="s">
        <v>258</v>
      </c>
      <c r="B107" s="52" t="s">
        <v>259</v>
      </c>
      <c r="C107" s="53" t="s">
        <v>44</v>
      </c>
      <c r="D107" s="53" t="s">
        <v>24</v>
      </c>
      <c r="E107" s="53" t="s">
        <v>81</v>
      </c>
      <c r="F107" s="54" t="s">
        <v>56</v>
      </c>
      <c r="G107" s="54" t="s">
        <v>57</v>
      </c>
      <c r="H107" s="55">
        <v>0</v>
      </c>
      <c r="I107" s="55">
        <v>0</v>
      </c>
      <c r="J107" s="55">
        <v>0</v>
      </c>
      <c r="K107" s="55">
        <v>0</v>
      </c>
      <c r="L107" s="56">
        <v>0</v>
      </c>
      <c r="M107" s="55">
        <v>0</v>
      </c>
      <c r="N107" s="55">
        <v>0</v>
      </c>
      <c r="O107" s="55">
        <v>0</v>
      </c>
      <c r="P107" s="55">
        <v>210000</v>
      </c>
      <c r="Q107" s="55">
        <v>0</v>
      </c>
      <c r="R107" s="57" t="s">
        <v>260</v>
      </c>
      <c r="S107" s="58" t="s">
        <v>41</v>
      </c>
      <c r="T107" s="59" t="s">
        <v>31</v>
      </c>
      <c r="U107" s="59" t="s">
        <v>31</v>
      </c>
      <c r="V107" s="59" t="s">
        <v>49</v>
      </c>
      <c r="W107" s="59" t="s">
        <v>31</v>
      </c>
      <c r="X107" s="59" t="s">
        <v>31</v>
      </c>
      <c r="Y107" s="60" t="s">
        <v>31</v>
      </c>
    </row>
    <row r="108" spans="1:25" ht="49.5" customHeight="1" x14ac:dyDescent="0.25">
      <c r="A108" s="51" t="s">
        <v>261</v>
      </c>
      <c r="B108" s="52" t="s">
        <v>262</v>
      </c>
      <c r="C108" s="53" t="s">
        <v>44</v>
      </c>
      <c r="D108" s="53" t="s">
        <v>24</v>
      </c>
      <c r="E108" s="53" t="s">
        <v>81</v>
      </c>
      <c r="F108" s="54" t="s">
        <v>56</v>
      </c>
      <c r="G108" s="54" t="s">
        <v>57</v>
      </c>
      <c r="H108" s="55">
        <f>160000-6000</f>
        <v>154000</v>
      </c>
      <c r="I108" s="55">
        <v>0</v>
      </c>
      <c r="J108" s="55">
        <v>0</v>
      </c>
      <c r="K108" s="55">
        <f>160000-6000</f>
        <v>154000</v>
      </c>
      <c r="L108" s="56">
        <f>160000-6000</f>
        <v>154000</v>
      </c>
      <c r="M108" s="55">
        <v>0</v>
      </c>
      <c r="N108" s="55">
        <v>0</v>
      </c>
      <c r="O108" s="55">
        <f>160000-6000</f>
        <v>154000</v>
      </c>
      <c r="P108" s="55">
        <v>6000</v>
      </c>
      <c r="Q108" s="55">
        <v>0</v>
      </c>
      <c r="R108" s="57" t="s">
        <v>338</v>
      </c>
      <c r="S108" s="58" t="s">
        <v>41</v>
      </c>
      <c r="T108" s="59" t="s">
        <v>49</v>
      </c>
      <c r="U108" s="59" t="s">
        <v>31</v>
      </c>
      <c r="V108" s="59" t="s">
        <v>31</v>
      </c>
      <c r="W108" s="59" t="s">
        <v>31</v>
      </c>
      <c r="X108" s="59" t="s">
        <v>31</v>
      </c>
      <c r="Y108" s="60" t="s">
        <v>31</v>
      </c>
    </row>
    <row r="109" spans="1:25" ht="45" x14ac:dyDescent="0.25">
      <c r="A109" s="31" t="s">
        <v>263</v>
      </c>
      <c r="B109" s="32" t="s">
        <v>264</v>
      </c>
      <c r="C109" s="3"/>
      <c r="D109" s="3" t="s">
        <v>175</v>
      </c>
      <c r="E109" s="3" t="s">
        <v>329</v>
      </c>
      <c r="F109" s="33"/>
      <c r="G109" s="33"/>
      <c r="H109" s="35">
        <f t="shared" ref="H109:Q109" si="37">H110+H112+H114+H116+H117+H119+H121+H123+H125+H127+H129+H131+H132</f>
        <v>389971.06</v>
      </c>
      <c r="I109" s="35">
        <f t="shared" si="37"/>
        <v>0</v>
      </c>
      <c r="J109" s="35">
        <f t="shared" si="37"/>
        <v>0</v>
      </c>
      <c r="K109" s="35">
        <f>K110+K112+K114+K116+K117+K119+K121+K123+K125+K127+K129+K131+K132</f>
        <v>389971.06</v>
      </c>
      <c r="L109" s="87">
        <f t="shared" ref="L109:N109" si="38">L110+L112+L114+L116+L117+L119+L121+L123+L125+L127+L129+L131+L132</f>
        <v>391972</v>
      </c>
      <c r="M109" s="35">
        <f t="shared" si="38"/>
        <v>0</v>
      </c>
      <c r="N109" s="35">
        <f t="shared" si="38"/>
        <v>0</v>
      </c>
      <c r="O109" s="35">
        <f>O110+O112+O114+O116+O117+O119+O121+O123+O125+O127+O129+O131+O132</f>
        <v>391972</v>
      </c>
      <c r="P109" s="35">
        <f>P110+P112+P114+P116+P117+P119+P121+P123+P125+P127+P129+P131+P132</f>
        <v>200000</v>
      </c>
      <c r="Q109" s="35">
        <f t="shared" si="37"/>
        <v>0</v>
      </c>
      <c r="R109" s="37" t="s">
        <v>265</v>
      </c>
      <c r="S109" s="38" t="s">
        <v>29</v>
      </c>
      <c r="T109" s="39" t="s">
        <v>266</v>
      </c>
      <c r="U109" s="39" t="s">
        <v>31</v>
      </c>
      <c r="V109" s="39" t="s">
        <v>267</v>
      </c>
      <c r="W109" s="39" t="s">
        <v>31</v>
      </c>
      <c r="X109" s="39" t="s">
        <v>268</v>
      </c>
      <c r="Y109" s="40" t="s">
        <v>31</v>
      </c>
    </row>
    <row r="110" spans="1:25" ht="56.25" customHeight="1" x14ac:dyDescent="0.25">
      <c r="A110" s="51" t="s">
        <v>269</v>
      </c>
      <c r="B110" s="52" t="s">
        <v>270</v>
      </c>
      <c r="C110" s="53"/>
      <c r="D110" s="53" t="s">
        <v>175</v>
      </c>
      <c r="E110" s="53" t="s">
        <v>271</v>
      </c>
      <c r="F110" s="54"/>
      <c r="G110" s="54"/>
      <c r="H110" s="61">
        <f t="shared" ref="H110:Q110" si="39">SUM(H111:H111)</f>
        <v>0</v>
      </c>
      <c r="I110" s="61">
        <f t="shared" si="39"/>
        <v>0</v>
      </c>
      <c r="J110" s="61">
        <f t="shared" si="39"/>
        <v>0</v>
      </c>
      <c r="K110" s="61">
        <f t="shared" si="39"/>
        <v>0</v>
      </c>
      <c r="L110" s="62">
        <f t="shared" si="39"/>
        <v>0</v>
      </c>
      <c r="M110" s="61">
        <f t="shared" si="39"/>
        <v>0</v>
      </c>
      <c r="N110" s="61">
        <f t="shared" si="39"/>
        <v>0</v>
      </c>
      <c r="O110" s="61">
        <f t="shared" si="39"/>
        <v>0</v>
      </c>
      <c r="P110" s="61">
        <f t="shared" si="39"/>
        <v>0</v>
      </c>
      <c r="Q110" s="61">
        <f t="shared" si="39"/>
        <v>0</v>
      </c>
      <c r="R110" s="57" t="s">
        <v>272</v>
      </c>
      <c r="S110" s="58" t="s">
        <v>29</v>
      </c>
      <c r="T110" s="59" t="s">
        <v>31</v>
      </c>
      <c r="U110" s="59" t="s">
        <v>31</v>
      </c>
      <c r="V110" s="63" t="s">
        <v>31</v>
      </c>
      <c r="W110" s="63" t="s">
        <v>31</v>
      </c>
      <c r="X110" s="63">
        <v>0</v>
      </c>
      <c r="Y110" s="60" t="s">
        <v>31</v>
      </c>
    </row>
    <row r="111" spans="1:25" x14ac:dyDescent="0.25">
      <c r="A111" s="41"/>
      <c r="B111" s="42"/>
      <c r="C111" s="43"/>
      <c r="D111" s="43"/>
      <c r="E111" s="43"/>
      <c r="F111" s="44"/>
      <c r="G111" s="44"/>
      <c r="H111" s="45">
        <v>0</v>
      </c>
      <c r="I111" s="45">
        <v>0</v>
      </c>
      <c r="J111" s="45">
        <v>0</v>
      </c>
      <c r="K111" s="45">
        <v>0</v>
      </c>
      <c r="L111" s="46">
        <v>0</v>
      </c>
      <c r="M111" s="45">
        <v>0</v>
      </c>
      <c r="N111" s="45">
        <v>0</v>
      </c>
      <c r="O111" s="45">
        <v>0</v>
      </c>
      <c r="P111" s="45">
        <v>0</v>
      </c>
      <c r="Q111" s="45">
        <v>0</v>
      </c>
      <c r="R111" s="47"/>
      <c r="S111" s="48"/>
      <c r="T111" s="49"/>
      <c r="U111" s="49"/>
      <c r="V111" s="89"/>
      <c r="W111" s="89"/>
      <c r="X111" s="89"/>
      <c r="Y111" s="50"/>
    </row>
    <row r="112" spans="1:25" ht="56.25" x14ac:dyDescent="0.25">
      <c r="A112" s="51" t="s">
        <v>273</v>
      </c>
      <c r="B112" s="52" t="s">
        <v>274</v>
      </c>
      <c r="C112" s="53"/>
      <c r="D112" s="53" t="s">
        <v>175</v>
      </c>
      <c r="E112" s="53" t="s">
        <v>271</v>
      </c>
      <c r="F112" s="54"/>
      <c r="G112" s="54"/>
      <c r="H112" s="61">
        <f t="shared" ref="H112:Q112" si="40">SUM(H113:H113)</f>
        <v>0</v>
      </c>
      <c r="I112" s="61">
        <f t="shared" si="40"/>
        <v>0</v>
      </c>
      <c r="J112" s="61">
        <f t="shared" si="40"/>
        <v>0</v>
      </c>
      <c r="K112" s="61">
        <f t="shared" si="40"/>
        <v>0</v>
      </c>
      <c r="L112" s="62">
        <f t="shared" si="40"/>
        <v>0</v>
      </c>
      <c r="M112" s="61">
        <f t="shared" si="40"/>
        <v>0</v>
      </c>
      <c r="N112" s="61">
        <f t="shared" si="40"/>
        <v>0</v>
      </c>
      <c r="O112" s="61">
        <f t="shared" si="40"/>
        <v>0</v>
      </c>
      <c r="P112" s="61">
        <f t="shared" si="40"/>
        <v>0</v>
      </c>
      <c r="Q112" s="61">
        <f t="shared" si="40"/>
        <v>0</v>
      </c>
      <c r="R112" s="57" t="s">
        <v>317</v>
      </c>
      <c r="S112" s="58" t="s">
        <v>29</v>
      </c>
      <c r="T112" s="90">
        <v>0</v>
      </c>
      <c r="U112" s="59" t="s">
        <v>31</v>
      </c>
      <c r="V112" s="63">
        <v>0</v>
      </c>
      <c r="W112" s="63" t="s">
        <v>31</v>
      </c>
      <c r="X112" s="63">
        <v>0</v>
      </c>
      <c r="Y112" s="60" t="s">
        <v>31</v>
      </c>
    </row>
    <row r="113" spans="1:25" x14ac:dyDescent="0.25">
      <c r="A113" s="41"/>
      <c r="B113" s="42"/>
      <c r="C113" s="43"/>
      <c r="D113" s="43"/>
      <c r="E113" s="43"/>
      <c r="F113" s="44"/>
      <c r="G113" s="44"/>
      <c r="H113" s="45">
        <v>0</v>
      </c>
      <c r="I113" s="45">
        <v>0</v>
      </c>
      <c r="J113" s="45">
        <v>0</v>
      </c>
      <c r="K113" s="45">
        <v>0</v>
      </c>
      <c r="L113" s="46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7"/>
      <c r="S113" s="48"/>
      <c r="T113" s="49"/>
      <c r="U113" s="49"/>
      <c r="V113" s="49"/>
      <c r="W113" s="49"/>
      <c r="X113" s="49"/>
      <c r="Y113" s="50"/>
    </row>
    <row r="114" spans="1:25" ht="55.5" customHeight="1" x14ac:dyDescent="0.25">
      <c r="A114" s="51" t="s">
        <v>275</v>
      </c>
      <c r="B114" s="52" t="s">
        <v>276</v>
      </c>
      <c r="C114" s="53"/>
      <c r="D114" s="53" t="s">
        <v>175</v>
      </c>
      <c r="E114" s="53" t="s">
        <v>271</v>
      </c>
      <c r="F114" s="54"/>
      <c r="G114" s="54"/>
      <c r="H114" s="61">
        <f t="shared" ref="H114:Q114" si="41">SUM(H115:H115)</f>
        <v>0</v>
      </c>
      <c r="I114" s="61">
        <f t="shared" si="41"/>
        <v>0</v>
      </c>
      <c r="J114" s="61">
        <f t="shared" si="41"/>
        <v>0</v>
      </c>
      <c r="K114" s="61">
        <f t="shared" si="41"/>
        <v>0</v>
      </c>
      <c r="L114" s="62">
        <f t="shared" si="41"/>
        <v>0</v>
      </c>
      <c r="M114" s="61">
        <f t="shared" si="41"/>
        <v>0</v>
      </c>
      <c r="N114" s="61">
        <f t="shared" si="41"/>
        <v>0</v>
      </c>
      <c r="O114" s="61">
        <f t="shared" si="41"/>
        <v>0</v>
      </c>
      <c r="P114" s="61">
        <f t="shared" si="41"/>
        <v>0</v>
      </c>
      <c r="Q114" s="61">
        <f t="shared" si="41"/>
        <v>0</v>
      </c>
      <c r="R114" s="57" t="s">
        <v>277</v>
      </c>
      <c r="S114" s="58" t="s">
        <v>29</v>
      </c>
      <c r="T114" s="59" t="s">
        <v>31</v>
      </c>
      <c r="U114" s="59" t="s">
        <v>31</v>
      </c>
      <c r="V114" s="59" t="s">
        <v>31</v>
      </c>
      <c r="W114" s="59" t="s">
        <v>31</v>
      </c>
      <c r="X114" s="59" t="s">
        <v>31</v>
      </c>
      <c r="Y114" s="60" t="s">
        <v>31</v>
      </c>
    </row>
    <row r="115" spans="1:25" x14ac:dyDescent="0.25">
      <c r="A115" s="41"/>
      <c r="B115" s="42"/>
      <c r="C115" s="43"/>
      <c r="D115" s="43"/>
      <c r="E115" s="43"/>
      <c r="F115" s="44"/>
      <c r="G115" s="44"/>
      <c r="H115" s="45">
        <v>0</v>
      </c>
      <c r="I115" s="45">
        <v>0</v>
      </c>
      <c r="J115" s="45">
        <v>0</v>
      </c>
      <c r="K115" s="45">
        <v>0</v>
      </c>
      <c r="L115" s="46">
        <v>0</v>
      </c>
      <c r="M115" s="45">
        <v>0</v>
      </c>
      <c r="N115" s="45">
        <v>0</v>
      </c>
      <c r="O115" s="45">
        <v>0</v>
      </c>
      <c r="P115" s="45">
        <v>0</v>
      </c>
      <c r="Q115" s="45">
        <v>0</v>
      </c>
      <c r="R115" s="47"/>
      <c r="S115" s="48"/>
      <c r="T115" s="49"/>
      <c r="U115" s="49"/>
      <c r="V115" s="49"/>
      <c r="W115" s="49"/>
      <c r="X115" s="49"/>
      <c r="Y115" s="50"/>
    </row>
    <row r="116" spans="1:25" ht="60.75" customHeight="1" x14ac:dyDescent="0.25">
      <c r="A116" s="51" t="s">
        <v>278</v>
      </c>
      <c r="B116" s="52" t="s">
        <v>279</v>
      </c>
      <c r="C116" s="53" t="s">
        <v>44</v>
      </c>
      <c r="D116" s="53" t="s">
        <v>175</v>
      </c>
      <c r="E116" s="53" t="s">
        <v>176</v>
      </c>
      <c r="F116" s="54" t="s">
        <v>56</v>
      </c>
      <c r="G116" s="54" t="s">
        <v>57</v>
      </c>
      <c r="H116" s="55">
        <v>185200</v>
      </c>
      <c r="I116" s="55">
        <v>0</v>
      </c>
      <c r="J116" s="55">
        <v>0</v>
      </c>
      <c r="K116" s="55">
        <v>185200</v>
      </c>
      <c r="L116" s="56">
        <v>185200</v>
      </c>
      <c r="M116" s="55">
        <v>0</v>
      </c>
      <c r="N116" s="55">
        <v>0</v>
      </c>
      <c r="O116" s="55">
        <v>185200</v>
      </c>
      <c r="P116" s="55">
        <v>0</v>
      </c>
      <c r="Q116" s="55">
        <v>0</v>
      </c>
      <c r="R116" s="57" t="s">
        <v>280</v>
      </c>
      <c r="S116" s="58" t="s">
        <v>29</v>
      </c>
      <c r="T116" s="59" t="s">
        <v>49</v>
      </c>
      <c r="U116" s="59" t="s">
        <v>31</v>
      </c>
      <c r="V116" s="59" t="s">
        <v>31</v>
      </c>
      <c r="W116" s="59" t="s">
        <v>31</v>
      </c>
      <c r="X116" s="59" t="s">
        <v>31</v>
      </c>
      <c r="Y116" s="60" t="s">
        <v>31</v>
      </c>
    </row>
    <row r="117" spans="1:25" ht="45" x14ac:dyDescent="0.25">
      <c r="A117" s="51" t="s">
        <v>281</v>
      </c>
      <c r="B117" s="52" t="s">
        <v>282</v>
      </c>
      <c r="C117" s="53"/>
      <c r="D117" s="53" t="s">
        <v>175</v>
      </c>
      <c r="E117" s="53" t="s">
        <v>271</v>
      </c>
      <c r="F117" s="54"/>
      <c r="G117" s="54"/>
      <c r="H117" s="61">
        <f t="shared" ref="H117:Q117" si="42">SUM(H118:H118)</f>
        <v>0</v>
      </c>
      <c r="I117" s="61">
        <f t="shared" si="42"/>
        <v>0</v>
      </c>
      <c r="J117" s="61">
        <f t="shared" si="42"/>
        <v>0</v>
      </c>
      <c r="K117" s="61">
        <f t="shared" si="42"/>
        <v>0</v>
      </c>
      <c r="L117" s="62">
        <f t="shared" si="42"/>
        <v>0</v>
      </c>
      <c r="M117" s="61">
        <f t="shared" si="42"/>
        <v>0</v>
      </c>
      <c r="N117" s="61">
        <f t="shared" si="42"/>
        <v>0</v>
      </c>
      <c r="O117" s="61">
        <f t="shared" si="42"/>
        <v>0</v>
      </c>
      <c r="P117" s="61">
        <f t="shared" si="42"/>
        <v>0</v>
      </c>
      <c r="Q117" s="61">
        <f t="shared" si="42"/>
        <v>0</v>
      </c>
      <c r="R117" s="57" t="s">
        <v>283</v>
      </c>
      <c r="S117" s="58" t="s">
        <v>29</v>
      </c>
      <c r="T117" s="59" t="s">
        <v>31</v>
      </c>
      <c r="U117" s="59" t="s">
        <v>31</v>
      </c>
      <c r="V117" s="59" t="s">
        <v>31</v>
      </c>
      <c r="W117" s="59" t="s">
        <v>31</v>
      </c>
      <c r="X117" s="59" t="s">
        <v>31</v>
      </c>
      <c r="Y117" s="60" t="s">
        <v>31</v>
      </c>
    </row>
    <row r="118" spans="1:25" x14ac:dyDescent="0.25">
      <c r="A118" s="41"/>
      <c r="B118" s="42"/>
      <c r="C118" s="43"/>
      <c r="D118" s="43"/>
      <c r="E118" s="43"/>
      <c r="F118" s="44"/>
      <c r="G118" s="44"/>
      <c r="H118" s="45">
        <v>0</v>
      </c>
      <c r="I118" s="45">
        <v>0</v>
      </c>
      <c r="J118" s="45">
        <v>0</v>
      </c>
      <c r="K118" s="45">
        <v>0</v>
      </c>
      <c r="L118" s="46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7"/>
      <c r="S118" s="48"/>
      <c r="T118" s="49"/>
      <c r="U118" s="49"/>
      <c r="V118" s="49"/>
      <c r="W118" s="49"/>
      <c r="X118" s="49"/>
      <c r="Y118" s="50"/>
    </row>
    <row r="119" spans="1:25" ht="46.5" customHeight="1" x14ac:dyDescent="0.25">
      <c r="A119" s="51" t="s">
        <v>284</v>
      </c>
      <c r="B119" s="52" t="s">
        <v>285</v>
      </c>
      <c r="C119" s="53"/>
      <c r="D119" s="53" t="s">
        <v>175</v>
      </c>
      <c r="E119" s="53" t="s">
        <v>271</v>
      </c>
      <c r="F119" s="54"/>
      <c r="G119" s="54"/>
      <c r="H119" s="61">
        <f t="shared" ref="H119:Q119" si="43">SUM(H120:H120)</f>
        <v>0</v>
      </c>
      <c r="I119" s="61">
        <f t="shared" si="43"/>
        <v>0</v>
      </c>
      <c r="J119" s="61">
        <f t="shared" si="43"/>
        <v>0</v>
      </c>
      <c r="K119" s="61">
        <f t="shared" si="43"/>
        <v>0</v>
      </c>
      <c r="L119" s="62">
        <f t="shared" si="43"/>
        <v>0</v>
      </c>
      <c r="M119" s="61">
        <f t="shared" si="43"/>
        <v>0</v>
      </c>
      <c r="N119" s="61">
        <f t="shared" si="43"/>
        <v>0</v>
      </c>
      <c r="O119" s="61">
        <f t="shared" si="43"/>
        <v>0</v>
      </c>
      <c r="P119" s="61">
        <f t="shared" si="43"/>
        <v>0</v>
      </c>
      <c r="Q119" s="61">
        <f t="shared" si="43"/>
        <v>0</v>
      </c>
      <c r="R119" s="57" t="s">
        <v>286</v>
      </c>
      <c r="S119" s="58" t="s">
        <v>29</v>
      </c>
      <c r="T119" s="59" t="s">
        <v>31</v>
      </c>
      <c r="U119" s="59" t="s">
        <v>31</v>
      </c>
      <c r="V119" s="59" t="s">
        <v>31</v>
      </c>
      <c r="W119" s="59" t="s">
        <v>31</v>
      </c>
      <c r="X119" s="59" t="s">
        <v>31</v>
      </c>
      <c r="Y119" s="60" t="s">
        <v>31</v>
      </c>
    </row>
    <row r="120" spans="1:25" x14ac:dyDescent="0.25">
      <c r="A120" s="41"/>
      <c r="B120" s="42"/>
      <c r="C120" s="43"/>
      <c r="D120" s="43"/>
      <c r="E120" s="43"/>
      <c r="F120" s="44"/>
      <c r="G120" s="44"/>
      <c r="H120" s="45">
        <v>0</v>
      </c>
      <c r="I120" s="45">
        <v>0</v>
      </c>
      <c r="J120" s="45">
        <v>0</v>
      </c>
      <c r="K120" s="45">
        <v>0</v>
      </c>
      <c r="L120" s="46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7"/>
      <c r="S120" s="48"/>
      <c r="T120" s="49"/>
      <c r="U120" s="49"/>
      <c r="V120" s="49"/>
      <c r="W120" s="49"/>
      <c r="X120" s="49"/>
      <c r="Y120" s="50"/>
    </row>
    <row r="121" spans="1:25" ht="45" x14ac:dyDescent="0.25">
      <c r="A121" s="51" t="s">
        <v>287</v>
      </c>
      <c r="B121" s="52" t="s">
        <v>288</v>
      </c>
      <c r="C121" s="53"/>
      <c r="D121" s="53" t="s">
        <v>175</v>
      </c>
      <c r="E121" s="53" t="s">
        <v>271</v>
      </c>
      <c r="F121" s="54"/>
      <c r="G121" s="54"/>
      <c r="H121" s="61">
        <f t="shared" ref="H121:Q121" si="44">SUM(H122:H122)</f>
        <v>0</v>
      </c>
      <c r="I121" s="61">
        <f t="shared" si="44"/>
        <v>0</v>
      </c>
      <c r="J121" s="61">
        <f t="shared" si="44"/>
        <v>0</v>
      </c>
      <c r="K121" s="61">
        <f t="shared" si="44"/>
        <v>0</v>
      </c>
      <c r="L121" s="62">
        <f t="shared" si="44"/>
        <v>0</v>
      </c>
      <c r="M121" s="61">
        <f t="shared" si="44"/>
        <v>0</v>
      </c>
      <c r="N121" s="61">
        <f t="shared" si="44"/>
        <v>0</v>
      </c>
      <c r="O121" s="61">
        <f t="shared" si="44"/>
        <v>0</v>
      </c>
      <c r="P121" s="61">
        <f t="shared" si="44"/>
        <v>0</v>
      </c>
      <c r="Q121" s="61">
        <f t="shared" si="44"/>
        <v>0</v>
      </c>
      <c r="R121" s="57" t="s">
        <v>289</v>
      </c>
      <c r="S121" s="58" t="s">
        <v>41</v>
      </c>
      <c r="T121" s="59" t="s">
        <v>31</v>
      </c>
      <c r="U121" s="59" t="s">
        <v>31</v>
      </c>
      <c r="V121" s="59" t="s">
        <v>31</v>
      </c>
      <c r="W121" s="59" t="s">
        <v>31</v>
      </c>
      <c r="X121" s="59" t="s">
        <v>31</v>
      </c>
      <c r="Y121" s="60" t="s">
        <v>31</v>
      </c>
    </row>
    <row r="122" spans="1:25" x14ac:dyDescent="0.25">
      <c r="A122" s="41"/>
      <c r="B122" s="42"/>
      <c r="C122" s="43"/>
      <c r="D122" s="43"/>
      <c r="E122" s="43"/>
      <c r="F122" s="44"/>
      <c r="G122" s="44"/>
      <c r="H122" s="45">
        <v>0</v>
      </c>
      <c r="I122" s="45">
        <v>0</v>
      </c>
      <c r="J122" s="45">
        <v>0</v>
      </c>
      <c r="K122" s="45">
        <v>0</v>
      </c>
      <c r="L122" s="46">
        <v>0</v>
      </c>
      <c r="M122" s="45">
        <v>0</v>
      </c>
      <c r="N122" s="45">
        <v>0</v>
      </c>
      <c r="O122" s="45">
        <v>0</v>
      </c>
      <c r="P122" s="45">
        <v>0</v>
      </c>
      <c r="Q122" s="45">
        <v>0</v>
      </c>
      <c r="R122" s="47"/>
      <c r="S122" s="48"/>
      <c r="T122" s="49"/>
      <c r="U122" s="49"/>
      <c r="V122" s="49"/>
      <c r="W122" s="49"/>
      <c r="X122" s="49"/>
      <c r="Y122" s="50"/>
    </row>
    <row r="123" spans="1:25" ht="45" x14ac:dyDescent="0.25">
      <c r="A123" s="51" t="s">
        <v>290</v>
      </c>
      <c r="B123" s="52" t="s">
        <v>291</v>
      </c>
      <c r="C123" s="53"/>
      <c r="D123" s="53" t="s">
        <v>175</v>
      </c>
      <c r="E123" s="53" t="s">
        <v>271</v>
      </c>
      <c r="F123" s="54"/>
      <c r="G123" s="54"/>
      <c r="H123" s="61">
        <f t="shared" ref="H123:Q123" si="45">SUM(H124:H124)</f>
        <v>0</v>
      </c>
      <c r="I123" s="61">
        <f t="shared" si="45"/>
        <v>0</v>
      </c>
      <c r="J123" s="61">
        <f t="shared" si="45"/>
        <v>0</v>
      </c>
      <c r="K123" s="61">
        <f t="shared" si="45"/>
        <v>0</v>
      </c>
      <c r="L123" s="62">
        <f t="shared" si="45"/>
        <v>0</v>
      </c>
      <c r="M123" s="61">
        <f t="shared" si="45"/>
        <v>0</v>
      </c>
      <c r="N123" s="61">
        <f t="shared" si="45"/>
        <v>0</v>
      </c>
      <c r="O123" s="61">
        <f t="shared" si="45"/>
        <v>0</v>
      </c>
      <c r="P123" s="61">
        <f t="shared" si="45"/>
        <v>0</v>
      </c>
      <c r="Q123" s="61">
        <f t="shared" si="45"/>
        <v>0</v>
      </c>
      <c r="R123" s="57" t="s">
        <v>292</v>
      </c>
      <c r="S123" s="58" t="s">
        <v>29</v>
      </c>
      <c r="T123" s="59" t="s">
        <v>31</v>
      </c>
      <c r="U123" s="59" t="s">
        <v>31</v>
      </c>
      <c r="V123" s="59" t="s">
        <v>31</v>
      </c>
      <c r="W123" s="59" t="s">
        <v>31</v>
      </c>
      <c r="X123" s="59" t="s">
        <v>31</v>
      </c>
      <c r="Y123" s="60" t="s">
        <v>31</v>
      </c>
    </row>
    <row r="124" spans="1:25" x14ac:dyDescent="0.25">
      <c r="A124" s="41"/>
      <c r="B124" s="42"/>
      <c r="C124" s="43"/>
      <c r="D124" s="43"/>
      <c r="E124" s="43"/>
      <c r="F124" s="44"/>
      <c r="G124" s="44"/>
      <c r="H124" s="45">
        <v>0</v>
      </c>
      <c r="I124" s="45">
        <v>0</v>
      </c>
      <c r="J124" s="45">
        <v>0</v>
      </c>
      <c r="K124" s="45">
        <v>0</v>
      </c>
      <c r="L124" s="46">
        <v>0</v>
      </c>
      <c r="M124" s="45">
        <v>0</v>
      </c>
      <c r="N124" s="45">
        <v>0</v>
      </c>
      <c r="O124" s="45">
        <v>0</v>
      </c>
      <c r="P124" s="45">
        <v>0</v>
      </c>
      <c r="Q124" s="45">
        <v>0</v>
      </c>
      <c r="R124" s="47"/>
      <c r="S124" s="48"/>
      <c r="T124" s="49"/>
      <c r="U124" s="49"/>
      <c r="V124" s="49"/>
      <c r="W124" s="49"/>
      <c r="X124" s="49"/>
      <c r="Y124" s="50"/>
    </row>
    <row r="125" spans="1:25" ht="45" x14ac:dyDescent="0.25">
      <c r="A125" s="51" t="s">
        <v>294</v>
      </c>
      <c r="B125" s="52" t="s">
        <v>295</v>
      </c>
      <c r="C125" s="53" t="s">
        <v>44</v>
      </c>
      <c r="D125" s="53" t="s">
        <v>175</v>
      </c>
      <c r="E125" s="53" t="s">
        <v>176</v>
      </c>
      <c r="F125" s="54" t="s">
        <v>56</v>
      </c>
      <c r="G125" s="54" t="s">
        <v>57</v>
      </c>
      <c r="H125" s="61">
        <f>SUM(H126:H126)+68000</f>
        <v>68000</v>
      </c>
      <c r="I125" s="61">
        <f>SUM(I126:I126)</f>
        <v>0</v>
      </c>
      <c r="J125" s="61">
        <f>SUM(J126:J126)</f>
        <v>0</v>
      </c>
      <c r="K125" s="61">
        <f>SUM(K126:K126)+68000</f>
        <v>68000</v>
      </c>
      <c r="L125" s="62">
        <f>SUM(L126:L126)+68000</f>
        <v>68000</v>
      </c>
      <c r="M125" s="61">
        <f>SUM(M126:M126)</f>
        <v>0</v>
      </c>
      <c r="N125" s="61">
        <f>SUM(N126:N126)</f>
        <v>0</v>
      </c>
      <c r="O125" s="61">
        <f>SUM(O126:O126)+68000</f>
        <v>68000</v>
      </c>
      <c r="P125" s="61">
        <f>SUM(P126:P126)</f>
        <v>0</v>
      </c>
      <c r="Q125" s="61">
        <f>SUM(Q126:Q126)</f>
        <v>0</v>
      </c>
      <c r="R125" s="57" t="s">
        <v>296</v>
      </c>
      <c r="S125" s="58" t="s">
        <v>41</v>
      </c>
      <c r="T125" s="59" t="s">
        <v>63</v>
      </c>
      <c r="U125" s="59" t="s">
        <v>31</v>
      </c>
      <c r="V125" s="59" t="s">
        <v>31</v>
      </c>
      <c r="W125" s="59" t="s">
        <v>31</v>
      </c>
      <c r="X125" s="59" t="s">
        <v>31</v>
      </c>
      <c r="Y125" s="60" t="s">
        <v>31</v>
      </c>
    </row>
    <row r="126" spans="1:25" x14ac:dyDescent="0.25">
      <c r="A126" s="41"/>
      <c r="B126" s="42"/>
      <c r="C126" s="43"/>
      <c r="D126" s="43"/>
      <c r="E126" s="43"/>
      <c r="F126" s="44"/>
      <c r="G126" s="44"/>
      <c r="H126" s="45">
        <v>0</v>
      </c>
      <c r="I126" s="45">
        <v>0</v>
      </c>
      <c r="J126" s="45">
        <v>0</v>
      </c>
      <c r="K126" s="45">
        <v>0</v>
      </c>
      <c r="L126" s="46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7"/>
      <c r="S126" s="48"/>
      <c r="T126" s="49"/>
      <c r="U126" s="49"/>
      <c r="V126" s="49"/>
      <c r="W126" s="49"/>
      <c r="X126" s="49"/>
      <c r="Y126" s="50"/>
    </row>
    <row r="127" spans="1:25" ht="35.25" customHeight="1" x14ac:dyDescent="0.25">
      <c r="A127" s="51" t="s">
        <v>297</v>
      </c>
      <c r="B127" s="52" t="s">
        <v>298</v>
      </c>
      <c r="C127" s="53"/>
      <c r="D127" s="53"/>
      <c r="E127" s="53" t="s">
        <v>299</v>
      </c>
      <c r="F127" s="54"/>
      <c r="G127" s="54"/>
      <c r="H127" s="61">
        <f t="shared" ref="H127:Q127" si="46">SUM(H128:H128)</f>
        <v>16771.060000000001</v>
      </c>
      <c r="I127" s="61">
        <f t="shared" si="46"/>
        <v>0</v>
      </c>
      <c r="J127" s="61">
        <f t="shared" si="46"/>
        <v>0</v>
      </c>
      <c r="K127" s="61">
        <f t="shared" si="46"/>
        <v>16771.060000000001</v>
      </c>
      <c r="L127" s="62">
        <f t="shared" si="46"/>
        <v>16772</v>
      </c>
      <c r="M127" s="61">
        <f t="shared" si="46"/>
        <v>0</v>
      </c>
      <c r="N127" s="61">
        <f t="shared" si="46"/>
        <v>0</v>
      </c>
      <c r="O127" s="61">
        <f t="shared" si="46"/>
        <v>16772</v>
      </c>
      <c r="P127" s="61">
        <f t="shared" si="46"/>
        <v>0</v>
      </c>
      <c r="Q127" s="61">
        <f t="shared" si="46"/>
        <v>0</v>
      </c>
      <c r="R127" s="57" t="s">
        <v>300</v>
      </c>
      <c r="S127" s="58" t="s">
        <v>29</v>
      </c>
      <c r="T127" s="59" t="s">
        <v>49</v>
      </c>
      <c r="U127" s="59" t="s">
        <v>31</v>
      </c>
      <c r="V127" s="59" t="s">
        <v>31</v>
      </c>
      <c r="W127" s="59" t="s">
        <v>31</v>
      </c>
      <c r="X127" s="59" t="s">
        <v>31</v>
      </c>
      <c r="Y127" s="60" t="s">
        <v>31</v>
      </c>
    </row>
    <row r="128" spans="1:25" ht="45" x14ac:dyDescent="0.25">
      <c r="A128" s="41"/>
      <c r="B128" s="42"/>
      <c r="C128" s="43" t="s">
        <v>44</v>
      </c>
      <c r="D128" s="43"/>
      <c r="E128" s="43"/>
      <c r="F128" s="44" t="s">
        <v>56</v>
      </c>
      <c r="G128" s="44" t="s">
        <v>57</v>
      </c>
      <c r="H128" s="45">
        <v>16771.060000000001</v>
      </c>
      <c r="I128" s="45">
        <v>0</v>
      </c>
      <c r="J128" s="45">
        <v>0</v>
      </c>
      <c r="K128" s="45">
        <v>16771.060000000001</v>
      </c>
      <c r="L128" s="46">
        <v>16772</v>
      </c>
      <c r="M128" s="45">
        <v>0</v>
      </c>
      <c r="N128" s="45">
        <v>0</v>
      </c>
      <c r="O128" s="45">
        <v>16772</v>
      </c>
      <c r="P128" s="45">
        <v>0</v>
      </c>
      <c r="Q128" s="45">
        <v>0</v>
      </c>
      <c r="R128" s="47"/>
      <c r="S128" s="48"/>
      <c r="T128" s="49"/>
      <c r="U128" s="49"/>
      <c r="V128" s="49"/>
      <c r="W128" s="49"/>
      <c r="X128" s="49"/>
      <c r="Y128" s="50"/>
    </row>
    <row r="129" spans="1:25" ht="60" customHeight="1" x14ac:dyDescent="0.25">
      <c r="A129" s="51" t="s">
        <v>301</v>
      </c>
      <c r="B129" s="52" t="s">
        <v>302</v>
      </c>
      <c r="C129" s="53"/>
      <c r="D129" s="53" t="s">
        <v>175</v>
      </c>
      <c r="E129" s="53" t="s">
        <v>271</v>
      </c>
      <c r="F129" s="54"/>
      <c r="G129" s="54"/>
      <c r="H129" s="61">
        <f t="shared" ref="H129:Q129" si="47">SUM(H130:H130)</f>
        <v>0</v>
      </c>
      <c r="I129" s="61">
        <f t="shared" si="47"/>
        <v>0</v>
      </c>
      <c r="J129" s="61">
        <f t="shared" si="47"/>
        <v>0</v>
      </c>
      <c r="K129" s="61">
        <f t="shared" si="47"/>
        <v>0</v>
      </c>
      <c r="L129" s="62">
        <f t="shared" si="47"/>
        <v>0</v>
      </c>
      <c r="M129" s="61">
        <f t="shared" si="47"/>
        <v>0</v>
      </c>
      <c r="N129" s="61">
        <f t="shared" si="47"/>
        <v>0</v>
      </c>
      <c r="O129" s="61">
        <f t="shared" si="47"/>
        <v>0</v>
      </c>
      <c r="P129" s="61">
        <f t="shared" si="47"/>
        <v>0</v>
      </c>
      <c r="Q129" s="61">
        <f t="shared" si="47"/>
        <v>0</v>
      </c>
      <c r="R129" s="57" t="s">
        <v>303</v>
      </c>
      <c r="S129" s="58" t="s">
        <v>29</v>
      </c>
      <c r="T129" s="59" t="s">
        <v>31</v>
      </c>
      <c r="U129" s="59" t="s">
        <v>31</v>
      </c>
      <c r="V129" s="59" t="s">
        <v>31</v>
      </c>
      <c r="W129" s="59" t="s">
        <v>31</v>
      </c>
      <c r="X129" s="59" t="s">
        <v>31</v>
      </c>
      <c r="Y129" s="60" t="s">
        <v>31</v>
      </c>
    </row>
    <row r="130" spans="1:25" x14ac:dyDescent="0.25">
      <c r="A130" s="41"/>
      <c r="B130" s="42"/>
      <c r="C130" s="43"/>
      <c r="D130" s="43"/>
      <c r="E130" s="43"/>
      <c r="F130" s="44"/>
      <c r="G130" s="44"/>
      <c r="H130" s="45">
        <v>0</v>
      </c>
      <c r="I130" s="45">
        <v>0</v>
      </c>
      <c r="J130" s="45">
        <v>0</v>
      </c>
      <c r="K130" s="45">
        <v>0</v>
      </c>
      <c r="L130" s="46">
        <v>0</v>
      </c>
      <c r="M130" s="45">
        <v>0</v>
      </c>
      <c r="N130" s="45">
        <v>0</v>
      </c>
      <c r="O130" s="45">
        <v>0</v>
      </c>
      <c r="P130" s="45">
        <v>0</v>
      </c>
      <c r="Q130" s="45">
        <v>0</v>
      </c>
      <c r="R130" s="47"/>
      <c r="S130" s="48"/>
      <c r="T130" s="49"/>
      <c r="U130" s="49"/>
      <c r="V130" s="49"/>
      <c r="W130" s="49"/>
      <c r="X130" s="49"/>
      <c r="Y130" s="50"/>
    </row>
    <row r="131" spans="1:25" ht="89.25" customHeight="1" x14ac:dyDescent="0.25">
      <c r="A131" s="51" t="s">
        <v>304</v>
      </c>
      <c r="B131" s="52" t="s">
        <v>305</v>
      </c>
      <c r="C131" s="53" t="s">
        <v>44</v>
      </c>
      <c r="D131" s="53" t="s">
        <v>175</v>
      </c>
      <c r="E131" s="53" t="s">
        <v>176</v>
      </c>
      <c r="F131" s="54" t="s">
        <v>56</v>
      </c>
      <c r="G131" s="54" t="s">
        <v>57</v>
      </c>
      <c r="H131" s="55">
        <v>70000</v>
      </c>
      <c r="I131" s="55">
        <v>0</v>
      </c>
      <c r="J131" s="55">
        <v>0</v>
      </c>
      <c r="K131" s="55">
        <v>70000</v>
      </c>
      <c r="L131" s="56">
        <v>70000</v>
      </c>
      <c r="M131" s="55">
        <v>0</v>
      </c>
      <c r="N131" s="55">
        <v>0</v>
      </c>
      <c r="O131" s="55">
        <v>70000</v>
      </c>
      <c r="P131" s="55">
        <v>200000</v>
      </c>
      <c r="Q131" s="55">
        <v>0</v>
      </c>
      <c r="R131" s="57" t="s">
        <v>306</v>
      </c>
      <c r="S131" s="58" t="s">
        <v>29</v>
      </c>
      <c r="T131" s="59" t="s">
        <v>30</v>
      </c>
      <c r="U131" s="59" t="s">
        <v>31</v>
      </c>
      <c r="V131" s="59" t="s">
        <v>293</v>
      </c>
      <c r="W131" s="59" t="s">
        <v>31</v>
      </c>
      <c r="X131" s="59" t="s">
        <v>49</v>
      </c>
      <c r="Y131" s="60" t="s">
        <v>31</v>
      </c>
    </row>
    <row r="132" spans="1:25" ht="36.75" customHeight="1" x14ac:dyDescent="0.25">
      <c r="A132" s="91" t="s">
        <v>325</v>
      </c>
      <c r="B132" s="92" t="s">
        <v>326</v>
      </c>
      <c r="C132" s="93" t="s">
        <v>44</v>
      </c>
      <c r="D132" s="93" t="s">
        <v>175</v>
      </c>
      <c r="E132" s="93" t="s">
        <v>176</v>
      </c>
      <c r="F132" s="94" t="s">
        <v>56</v>
      </c>
      <c r="G132" s="94" t="s">
        <v>57</v>
      </c>
      <c r="H132" s="95">
        <v>50000</v>
      </c>
      <c r="I132" s="95">
        <v>0</v>
      </c>
      <c r="J132" s="95">
        <v>0</v>
      </c>
      <c r="K132" s="95">
        <v>50000</v>
      </c>
      <c r="L132" s="96">
        <v>52000</v>
      </c>
      <c r="M132" s="95">
        <v>0</v>
      </c>
      <c r="N132" s="95">
        <v>0</v>
      </c>
      <c r="O132" s="95">
        <v>52000</v>
      </c>
      <c r="P132" s="95">
        <v>0</v>
      </c>
      <c r="Q132" s="95">
        <v>0</v>
      </c>
      <c r="R132" s="97" t="s">
        <v>327</v>
      </c>
      <c r="S132" s="98" t="s">
        <v>29</v>
      </c>
      <c r="T132" s="99">
        <v>100</v>
      </c>
      <c r="U132" s="99" t="s">
        <v>31</v>
      </c>
      <c r="V132" s="99" t="s">
        <v>31</v>
      </c>
      <c r="W132" s="99" t="s">
        <v>31</v>
      </c>
      <c r="X132" s="99" t="s">
        <v>31</v>
      </c>
      <c r="Y132" s="100" t="s">
        <v>31</v>
      </c>
    </row>
    <row r="133" spans="1:25" s="86" customFormat="1" x14ac:dyDescent="0.25">
      <c r="A133" s="101"/>
      <c r="B133" s="102"/>
      <c r="C133" s="103"/>
      <c r="D133" s="103"/>
      <c r="E133" s="103"/>
      <c r="F133" s="104"/>
      <c r="G133" s="104"/>
      <c r="H133" s="105"/>
      <c r="I133" s="105"/>
      <c r="J133" s="105"/>
      <c r="K133" s="105"/>
      <c r="L133" s="106"/>
      <c r="M133" s="105"/>
      <c r="N133" s="105"/>
      <c r="O133" s="105"/>
      <c r="P133" s="105"/>
      <c r="Q133" s="105"/>
      <c r="R133" s="107"/>
      <c r="S133" s="108"/>
      <c r="T133" s="109"/>
      <c r="U133" s="109"/>
      <c r="V133" s="109"/>
      <c r="W133" s="109"/>
      <c r="X133" s="109"/>
      <c r="Y133" s="109"/>
    </row>
    <row r="134" spans="1:25" s="86" customFormat="1" x14ac:dyDescent="0.25">
      <c r="A134" s="101"/>
      <c r="B134" s="102"/>
      <c r="C134" s="103"/>
      <c r="D134" s="103"/>
      <c r="E134" s="103"/>
      <c r="F134" s="104"/>
      <c r="G134" s="104"/>
      <c r="H134" s="105"/>
      <c r="I134" s="105"/>
      <c r="J134" s="105"/>
      <c r="K134" s="105"/>
      <c r="L134" s="106"/>
      <c r="M134" s="105"/>
      <c r="N134" s="105"/>
      <c r="O134" s="105"/>
      <c r="P134" s="105"/>
      <c r="Q134" s="105"/>
      <c r="R134" s="107"/>
      <c r="S134" s="108"/>
      <c r="T134" s="109"/>
      <c r="U134" s="109"/>
      <c r="V134" s="109"/>
      <c r="W134" s="109"/>
      <c r="X134" s="109"/>
      <c r="Y134" s="109"/>
    </row>
    <row r="135" spans="1:25" s="86" customFormat="1" x14ac:dyDescent="0.25">
      <c r="A135" s="101"/>
      <c r="B135" s="102"/>
      <c r="C135" s="103"/>
      <c r="D135" s="103"/>
      <c r="E135" s="103"/>
      <c r="F135" s="104"/>
      <c r="G135" s="104"/>
      <c r="H135" s="105"/>
      <c r="I135" s="105"/>
      <c r="J135" s="105"/>
      <c r="K135" s="105"/>
      <c r="L135" s="106"/>
      <c r="M135" s="105"/>
      <c r="N135" s="105"/>
      <c r="O135" s="105"/>
      <c r="P135" s="105"/>
      <c r="Q135" s="105"/>
      <c r="R135" s="107"/>
      <c r="S135" s="108"/>
      <c r="T135" s="109"/>
      <c r="U135" s="109"/>
      <c r="V135" s="109"/>
      <c r="W135" s="109"/>
      <c r="X135" s="109"/>
      <c r="Y135" s="109"/>
    </row>
    <row r="136" spans="1:25" s="86" customFormat="1" x14ac:dyDescent="0.25">
      <c r="A136" s="101"/>
      <c r="B136" s="102"/>
      <c r="C136" s="103"/>
      <c r="D136" s="103"/>
      <c r="E136" s="103"/>
      <c r="F136" s="104"/>
      <c r="G136" s="104"/>
      <c r="H136" s="105"/>
      <c r="I136" s="105"/>
      <c r="J136" s="105"/>
      <c r="K136" s="105"/>
      <c r="L136" s="106"/>
      <c r="M136" s="105"/>
      <c r="N136" s="105"/>
      <c r="O136" s="105"/>
      <c r="P136" s="105"/>
      <c r="Q136" s="105"/>
      <c r="R136" s="107"/>
      <c r="S136" s="108"/>
      <c r="T136" s="109"/>
      <c r="U136" s="109"/>
      <c r="V136" s="109"/>
      <c r="W136" s="109"/>
      <c r="X136" s="109"/>
      <c r="Y136" s="109"/>
    </row>
    <row r="137" spans="1:25" s="86" customFormat="1" x14ac:dyDescent="0.25">
      <c r="A137" s="101"/>
      <c r="B137" s="102"/>
      <c r="C137" s="103"/>
      <c r="D137" s="103"/>
      <c r="E137" s="103"/>
      <c r="F137" s="104"/>
      <c r="G137" s="104"/>
      <c r="H137" s="105"/>
      <c r="I137" s="105"/>
      <c r="J137" s="105"/>
      <c r="K137" s="105"/>
      <c r="L137" s="106"/>
      <c r="M137" s="105"/>
      <c r="N137" s="105"/>
      <c r="O137" s="105"/>
      <c r="P137" s="105"/>
      <c r="Q137" s="105"/>
      <c r="R137" s="107"/>
      <c r="S137" s="108"/>
      <c r="T137" s="109"/>
      <c r="U137" s="109"/>
      <c r="V137" s="109"/>
      <c r="W137" s="109"/>
      <c r="X137" s="109"/>
      <c r="Y137" s="109"/>
    </row>
    <row r="138" spans="1:25" x14ac:dyDescent="0.25">
      <c r="A138" s="120" t="s">
        <v>0</v>
      </c>
      <c r="B138" s="123" t="s">
        <v>1</v>
      </c>
      <c r="C138" s="120" t="s">
        <v>7</v>
      </c>
      <c r="D138" s="121"/>
      <c r="E138" s="121"/>
      <c r="F138" s="121"/>
      <c r="G138" s="127" t="s">
        <v>328</v>
      </c>
      <c r="H138" s="128"/>
      <c r="I138" s="128"/>
      <c r="J138" s="128"/>
      <c r="K138" s="123" t="s">
        <v>8</v>
      </c>
      <c r="L138" s="123" t="s">
        <v>9</v>
      </c>
      <c r="R138" s="6"/>
      <c r="T138" s="110"/>
    </row>
    <row r="139" spans="1:25" x14ac:dyDescent="0.25">
      <c r="A139" s="120"/>
      <c r="B139" s="123"/>
      <c r="C139" s="123" t="s">
        <v>11</v>
      </c>
      <c r="D139" s="120" t="s">
        <v>12</v>
      </c>
      <c r="E139" s="121"/>
      <c r="F139" s="120" t="s">
        <v>13</v>
      </c>
      <c r="G139" s="123" t="s">
        <v>11</v>
      </c>
      <c r="H139" s="120" t="s">
        <v>12</v>
      </c>
      <c r="I139" s="121"/>
      <c r="J139" s="120" t="s">
        <v>13</v>
      </c>
      <c r="K139" s="123"/>
      <c r="L139" s="123"/>
      <c r="R139" s="6"/>
      <c r="T139" s="110"/>
    </row>
    <row r="140" spans="1:25" ht="24.75" x14ac:dyDescent="0.25">
      <c r="A140" s="120"/>
      <c r="B140" s="123"/>
      <c r="C140" s="123"/>
      <c r="D140" s="111" t="s">
        <v>11</v>
      </c>
      <c r="E140" s="111" t="s">
        <v>19</v>
      </c>
      <c r="F140" s="120"/>
      <c r="G140" s="123"/>
      <c r="H140" s="111" t="s">
        <v>11</v>
      </c>
      <c r="I140" s="111" t="s">
        <v>19</v>
      </c>
      <c r="J140" s="120"/>
      <c r="K140" s="123"/>
      <c r="L140" s="123"/>
      <c r="R140" s="6"/>
      <c r="T140" s="110"/>
    </row>
    <row r="141" spans="1:25" x14ac:dyDescent="0.25">
      <c r="A141" s="112" t="s">
        <v>69</v>
      </c>
      <c r="B141" s="42" t="s">
        <v>307</v>
      </c>
      <c r="C141" s="113">
        <f>1694162.8+20740</f>
        <v>1714902.8</v>
      </c>
      <c r="D141" s="113">
        <v>0</v>
      </c>
      <c r="E141" s="113">
        <v>0</v>
      </c>
      <c r="F141" s="45">
        <f>1694162.8+20740</f>
        <v>1714902.8</v>
      </c>
      <c r="G141" s="113">
        <f>1694162.8+20740</f>
        <v>1714902.8</v>
      </c>
      <c r="H141" s="113">
        <v>0</v>
      </c>
      <c r="I141" s="113">
        <v>0</v>
      </c>
      <c r="J141" s="45">
        <f>1694162.8+20740</f>
        <v>1714902.8</v>
      </c>
      <c r="K141" s="45">
        <f>70000+17577.61</f>
        <v>87577.61</v>
      </c>
      <c r="L141" s="46">
        <v>0</v>
      </c>
      <c r="R141" s="6"/>
      <c r="T141" s="110"/>
    </row>
    <row r="142" spans="1:25" x14ac:dyDescent="0.25">
      <c r="A142" s="112" t="s">
        <v>71</v>
      </c>
      <c r="B142" s="42" t="s">
        <v>71</v>
      </c>
      <c r="C142" s="113">
        <f>43727.1+1830</f>
        <v>45557.1</v>
      </c>
      <c r="D142" s="113">
        <v>0</v>
      </c>
      <c r="E142" s="113">
        <v>0</v>
      </c>
      <c r="F142" s="45">
        <f>43727.1+1830</f>
        <v>45557.1</v>
      </c>
      <c r="G142" s="113">
        <f>43727.1+1830</f>
        <v>45557.1</v>
      </c>
      <c r="H142" s="113">
        <v>0</v>
      </c>
      <c r="I142" s="113">
        <v>0</v>
      </c>
      <c r="J142" s="45">
        <f>43727.1+1830</f>
        <v>45557.1</v>
      </c>
      <c r="K142" s="45">
        <v>0</v>
      </c>
      <c r="L142" s="46">
        <v>0</v>
      </c>
      <c r="R142" s="6"/>
      <c r="T142" s="110"/>
    </row>
    <row r="143" spans="1:25" ht="33.75" x14ac:dyDescent="0.25">
      <c r="A143" s="112" t="s">
        <v>215</v>
      </c>
      <c r="B143" s="42" t="s">
        <v>308</v>
      </c>
      <c r="C143" s="113">
        <v>600000</v>
      </c>
      <c r="D143" s="113">
        <v>0</v>
      </c>
      <c r="E143" s="113">
        <v>0</v>
      </c>
      <c r="F143" s="45">
        <v>600000</v>
      </c>
      <c r="G143" s="113">
        <v>600000</v>
      </c>
      <c r="H143" s="113">
        <v>0</v>
      </c>
      <c r="I143" s="113">
        <v>0</v>
      </c>
      <c r="J143" s="45">
        <v>600000</v>
      </c>
      <c r="K143" s="45">
        <v>618000</v>
      </c>
      <c r="L143" s="45">
        <v>96000</v>
      </c>
      <c r="R143" s="6"/>
      <c r="T143" s="110"/>
    </row>
    <row r="144" spans="1:25" ht="22.5" x14ac:dyDescent="0.25">
      <c r="A144" s="112" t="s">
        <v>73</v>
      </c>
      <c r="B144" s="42" t="s">
        <v>309</v>
      </c>
      <c r="C144" s="113">
        <f>1413516.4+20600</f>
        <v>1434116.4</v>
      </c>
      <c r="D144" s="113">
        <v>0</v>
      </c>
      <c r="E144" s="113">
        <v>0</v>
      </c>
      <c r="F144" s="45">
        <f>1413516.4+20600</f>
        <v>1434116.4</v>
      </c>
      <c r="G144" s="113">
        <f>L52+L51+L50+L49+L48+L47+L46+L45+L44+L43+L42+L41+L40+L39+L38</f>
        <v>1023300</v>
      </c>
      <c r="H144" s="113"/>
      <c r="I144" s="113"/>
      <c r="J144" s="113">
        <f t="shared" ref="J144:K144" si="48">O52+O51+O50+O49+O48+O47+O46+O45+O44+O43+O42+O41+O40+O39+O38</f>
        <v>1023300</v>
      </c>
      <c r="K144" s="113">
        <f t="shared" si="48"/>
        <v>0</v>
      </c>
      <c r="L144" s="45">
        <v>0</v>
      </c>
      <c r="R144" s="6"/>
      <c r="T144" s="110"/>
    </row>
    <row r="145" spans="1:20" x14ac:dyDescent="0.25">
      <c r="A145" s="112" t="s">
        <v>56</v>
      </c>
      <c r="B145" s="42" t="s">
        <v>310</v>
      </c>
      <c r="C145" s="113">
        <f>1212475.56+600-6000+50000+20000-20000</f>
        <v>1257075.56</v>
      </c>
      <c r="D145" s="113">
        <v>0</v>
      </c>
      <c r="E145" s="113">
        <v>0</v>
      </c>
      <c r="F145" s="45">
        <f>1212475.56+600-6000+50000+20000-20000</f>
        <v>1257075.56</v>
      </c>
      <c r="G145" s="113">
        <f>L132+L131+L128+L125+L116+L108+L101+L99+L95+L92+L89+L83+L76+L72+L70+L69+L67+L60+L55+L34+L32+L28+L25+L22</f>
        <v>1254677</v>
      </c>
      <c r="H145" s="113"/>
      <c r="I145" s="113"/>
      <c r="J145" s="113">
        <f t="shared" ref="J145" si="49">O132+O131+O128+O125+O116+O108+O101+O99+O95+O92+O89+O83+O76+O72+O70+O69+O67+O60+O55+O34+O32+O28+O25+O22</f>
        <v>1254677</v>
      </c>
      <c r="K145" s="45">
        <v>1520102.24</v>
      </c>
      <c r="L145" s="45">
        <v>397000</v>
      </c>
      <c r="R145" s="6"/>
      <c r="T145" s="110"/>
    </row>
    <row r="146" spans="1:20" x14ac:dyDescent="0.25">
      <c r="A146" s="112" t="s">
        <v>46</v>
      </c>
      <c r="B146" s="42" t="s">
        <v>311</v>
      </c>
      <c r="C146" s="113">
        <v>18000</v>
      </c>
      <c r="D146" s="113">
        <v>13000</v>
      </c>
      <c r="E146" s="113">
        <v>0</v>
      </c>
      <c r="F146" s="45">
        <v>5000</v>
      </c>
      <c r="G146" s="113">
        <f>L58+L36+L13+13300</f>
        <v>35699.300000000003</v>
      </c>
      <c r="H146" s="113">
        <f t="shared" ref="H146:I146" si="50">M58+M36+M13</f>
        <v>13000</v>
      </c>
      <c r="I146" s="113">
        <f t="shared" si="50"/>
        <v>0</v>
      </c>
      <c r="J146" s="113">
        <f>O58+O36+O13+13300</f>
        <v>22699.3</v>
      </c>
      <c r="K146" s="45">
        <v>256000</v>
      </c>
      <c r="L146" s="46">
        <v>0</v>
      </c>
      <c r="R146" s="6"/>
      <c r="T146" s="110"/>
    </row>
    <row r="147" spans="1:20" x14ac:dyDescent="0.25">
      <c r="A147" s="114"/>
      <c r="B147" s="115" t="s">
        <v>312</v>
      </c>
      <c r="C147" s="116">
        <f t="shared" ref="C147:L147" si="51">SUM(C141:C146)</f>
        <v>5069651.8600000003</v>
      </c>
      <c r="D147" s="116">
        <f t="shared" si="51"/>
        <v>13000</v>
      </c>
      <c r="E147" s="116">
        <f t="shared" si="51"/>
        <v>0</v>
      </c>
      <c r="F147" s="117">
        <f t="shared" si="51"/>
        <v>5056651.8600000003</v>
      </c>
      <c r="G147" s="116">
        <f>L9</f>
        <v>4674136.2</v>
      </c>
      <c r="H147" s="116">
        <f>M9</f>
        <v>13000</v>
      </c>
      <c r="I147" s="116">
        <f t="shared" ref="I147" si="52">SUM(I141:I146)</f>
        <v>0</v>
      </c>
      <c r="J147" s="117" t="s">
        <v>335</v>
      </c>
      <c r="K147" s="117">
        <f t="shared" si="51"/>
        <v>2481679.85</v>
      </c>
      <c r="L147" s="117">
        <f t="shared" si="51"/>
        <v>493000</v>
      </c>
      <c r="R147" s="6"/>
      <c r="T147" s="110"/>
    </row>
    <row r="148" spans="1:20" x14ac:dyDescent="0.25">
      <c r="P148" s="110"/>
      <c r="R148" s="6"/>
    </row>
  </sheetData>
  <mergeCells count="41">
    <mergeCell ref="A2:U2"/>
    <mergeCell ref="A5:Y5"/>
    <mergeCell ref="A6:A8"/>
    <mergeCell ref="B6:B8"/>
    <mergeCell ref="C6:C8"/>
    <mergeCell ref="D6:D8"/>
    <mergeCell ref="E6:E8"/>
    <mergeCell ref="F6:F8"/>
    <mergeCell ref="G6:G8"/>
    <mergeCell ref="H7:H8"/>
    <mergeCell ref="K7:K8"/>
    <mergeCell ref="P6:P8"/>
    <mergeCell ref="Q6:Q8"/>
    <mergeCell ref="L6:O6"/>
    <mergeCell ref="L7:L8"/>
    <mergeCell ref="V1:Y2"/>
    <mergeCell ref="L138:L140"/>
    <mergeCell ref="K138:K140"/>
    <mergeCell ref="R7:R8"/>
    <mergeCell ref="S7:S8"/>
    <mergeCell ref="H6:K6"/>
    <mergeCell ref="R6:Y6"/>
    <mergeCell ref="M7:N7"/>
    <mergeCell ref="O7:O8"/>
    <mergeCell ref="I7:J7"/>
    <mergeCell ref="A1:U1"/>
    <mergeCell ref="T7:U7"/>
    <mergeCell ref="V7:W7"/>
    <mergeCell ref="X7:Y7"/>
    <mergeCell ref="A138:A140"/>
    <mergeCell ref="B138:B140"/>
    <mergeCell ref="C139:C140"/>
    <mergeCell ref="F139:F140"/>
    <mergeCell ref="C36:C37"/>
    <mergeCell ref="C138:F138"/>
    <mergeCell ref="D139:E139"/>
    <mergeCell ref="V3:Y3"/>
    <mergeCell ref="G138:J138"/>
    <mergeCell ref="G139:G140"/>
    <mergeCell ref="H139:I139"/>
    <mergeCell ref="J139:J140"/>
  </mergeCells>
  <pageMargins left="0.4" right="0.4" top="0.4" bottom="0.4" header="0.4" footer="0.4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Planas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Indė Antanaitienė</cp:lastModifiedBy>
  <cp:lastPrinted>2021-03-08T13:28:01Z</cp:lastPrinted>
  <dcterms:created xsi:type="dcterms:W3CDTF">2021-01-14T15:00:23Z</dcterms:created>
  <dcterms:modified xsi:type="dcterms:W3CDTF">2021-03-09T13:29:36Z</dcterms:modified>
</cp:coreProperties>
</file>