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nda\OneDrive\Desktop\2021-09-06\Darbas\Biudžetas 2021 m\SPG\SVP lapkritis\"/>
    </mc:Choice>
  </mc:AlternateContent>
  <xr:revisionPtr revIDLastSave="0" documentId="13_ncr:1_{1D0C0707-AE72-409D-ABBF-CFA2141F218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0_Planas" sheetId="2" r:id="rId1"/>
    <sheet name="vykdytoju_kodai (2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6" i="2" l="1"/>
  <c r="G173" i="2"/>
  <c r="G153" i="2"/>
  <c r="G40" i="2" l="1"/>
  <c r="E176" i="2"/>
  <c r="F176" i="2"/>
  <c r="D191" i="2" s="1"/>
  <c r="H176" i="2"/>
  <c r="I176" i="2"/>
  <c r="F178" i="2" l="1"/>
  <c r="D193" i="2" s="1"/>
  <c r="G178" i="2"/>
  <c r="E193" i="2" s="1"/>
  <c r="H178" i="2"/>
  <c r="F193" i="2" s="1"/>
  <c r="I178" i="2"/>
  <c r="G193" i="2" s="1"/>
  <c r="E178" i="2"/>
  <c r="C193" i="2" s="1"/>
  <c r="F177" i="2"/>
  <c r="D192" i="2" s="1"/>
  <c r="G177" i="2"/>
  <c r="E192" i="2" s="1"/>
  <c r="H177" i="2"/>
  <c r="F192" i="2" s="1"/>
  <c r="I177" i="2"/>
  <c r="G192" i="2" s="1"/>
  <c r="E177" i="2"/>
  <c r="C192" i="2" s="1"/>
  <c r="E191" i="2"/>
  <c r="F191" i="2"/>
  <c r="G191" i="2"/>
  <c r="C191" i="2"/>
  <c r="F175" i="2"/>
  <c r="D188" i="2" s="1"/>
  <c r="G175" i="2"/>
  <c r="E188" i="2" s="1"/>
  <c r="H175" i="2"/>
  <c r="F188" i="2" s="1"/>
  <c r="I175" i="2"/>
  <c r="G188" i="2" s="1"/>
  <c r="E175" i="2"/>
  <c r="C188" i="2" s="1"/>
  <c r="F174" i="2"/>
  <c r="D187" i="2" s="1"/>
  <c r="G174" i="2"/>
  <c r="E187" i="2" s="1"/>
  <c r="H174" i="2"/>
  <c r="F187" i="2" s="1"/>
  <c r="I174" i="2"/>
  <c r="G187" i="2" s="1"/>
  <c r="E174" i="2"/>
  <c r="C187" i="2" s="1"/>
  <c r="F173" i="2"/>
  <c r="D186" i="2" s="1"/>
  <c r="E186" i="2"/>
  <c r="H173" i="2"/>
  <c r="F186" i="2" s="1"/>
  <c r="I173" i="2"/>
  <c r="G186" i="2" s="1"/>
  <c r="E173" i="2"/>
  <c r="C186" i="2" s="1"/>
  <c r="F171" i="2"/>
  <c r="D189" i="2" s="1"/>
  <c r="G171" i="2"/>
  <c r="E189" i="2" s="1"/>
  <c r="H171" i="2"/>
  <c r="F189" i="2" s="1"/>
  <c r="I171" i="2"/>
  <c r="G189" i="2" s="1"/>
  <c r="E171" i="2"/>
  <c r="C189" i="2" s="1"/>
  <c r="F166" i="2" l="1"/>
  <c r="F170" i="2" s="1"/>
  <c r="F161" i="2"/>
  <c r="F160" i="2" s="1"/>
  <c r="F153" i="2"/>
  <c r="F152" i="2" s="1"/>
  <c r="F149" i="2"/>
  <c r="F147" i="2" s="1"/>
  <c r="F143" i="2"/>
  <c r="F142" i="2" s="1"/>
  <c r="F141" i="2" s="1"/>
  <c r="F138" i="2"/>
  <c r="F137" i="2" s="1"/>
  <c r="F135" i="2"/>
  <c r="F130" i="2"/>
  <c r="F127" i="2"/>
  <c r="F124" i="2"/>
  <c r="F119" i="2"/>
  <c r="F118" i="2" s="1"/>
  <c r="F115" i="2"/>
  <c r="F114" i="2" s="1"/>
  <c r="F111" i="2"/>
  <c r="F108" i="2"/>
  <c r="F102" i="2"/>
  <c r="F96" i="2"/>
  <c r="F90" i="2"/>
  <c r="F82" i="2"/>
  <c r="F79" i="2"/>
  <c r="F75" i="2"/>
  <c r="F70" i="2"/>
  <c r="F65" i="2"/>
  <c r="F61" i="2"/>
  <c r="F53" i="2"/>
  <c r="F44" i="2"/>
  <c r="F40" i="2"/>
  <c r="F27" i="2"/>
  <c r="F24" i="2"/>
  <c r="F172" i="2" s="1"/>
  <c r="D185" i="2" s="1"/>
  <c r="E24" i="2"/>
  <c r="E172" i="2" s="1"/>
  <c r="C185" i="2" s="1"/>
  <c r="E27" i="2"/>
  <c r="E31" i="2"/>
  <c r="E40" i="2"/>
  <c r="E44" i="2"/>
  <c r="E53" i="2"/>
  <c r="E61" i="2"/>
  <c r="E65" i="2"/>
  <c r="E70" i="2"/>
  <c r="E75" i="2"/>
  <c r="E79" i="2"/>
  <c r="E82" i="2"/>
  <c r="E86" i="2"/>
  <c r="E90" i="2"/>
  <c r="E96" i="2"/>
  <c r="E102" i="2"/>
  <c r="E108" i="2"/>
  <c r="E111" i="2"/>
  <c r="E115" i="2"/>
  <c r="E114" i="2" s="1"/>
  <c r="E119" i="2"/>
  <c r="E118" i="2" s="1"/>
  <c r="E124" i="2"/>
  <c r="E127" i="2"/>
  <c r="E130" i="2"/>
  <c r="E135" i="2"/>
  <c r="E138" i="2"/>
  <c r="E137" i="2" s="1"/>
  <c r="E143" i="2"/>
  <c r="E142" i="2" s="1"/>
  <c r="E141" i="2" s="1"/>
  <c r="E149" i="2"/>
  <c r="E147" i="2" s="1"/>
  <c r="E153" i="2"/>
  <c r="E152" i="2" s="1"/>
  <c r="E161" i="2"/>
  <c r="E160" i="2" s="1"/>
  <c r="E166" i="2"/>
  <c r="E170" i="2" s="1"/>
  <c r="E190" i="2"/>
  <c r="F165" i="2" l="1"/>
  <c r="F164" i="2" s="1"/>
  <c r="E165" i="2"/>
  <c r="E164" i="2" s="1"/>
  <c r="D184" i="2"/>
  <c r="F179" i="2"/>
  <c r="C184" i="2"/>
  <c r="E179" i="2"/>
  <c r="E30" i="2"/>
  <c r="F30" i="2"/>
  <c r="F23" i="2"/>
  <c r="F101" i="2"/>
  <c r="F190" i="2"/>
  <c r="F146" i="2"/>
  <c r="E101" i="2"/>
  <c r="E23" i="2"/>
  <c r="E146" i="2"/>
  <c r="F19" i="2" l="1"/>
  <c r="E20" i="2"/>
  <c r="E19" i="2" s="1"/>
  <c r="H143" i="2"/>
  <c r="D190" i="2" l="1"/>
  <c r="G172" i="2" l="1"/>
  <c r="E185" i="2" s="1"/>
  <c r="H24" i="2"/>
  <c r="H172" i="2" s="1"/>
  <c r="F185" i="2" s="1"/>
  <c r="I24" i="2"/>
  <c r="I172" i="2" s="1"/>
  <c r="G185" i="2" s="1"/>
  <c r="G27" i="2"/>
  <c r="H27" i="2"/>
  <c r="I27" i="2"/>
  <c r="G31" i="2"/>
  <c r="H31" i="2"/>
  <c r="I31" i="2"/>
  <c r="H40" i="2"/>
  <c r="I40" i="2"/>
  <c r="G44" i="2"/>
  <c r="H44" i="2"/>
  <c r="I44" i="2"/>
  <c r="G53" i="2"/>
  <c r="H53" i="2"/>
  <c r="I53" i="2"/>
  <c r="G61" i="2"/>
  <c r="H61" i="2"/>
  <c r="I61" i="2"/>
  <c r="G65" i="2"/>
  <c r="H65" i="2"/>
  <c r="I65" i="2"/>
  <c r="G70" i="2"/>
  <c r="H70" i="2"/>
  <c r="I70" i="2"/>
  <c r="G75" i="2"/>
  <c r="H75" i="2"/>
  <c r="I75" i="2"/>
  <c r="G79" i="2"/>
  <c r="H79" i="2"/>
  <c r="I79" i="2"/>
  <c r="G82" i="2"/>
  <c r="H82" i="2"/>
  <c r="I82" i="2"/>
  <c r="G86" i="2"/>
  <c r="H86" i="2"/>
  <c r="I86" i="2"/>
  <c r="G90" i="2"/>
  <c r="H90" i="2"/>
  <c r="I90" i="2"/>
  <c r="G96" i="2"/>
  <c r="H96" i="2"/>
  <c r="I96" i="2"/>
  <c r="G102" i="2"/>
  <c r="H102" i="2"/>
  <c r="I102" i="2"/>
  <c r="G108" i="2"/>
  <c r="H108" i="2"/>
  <c r="I108" i="2"/>
  <c r="G111" i="2"/>
  <c r="H111" i="2"/>
  <c r="I111" i="2"/>
  <c r="G115" i="2"/>
  <c r="G114" i="2" s="1"/>
  <c r="H115" i="2"/>
  <c r="H114" i="2" s="1"/>
  <c r="I115" i="2"/>
  <c r="I114" i="2" s="1"/>
  <c r="G119" i="2"/>
  <c r="G118" i="2" s="1"/>
  <c r="H119" i="2"/>
  <c r="H118" i="2" s="1"/>
  <c r="I119" i="2"/>
  <c r="I118" i="2" s="1"/>
  <c r="G124" i="2"/>
  <c r="H124" i="2"/>
  <c r="I124" i="2"/>
  <c r="G127" i="2"/>
  <c r="H127" i="2"/>
  <c r="I127" i="2"/>
  <c r="G130" i="2"/>
  <c r="H130" i="2"/>
  <c r="I130" i="2"/>
  <c r="G135" i="2"/>
  <c r="H135" i="2"/>
  <c r="I135" i="2"/>
  <c r="G138" i="2"/>
  <c r="G137" i="2" s="1"/>
  <c r="H138" i="2"/>
  <c r="H137" i="2" s="1"/>
  <c r="I138" i="2"/>
  <c r="I137" i="2" s="1"/>
  <c r="G143" i="2"/>
  <c r="G142" i="2" s="1"/>
  <c r="G141" i="2" s="1"/>
  <c r="H142" i="2"/>
  <c r="H141" i="2" s="1"/>
  <c r="I143" i="2"/>
  <c r="I142" i="2" s="1"/>
  <c r="I141" i="2" s="1"/>
  <c r="G149" i="2"/>
  <c r="G147" i="2" s="1"/>
  <c r="H149" i="2"/>
  <c r="H147" i="2" s="1"/>
  <c r="I149" i="2"/>
  <c r="I147" i="2" s="1"/>
  <c r="G152" i="2"/>
  <c r="H153" i="2"/>
  <c r="H152" i="2" s="1"/>
  <c r="I153" i="2"/>
  <c r="I152" i="2" s="1"/>
  <c r="G161" i="2"/>
  <c r="G160" i="2" s="1"/>
  <c r="H161" i="2"/>
  <c r="H160" i="2" s="1"/>
  <c r="I161" i="2"/>
  <c r="I160" i="2" s="1"/>
  <c r="G166" i="2"/>
  <c r="G170" i="2" s="1"/>
  <c r="H166" i="2"/>
  <c r="I166" i="2"/>
  <c r="I170" i="2" s="1"/>
  <c r="C183" i="2"/>
  <c r="C190" i="2"/>
  <c r="G190" i="2"/>
  <c r="H170" i="2" l="1"/>
  <c r="H30" i="2"/>
  <c r="E184" i="2"/>
  <c r="E183" i="2" s="1"/>
  <c r="E194" i="2" s="1"/>
  <c r="G179" i="2"/>
  <c r="G184" i="2"/>
  <c r="I179" i="2"/>
  <c r="I30" i="2"/>
  <c r="G30" i="2"/>
  <c r="H165" i="2"/>
  <c r="H164" i="2" s="1"/>
  <c r="G165" i="2"/>
  <c r="G164" i="2" s="1"/>
  <c r="D183" i="2"/>
  <c r="D194" i="2" s="1"/>
  <c r="I165" i="2"/>
  <c r="I164" i="2" s="1"/>
  <c r="G183" i="2"/>
  <c r="G194" i="2" s="1"/>
  <c r="C194" i="2"/>
  <c r="I23" i="2"/>
  <c r="I101" i="2"/>
  <c r="H101" i="2"/>
  <c r="H23" i="2"/>
  <c r="G101" i="2"/>
  <c r="G23" i="2"/>
  <c r="I146" i="2"/>
  <c r="H146" i="2"/>
  <c r="G146" i="2"/>
  <c r="F184" i="2" l="1"/>
  <c r="F183" i="2" s="1"/>
  <c r="F194" i="2" s="1"/>
  <c r="H179" i="2"/>
  <c r="G20" i="2"/>
  <c r="G19" i="2" s="1"/>
  <c r="I20" i="2"/>
  <c r="I19" i="2" s="1"/>
  <c r="H20" i="2"/>
  <c r="H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Vaiva Bacevičienė</author>
  </authors>
  <commentList>
    <comment ref="M14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Vaiva Bacevičienė:</t>
        </r>
        <r>
          <rPr>
            <sz val="9"/>
            <color indexed="81"/>
            <rFont val="Tahoma"/>
            <family val="2"/>
            <charset val="186"/>
          </rPr>
          <t xml:space="preserve">
Rodiklio nekeičiame. Padidėjus vaikų skaičiui, būtų mažinamas 1 vaiko finansavimas </t>
        </r>
      </text>
    </comment>
    <comment ref="N14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86"/>
          </rPr>
          <t>Vaiva Bacevičienė:</t>
        </r>
        <r>
          <rPr>
            <sz val="9"/>
            <color indexed="81"/>
            <rFont val="Tahoma"/>
            <family val="2"/>
            <charset val="186"/>
          </rPr>
          <t xml:space="preserve">
Rodiklio nekeičiame. Padidėjus vaikų skaičiui būtų mažinamas 1 vaiko finansavimas </t>
        </r>
      </text>
    </comment>
  </commentList>
</comments>
</file>

<file path=xl/sharedStrings.xml><?xml version="1.0" encoding="utf-8"?>
<sst xmlns="http://schemas.openxmlformats.org/spreadsheetml/2006/main" count="531" uniqueCount="299">
  <si>
    <t>ŠIAULIŲ MIESTO SAVIVALDYBĖS 2021–2023 METŲ STRATEGINIO VEIKLOS PLANO TIKSLŲ, UŽDAVINIŲ, PRIEMONIŲ, PRIEMONIŲ IŠLAIDŲ IR PRODUKTO KRITERIJŲ SUVESTINĖ</t>
  </si>
  <si>
    <t>Kodas</t>
  </si>
  <si>
    <t>Pavadinimas</t>
  </si>
  <si>
    <t>Vykdytojas</t>
  </si>
  <si>
    <t>SP lėšos</t>
  </si>
  <si>
    <t>2020 metų patikslinti asignavimai</t>
  </si>
  <si>
    <t>2022 metų lėšų projektas</t>
  </si>
  <si>
    <t>2023 metų lėšų projektas</t>
  </si>
  <si>
    <t>Rodiklis</t>
  </si>
  <si>
    <t>Mato vnt.</t>
  </si>
  <si>
    <t>Planas</t>
  </si>
  <si>
    <t>2021</t>
  </si>
  <si>
    <t>2022</t>
  </si>
  <si>
    <t>2023</t>
  </si>
  <si>
    <t>10.</t>
  </si>
  <si>
    <t>Socialinės paramos įgyvendinimo programa</t>
  </si>
  <si>
    <t>vnt.</t>
  </si>
  <si>
    <t>10.01.</t>
  </si>
  <si>
    <t>Įgyvendinti socialinės apsaugos sistemą, mažinančią socialinę atskirtį ir užtikrinančią pažeidžiamų gyventojų grupių socialinę integraciją</t>
  </si>
  <si>
    <t>Užtikrintas lengvatinis keleivių vežimo išlaidų kompensavimas</t>
  </si>
  <si>
    <t>proc.</t>
  </si>
  <si>
    <t>Įrengtų naujų ir modernizuotų esamų socialinės paskirties objektų skaičius</t>
  </si>
  <si>
    <t>Socialinių paslaugų gavėjų dalis nuo bendro Šiaulių miesto gyventojų skaičiaus</t>
  </si>
  <si>
    <t>10.01.01.</t>
  </si>
  <si>
    <t>Mažinti pažeidžiamų gyventojų grupių socialinę atskirtį</t>
  </si>
  <si>
    <t>10.01.01.05</t>
  </si>
  <si>
    <t>Teikti socialinės globos paslaugas asmenims su sunkia negalia</t>
  </si>
  <si>
    <t>1.04.</t>
  </si>
  <si>
    <t>Paslaugų gavėjų</t>
  </si>
  <si>
    <t>sk.</t>
  </si>
  <si>
    <t>Teikiamų paslaugų rūšių</t>
  </si>
  <si>
    <t>10.01.01.07</t>
  </si>
  <si>
    <t>Įgyvendinti Užimtumo didinimo programą</t>
  </si>
  <si>
    <t>Sukurtų laikinų darbo vietų</t>
  </si>
  <si>
    <t>10.01.01.08</t>
  </si>
  <si>
    <t>Teikti ilgalaikės, trumpalaikės ir dienos socialinės globos paslaugas senyvo amžiaus asmenims, suaugusiems asmenims su negalia ir vaikams su negalia</t>
  </si>
  <si>
    <t>Patenkintų prašymų laikino atokvėpio paslaugai gauti (nuo pateiktų asmenų prašymų)</t>
  </si>
  <si>
    <t>1.01.</t>
  </si>
  <si>
    <t>1.10.</t>
  </si>
  <si>
    <t>10.01.02.</t>
  </si>
  <si>
    <t>Didinti socialinių paslaugų prieinamumą</t>
  </si>
  <si>
    <t>10.01.02.01</t>
  </si>
  <si>
    <t>Užtikrinti Šiaulių miesto savivaldybės socialinių paslaugų centro veiklą</t>
  </si>
  <si>
    <t>Teikiamų socialinių paslaugų rūšių</t>
  </si>
  <si>
    <t>2.02.</t>
  </si>
  <si>
    <t>Aptarnautų asmenų (šeimų)</t>
  </si>
  <si>
    <t>1.05.</t>
  </si>
  <si>
    <t>2.03.</t>
  </si>
  <si>
    <t>1.09.</t>
  </si>
  <si>
    <t>2.01.</t>
  </si>
  <si>
    <t>10.01.02.02</t>
  </si>
  <si>
    <t>Įgyvendinti Būsto pritaikymo neįgaliesiems programą</t>
  </si>
  <si>
    <t>Pritaikytų būstų ir gyvenamosios aplinkos dalis nuo visų gautų paraiškų</t>
  </si>
  <si>
    <t>Pritaikytų būstų vaikams dalis nuo visų gautų paraiškų</t>
  </si>
  <si>
    <t>Pritaikytų būstų suaugusiems asmenims dalis nuo visų gautų paraiškų</t>
  </si>
  <si>
    <t>10.01.02.04</t>
  </si>
  <si>
    <t>Užtikrinti Šiaulių miesto savivaldybės vaikų globos namų veiklą</t>
  </si>
  <si>
    <t>Teikiamų paslaugų</t>
  </si>
  <si>
    <t>10.01.02.05</t>
  </si>
  <si>
    <t>Užtikrinti Šiaulių miesto savivaldybės globos namų veiklą</t>
  </si>
  <si>
    <t>Atliktas vidaus patalpų remontas</t>
  </si>
  <si>
    <t>Atliktas išorinių sienų remontas</t>
  </si>
  <si>
    <t>10.01.02.06</t>
  </si>
  <si>
    <t>Įgyvendinti projektą "Integrali pagalba į namus Šiaulių mieste"</t>
  </si>
  <si>
    <t>Projektų valdymo skyrius</t>
  </si>
  <si>
    <t>Patenkintų prašymų integraliai pagalbai (asmens namuose) paslaugai gauti (nuo pateiktų asmenų prašymų)</t>
  </si>
  <si>
    <t>1.08.</t>
  </si>
  <si>
    <t>10.01.02.07</t>
  </si>
  <si>
    <t>Sukurta informavimo sistema apie teikiamas socialines paslaugas Šiaulių mieste</t>
  </si>
  <si>
    <t>Parengta Šiaulių mieste gyvenančių senyvo amžiaus asmenų ir asmenų su negalia duomenų analizė</t>
  </si>
  <si>
    <t>Suteikta pavėžėjimo su pagalba paslaugų asmenims su negalia nuo pateiktų prašymų</t>
  </si>
  <si>
    <t>10.01.02.08</t>
  </si>
  <si>
    <t>Įgyvendinti projektą "Kompleksinės paslaugos šeimai Šiaulių miesto savivaldybėje"</t>
  </si>
  <si>
    <t>Asmenų (šeimų), gavusių paslaugas</t>
  </si>
  <si>
    <t>10.01.02.09</t>
  </si>
  <si>
    <t>Užtikrinti Globos centro veiklą</t>
  </si>
  <si>
    <t>Budinčių globotojų</t>
  </si>
  <si>
    <t>10.01.02.10</t>
  </si>
  <si>
    <t>Užtikrinti socialinės globos paslaugų teikimą vaikams, likusiems be tėvų globos</t>
  </si>
  <si>
    <t>Globojamų vaikų šeimose</t>
  </si>
  <si>
    <t>Globojamų vaikų šeimynose</t>
  </si>
  <si>
    <t>Globojamų vaikų bendruomeniniuose vaikų globos namuose</t>
  </si>
  <si>
    <t>Globojamų vaikų institucijose</t>
  </si>
  <si>
    <t>10.01.02.11</t>
  </si>
  <si>
    <t>Užtikrinti dienos socialinės globos asmens namuose paslaugos teikimą Šiaulių mieste</t>
  </si>
  <si>
    <t>10.01.02.12</t>
  </si>
  <si>
    <t>Plėsti bendruomenines paslaugas vaikams</t>
  </si>
  <si>
    <t>Pritaikytų būstų bendruomeninių vaikų globos namų veiklai</t>
  </si>
  <si>
    <t>Suremontuota ir įranga aprūpinta vaikų dienos centrų</t>
  </si>
  <si>
    <t>10.01.02.15</t>
  </si>
  <si>
    <t>Pastatyti (pritaikyti pastatą) nakvynės namų ir apgyvendinimo paslaugoms teikti</t>
  </si>
  <si>
    <t>Pritaikytų vietų apnakvindinimo paslaugoms teikti (Kauno g. 6)</t>
  </si>
  <si>
    <t>Paslaugų gavėjų (Tiesos g. 3)</t>
  </si>
  <si>
    <t>Paslaugų gavėjų (Kauno g. 6)</t>
  </si>
  <si>
    <t>Pritaikytų vietų laikino apgyvendinimo paslaugoms teikti (Tiesos g. 3)</t>
  </si>
  <si>
    <t>10.01.02.17</t>
  </si>
  <si>
    <t>Užtikrinti kompleksinių paslaugų namų "Alka" veiklą</t>
  </si>
  <si>
    <t>10.01.02.18</t>
  </si>
  <si>
    <t>Įgyvendinti projektą „Vaikų socialinės integracijos skatinimas Jelgavos ir Šiaulių miestuose“</t>
  </si>
  <si>
    <t>Įdiegta atsiskaitymo be grynųjų pinigų sistema mokyklose</t>
  </si>
  <si>
    <t>Parengta ir pritaikyta darbo su jaunimu gatvėje metodika</t>
  </si>
  <si>
    <t>Suteikta psichologo ir teisinių konsultacijų</t>
  </si>
  <si>
    <t>10.01.03.</t>
  </si>
  <si>
    <t>Plėsti ir modernizuoti esamų socialinių paslaugų įstaigų infrastruktūrą</t>
  </si>
  <si>
    <t>10.01.03.08</t>
  </si>
  <si>
    <t>Atnaujinti dienos socialinės globos centro „Goda'' pastatą (Žalgirio g. 3)</t>
  </si>
  <si>
    <t>Įsigyta įranga</t>
  </si>
  <si>
    <t>10.01.03.10</t>
  </si>
  <si>
    <t>Rekonstruoti Šiaulių miesto savivaldybės socialinių paslaugų centro Paramos tarnybos pastatą (Stoties g.)</t>
  </si>
  <si>
    <t>Remontuojamo pastato ploto dalis nuo viso pastato ploto</t>
  </si>
  <si>
    <t>10.01.03.11</t>
  </si>
  <si>
    <t>Naujo padalinio prie Šiaulių miesto savivaldybės globos namų (Energetikų g. 13) statyba</t>
  </si>
  <si>
    <t>Atlikta rangos darbų</t>
  </si>
  <si>
    <t>10.01.03.12</t>
  </si>
  <si>
    <t>Įgyvendinti projektą „Bendruomeninių apgyvendinimo bei užimtumo paslaugų asmenims su proto ir psichikos negaliai plėtra Šiaulių mieste“</t>
  </si>
  <si>
    <t>Parengtas techninis projektas</t>
  </si>
  <si>
    <t>Rekonstruotas ir specializuotos slaugos-globos namų, dienos užimtumo ir socialinių dirbtuvių veiklai pritaikytas pastatas</t>
  </si>
  <si>
    <t>Pastatyti ir grupinio gyvenimo namų veiklai pritaikyti namai</t>
  </si>
  <si>
    <t>10.01.03.13</t>
  </si>
  <si>
    <t>Įgyvendinti projektą „Paslaugų centro vaikams įkūrimas Šiaulių regione"</t>
  </si>
  <si>
    <t>Atliktų Socialinių paslaugų centro pastato (Soties g. 9C) rangos darbų</t>
  </si>
  <si>
    <t>10.01.04.</t>
  </si>
  <si>
    <t xml:space="preserve">Bendradarbiauti su nevyriausybinėmis organizacijomis, teikiančiomis socialinės reabilitacijos paslaugas </t>
  </si>
  <si>
    <t>10.01.04.01</t>
  </si>
  <si>
    <t>Finansuoti socialinės reabilitacijos paslaugų neįgaliesiems bendruomenėje projektus</t>
  </si>
  <si>
    <t>Finansuojamų projektų</t>
  </si>
  <si>
    <t>10.01.05.</t>
  </si>
  <si>
    <t xml:space="preserve">Užtikrinti valstybės garantuotos piniginės socialinės paramos  teikimą </t>
  </si>
  <si>
    <t>10.01.05.01</t>
  </si>
  <si>
    <t>Skirti ir išmokėti išmokas ir kompensacijas</t>
  </si>
  <si>
    <t>Išmokų gavėjų</t>
  </si>
  <si>
    <t>10.01.06.</t>
  </si>
  <si>
    <t xml:space="preserve">Užtikrinti išmokų vaikams teikimą </t>
  </si>
  <si>
    <t>10.01.06.01</t>
  </si>
  <si>
    <t>Skirti ir išmokėti išmokas</t>
  </si>
  <si>
    <t>10.01.06.02</t>
  </si>
  <si>
    <t>Administravimo išlaidos</t>
  </si>
  <si>
    <t>Patvirtintų pareigybių</t>
  </si>
  <si>
    <t>10.01.07.</t>
  </si>
  <si>
    <t>Užtikrinti tikslinių kompensacijų mokėjimą</t>
  </si>
  <si>
    <t>10.01.07.01</t>
  </si>
  <si>
    <t>10.01.07.02</t>
  </si>
  <si>
    <t>10.01.08.</t>
  </si>
  <si>
    <t>Užtikrinti kitų išmokų ir kompensacijų teikimą teisės aktuose numatytiems asmenims</t>
  </si>
  <si>
    <t>10.01.08.03</t>
  </si>
  <si>
    <t>Kompensacijos sovietinėje armijoje sužalotiems ir žuvusiųjų šeimoms</t>
  </si>
  <si>
    <t>10.01.08.05</t>
  </si>
  <si>
    <t>Kompensacijos nepriklausomybės gynėjams nukentėjusiems nuo 1991 m. sausio 11-13 d. ir po to vykdytos SSRS agresijos</t>
  </si>
  <si>
    <t>10.01.08.07</t>
  </si>
  <si>
    <t>Skirti kitas išmokas</t>
  </si>
  <si>
    <t>10.01.09.</t>
  </si>
  <si>
    <t>Teikti socialinę paramą mokiniams</t>
  </si>
  <si>
    <t>10.01.09.01</t>
  </si>
  <si>
    <t>Skirti socialinę paramą moksleiviams</t>
  </si>
  <si>
    <t>10.01.10.</t>
  </si>
  <si>
    <t>Užtikrinti lengvatinio keleivių vežimo reguliaraus susisiekimo maršrutais išlaidų kompensavimą</t>
  </si>
  <si>
    <t>10.01.10.01</t>
  </si>
  <si>
    <t>Kompensuoti keleivinio transporto vežėjų išlaidas - (negautas pajamas) už lengvatinį keleivių vežimą reguliaraus susisiekimo maršrutais</t>
  </si>
  <si>
    <t>Sutartinių įsipareigojimų vykdymas</t>
  </si>
  <si>
    <t>10.02.</t>
  </si>
  <si>
    <t>Kurti saugią aplinką socialinės rizikos grupės vaikams, neatitraukiant jų nuo šeimos; siekti apsaugoti juos nuo smurto, valkatavimo, elgetavimo, nusikaltimų, organizuojant jų užimtumą</t>
  </si>
  <si>
    <t>Vaikų iš šeimų, patiriančių socialinę riziką, dalis nuo visų dienos centrus lankančių vaikų</t>
  </si>
  <si>
    <t>10.02.02.</t>
  </si>
  <si>
    <t>Užtikrinti vaikų dienos centrų veiklą</t>
  </si>
  <si>
    <t>10.02.02.01</t>
  </si>
  <si>
    <t>Finansuoti vaikų dienos centrų veiklos programas</t>
  </si>
  <si>
    <t>Vaikų iš šeimų, patiriančių socialinę riziką, dalis nuo visų socialinės rizikos šeimose augančių vaikų skaičiaus</t>
  </si>
  <si>
    <t>Vaikų, lankančių dienos centrus</t>
  </si>
  <si>
    <t>10.03.</t>
  </si>
  <si>
    <t>Didinti socialiai pažeidžiamų gyventojų gerovę ir socialinę aprėptį aprūpinant juos būstu</t>
  </si>
  <si>
    <t>Gavusiųjų paramą būstui išsinuomoti šeimų savivaldybėje</t>
  </si>
  <si>
    <t>10.03.01.</t>
  </si>
  <si>
    <t>Tinkamai eksploatuoti, remontuoti ir naudoti Savivaldybei nuosavybės teise priklausančius būstus</t>
  </si>
  <si>
    <t>10.03.01.01</t>
  </si>
  <si>
    <t>Užtikrinti skolų išieškojimą ir skolininkų iškeldinimą iš savivaldybei nuosavybės teise priklausančių būstų</t>
  </si>
  <si>
    <t>Teismo sprendimų</t>
  </si>
  <si>
    <t>10.03.01.02</t>
  </si>
  <si>
    <t>Apmokėti savivaldybei nuosavybės teise priklausančių būstų eksploatavimo, administravimo, kaupimo, nuomos mokesčio surinkimo, komunalinių mokesčių, remonto išlaidas</t>
  </si>
  <si>
    <t>Apmokėtos išlaidos</t>
  </si>
  <si>
    <t>10.03.01.04</t>
  </si>
  <si>
    <t>Apmokėti savivaldybei nuosavybės teise priklausančio nekilnojamojo turto renovacijos išlaidas</t>
  </si>
  <si>
    <t>Apmokėtos renovacijos išlaidos</t>
  </si>
  <si>
    <t>10.03.02.</t>
  </si>
  <si>
    <t>Didinti būsto prieinamumą pažeidžiamoms gyventojų grupėms</t>
  </si>
  <si>
    <t>10.03.02.02</t>
  </si>
  <si>
    <t>Įgyvendinti projektą "Socialinio būsto fondo plėtra Šiaulių miesto savivaldybėje"</t>
  </si>
  <si>
    <t>Nupirktų būstų</t>
  </si>
  <si>
    <t>10.03.02.03</t>
  </si>
  <si>
    <t>Sumokėti socialiai remtinų piliečių palūkanas už paskolas</t>
  </si>
  <si>
    <t>Padengtos išlaidos</t>
  </si>
  <si>
    <t>10.03.02.04</t>
  </si>
  <si>
    <t>Didinti savivaldybės būsto fondą</t>
  </si>
  <si>
    <t>10.03.03.</t>
  </si>
  <si>
    <t>Teikti paramą būstui išsinuomoti</t>
  </si>
  <si>
    <t>10.03.03.01</t>
  </si>
  <si>
    <t>Kompensuoti būsto nuomos ar išperkamosios būsto nuomos mokesčių dalį</t>
  </si>
  <si>
    <t>10.04.</t>
  </si>
  <si>
    <t>Kurti saugią ir patrauklią socialinę aplinką šeimoms</t>
  </si>
  <si>
    <t>Šeimų, gavusių paramą</t>
  </si>
  <si>
    <t>10.04.04.</t>
  </si>
  <si>
    <t>Skatinti jaunas šeimas</t>
  </si>
  <si>
    <t>10.04.04.01</t>
  </si>
  <si>
    <t>Užtikrinti kraitelio skyrimą šeimoms, susilaukusioms kūdikio</t>
  </si>
  <si>
    <t>Kūdikiams įteiktų kraitelių dalis nuo visų per metus gimusių kūdikių</t>
  </si>
  <si>
    <t>Nupirktų kraitelių</t>
  </si>
  <si>
    <t>10.04.04.02</t>
  </si>
  <si>
    <t>Kompensuoti jaunoms šeimoms dalį išlaidų įsigyjant pirmą būstą</t>
  </si>
  <si>
    <t>Šeimų gavusių kompensacijas</t>
  </si>
  <si>
    <t>1.</t>
  </si>
  <si>
    <t>SAVIVALDYBĖS BIUDŽETAS IŠ VISO, IŠ JO:</t>
  </si>
  <si>
    <t>Savivaldybės biudžeto lėšos (SB)</t>
  </si>
  <si>
    <t>Lėšos valstybinėms funkcijoms atlikti VB (VF)</t>
  </si>
  <si>
    <t>Valstybės biudžeto lėšos (VB)</t>
  </si>
  <si>
    <t>Europos Sąjungos lėšos (ES)</t>
  </si>
  <si>
    <t>Įstaigos pajamų lėšos (PL)</t>
  </si>
  <si>
    <t>Lėšų likutis ataskaitinio laikotarpio pabaigoje (LIK)</t>
  </si>
  <si>
    <t>2.</t>
  </si>
  <si>
    <t>KITOS LĖŠOS IŠ VISO, IŠ JŲ:</t>
  </si>
  <si>
    <t>Valstybės biudžeto lėšos KT (VB)</t>
  </si>
  <si>
    <t>Europos Sąjungos lėšos KT (ES)</t>
  </si>
  <si>
    <t>Kitų šaltinių lėšos KT (KL)</t>
  </si>
  <si>
    <t>IŠ VISO:</t>
  </si>
  <si>
    <t xml:space="preserve">2021 metais patvirtinti asignavimai </t>
  </si>
  <si>
    <t>Rezultato /Produkto /Indėlio</t>
  </si>
  <si>
    <t>tūkst. Eur</t>
  </si>
  <si>
    <t>Šîaulių miesto savivaldybės 2021‒2023 metų</t>
  </si>
  <si>
    <t xml:space="preserve">strateginio veiklos plano Socialinės paramos </t>
  </si>
  <si>
    <t>įgyvendinimo programos (Nr. 10) priedas</t>
  </si>
  <si>
    <t>Strateginio veiklos plano vykdytojų kodų klasifikatorius*</t>
  </si>
  <si>
    <t>Programos vykdytojo kodas</t>
  </si>
  <si>
    <t>03</t>
  </si>
  <si>
    <t>06</t>
  </si>
  <si>
    <t>08</t>
  </si>
  <si>
    <t>09</t>
  </si>
  <si>
    <t>10</t>
  </si>
  <si>
    <t>20</t>
  </si>
  <si>
    <t>305369449</t>
  </si>
  <si>
    <t>Šiaulių miesto savivaldybės globos namai</t>
  </si>
  <si>
    <t>191015237</t>
  </si>
  <si>
    <t xml:space="preserve">Šiaulių miesto savivaldybės vaikų globos namai </t>
  </si>
  <si>
    <t>Šiaulių miesto savivaldybės socialinių paslaugų centras</t>
  </si>
  <si>
    <t xml:space="preserve">08   145746984 </t>
  </si>
  <si>
    <t>08 06 145746984</t>
  </si>
  <si>
    <t xml:space="preserve">08  191015237  </t>
  </si>
  <si>
    <t xml:space="preserve">08  191784958  </t>
  </si>
  <si>
    <t>20  08 145746984  191784958</t>
  </si>
  <si>
    <t>20  08</t>
  </si>
  <si>
    <t xml:space="preserve">08  06  145746984  </t>
  </si>
  <si>
    <t>08   305369449</t>
  </si>
  <si>
    <t>20   08 06 191784958</t>
  </si>
  <si>
    <t>06   191784958</t>
  </si>
  <si>
    <t>08 10</t>
  </si>
  <si>
    <t>04</t>
  </si>
  <si>
    <t>Kompleksinių paslaugų namai "Alka"</t>
  </si>
  <si>
    <t>Šiaulių m. neįgaliųjų organizacijos, teikiančios socialinės reabilitacijos paslaugas</t>
  </si>
  <si>
    <t>PATVIRTINTA</t>
  </si>
  <si>
    <t xml:space="preserve">Šiaulių miesto savivaldybės tarybos </t>
  </si>
  <si>
    <t>2021 m. vasario 4 d. sprendimu Nr. T-1</t>
  </si>
  <si>
    <t xml:space="preserve">(Šiaulių miesto savivaldybės tarybos </t>
  </si>
  <si>
    <t xml:space="preserve"> redakcija)</t>
  </si>
  <si>
    <t xml:space="preserve">2021 metais patikslinti asignavimai </t>
  </si>
  <si>
    <t>SB</t>
  </si>
  <si>
    <t>SB(LIK)</t>
  </si>
  <si>
    <t>VF</t>
  </si>
  <si>
    <t>VB</t>
  </si>
  <si>
    <t>ES</t>
  </si>
  <si>
    <t>PL</t>
  </si>
  <si>
    <t>KT(VB)</t>
  </si>
  <si>
    <t>KT(ES)</t>
  </si>
  <si>
    <t>KT(KL)</t>
  </si>
  <si>
    <t>Viso:</t>
  </si>
  <si>
    <t>* patvirtinta Šiaulių miesto savivaldybės administracijos direktoriaus 2021-03-30 įsakymu Nr. A -410</t>
  </si>
  <si>
    <t>10.01.02.19</t>
  </si>
  <si>
    <t xml:space="preserve"> Atlikti Šiaulių miesto savivaldybės globos namų (Energetikų g. 20A), stogo ir gyvenamųjų patalpų remonto darbai</t>
  </si>
  <si>
    <t>08 06  191784958</t>
  </si>
  <si>
    <t xml:space="preserve"> Ekonomikos ir investicijų skyrius</t>
  </si>
  <si>
    <t xml:space="preserve"> Statybos ir renovacijos skyrius</t>
  </si>
  <si>
    <t xml:space="preserve"> Socialinių paslaugų skyrius</t>
  </si>
  <si>
    <t>Socialinių išmokų ir kompensacijų skyrius</t>
  </si>
  <si>
    <t>Civilinės metrikacijos skyrius</t>
  </si>
  <si>
    <t>Apskaitos skyrius</t>
  </si>
  <si>
    <t>Gerinti socialinių paslaugų įstaigų pastatų būklę</t>
  </si>
  <si>
    <t>08 145746984</t>
  </si>
  <si>
    <t>2.01</t>
  </si>
  <si>
    <t>Suteikta asmeninės pagalbos paslaugų asmenims su negalia nuo pateiktų prašymų</t>
  </si>
  <si>
    <t>08 191015237</t>
  </si>
  <si>
    <t>06  08 145746984</t>
  </si>
  <si>
    <t xml:space="preserve">08  </t>
  </si>
  <si>
    <t>2021 m. lapkričio 4 d. sprendimo Nr. T-</t>
  </si>
  <si>
    <t>10.01.08.02</t>
  </si>
  <si>
    <t>Užtikrinti išmokas Ginkluoto pasipriešinimo/ rezidencijos dalyviams - kariams savanoriams</t>
  </si>
  <si>
    <t>20  08 06</t>
  </si>
  <si>
    <t>Švietimo skyrius</t>
  </si>
  <si>
    <t>12</t>
  </si>
  <si>
    <t>20 08 12 06</t>
  </si>
  <si>
    <t>20 06 08</t>
  </si>
  <si>
    <t>26</t>
  </si>
  <si>
    <t>Turto valdymo skyrius</t>
  </si>
  <si>
    <t>20  26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</si>
</sst>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"/>
    <numFmt numFmtId="166" formatCode="[$-10427]#,##0.0;\-#,##0.0;&quot;&quot;"/>
    <numFmt numFmtId="167" formatCode="_-* #,##0.0000\ _L_t_-;\-* #,##0.0000\ _L_t_-;_-* &quot;-&quot;??\ _L_t_-;_-@_-"/>
    <numFmt numFmtId="168" formatCode="0.0"/>
  </numFmts>
  <fonts count="24" x14ac:knownFonts="1">
    <font>
      <sz val="11"/>
      <color rgb="FF000000"/>
      <name val="Calibri"/>
      <family val="2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color indexed="62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color rgb="FFFF0000"/>
      <name val="Calibri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000000"/>
      <name val="Calibri"/>
      <family val="2"/>
    </font>
    <font>
      <sz val="8"/>
      <name val="Times New Roman"/>
      <family val="1"/>
      <charset val="186"/>
    </font>
    <font>
      <sz val="12"/>
      <name val="Arial"/>
      <family val="2"/>
      <charset val="186"/>
    </font>
    <font>
      <sz val="11"/>
      <name val="Times New Roman"/>
      <family val="1"/>
      <charset val="186"/>
    </font>
    <font>
      <sz val="11"/>
      <color rgb="FFFF0000"/>
      <name val="Calibri"/>
      <family val="2"/>
      <charset val="186"/>
    </font>
    <font>
      <sz val="10"/>
      <name val="Times New Roman"/>
      <family val="1"/>
      <charset val="186"/>
    </font>
    <font>
      <strike/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1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AEE80"/>
        <bgColor rgb="FFFAEE80"/>
      </patternFill>
    </fill>
    <fill>
      <patternFill patternType="solid">
        <fgColor rgb="FFC0E4F6"/>
        <bgColor rgb="FFC0E4F6"/>
      </patternFill>
    </fill>
    <fill>
      <patternFill patternType="solid">
        <fgColor rgb="FFD8FAD4"/>
        <bgColor rgb="FFD8FAD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EBEBEB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FAD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 applyBorder="0"/>
    <xf numFmtId="0" fontId="6" fillId="2" borderId="0"/>
    <xf numFmtId="0" fontId="6" fillId="2" borderId="0"/>
    <xf numFmtId="0" fontId="9" fillId="9" borderId="27" applyNumberFormat="0" applyAlignment="0" applyProtection="0"/>
    <xf numFmtId="0" fontId="6" fillId="10" borderId="28" applyNumberFormat="0" applyAlignment="0" applyProtection="0"/>
    <xf numFmtId="0" fontId="10" fillId="11" borderId="27" applyNumberFormat="0" applyAlignment="0" applyProtection="0"/>
    <xf numFmtId="164" fontId="16" fillId="0" borderId="0" applyFont="0" applyFill="0" applyBorder="0" applyAlignment="0" applyProtection="0"/>
  </cellStyleXfs>
  <cellXfs count="281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0" fontId="2" fillId="2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wrapText="1"/>
    </xf>
    <xf numFmtId="0" fontId="3" fillId="0" borderId="8" xfId="0" applyNumberFormat="1" applyFont="1" applyFill="1" applyBorder="1" applyAlignment="1" applyProtection="1">
      <alignment horizontal="center" vertical="center" wrapText="1" readingOrder="1"/>
    </xf>
    <xf numFmtId="0" fontId="3" fillId="0" borderId="9" xfId="0" applyNumberFormat="1" applyFont="1" applyFill="1" applyBorder="1" applyAlignment="1" applyProtection="1">
      <alignment horizontal="center" vertical="center" wrapText="1" readingOrder="1"/>
    </xf>
    <xf numFmtId="0" fontId="4" fillId="3" borderId="2" xfId="0" applyNumberFormat="1" applyFont="1" applyFill="1" applyBorder="1" applyAlignment="1" applyProtection="1">
      <alignment vertical="top" wrapText="1" readingOrder="1"/>
      <protection locked="0"/>
    </xf>
    <xf numFmtId="0" fontId="4" fillId="3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3" borderId="2" xfId="0" applyNumberFormat="1" applyFont="1" applyFill="1" applyBorder="1" applyAlignment="1" applyProtection="1">
      <alignment horizontal="left" vertical="top" readingOrder="1"/>
      <protection locked="0"/>
    </xf>
    <xf numFmtId="165" fontId="4" fillId="3" borderId="2" xfId="0" applyNumberFormat="1" applyFont="1" applyFill="1" applyBorder="1" applyAlignment="1" applyProtection="1">
      <alignment horizontal="right" vertical="top" readingOrder="1"/>
    </xf>
    <xf numFmtId="0" fontId="4" fillId="4" borderId="2" xfId="0" applyNumberFormat="1" applyFont="1" applyFill="1" applyBorder="1" applyAlignment="1" applyProtection="1">
      <alignment vertical="top" wrapText="1" readingOrder="1"/>
      <protection locked="0"/>
    </xf>
    <xf numFmtId="0" fontId="4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4" borderId="2" xfId="0" applyNumberFormat="1" applyFont="1" applyFill="1" applyBorder="1" applyAlignment="1" applyProtection="1">
      <alignment horizontal="left" vertical="top" readingOrder="1"/>
      <protection locked="0"/>
    </xf>
    <xf numFmtId="165" fontId="4" fillId="4" borderId="2" xfId="0" applyNumberFormat="1" applyFont="1" applyFill="1" applyBorder="1" applyAlignment="1" applyProtection="1">
      <alignment horizontal="right" vertical="top" readingOrder="1"/>
    </xf>
    <xf numFmtId="0" fontId="4" fillId="4" borderId="2" xfId="0" applyNumberFormat="1" applyFont="1" applyFill="1" applyBorder="1" applyAlignment="1" applyProtection="1">
      <alignment horizontal="center" vertical="top" readingOrder="1"/>
      <protection locked="0"/>
    </xf>
    <xf numFmtId="0" fontId="4" fillId="4" borderId="2" xfId="0" applyNumberFormat="1" applyFont="1" applyFill="1" applyBorder="1" applyAlignment="1" applyProtection="1">
      <alignment horizontal="right" vertical="top" readingOrder="1"/>
      <protection locked="0"/>
    </xf>
    <xf numFmtId="0" fontId="4" fillId="4" borderId="3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5" xfId="0" applyNumberFormat="1" applyFont="1" applyFill="1" applyBorder="1" applyAlignment="1" applyProtection="1">
      <alignment vertical="top" wrapText="1" readingOrder="1"/>
      <protection locked="0"/>
    </xf>
    <xf numFmtId="0" fontId="4" fillId="0" borderId="5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5" xfId="0" applyNumberFormat="1" applyFont="1" applyFill="1" applyBorder="1" applyAlignment="1" applyProtection="1">
      <alignment horizontal="left" vertical="top" readingOrder="1"/>
      <protection locked="0"/>
    </xf>
    <xf numFmtId="165" fontId="4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5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6" xfId="0" applyNumberFormat="1" applyFont="1" applyFill="1" applyBorder="1" applyAlignment="1" applyProtection="1">
      <alignment horizontal="right" vertical="top" readingOrder="1"/>
      <protection locked="0"/>
    </xf>
    <xf numFmtId="0" fontId="4" fillId="5" borderId="2" xfId="0" applyNumberFormat="1" applyFont="1" applyFill="1" applyBorder="1" applyAlignment="1" applyProtection="1">
      <alignment vertical="top" wrapText="1" readingOrder="1"/>
      <protection locked="0"/>
    </xf>
    <xf numFmtId="0" fontId="4" fillId="5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5" borderId="2" xfId="0" applyNumberFormat="1" applyFont="1" applyFill="1" applyBorder="1" applyAlignment="1" applyProtection="1">
      <alignment horizontal="left" vertical="top" readingOrder="1"/>
      <protection locked="0"/>
    </xf>
    <xf numFmtId="165" fontId="4" fillId="5" borderId="2" xfId="0" applyNumberFormat="1" applyFont="1" applyFill="1" applyBorder="1" applyAlignment="1" applyProtection="1">
      <alignment horizontal="right" vertical="top" readingOrder="1"/>
    </xf>
    <xf numFmtId="0" fontId="4" fillId="0" borderId="2" xfId="0" applyNumberFormat="1" applyFont="1" applyFill="1" applyBorder="1" applyAlignment="1" applyProtection="1">
      <alignment vertical="top" wrapText="1" readingOrder="1"/>
      <protection locked="0"/>
    </xf>
    <xf numFmtId="0" fontId="4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2" xfId="0" applyNumberFormat="1" applyFont="1" applyFill="1" applyBorder="1" applyAlignment="1" applyProtection="1">
      <alignment horizontal="left" vertical="top" readingOrder="1"/>
      <protection locked="0"/>
    </xf>
    <xf numFmtId="165" fontId="4" fillId="0" borderId="2" xfId="0" applyNumberFormat="1" applyFont="1" applyFill="1" applyBorder="1" applyAlignment="1" applyProtection="1">
      <alignment horizontal="right" vertical="top" readingOrder="1"/>
    </xf>
    <xf numFmtId="0" fontId="4" fillId="0" borderId="2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3" xfId="0" applyNumberFormat="1" applyFont="1" applyFill="1" applyBorder="1" applyAlignment="1" applyProtection="1">
      <alignment horizontal="right" vertical="top" readingOrder="1"/>
      <protection locked="0"/>
    </xf>
    <xf numFmtId="165" fontId="4" fillId="0" borderId="2" xfId="0" applyNumberFormat="1" applyFont="1" applyFill="1" applyBorder="1" applyAlignment="1" applyProtection="1">
      <alignment horizontal="right" vertical="top" readingOrder="1"/>
      <protection locked="0"/>
    </xf>
    <xf numFmtId="3" fontId="4" fillId="0" borderId="5" xfId="0" applyNumberFormat="1" applyFont="1" applyFill="1" applyBorder="1" applyAlignment="1" applyProtection="1">
      <alignment horizontal="right" vertical="top" readingOrder="1"/>
      <protection locked="0"/>
    </xf>
    <xf numFmtId="3" fontId="4" fillId="0" borderId="6" xfId="0" applyNumberFormat="1" applyFont="1" applyFill="1" applyBorder="1" applyAlignment="1" applyProtection="1">
      <alignment horizontal="right" vertical="top" readingOrder="1"/>
      <protection locked="0"/>
    </xf>
    <xf numFmtId="3" fontId="4" fillId="0" borderId="2" xfId="0" applyNumberFormat="1" applyFont="1" applyFill="1" applyBorder="1" applyAlignment="1" applyProtection="1">
      <alignment horizontal="right" vertical="top" readingOrder="1"/>
      <protection locked="0"/>
    </xf>
    <xf numFmtId="3" fontId="4" fillId="0" borderId="3" xfId="0" applyNumberFormat="1" applyFont="1" applyFill="1" applyBorder="1" applyAlignment="1" applyProtection="1">
      <alignment horizontal="right" vertical="top" readingOrder="1"/>
      <protection locked="0"/>
    </xf>
    <xf numFmtId="3" fontId="4" fillId="4" borderId="2" xfId="0" applyNumberFormat="1" applyFont="1" applyFill="1" applyBorder="1" applyAlignment="1" applyProtection="1">
      <alignment horizontal="right" vertical="top" readingOrder="1"/>
      <protection locked="0"/>
    </xf>
    <xf numFmtId="3" fontId="4" fillId="4" borderId="3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1" xfId="0" applyNumberFormat="1" applyFont="1" applyFill="1" applyBorder="1" applyAlignment="1" applyProtection="1">
      <alignment vertical="top" wrapText="1" readingOrder="1"/>
      <protection locked="0"/>
    </xf>
    <xf numFmtId="0" fontId="4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1" xfId="0" applyNumberFormat="1" applyFont="1" applyFill="1" applyBorder="1" applyAlignment="1" applyProtection="1">
      <alignment horizontal="left" vertical="top" readingOrder="1"/>
      <protection locked="0"/>
    </xf>
    <xf numFmtId="165" fontId="4" fillId="0" borderId="11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1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11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2" xfId="0" applyNumberFormat="1" applyFont="1" applyFill="1" applyBorder="1" applyAlignment="1" applyProtection="1">
      <alignment horizontal="right" vertical="top" readingOrder="1"/>
      <protection locked="0"/>
    </xf>
    <xf numFmtId="0" fontId="4" fillId="2" borderId="0" xfId="0" applyNumberFormat="1" applyFont="1" applyFill="1" applyAlignment="1" applyProtection="1">
      <alignment vertical="top" readingOrder="1"/>
      <protection locked="0"/>
    </xf>
    <xf numFmtId="0" fontId="4" fillId="2" borderId="0" xfId="0" applyNumberFormat="1" applyFont="1" applyFill="1" applyAlignment="1" applyProtection="1">
      <alignment vertical="top" wrapText="1" readingOrder="1"/>
      <protection locked="0"/>
    </xf>
    <xf numFmtId="0" fontId="4" fillId="2" borderId="0" xfId="0" applyNumberFormat="1" applyFont="1" applyFill="1" applyAlignment="1" applyProtection="1">
      <alignment horizontal="left" vertical="top" wrapText="1" readingOrder="1"/>
      <protection locked="0"/>
    </xf>
    <xf numFmtId="0" fontId="4" fillId="2" borderId="0" xfId="0" applyNumberFormat="1" applyFont="1" applyFill="1" applyAlignment="1" applyProtection="1">
      <alignment horizontal="left" vertical="top" readingOrder="1"/>
      <protection locked="0"/>
    </xf>
    <xf numFmtId="165" fontId="4" fillId="2" borderId="0" xfId="0" applyNumberFormat="1" applyFont="1" applyFill="1" applyAlignment="1" applyProtection="1">
      <alignment horizontal="right" vertical="top" readingOrder="1"/>
      <protection locked="0"/>
    </xf>
    <xf numFmtId="0" fontId="4" fillId="2" borderId="0" xfId="0" applyNumberFormat="1" applyFont="1" applyFill="1" applyAlignment="1" applyProtection="1">
      <alignment horizontal="center" vertical="top" readingOrder="1"/>
      <protection locked="0"/>
    </xf>
    <xf numFmtId="0" fontId="4" fillId="2" borderId="0" xfId="0" applyNumberFormat="1" applyFont="1" applyFill="1" applyAlignment="1" applyProtection="1">
      <alignment horizontal="right" vertical="top" readingOrder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 readingOrder="1"/>
    </xf>
    <xf numFmtId="0" fontId="4" fillId="0" borderId="5" xfId="0" applyNumberFormat="1" applyFont="1" applyFill="1" applyBorder="1" applyAlignment="1" applyProtection="1">
      <alignment vertical="top" readingOrder="1"/>
      <protection locked="0"/>
    </xf>
    <xf numFmtId="166" fontId="4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" borderId="1" xfId="0" applyNumberFormat="1" applyFont="1" applyFill="1" applyBorder="1" applyAlignment="1" applyProtection="1">
      <alignment vertical="top" wrapText="1" readingOrder="1"/>
      <protection locked="0"/>
    </xf>
    <xf numFmtId="0" fontId="4" fillId="4" borderId="1" xfId="0" applyNumberFormat="1" applyFont="1" applyFill="1" applyBorder="1" applyAlignment="1" applyProtection="1">
      <alignment vertical="top" wrapText="1" readingOrder="1"/>
      <protection locked="0"/>
    </xf>
    <xf numFmtId="0" fontId="4" fillId="5" borderId="1" xfId="0" applyNumberFormat="1" applyFont="1" applyFill="1" applyBorder="1" applyAlignment="1" applyProtection="1">
      <alignment vertical="top" wrapText="1" readingOrder="1"/>
      <protection locked="0"/>
    </xf>
    <xf numFmtId="0" fontId="4" fillId="0" borderId="1" xfId="0" applyNumberFormat="1" applyFont="1" applyFill="1" applyBorder="1" applyAlignment="1" applyProtection="1">
      <alignment vertical="top" wrapText="1" readingOrder="1"/>
      <protection locked="0"/>
    </xf>
    <xf numFmtId="0" fontId="4" fillId="0" borderId="10" xfId="0" applyNumberFormat="1" applyFont="1" applyFill="1" applyBorder="1" applyAlignment="1" applyProtection="1">
      <alignment vertical="top" wrapText="1" readingOrder="1"/>
      <protection locked="0"/>
    </xf>
    <xf numFmtId="0" fontId="0" fillId="2" borderId="0" xfId="0" applyNumberFormat="1" applyFill="1" applyAlignment="1" applyProtection="1"/>
    <xf numFmtId="0" fontId="5" fillId="2" borderId="0" xfId="0" applyNumberFormat="1" applyFont="1" applyFill="1" applyAlignment="1" applyProtection="1">
      <alignment horizontal="left"/>
    </xf>
    <xf numFmtId="0" fontId="4" fillId="6" borderId="5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6" borderId="5" xfId="0" applyNumberFormat="1" applyFont="1" applyFill="1" applyBorder="1" applyAlignment="1" applyProtection="1">
      <alignment horizontal="center" vertical="top" readingOrder="1"/>
      <protection locked="0"/>
    </xf>
    <xf numFmtId="0" fontId="4" fillId="6" borderId="5" xfId="0" applyNumberFormat="1" applyFont="1" applyFill="1" applyBorder="1" applyAlignment="1" applyProtection="1">
      <alignment horizontal="right" vertical="top" readingOrder="1"/>
      <protection locked="0"/>
    </xf>
    <xf numFmtId="0" fontId="4" fillId="6" borderId="6" xfId="0" applyNumberFormat="1" applyFont="1" applyFill="1" applyBorder="1" applyAlignment="1" applyProtection="1">
      <alignment horizontal="right" vertical="top" readingOrder="1"/>
      <protection locked="0"/>
    </xf>
    <xf numFmtId="0" fontId="4" fillId="7" borderId="5" xfId="0" applyNumberFormat="1" applyFont="1" applyFill="1" applyBorder="1" applyAlignment="1" applyProtection="1">
      <alignment vertical="top" readingOrder="1"/>
      <protection locked="0"/>
    </xf>
    <xf numFmtId="0" fontId="4" fillId="7" borderId="5" xfId="0" applyNumberFormat="1" applyFont="1" applyFill="1" applyBorder="1" applyAlignment="1" applyProtection="1">
      <alignment vertical="top" wrapText="1" readingOrder="1"/>
      <protection locked="0"/>
    </xf>
    <xf numFmtId="166" fontId="4" fillId="7" borderId="5" xfId="0" applyNumberFormat="1" applyFont="1" applyFill="1" applyBorder="1" applyAlignment="1" applyProtection="1">
      <alignment horizontal="right" vertical="top" wrapText="1" readingOrder="1"/>
    </xf>
    <xf numFmtId="166" fontId="4" fillId="7" borderId="5" xfId="0" applyNumberFormat="1" applyFont="1" applyFill="1" applyBorder="1" applyAlignment="1" applyProtection="1">
      <alignment horizontal="right" vertical="top" readingOrder="1"/>
    </xf>
    <xf numFmtId="0" fontId="3" fillId="8" borderId="5" xfId="0" applyNumberFormat="1" applyFont="1" applyFill="1" applyBorder="1" applyAlignment="1" applyProtection="1">
      <alignment vertical="top" readingOrder="1"/>
      <protection locked="0"/>
    </xf>
    <xf numFmtId="0" fontId="3" fillId="8" borderId="5" xfId="0" applyNumberFormat="1" applyFont="1" applyFill="1" applyBorder="1" applyAlignment="1" applyProtection="1">
      <alignment horizontal="right" vertical="top" wrapText="1" readingOrder="1"/>
      <protection locked="0"/>
    </xf>
    <xf numFmtId="166" fontId="3" fillId="8" borderId="5" xfId="0" applyNumberFormat="1" applyFont="1" applyFill="1" applyBorder="1" applyAlignment="1" applyProtection="1">
      <alignment horizontal="right" vertical="top" wrapText="1" readingOrder="1"/>
    </xf>
    <xf numFmtId="166" fontId="3" fillId="8" borderId="5" xfId="0" applyNumberFormat="1" applyFont="1" applyFill="1" applyBorder="1" applyAlignment="1" applyProtection="1">
      <alignment horizontal="right" vertical="top" readingOrder="1"/>
    </xf>
    <xf numFmtId="0" fontId="6" fillId="2" borderId="0" xfId="2"/>
    <xf numFmtId="0" fontId="8" fillId="2" borderId="23" xfId="1" applyFont="1" applyBorder="1" applyAlignment="1">
      <alignment horizontal="center" vertical="top" wrapText="1"/>
    </xf>
    <xf numFmtId="0" fontId="8" fillId="2" borderId="0" xfId="1" applyFont="1"/>
    <xf numFmtId="0" fontId="8" fillId="2" borderId="0" xfId="1" applyFont="1" applyBorder="1"/>
    <xf numFmtId="49" fontId="8" fillId="2" borderId="23" xfId="1" applyNumberFormat="1" applyFont="1" applyBorder="1" applyAlignment="1">
      <alignment horizontal="center" vertical="top" wrapText="1"/>
    </xf>
    <xf numFmtId="0" fontId="6" fillId="2" borderId="26" xfId="2" applyBorder="1"/>
    <xf numFmtId="49" fontId="4" fillId="5" borderId="2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49" fontId="4" fillId="5" borderId="2" xfId="0" applyNumberFormat="1" applyFont="1" applyFill="1" applyBorder="1" applyAlignment="1" applyProtection="1">
      <alignment horizontal="center" vertical="top" wrapText="1" readingOrder="1"/>
      <protection locked="0"/>
    </xf>
    <xf numFmtId="49" fontId="4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NumberFormat="1" applyFont="1" applyFill="1" applyAlignment="1" applyProtection="1"/>
    <xf numFmtId="165" fontId="8" fillId="0" borderId="5" xfId="0" applyNumberFormat="1" applyFont="1" applyFill="1" applyBorder="1" applyAlignment="1" applyProtection="1">
      <alignment horizontal="right" vertical="top" readingOrder="1"/>
      <protection locked="0"/>
    </xf>
    <xf numFmtId="165" fontId="4" fillId="12" borderId="2" xfId="0" applyNumberFormat="1" applyFont="1" applyFill="1" applyBorder="1" applyAlignment="1" applyProtection="1">
      <alignment horizontal="right" vertical="top" readingOrder="1"/>
    </xf>
    <xf numFmtId="165" fontId="4" fillId="12" borderId="5" xfId="0" applyNumberFormat="1" applyFont="1" applyFill="1" applyBorder="1" applyAlignment="1" applyProtection="1">
      <alignment horizontal="right" vertical="top" readingOrder="1"/>
      <protection locked="0"/>
    </xf>
    <xf numFmtId="0" fontId="12" fillId="12" borderId="2" xfId="0" applyNumberFormat="1" applyFont="1" applyFill="1" applyBorder="1" applyAlignment="1" applyProtection="1">
      <alignment horizontal="right" vertical="top" readingOrder="1"/>
      <protection locked="0"/>
    </xf>
    <xf numFmtId="0" fontId="12" fillId="12" borderId="3" xfId="0" applyNumberFormat="1" applyFont="1" applyFill="1" applyBorder="1" applyAlignment="1" applyProtection="1">
      <alignment horizontal="right" vertical="top" readingOrder="1"/>
      <protection locked="0"/>
    </xf>
    <xf numFmtId="0" fontId="12" fillId="12" borderId="5" xfId="0" applyNumberFormat="1" applyFont="1" applyFill="1" applyBorder="1" applyAlignment="1" applyProtection="1">
      <alignment horizontal="right" vertical="top" readingOrder="1"/>
      <protection locked="0"/>
    </xf>
    <xf numFmtId="0" fontId="12" fillId="12" borderId="6" xfId="0" applyNumberFormat="1" applyFont="1" applyFill="1" applyBorder="1" applyAlignment="1" applyProtection="1">
      <alignment horizontal="right" vertical="top" readingOrder="1"/>
      <protection locked="0"/>
    </xf>
    <xf numFmtId="165" fontId="4" fillId="12" borderId="2" xfId="0" applyNumberFormat="1" applyFont="1" applyFill="1" applyBorder="1" applyAlignment="1" applyProtection="1">
      <alignment horizontal="right" vertical="top" readingOrder="1"/>
      <protection locked="0"/>
    </xf>
    <xf numFmtId="165" fontId="8" fillId="12" borderId="2" xfId="0" applyNumberFormat="1" applyFont="1" applyFill="1" applyBorder="1" applyAlignment="1" applyProtection="1">
      <alignment horizontal="right" vertical="top" readingOrder="1"/>
      <protection locked="0"/>
    </xf>
    <xf numFmtId="3" fontId="4" fillId="12" borderId="2" xfId="0" applyNumberFormat="1" applyFont="1" applyFill="1" applyBorder="1" applyAlignment="1" applyProtection="1">
      <alignment horizontal="right" vertical="top" readingOrder="1"/>
      <protection locked="0"/>
    </xf>
    <xf numFmtId="165" fontId="8" fillId="12" borderId="2" xfId="0" applyNumberFormat="1" applyFont="1" applyFill="1" applyBorder="1" applyAlignment="1" applyProtection="1">
      <alignment horizontal="right" vertical="top" readingOrder="1"/>
    </xf>
    <xf numFmtId="0" fontId="8" fillId="12" borderId="2" xfId="0" applyNumberFormat="1" applyFont="1" applyFill="1" applyBorder="1" applyAlignment="1" applyProtection="1">
      <alignment horizontal="right" vertical="top" readingOrder="1"/>
      <protection locked="0"/>
    </xf>
    <xf numFmtId="0" fontId="8" fillId="12" borderId="3" xfId="0" applyNumberFormat="1" applyFont="1" applyFill="1" applyBorder="1" applyAlignment="1" applyProtection="1">
      <alignment horizontal="right" vertical="top" readingOrder="1"/>
      <protection locked="0"/>
    </xf>
    <xf numFmtId="3" fontId="8" fillId="12" borderId="3" xfId="0" applyNumberFormat="1" applyFont="1" applyFill="1" applyBorder="1" applyAlignment="1" applyProtection="1">
      <alignment horizontal="right" vertical="top" readingOrder="1"/>
      <protection locked="0"/>
    </xf>
    <xf numFmtId="3" fontId="8" fillId="12" borderId="2" xfId="0" applyNumberFormat="1" applyFont="1" applyFill="1" applyBorder="1" applyAlignment="1" applyProtection="1">
      <alignment horizontal="right" vertical="top" readingOrder="1"/>
      <protection locked="0"/>
    </xf>
    <xf numFmtId="0" fontId="17" fillId="0" borderId="0" xfId="0" applyFont="1" applyAlignment="1">
      <alignment vertical="top"/>
    </xf>
    <xf numFmtId="167" fontId="18" fillId="0" borderId="0" xfId="6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168" fontId="17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4" fontId="19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top"/>
    </xf>
    <xf numFmtId="0" fontId="0" fillId="0" borderId="0" xfId="0"/>
    <xf numFmtId="0" fontId="5" fillId="2" borderId="0" xfId="0" applyNumberFormat="1" applyFont="1" applyFill="1" applyAlignment="1" applyProtection="1"/>
    <xf numFmtId="0" fontId="0" fillId="2" borderId="0" xfId="0" applyNumberFormat="1" applyFont="1" applyFill="1" applyAlignment="1" applyProtection="1"/>
    <xf numFmtId="0" fontId="8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 readingOrder="1"/>
    </xf>
    <xf numFmtId="0" fontId="4" fillId="0" borderId="29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30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9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9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0" xfId="0" applyNumberFormat="1" applyFont="1" applyFill="1" applyBorder="1" applyAlignment="1" applyProtection="1">
      <alignment vertical="top" wrapText="1" readingOrder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NumberFormat="1" applyFont="1" applyFill="1" applyBorder="1" applyAlignment="1" applyProtection="1">
      <alignment horizontal="left" vertical="top" readingOrder="1"/>
      <protection locked="0"/>
    </xf>
    <xf numFmtId="165" fontId="4" fillId="0" borderId="0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0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0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3" xfId="0" applyNumberFormat="1" applyFont="1" applyFill="1" applyBorder="1" applyAlignment="1" applyProtection="1">
      <alignment horizontal="left" vertical="top" readingOrder="1"/>
      <protection locked="0"/>
    </xf>
    <xf numFmtId="165" fontId="4" fillId="0" borderId="23" xfId="0" applyNumberFormat="1" applyFont="1" applyFill="1" applyBorder="1" applyAlignment="1" applyProtection="1">
      <alignment horizontal="right" vertical="top" readingOrder="1"/>
      <protection locked="0"/>
    </xf>
    <xf numFmtId="0" fontId="4" fillId="13" borderId="23" xfId="0" applyNumberFormat="1" applyFont="1" applyFill="1" applyBorder="1" applyAlignment="1" applyProtection="1">
      <alignment horizontal="left" vertical="top" readingOrder="1"/>
      <protection locked="0"/>
    </xf>
    <xf numFmtId="165" fontId="4" fillId="13" borderId="23" xfId="0" applyNumberFormat="1" applyFont="1" applyFill="1" applyBorder="1" applyAlignment="1" applyProtection="1">
      <alignment horizontal="right" vertical="top" readingOrder="1"/>
      <protection locked="0"/>
    </xf>
    <xf numFmtId="165" fontId="8" fillId="12" borderId="5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9" xfId="0" applyNumberFormat="1" applyFont="1" applyFill="1" applyBorder="1" applyAlignment="1" applyProtection="1">
      <alignment horizontal="left" vertical="top" readingOrder="1"/>
      <protection locked="0"/>
    </xf>
    <xf numFmtId="165" fontId="4" fillId="0" borderId="29" xfId="0" applyNumberFormat="1" applyFont="1" applyFill="1" applyBorder="1" applyAlignment="1" applyProtection="1">
      <alignment horizontal="right" vertical="top" readingOrder="1"/>
      <protection locked="0"/>
    </xf>
    <xf numFmtId="0" fontId="4" fillId="5" borderId="43" xfId="0" applyNumberFormat="1" applyFont="1" applyFill="1" applyBorder="1" applyAlignment="1" applyProtection="1">
      <alignment vertical="top" wrapText="1" readingOrder="1"/>
      <protection locked="0"/>
    </xf>
    <xf numFmtId="0" fontId="4" fillId="5" borderId="42" xfId="0" applyNumberFormat="1" applyFont="1" applyFill="1" applyBorder="1" applyAlignment="1" applyProtection="1">
      <alignment vertical="top" wrapText="1" readingOrder="1"/>
      <protection locked="0"/>
    </xf>
    <xf numFmtId="49" fontId="4" fillId="5" borderId="4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5" borderId="42" xfId="0" applyNumberFormat="1" applyFont="1" applyFill="1" applyBorder="1" applyAlignment="1" applyProtection="1">
      <alignment horizontal="left" vertical="top" readingOrder="1"/>
      <protection locked="0"/>
    </xf>
    <xf numFmtId="165" fontId="4" fillId="5" borderId="42" xfId="0" applyNumberFormat="1" applyFont="1" applyFill="1" applyBorder="1" applyAlignment="1" applyProtection="1">
      <alignment horizontal="right" vertical="top" readingOrder="1"/>
    </xf>
    <xf numFmtId="0" fontId="4" fillId="0" borderId="23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23" xfId="0" applyNumberFormat="1" applyFont="1" applyFill="1" applyBorder="1" applyAlignment="1" applyProtection="1">
      <alignment horizontal="right" vertical="top" readingOrder="1"/>
      <protection locked="0"/>
    </xf>
    <xf numFmtId="165" fontId="8" fillId="3" borderId="2" xfId="0" applyNumberFormat="1" applyFont="1" applyFill="1" applyBorder="1" applyAlignment="1" applyProtection="1">
      <alignment horizontal="right" vertical="top" readingOrder="1"/>
    </xf>
    <xf numFmtId="0" fontId="8" fillId="0" borderId="23" xfId="0" applyNumberFormat="1" applyFont="1" applyFill="1" applyBorder="1" applyAlignment="1" applyProtection="1">
      <alignment horizontal="left" vertical="top" wrapText="1" readingOrder="1"/>
      <protection locked="0"/>
    </xf>
    <xf numFmtId="49" fontId="8" fillId="12" borderId="23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0" borderId="23" xfId="0" applyNumberFormat="1" applyFont="1" applyFill="1" applyBorder="1" applyAlignment="1" applyProtection="1">
      <alignment horizontal="left" vertical="top" readingOrder="1"/>
      <protection locked="0"/>
    </xf>
    <xf numFmtId="165" fontId="8" fillId="0" borderId="23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23" xfId="0" applyNumberFormat="1" applyFont="1" applyFill="1" applyBorder="1" applyAlignment="1" applyProtection="1">
      <alignment horizontal="center" vertical="top" readingOrder="1"/>
      <protection locked="0"/>
    </xf>
    <xf numFmtId="165" fontId="22" fillId="0" borderId="5" xfId="0" applyNumberFormat="1" applyFont="1" applyFill="1" applyBorder="1" applyAlignment="1" applyProtection="1">
      <alignment horizontal="right" vertical="top" readingOrder="1"/>
      <protection locked="0"/>
    </xf>
    <xf numFmtId="165" fontId="4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0" xfId="0" applyNumberFormat="1" applyFont="1" applyFill="1" applyAlignment="1" applyProtection="1"/>
    <xf numFmtId="165" fontId="23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8" fillId="2" borderId="24" xfId="1" applyFont="1" applyBorder="1" applyAlignment="1">
      <alignment horizontal="left" vertical="top" wrapText="1"/>
    </xf>
    <xf numFmtId="0" fontId="8" fillId="2" borderId="25" xfId="1" applyFont="1" applyBorder="1" applyAlignment="1">
      <alignment horizontal="left" vertical="top" wrapText="1"/>
    </xf>
    <xf numFmtId="0" fontId="4" fillId="5" borderId="17" xfId="0" applyNumberFormat="1" applyFont="1" applyFill="1" applyBorder="1" applyAlignment="1" applyProtection="1">
      <alignment vertical="top" wrapText="1" readingOrder="1"/>
      <protection locked="0"/>
    </xf>
    <xf numFmtId="0" fontId="4" fillId="5" borderId="20" xfId="0" applyNumberFormat="1" applyFont="1" applyFill="1" applyBorder="1" applyAlignment="1" applyProtection="1">
      <alignment vertical="top" wrapText="1" readingOrder="1"/>
      <protection locked="0"/>
    </xf>
    <xf numFmtId="49" fontId="4" fillId="5" borderId="20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5" borderId="20" xfId="0" applyNumberFormat="1" applyFont="1" applyFill="1" applyBorder="1" applyAlignment="1" applyProtection="1">
      <alignment horizontal="left" vertical="top" readingOrder="1"/>
      <protection locked="0"/>
    </xf>
    <xf numFmtId="165" fontId="4" fillId="5" borderId="20" xfId="0" applyNumberFormat="1" applyFont="1" applyFill="1" applyBorder="1" applyAlignment="1" applyProtection="1">
      <alignment horizontal="right" vertical="top" readingOrder="1"/>
    </xf>
    <xf numFmtId="0" fontId="8" fillId="14" borderId="17" xfId="0" applyFont="1" applyFill="1" applyBorder="1" applyAlignment="1" applyProtection="1">
      <alignment vertical="top" wrapText="1" readingOrder="1"/>
      <protection locked="0"/>
    </xf>
    <xf numFmtId="0" fontId="8" fillId="14" borderId="20" xfId="0" applyFont="1" applyFill="1" applyBorder="1" applyAlignment="1" applyProtection="1">
      <alignment vertical="top" wrapText="1" readingOrder="1"/>
      <protection locked="0"/>
    </xf>
    <xf numFmtId="49" fontId="8" fillId="14" borderId="20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14" borderId="20" xfId="0" applyFont="1" applyFill="1" applyBorder="1" applyAlignment="1" applyProtection="1">
      <alignment horizontal="left" vertical="top" readingOrder="1"/>
      <protection locked="0"/>
    </xf>
    <xf numFmtId="165" fontId="8" fillId="14" borderId="20" xfId="0" applyNumberFormat="1" applyFont="1" applyFill="1" applyBorder="1" applyAlignment="1">
      <alignment horizontal="right" vertical="top" readingOrder="1"/>
    </xf>
    <xf numFmtId="165" fontId="8" fillId="14" borderId="34" xfId="0" applyNumberFormat="1" applyFont="1" applyFill="1" applyBorder="1" applyAlignment="1">
      <alignment horizontal="right" vertical="top" readingOrder="1"/>
    </xf>
    <xf numFmtId="0" fontId="8" fillId="14" borderId="44" xfId="0" applyFont="1" applyFill="1" applyBorder="1" applyAlignment="1" applyProtection="1">
      <alignment horizontal="left" vertical="top" wrapText="1" readingOrder="1"/>
      <protection locked="0"/>
    </xf>
    <xf numFmtId="0" fontId="8" fillId="14" borderId="44" xfId="0" applyFont="1" applyFill="1" applyBorder="1" applyAlignment="1" applyProtection="1">
      <alignment horizontal="center" vertical="top" wrapText="1" readingOrder="1"/>
      <protection locked="0"/>
    </xf>
    <xf numFmtId="0" fontId="8" fillId="14" borderId="45" xfId="0" applyFont="1" applyFill="1" applyBorder="1" applyAlignment="1" applyProtection="1">
      <alignment horizontal="center" vertical="top" wrapText="1" readingOrder="1"/>
      <protection locked="0"/>
    </xf>
    <xf numFmtId="0" fontId="13" fillId="0" borderId="41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center" wrapText="1" readingOrder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Alignment="1" applyProtection="1">
      <alignment horizontal="left"/>
    </xf>
    <xf numFmtId="0" fontId="4" fillId="3" borderId="14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3" borderId="15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3" borderId="16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4" borderId="17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4" borderId="18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4" borderId="19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4" borderId="20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4" borderId="21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4" borderId="2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4" borderId="20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4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4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4" borderId="20" xfId="0" applyNumberFormat="1" applyFont="1" applyFill="1" applyBorder="1" applyAlignment="1" applyProtection="1">
      <alignment horizontal="center" vertical="top" readingOrder="1"/>
      <protection locked="0"/>
    </xf>
    <xf numFmtId="0" fontId="4" fillId="4" borderId="21" xfId="0" applyNumberFormat="1" applyFont="1" applyFill="1" applyBorder="1" applyAlignment="1" applyProtection="1">
      <alignment horizontal="center" vertical="top" readingOrder="1"/>
      <protection locked="0"/>
    </xf>
    <xf numFmtId="0" fontId="4" fillId="4" borderId="22" xfId="0" applyNumberFormat="1" applyFont="1" applyFill="1" applyBorder="1" applyAlignment="1" applyProtection="1">
      <alignment horizontal="center" vertical="top" readingOrder="1"/>
      <protection locked="0"/>
    </xf>
    <xf numFmtId="165" fontId="4" fillId="4" borderId="20" xfId="0" applyNumberFormat="1" applyFont="1" applyFill="1" applyBorder="1" applyAlignment="1" applyProtection="1">
      <alignment horizontal="center" vertical="top" readingOrder="1"/>
    </xf>
    <xf numFmtId="165" fontId="4" fillId="4" borderId="21" xfId="0" applyNumberFormat="1" applyFont="1" applyFill="1" applyBorder="1" applyAlignment="1" applyProtection="1">
      <alignment horizontal="center" vertical="top" readingOrder="1"/>
    </xf>
    <xf numFmtId="165" fontId="4" fillId="4" borderId="22" xfId="0" applyNumberFormat="1" applyFont="1" applyFill="1" applyBorder="1" applyAlignment="1" applyProtection="1">
      <alignment horizontal="center" vertical="top" readingOrder="1"/>
    </xf>
    <xf numFmtId="165" fontId="8" fillId="4" borderId="20" xfId="0" applyNumberFormat="1" applyFont="1" applyFill="1" applyBorder="1" applyAlignment="1" applyProtection="1">
      <alignment horizontal="center" vertical="top" readingOrder="1"/>
    </xf>
    <xf numFmtId="165" fontId="8" fillId="4" borderId="21" xfId="0" applyNumberFormat="1" applyFont="1" applyFill="1" applyBorder="1" applyAlignment="1" applyProtection="1">
      <alignment horizontal="center" vertical="top" readingOrder="1"/>
    </xf>
    <xf numFmtId="165" fontId="8" fillId="4" borderId="22" xfId="0" applyNumberFormat="1" applyFont="1" applyFill="1" applyBorder="1" applyAlignment="1" applyProtection="1">
      <alignment horizontal="center" vertical="top" readingOrder="1"/>
    </xf>
    <xf numFmtId="0" fontId="3" fillId="2" borderId="0" xfId="0" applyNumberFormat="1" applyFont="1" applyFill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4" xfId="0" applyNumberFormat="1" applyFont="1" applyFill="1" applyBorder="1" applyAlignment="1" applyProtection="1">
      <alignment horizontal="center" vertical="center" wrapText="1" readingOrder="1"/>
    </xf>
    <xf numFmtId="0" fontId="3" fillId="0" borderId="7" xfId="0" applyNumberFormat="1" applyFont="1" applyFill="1" applyBorder="1" applyAlignment="1" applyProtection="1">
      <alignment horizontal="center" vertical="center" wrapText="1" readingOrder="1"/>
    </xf>
    <xf numFmtId="0" fontId="3" fillId="0" borderId="2" xfId="0" applyNumberFormat="1" applyFont="1" applyFill="1" applyBorder="1" applyAlignment="1" applyProtection="1">
      <alignment horizontal="center" vertical="center" wrapText="1" readingOrder="1"/>
    </xf>
    <xf numFmtId="0" fontId="3" fillId="0" borderId="8" xfId="0" applyNumberFormat="1" applyFont="1" applyFill="1" applyBorder="1" applyAlignment="1" applyProtection="1">
      <alignment horizontal="center" vertical="center" wrapText="1" readingOrder="1"/>
    </xf>
    <xf numFmtId="0" fontId="3" fillId="0" borderId="20" xfId="0" applyNumberFormat="1" applyFont="1" applyFill="1" applyBorder="1" applyAlignment="1" applyProtection="1">
      <alignment horizontal="center" vertical="center" wrapText="1" readingOrder="1"/>
    </xf>
    <xf numFmtId="0" fontId="3" fillId="0" borderId="21" xfId="0" applyNumberFormat="1" applyFont="1" applyFill="1" applyBorder="1" applyAlignment="1" applyProtection="1">
      <alignment horizontal="center" vertical="center" wrapText="1" readingOrder="1"/>
    </xf>
    <xf numFmtId="0" fontId="3" fillId="0" borderId="22" xfId="0" applyNumberFormat="1" applyFont="1" applyFill="1" applyBorder="1" applyAlignment="1" applyProtection="1">
      <alignment horizontal="center" vertical="center" wrapText="1" readingOrder="1"/>
    </xf>
    <xf numFmtId="0" fontId="4" fillId="0" borderId="33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31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32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9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2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30" xfId="0" applyNumberFormat="1" applyFont="1" applyFill="1" applyBorder="1" applyAlignment="1" applyProtection="1">
      <alignment horizontal="center" vertical="top" readingOrder="1"/>
      <protection locked="0"/>
    </xf>
    <xf numFmtId="0" fontId="4" fillId="5" borderId="14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5" borderId="15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5" borderId="16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20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1" xfId="0" applyNumberFormat="1" applyFont="1" applyFill="1" applyBorder="1" applyAlignment="1" applyProtection="1">
      <alignment horizontal="center" vertical="top" readingOrder="1"/>
      <protection locked="0"/>
    </xf>
    <xf numFmtId="3" fontId="4" fillId="0" borderId="30" xfId="0" applyNumberFormat="1" applyFont="1" applyFill="1" applyBorder="1" applyAlignment="1" applyProtection="1">
      <alignment horizontal="center" vertical="top" readingOrder="1"/>
      <protection locked="0"/>
    </xf>
    <xf numFmtId="3" fontId="4" fillId="0" borderId="31" xfId="0" applyNumberFormat="1" applyFont="1" applyFill="1" applyBorder="1" applyAlignment="1" applyProtection="1">
      <alignment horizontal="center" vertical="top" readingOrder="1"/>
      <protection locked="0"/>
    </xf>
    <xf numFmtId="3" fontId="4" fillId="0" borderId="32" xfId="0" applyNumberFormat="1" applyFont="1" applyFill="1" applyBorder="1" applyAlignment="1" applyProtection="1">
      <alignment horizontal="center" vertical="top" readingOrder="1"/>
      <protection locked="0"/>
    </xf>
    <xf numFmtId="0" fontId="4" fillId="5" borderId="34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5" borderId="35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5" borderId="36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14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15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16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5" borderId="39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5" borderId="13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5" borderId="40" xfId="0" applyNumberFormat="1" applyFont="1" applyFill="1" applyBorder="1" applyAlignment="1" applyProtection="1">
      <alignment horizontal="center" vertical="top" wrapText="1" readingOrder="1"/>
      <protection locked="0"/>
    </xf>
    <xf numFmtId="3" fontId="4" fillId="0" borderId="29" xfId="0" applyNumberFormat="1" applyFont="1" applyFill="1" applyBorder="1" applyAlignment="1" applyProtection="1">
      <alignment horizontal="center" vertical="top" readingOrder="1"/>
      <protection locked="0"/>
    </xf>
    <xf numFmtId="3" fontId="4" fillId="0" borderId="21" xfId="0" applyNumberFormat="1" applyFont="1" applyFill="1" applyBorder="1" applyAlignment="1" applyProtection="1">
      <alignment horizontal="center" vertical="top" readingOrder="1"/>
      <protection locked="0"/>
    </xf>
    <xf numFmtId="3" fontId="4" fillId="0" borderId="22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17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8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9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20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21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22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0" borderId="20" xfId="0" applyNumberFormat="1" applyFont="1" applyFill="1" applyBorder="1" applyAlignment="1" applyProtection="1">
      <alignment horizontal="center" vertical="top" wrapText="1" readingOrder="1"/>
      <protection locked="0"/>
    </xf>
    <xf numFmtId="49" fontId="4" fillId="0" borderId="21" xfId="0" applyNumberFormat="1" applyFont="1" applyFill="1" applyBorder="1" applyAlignment="1" applyProtection="1">
      <alignment horizontal="center" vertical="top" wrapText="1" readingOrder="1"/>
      <protection locked="0"/>
    </xf>
    <xf numFmtId="49" fontId="4" fillId="0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29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29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1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2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34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35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36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37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38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39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40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30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31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32" xfId="0" applyNumberFormat="1" applyFont="1" applyFill="1" applyBorder="1" applyAlignment="1" applyProtection="1">
      <alignment horizontal="right" vertical="top" readingOrder="1"/>
      <protection locked="0"/>
    </xf>
    <xf numFmtId="0" fontId="4" fillId="12" borderId="30" xfId="0" applyNumberFormat="1" applyFont="1" applyFill="1" applyBorder="1" applyAlignment="1" applyProtection="1">
      <alignment horizontal="right" vertical="top" readingOrder="1"/>
      <protection locked="0"/>
    </xf>
    <xf numFmtId="0" fontId="4" fillId="12" borderId="32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7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18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19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12" borderId="29" xfId="0" applyNumberFormat="1" applyFont="1" applyFill="1" applyBorder="1" applyAlignment="1" applyProtection="1">
      <alignment horizontal="right" vertical="top" readingOrder="1"/>
      <protection locked="0"/>
    </xf>
    <xf numFmtId="0" fontId="4" fillId="12" borderId="22" xfId="0" applyNumberFormat="1" applyFont="1" applyFill="1" applyBorder="1" applyAlignment="1" applyProtection="1">
      <alignment horizontal="right" vertical="top" readingOrder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22" xfId="0" applyNumberFormat="1" applyFont="1" applyFill="1" applyBorder="1" applyAlignment="1" applyProtection="1">
      <alignment horizontal="right" vertical="top" readingOrder="1"/>
      <protection locked="0"/>
    </xf>
    <xf numFmtId="0" fontId="20" fillId="0" borderId="41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vertical="top" wrapText="1" readingOrder="1"/>
      <protection locked="0"/>
    </xf>
    <xf numFmtId="0" fontId="4" fillId="0" borderId="19" xfId="0" applyNumberFormat="1" applyFont="1" applyFill="1" applyBorder="1" applyAlignment="1" applyProtection="1">
      <alignment vertical="top" wrapText="1" readingOrder="1"/>
      <protection locked="0"/>
    </xf>
    <xf numFmtId="0" fontId="8" fillId="2" borderId="24" xfId="1" applyFont="1" applyBorder="1" applyAlignment="1">
      <alignment horizontal="left" vertical="top" wrapText="1"/>
    </xf>
    <xf numFmtId="0" fontId="8" fillId="2" borderId="25" xfId="1" applyFont="1" applyBorder="1" applyAlignment="1">
      <alignment horizontal="left" vertical="top" wrapText="1"/>
    </xf>
    <xf numFmtId="0" fontId="7" fillId="2" borderId="23" xfId="1" applyFont="1" applyBorder="1" applyAlignment="1">
      <alignment horizontal="center" vertical="center"/>
    </xf>
    <xf numFmtId="0" fontId="8" fillId="2" borderId="24" xfId="1" applyFont="1" applyBorder="1" applyAlignment="1">
      <alignment horizontal="center" vertical="top" wrapText="1"/>
    </xf>
    <xf numFmtId="0" fontId="8" fillId="2" borderId="25" xfId="1" applyFont="1" applyBorder="1" applyAlignment="1">
      <alignment horizontal="center" vertical="top" wrapText="1"/>
    </xf>
    <xf numFmtId="0" fontId="21" fillId="2" borderId="0" xfId="1" applyFont="1" applyFill="1" applyBorder="1" applyAlignment="1">
      <alignment horizontal="left" vertical="top" wrapText="1"/>
    </xf>
    <xf numFmtId="0" fontId="8" fillId="2" borderId="23" xfId="1" applyFont="1" applyBorder="1" applyAlignment="1">
      <alignment horizontal="left" vertical="top" wrapText="1"/>
    </xf>
  </cellXfs>
  <cellStyles count="7">
    <cellStyle name="Comma" xfId="6" builtinId="3"/>
    <cellStyle name="Excel Built-in Normal" xfId="1" xr:uid="{00000000-0005-0000-0000-000000000000}"/>
    <cellStyle name="Įprastas 2" xfId="2" xr:uid="{00000000-0005-0000-0000-000002000000}"/>
    <cellStyle name="Įvestis 2" xfId="3" xr:uid="{00000000-0005-0000-0000-000003000000}"/>
    <cellStyle name="Normal" xfId="0" builtinId="0"/>
    <cellStyle name="Pastaba 2" xfId="4" xr:uid="{00000000-0005-0000-0000-000005000000}"/>
    <cellStyle name="Skaičiavimas 2" xfId="5" xr:uid="{00000000-0005-0000-0000-000006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B194"/>
  <sheetViews>
    <sheetView showZeros="0" tabSelected="1" topLeftCell="A168" zoomScale="90" zoomScaleNormal="90" workbookViewId="0">
      <selection activeCell="A182" sqref="A182:G194"/>
    </sheetView>
  </sheetViews>
  <sheetFormatPr defaultRowHeight="15" x14ac:dyDescent="0.25"/>
  <cols>
    <col min="1" max="1" width="9.85546875" style="2" customWidth="1"/>
    <col min="2" max="2" width="33.140625" style="4" customWidth="1"/>
    <col min="3" max="3" width="19.7109375" style="4" customWidth="1"/>
    <col min="4" max="4" width="14.140625" style="2" customWidth="1"/>
    <col min="5" max="5" width="16.140625" style="2" customWidth="1"/>
    <col min="6" max="8" width="14.28515625" style="2" customWidth="1"/>
    <col min="9" max="9" width="14.140625" style="2" customWidth="1"/>
    <col min="10" max="10" width="37.42578125" style="4" customWidth="1"/>
    <col min="11" max="11" width="6.5703125" style="2" customWidth="1"/>
    <col min="12" max="12" width="8.42578125" style="2" customWidth="1"/>
    <col min="13" max="13" width="10.7109375" style="2" customWidth="1"/>
    <col min="14" max="14" width="11.42578125" style="2" customWidth="1"/>
    <col min="15" max="15" width="31.5703125" style="2" customWidth="1"/>
    <col min="16" max="16384" width="9.140625" style="2"/>
  </cols>
  <sheetData>
    <row r="2" spans="1:236" s="115" customFormat="1" ht="15.75" x14ac:dyDescent="0.25">
      <c r="A2" s="108"/>
      <c r="B2" s="108"/>
      <c r="C2" s="108"/>
      <c r="D2" s="108"/>
      <c r="E2" s="109"/>
      <c r="F2" s="110"/>
      <c r="G2" s="110"/>
      <c r="H2" s="111"/>
      <c r="I2" s="111"/>
      <c r="J2" s="112" t="s">
        <v>255</v>
      </c>
      <c r="K2" s="113"/>
      <c r="L2" s="113"/>
      <c r="M2" s="113"/>
      <c r="N2" s="113"/>
      <c r="O2" s="113"/>
      <c r="P2" s="113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</row>
    <row r="3" spans="1:236" s="115" customFormat="1" ht="15.75" x14ac:dyDescent="0.25">
      <c r="A3" s="108"/>
      <c r="B3" s="108"/>
      <c r="C3" s="108"/>
      <c r="D3" s="108"/>
      <c r="E3" s="109"/>
      <c r="F3" s="110"/>
      <c r="G3" s="110"/>
      <c r="H3" s="111"/>
      <c r="I3" s="111"/>
      <c r="J3" s="112" t="s">
        <v>256</v>
      </c>
      <c r="K3" s="113"/>
      <c r="L3" s="113"/>
      <c r="M3" s="113"/>
      <c r="N3" s="113"/>
      <c r="O3" s="113"/>
      <c r="P3" s="113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</row>
    <row r="4" spans="1:236" s="115" customFormat="1" ht="15.75" x14ac:dyDescent="0.25">
      <c r="A4" s="108"/>
      <c r="B4" s="108"/>
      <c r="C4" s="108"/>
      <c r="D4" s="108"/>
      <c r="E4" s="109"/>
      <c r="F4" s="110"/>
      <c r="G4" s="110"/>
      <c r="H4" s="111"/>
      <c r="I4" s="111"/>
      <c r="J4" s="112" t="s">
        <v>257</v>
      </c>
      <c r="K4" s="113"/>
      <c r="L4" s="113"/>
      <c r="M4" s="113"/>
      <c r="N4" s="113"/>
      <c r="O4" s="113"/>
      <c r="P4" s="113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</row>
    <row r="5" spans="1:236" s="115" customFormat="1" ht="15.75" x14ac:dyDescent="0.25">
      <c r="A5" s="108"/>
      <c r="B5" s="108"/>
      <c r="C5" s="108"/>
      <c r="D5" s="108"/>
      <c r="E5" s="109"/>
      <c r="F5" s="110"/>
      <c r="G5" s="110"/>
      <c r="H5" s="111"/>
      <c r="I5" s="111"/>
      <c r="J5" s="112" t="s">
        <v>258</v>
      </c>
      <c r="K5" s="113"/>
      <c r="L5" s="113"/>
      <c r="M5" s="113"/>
      <c r="N5" s="113"/>
      <c r="O5" s="113"/>
      <c r="P5" s="113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</row>
    <row r="6" spans="1:236" s="115" customFormat="1" ht="15.75" x14ac:dyDescent="0.25">
      <c r="A6" s="108"/>
      <c r="B6" s="108"/>
      <c r="C6" s="108"/>
      <c r="D6" s="108"/>
      <c r="E6" s="109"/>
      <c r="F6" s="110"/>
      <c r="G6" s="110"/>
      <c r="H6" s="111"/>
      <c r="I6" s="111"/>
      <c r="J6" s="112" t="s">
        <v>288</v>
      </c>
      <c r="K6" s="113"/>
      <c r="L6" s="113"/>
      <c r="M6" s="113"/>
      <c r="N6" s="113"/>
      <c r="O6" s="113"/>
      <c r="P6" s="113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</row>
    <row r="7" spans="1:236" s="67" customFormat="1" ht="15" customHeight="1" x14ac:dyDescent="0.25">
      <c r="J7" s="116" t="s">
        <v>259</v>
      </c>
      <c r="K7" s="116"/>
      <c r="L7" s="116"/>
      <c r="M7" s="116"/>
      <c r="N7" s="116"/>
      <c r="O7" s="116"/>
      <c r="P7" s="117"/>
    </row>
    <row r="9" spans="1:236" s="67" customFormat="1" x14ac:dyDescent="0.25">
      <c r="J9" s="177" t="s">
        <v>225</v>
      </c>
      <c r="K9" s="177"/>
      <c r="L9" s="177"/>
      <c r="M9" s="177"/>
      <c r="N9" s="177"/>
      <c r="O9" s="177"/>
      <c r="P9" s="177"/>
    </row>
    <row r="10" spans="1:236" s="67" customFormat="1" x14ac:dyDescent="0.25">
      <c r="J10" s="177" t="s">
        <v>226</v>
      </c>
      <c r="K10" s="177"/>
      <c r="L10" s="177"/>
      <c r="M10" s="177"/>
      <c r="N10" s="177"/>
      <c r="O10" s="177"/>
      <c r="P10" s="177"/>
    </row>
    <row r="11" spans="1:236" s="67" customFormat="1" x14ac:dyDescent="0.25">
      <c r="J11" s="177" t="s">
        <v>227</v>
      </c>
      <c r="K11" s="177"/>
      <c r="L11" s="177"/>
      <c r="M11" s="177"/>
      <c r="N11" s="177"/>
      <c r="O11" s="177"/>
      <c r="P11" s="177"/>
    </row>
    <row r="12" spans="1:236" s="67" customFormat="1" x14ac:dyDescent="0.25">
      <c r="J12" s="68"/>
      <c r="K12" s="68"/>
      <c r="L12" s="68"/>
      <c r="M12" s="68"/>
      <c r="N12" s="68"/>
      <c r="O12" s="68"/>
      <c r="P12" s="68"/>
    </row>
    <row r="13" spans="1:236" s="1" customFormat="1" ht="15.75" x14ac:dyDescent="0.25">
      <c r="A13" s="199" t="s">
        <v>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</row>
    <row r="14" spans="1:236" ht="15.75" x14ac:dyDescent="0.25">
      <c r="A14" s="5"/>
      <c r="B14" s="6"/>
      <c r="C14" s="6"/>
      <c r="D14" s="5"/>
      <c r="E14" s="5"/>
      <c r="F14" s="5"/>
      <c r="G14" s="5"/>
      <c r="H14" s="5"/>
      <c r="I14" s="5"/>
      <c r="J14" s="6"/>
      <c r="K14" s="5"/>
      <c r="L14" s="5"/>
      <c r="M14" s="5"/>
      <c r="N14" s="5"/>
    </row>
    <row r="15" spans="1:236" ht="16.5" thickBot="1" x14ac:dyDescent="0.3">
      <c r="A15" s="5"/>
      <c r="B15" s="6"/>
      <c r="C15" s="6"/>
      <c r="D15" s="5"/>
      <c r="E15" s="5"/>
      <c r="F15" s="5"/>
      <c r="G15" s="5"/>
      <c r="H15" s="5"/>
      <c r="I15" s="5"/>
      <c r="J15" s="6"/>
      <c r="K15" s="5"/>
      <c r="L15" s="5"/>
      <c r="M15" s="176" t="s">
        <v>224</v>
      </c>
      <c r="N15" s="176"/>
    </row>
    <row r="16" spans="1:236" ht="15.75" customHeight="1" x14ac:dyDescent="0.25">
      <c r="A16" s="200" t="s">
        <v>1</v>
      </c>
      <c r="B16" s="203" t="s">
        <v>2</v>
      </c>
      <c r="C16" s="203" t="s">
        <v>3</v>
      </c>
      <c r="D16" s="203" t="s">
        <v>4</v>
      </c>
      <c r="E16" s="205" t="s">
        <v>5</v>
      </c>
      <c r="F16" s="203" t="s">
        <v>222</v>
      </c>
      <c r="G16" s="203" t="s">
        <v>260</v>
      </c>
      <c r="H16" s="203" t="s">
        <v>6</v>
      </c>
      <c r="I16" s="203" t="s">
        <v>7</v>
      </c>
      <c r="J16" s="203" t="s">
        <v>223</v>
      </c>
      <c r="K16" s="266"/>
      <c r="L16" s="266"/>
      <c r="M16" s="266"/>
      <c r="N16" s="267"/>
    </row>
    <row r="17" spans="1:14" ht="15.75" x14ac:dyDescent="0.25">
      <c r="A17" s="201"/>
      <c r="B17" s="173"/>
      <c r="C17" s="173"/>
      <c r="D17" s="173"/>
      <c r="E17" s="206"/>
      <c r="F17" s="173"/>
      <c r="G17" s="173"/>
      <c r="H17" s="173"/>
      <c r="I17" s="173"/>
      <c r="J17" s="173" t="s">
        <v>8</v>
      </c>
      <c r="K17" s="173" t="s">
        <v>9</v>
      </c>
      <c r="L17" s="173" t="s">
        <v>10</v>
      </c>
      <c r="M17" s="174"/>
      <c r="N17" s="175"/>
    </row>
    <row r="18" spans="1:14" ht="44.25" customHeight="1" thickBot="1" x14ac:dyDescent="0.3">
      <c r="A18" s="202"/>
      <c r="B18" s="204"/>
      <c r="C18" s="204"/>
      <c r="D18" s="204"/>
      <c r="E18" s="207"/>
      <c r="F18" s="204"/>
      <c r="G18" s="204"/>
      <c r="H18" s="204"/>
      <c r="I18" s="204"/>
      <c r="J18" s="204"/>
      <c r="K18" s="204"/>
      <c r="L18" s="7" t="s">
        <v>11</v>
      </c>
      <c r="M18" s="7" t="s">
        <v>12</v>
      </c>
      <c r="N18" s="8" t="s">
        <v>13</v>
      </c>
    </row>
    <row r="19" spans="1:14" ht="32.25" customHeight="1" thickBot="1" x14ac:dyDescent="0.3">
      <c r="A19" s="62" t="s">
        <v>14</v>
      </c>
      <c r="B19" s="9" t="s">
        <v>15</v>
      </c>
      <c r="C19" s="10"/>
      <c r="D19" s="11"/>
      <c r="E19" s="12">
        <f>E20+E141+E146+E164</f>
        <v>44123.4</v>
      </c>
      <c r="F19" s="12">
        <f>(F20+F141+F146+F164)-0.1</f>
        <v>46257.9</v>
      </c>
      <c r="G19" s="146">
        <f>(G20+G141+G146+G164)-0.1</f>
        <v>47209.799999999996</v>
      </c>
      <c r="H19" s="12">
        <f>H20+H141+H146+H164</f>
        <v>43562.1</v>
      </c>
      <c r="I19" s="12">
        <f>I20+I141+I146+I164</f>
        <v>41974.8</v>
      </c>
      <c r="J19" s="178"/>
      <c r="K19" s="179"/>
      <c r="L19" s="179"/>
      <c r="M19" s="179"/>
      <c r="N19" s="180"/>
    </row>
    <row r="20" spans="1:14" ht="63" customHeight="1" x14ac:dyDescent="0.25">
      <c r="A20" s="181" t="s">
        <v>17</v>
      </c>
      <c r="B20" s="184" t="s">
        <v>18</v>
      </c>
      <c r="C20" s="187"/>
      <c r="D20" s="190"/>
      <c r="E20" s="193">
        <f>E21+E22+E23+E30+E101+E114+E118+E124+E127+E130+E135+E137+0.1</f>
        <v>42569.5</v>
      </c>
      <c r="F20" s="193">
        <v>44416.5</v>
      </c>
      <c r="G20" s="196">
        <f>G21+G22+G23+G30+G101+G114+G118+G124+G127+G130+G135+G137</f>
        <v>45386.2</v>
      </c>
      <c r="H20" s="193">
        <f>H21+H22+H23+H30+H101+H114+H118+H124+H127+H130+H135+H137</f>
        <v>42656.5</v>
      </c>
      <c r="I20" s="193">
        <f>I21+I22+I23+I30+I101+I114+I118+I124+I127+I130+I135+I137</f>
        <v>41031.4</v>
      </c>
      <c r="J20" s="14" t="s">
        <v>19</v>
      </c>
      <c r="K20" s="17" t="s">
        <v>20</v>
      </c>
      <c r="L20" s="18">
        <v>100</v>
      </c>
      <c r="M20" s="18">
        <v>100</v>
      </c>
      <c r="N20" s="19">
        <v>100</v>
      </c>
    </row>
    <row r="21" spans="1:14" ht="31.5" x14ac:dyDescent="0.25">
      <c r="A21" s="182"/>
      <c r="B21" s="185"/>
      <c r="C21" s="188"/>
      <c r="D21" s="191"/>
      <c r="E21" s="194"/>
      <c r="F21" s="194"/>
      <c r="G21" s="197"/>
      <c r="H21" s="194"/>
      <c r="I21" s="194"/>
      <c r="J21" s="69" t="s">
        <v>21</v>
      </c>
      <c r="K21" s="70" t="s">
        <v>16</v>
      </c>
      <c r="L21" s="71">
        <v>7</v>
      </c>
      <c r="M21" s="71">
        <v>4</v>
      </c>
      <c r="N21" s="72">
        <v>2</v>
      </c>
    </row>
    <row r="22" spans="1:14" ht="32.25" thickBot="1" x14ac:dyDescent="0.3">
      <c r="A22" s="183"/>
      <c r="B22" s="186"/>
      <c r="C22" s="189"/>
      <c r="D22" s="192"/>
      <c r="E22" s="195"/>
      <c r="F22" s="195"/>
      <c r="G22" s="198"/>
      <c r="H22" s="195"/>
      <c r="I22" s="195"/>
      <c r="J22" s="69" t="s">
        <v>22</v>
      </c>
      <c r="K22" s="70" t="s">
        <v>20</v>
      </c>
      <c r="L22" s="71">
        <v>42</v>
      </c>
      <c r="M22" s="71">
        <v>42.5</v>
      </c>
      <c r="N22" s="72">
        <v>43</v>
      </c>
    </row>
    <row r="23" spans="1:14" ht="32.25" thickBot="1" x14ac:dyDescent="0.3">
      <c r="A23" s="64" t="s">
        <v>23</v>
      </c>
      <c r="B23" s="27" t="s">
        <v>24</v>
      </c>
      <c r="C23" s="28"/>
      <c r="D23" s="29"/>
      <c r="E23" s="30">
        <f>E24+E26+E27</f>
        <v>2097.8000000000002</v>
      </c>
      <c r="F23" s="30">
        <f>F24+F26+F27</f>
        <v>2253.1</v>
      </c>
      <c r="G23" s="30">
        <f>G24+G26+G27</f>
        <v>2549.9</v>
      </c>
      <c r="H23" s="30">
        <f>H24+H26+H27</f>
        <v>2320.6999999999998</v>
      </c>
      <c r="I23" s="30">
        <f>I24+I26+I27</f>
        <v>2390.3000000000002</v>
      </c>
      <c r="J23" s="214"/>
      <c r="K23" s="215"/>
      <c r="L23" s="215"/>
      <c r="M23" s="215"/>
      <c r="N23" s="216"/>
    </row>
    <row r="24" spans="1:14" ht="31.5" customHeight="1" x14ac:dyDescent="0.25">
      <c r="A24" s="234" t="s">
        <v>25</v>
      </c>
      <c r="B24" s="237" t="s">
        <v>26</v>
      </c>
      <c r="C24" s="240" t="s">
        <v>232</v>
      </c>
      <c r="D24" s="33" t="s">
        <v>27</v>
      </c>
      <c r="E24" s="34">
        <f>SUM(E25:E25)+1469.6</f>
        <v>1469.6</v>
      </c>
      <c r="F24" s="34">
        <f>SUM(F25:F25)+1555.2</f>
        <v>1555.2</v>
      </c>
      <c r="G24" s="34">
        <v>1852</v>
      </c>
      <c r="H24" s="34">
        <f>SUM(H25:H25)+1601.8</f>
        <v>1601.8</v>
      </c>
      <c r="I24" s="34">
        <f>SUM(I25:I25)+1649.9</f>
        <v>1649.9</v>
      </c>
      <c r="J24" s="32" t="s">
        <v>28</v>
      </c>
      <c r="K24" s="35" t="s">
        <v>29</v>
      </c>
      <c r="L24" s="36">
        <v>530</v>
      </c>
      <c r="M24" s="36">
        <v>540</v>
      </c>
      <c r="N24" s="37">
        <v>540</v>
      </c>
    </row>
    <row r="25" spans="1:14" ht="28.5" customHeight="1" thickBot="1" x14ac:dyDescent="0.3">
      <c r="A25" s="236"/>
      <c r="B25" s="239"/>
      <c r="C25" s="242"/>
      <c r="D25" s="22"/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1" t="s">
        <v>30</v>
      </c>
      <c r="K25" s="24" t="s">
        <v>29</v>
      </c>
      <c r="L25" s="25">
        <v>3</v>
      </c>
      <c r="M25" s="25">
        <v>3</v>
      </c>
      <c r="N25" s="26">
        <v>3</v>
      </c>
    </row>
    <row r="26" spans="1:14" ht="32.25" thickBot="1" x14ac:dyDescent="0.3">
      <c r="A26" s="65" t="s">
        <v>31</v>
      </c>
      <c r="B26" s="31" t="s">
        <v>32</v>
      </c>
      <c r="C26" s="89" t="s">
        <v>232</v>
      </c>
      <c r="D26" s="33" t="s">
        <v>27</v>
      </c>
      <c r="E26" s="38">
        <v>116.7</v>
      </c>
      <c r="F26" s="38">
        <v>132.80000000000001</v>
      </c>
      <c r="G26" s="38">
        <v>132.80000000000001</v>
      </c>
      <c r="H26" s="38">
        <v>136.80000000000001</v>
      </c>
      <c r="I26" s="38">
        <v>140.9</v>
      </c>
      <c r="J26" s="32" t="s">
        <v>33</v>
      </c>
      <c r="K26" s="35" t="s">
        <v>29</v>
      </c>
      <c r="L26" s="36">
        <v>32</v>
      </c>
      <c r="M26" s="36">
        <v>32</v>
      </c>
      <c r="N26" s="37">
        <v>32</v>
      </c>
    </row>
    <row r="27" spans="1:14" ht="48" customHeight="1" x14ac:dyDescent="0.25">
      <c r="A27" s="234" t="s">
        <v>34</v>
      </c>
      <c r="B27" s="237" t="s">
        <v>35</v>
      </c>
      <c r="C27" s="240" t="s">
        <v>232</v>
      </c>
      <c r="D27" s="33"/>
      <c r="E27" s="34">
        <f>SUM(E28:E29)</f>
        <v>511.5</v>
      </c>
      <c r="F27" s="34">
        <f>SUM(F28:F29)</f>
        <v>565.1</v>
      </c>
      <c r="G27" s="34">
        <f>SUM(G28:G29)</f>
        <v>565.1</v>
      </c>
      <c r="H27" s="34">
        <f>SUM(H28:H29)</f>
        <v>582.1</v>
      </c>
      <c r="I27" s="34">
        <f>SUM(I28:I29)</f>
        <v>599.5</v>
      </c>
      <c r="J27" s="32" t="s">
        <v>36</v>
      </c>
      <c r="K27" s="35" t="s">
        <v>20</v>
      </c>
      <c r="L27" s="36">
        <v>80</v>
      </c>
      <c r="M27" s="36">
        <v>85</v>
      </c>
      <c r="N27" s="37">
        <v>90</v>
      </c>
    </row>
    <row r="28" spans="1:14" ht="24.75" customHeight="1" x14ac:dyDescent="0.25">
      <c r="A28" s="235"/>
      <c r="B28" s="238"/>
      <c r="C28" s="241"/>
      <c r="D28" s="22" t="s">
        <v>37</v>
      </c>
      <c r="E28" s="23">
        <v>241.5</v>
      </c>
      <c r="F28" s="23">
        <v>565.1</v>
      </c>
      <c r="G28" s="23">
        <v>565.1</v>
      </c>
      <c r="H28" s="23">
        <v>582.1</v>
      </c>
      <c r="I28" s="23">
        <v>599.5</v>
      </c>
      <c r="J28" s="21" t="s">
        <v>28</v>
      </c>
      <c r="K28" s="24" t="s">
        <v>29</v>
      </c>
      <c r="L28" s="25">
        <v>150</v>
      </c>
      <c r="M28" s="25">
        <v>155</v>
      </c>
      <c r="N28" s="26">
        <v>160</v>
      </c>
    </row>
    <row r="29" spans="1:14" ht="27.75" customHeight="1" thickBot="1" x14ac:dyDescent="0.3">
      <c r="A29" s="236"/>
      <c r="B29" s="239"/>
      <c r="C29" s="242"/>
      <c r="D29" s="22" t="s">
        <v>38</v>
      </c>
      <c r="E29" s="23">
        <v>270</v>
      </c>
      <c r="F29" s="23">
        <v>0</v>
      </c>
      <c r="G29" s="23">
        <v>0</v>
      </c>
      <c r="H29" s="23">
        <v>0</v>
      </c>
      <c r="I29" s="23">
        <v>0</v>
      </c>
      <c r="J29" s="21" t="s">
        <v>30</v>
      </c>
      <c r="K29" s="24" t="s">
        <v>29</v>
      </c>
      <c r="L29" s="25">
        <v>3</v>
      </c>
      <c r="M29" s="25">
        <v>3</v>
      </c>
      <c r="N29" s="26">
        <v>3</v>
      </c>
    </row>
    <row r="30" spans="1:14" ht="30.75" customHeight="1" thickBot="1" x14ac:dyDescent="0.3">
      <c r="A30" s="64" t="s">
        <v>39</v>
      </c>
      <c r="B30" s="27" t="s">
        <v>40</v>
      </c>
      <c r="C30" s="87"/>
      <c r="D30" s="29"/>
      <c r="E30" s="30">
        <f>E31+E40+E44+E53+E61+E65+E70+E74+E75+E79+E82+E86+E90+E96+E100</f>
        <v>8358.2000000000007</v>
      </c>
      <c r="F30" s="30">
        <f t="shared" ref="F30:I30" si="0">F31+F40+F44+F53+F61+F65+F70+F74+F75+F79+F82+F86+F90+F96+F100</f>
        <v>9662.2000000000007</v>
      </c>
      <c r="G30" s="30">
        <f t="shared" si="0"/>
        <v>10413.699999999999</v>
      </c>
      <c r="H30" s="30">
        <f t="shared" si="0"/>
        <v>6689.7</v>
      </c>
      <c r="I30" s="30">
        <f t="shared" si="0"/>
        <v>6442.5999999999995</v>
      </c>
      <c r="J30" s="214"/>
      <c r="K30" s="215"/>
      <c r="L30" s="215"/>
      <c r="M30" s="215"/>
      <c r="N30" s="216"/>
    </row>
    <row r="31" spans="1:14" ht="28.5" customHeight="1" x14ac:dyDescent="0.25">
      <c r="A31" s="234" t="s">
        <v>41</v>
      </c>
      <c r="B31" s="237" t="s">
        <v>42</v>
      </c>
      <c r="C31" s="240" t="s">
        <v>241</v>
      </c>
      <c r="D31" s="33"/>
      <c r="E31" s="34">
        <f>SUM(E32:E39)</f>
        <v>1733.5</v>
      </c>
      <c r="F31" s="34">
        <v>1561.4</v>
      </c>
      <c r="G31" s="34">
        <f>SUM(G32:G39)</f>
        <v>1764.1</v>
      </c>
      <c r="H31" s="34">
        <f>SUM(H32:H39)</f>
        <v>1573.3000000000002</v>
      </c>
      <c r="I31" s="34">
        <f>SUM(I32:I39)</f>
        <v>1530.3999999999999</v>
      </c>
      <c r="J31" s="32" t="s">
        <v>43</v>
      </c>
      <c r="K31" s="35" t="s">
        <v>29</v>
      </c>
      <c r="L31" s="36">
        <v>18</v>
      </c>
      <c r="M31" s="36">
        <v>18</v>
      </c>
      <c r="N31" s="37">
        <v>18</v>
      </c>
    </row>
    <row r="32" spans="1:14" ht="15.75" x14ac:dyDescent="0.25">
      <c r="A32" s="235"/>
      <c r="B32" s="238"/>
      <c r="C32" s="241"/>
      <c r="D32" s="22" t="s">
        <v>44</v>
      </c>
      <c r="E32" s="23">
        <v>86.2</v>
      </c>
      <c r="F32" s="23">
        <v>86.2</v>
      </c>
      <c r="G32" s="23">
        <v>99.8</v>
      </c>
      <c r="H32" s="23">
        <v>86.2</v>
      </c>
      <c r="I32" s="23">
        <v>0</v>
      </c>
      <c r="J32" s="243" t="s">
        <v>45</v>
      </c>
      <c r="K32" s="211" t="s">
        <v>29</v>
      </c>
      <c r="L32" s="231">
        <v>16000</v>
      </c>
      <c r="M32" s="231">
        <v>16300</v>
      </c>
      <c r="N32" s="219">
        <v>16300</v>
      </c>
    </row>
    <row r="33" spans="1:17" ht="15.75" x14ac:dyDescent="0.25">
      <c r="A33" s="235"/>
      <c r="B33" s="238"/>
      <c r="C33" s="241"/>
      <c r="D33" s="22" t="s">
        <v>37</v>
      </c>
      <c r="E33" s="23">
        <v>1111.3</v>
      </c>
      <c r="F33" s="23">
        <v>1023.5</v>
      </c>
      <c r="G33" s="155">
        <v>1104.2</v>
      </c>
      <c r="H33" s="23">
        <v>1054.2</v>
      </c>
      <c r="I33" s="23">
        <v>1085.8</v>
      </c>
      <c r="J33" s="238"/>
      <c r="K33" s="218"/>
      <c r="L33" s="232"/>
      <c r="M33" s="232"/>
      <c r="N33" s="220"/>
      <c r="O33" s="154"/>
    </row>
    <row r="34" spans="1:17" ht="15.75" x14ac:dyDescent="0.25">
      <c r="A34" s="235"/>
      <c r="B34" s="238"/>
      <c r="C34" s="241"/>
      <c r="D34" s="22" t="s">
        <v>46</v>
      </c>
      <c r="E34" s="23">
        <v>32.799999999999997</v>
      </c>
      <c r="F34" s="23"/>
      <c r="G34" s="23">
        <v>31.7</v>
      </c>
      <c r="H34" s="23"/>
      <c r="I34" s="23"/>
      <c r="J34" s="238"/>
      <c r="K34" s="218"/>
      <c r="L34" s="232"/>
      <c r="M34" s="232"/>
      <c r="N34" s="220"/>
    </row>
    <row r="35" spans="1:17" ht="15.75" x14ac:dyDescent="0.25">
      <c r="A35" s="235"/>
      <c r="B35" s="238"/>
      <c r="C35" s="241"/>
      <c r="D35" s="22" t="s">
        <v>38</v>
      </c>
      <c r="E35" s="23">
        <v>41.2</v>
      </c>
      <c r="F35" s="23">
        <v>19.600000000000001</v>
      </c>
      <c r="G35" s="23">
        <v>19.600000000000001</v>
      </c>
      <c r="H35" s="23"/>
      <c r="I35" s="23"/>
      <c r="J35" s="238"/>
      <c r="K35" s="218"/>
      <c r="L35" s="232"/>
      <c r="M35" s="232"/>
      <c r="N35" s="220"/>
    </row>
    <row r="36" spans="1:17" ht="15.75" x14ac:dyDescent="0.25">
      <c r="A36" s="235"/>
      <c r="B36" s="238"/>
      <c r="C36" s="241"/>
      <c r="D36" s="22" t="s">
        <v>47</v>
      </c>
      <c r="E36" s="23">
        <v>0.2</v>
      </c>
      <c r="F36" s="23">
        <v>6.1</v>
      </c>
      <c r="G36" s="23">
        <v>7.4</v>
      </c>
      <c r="H36" s="23">
        <v>6.1</v>
      </c>
      <c r="I36" s="23">
        <v>6.1</v>
      </c>
      <c r="J36" s="238"/>
      <c r="K36" s="218"/>
      <c r="L36" s="232"/>
      <c r="M36" s="232"/>
      <c r="N36" s="220"/>
      <c r="O36" s="270"/>
      <c r="P36" s="271"/>
      <c r="Q36" s="271"/>
    </row>
    <row r="37" spans="1:17" ht="15.75" x14ac:dyDescent="0.25">
      <c r="A37" s="235"/>
      <c r="B37" s="238"/>
      <c r="C37" s="241"/>
      <c r="D37" s="22" t="s">
        <v>48</v>
      </c>
      <c r="E37" s="23">
        <v>123.6</v>
      </c>
      <c r="F37" s="23">
        <v>77.5</v>
      </c>
      <c r="G37" s="23">
        <v>126.5</v>
      </c>
      <c r="H37" s="23">
        <v>78.2</v>
      </c>
      <c r="I37" s="23">
        <v>79.3</v>
      </c>
      <c r="J37" s="238"/>
      <c r="K37" s="218"/>
      <c r="L37" s="232"/>
      <c r="M37" s="232"/>
      <c r="N37" s="220"/>
    </row>
    <row r="38" spans="1:17" ht="15.75" x14ac:dyDescent="0.25">
      <c r="A38" s="235"/>
      <c r="B38" s="238"/>
      <c r="C38" s="241"/>
      <c r="D38" s="22" t="s">
        <v>49</v>
      </c>
      <c r="E38" s="23">
        <v>10</v>
      </c>
      <c r="F38" s="23">
        <v>10</v>
      </c>
      <c r="G38" s="23">
        <v>10</v>
      </c>
      <c r="H38" s="23"/>
      <c r="I38" s="23"/>
      <c r="J38" s="238"/>
      <c r="K38" s="218"/>
      <c r="L38" s="232"/>
      <c r="M38" s="232"/>
      <c r="N38" s="220"/>
    </row>
    <row r="39" spans="1:17" ht="16.5" thickBot="1" x14ac:dyDescent="0.3">
      <c r="A39" s="236"/>
      <c r="B39" s="239"/>
      <c r="C39" s="242"/>
      <c r="D39" s="22" t="s">
        <v>27</v>
      </c>
      <c r="E39" s="23">
        <v>328.2</v>
      </c>
      <c r="F39" s="23">
        <v>338.5</v>
      </c>
      <c r="G39" s="23">
        <v>364.9</v>
      </c>
      <c r="H39" s="23">
        <v>348.6</v>
      </c>
      <c r="I39" s="23">
        <v>359.2</v>
      </c>
      <c r="J39" s="239"/>
      <c r="K39" s="212"/>
      <c r="L39" s="233"/>
      <c r="M39" s="233"/>
      <c r="N39" s="221"/>
    </row>
    <row r="40" spans="1:17" ht="31.5" x14ac:dyDescent="0.25">
      <c r="A40" s="234" t="s">
        <v>50</v>
      </c>
      <c r="B40" s="237" t="s">
        <v>51</v>
      </c>
      <c r="C40" s="240" t="s">
        <v>242</v>
      </c>
      <c r="D40" s="33"/>
      <c r="E40" s="34">
        <f>SUM(E41:E43)</f>
        <v>149.4</v>
      </c>
      <c r="F40" s="34">
        <f>SUM(F41:F43)</f>
        <v>175</v>
      </c>
      <c r="G40" s="34">
        <f>SUM(G41:G43)</f>
        <v>329.2</v>
      </c>
      <c r="H40" s="34">
        <f>SUM(H41:H43)</f>
        <v>175</v>
      </c>
      <c r="I40" s="34">
        <f>SUM(I41:I43)</f>
        <v>175</v>
      </c>
      <c r="J40" s="32" t="s">
        <v>52</v>
      </c>
      <c r="K40" s="35" t="s">
        <v>20</v>
      </c>
      <c r="L40" s="118">
        <v>75</v>
      </c>
      <c r="M40" s="36">
        <v>68</v>
      </c>
      <c r="N40" s="37">
        <v>70</v>
      </c>
    </row>
    <row r="41" spans="1:17" ht="31.5" x14ac:dyDescent="0.25">
      <c r="A41" s="235"/>
      <c r="B41" s="238"/>
      <c r="C41" s="241"/>
      <c r="D41" s="22" t="s">
        <v>38</v>
      </c>
      <c r="E41" s="23">
        <v>12</v>
      </c>
      <c r="F41" s="23">
        <v>0</v>
      </c>
      <c r="G41" s="23">
        <v>0</v>
      </c>
      <c r="H41" s="23">
        <v>0</v>
      </c>
      <c r="I41" s="23">
        <v>0</v>
      </c>
      <c r="J41" s="21" t="s">
        <v>53</v>
      </c>
      <c r="K41" s="24" t="s">
        <v>20</v>
      </c>
      <c r="L41" s="119">
        <v>100</v>
      </c>
      <c r="M41" s="25">
        <v>100</v>
      </c>
      <c r="N41" s="26">
        <v>100</v>
      </c>
    </row>
    <row r="42" spans="1:17" ht="31.5" customHeight="1" x14ac:dyDescent="0.25">
      <c r="A42" s="235"/>
      <c r="B42" s="238"/>
      <c r="C42" s="241"/>
      <c r="D42" s="22" t="s">
        <v>49</v>
      </c>
      <c r="E42" s="23">
        <v>93.9</v>
      </c>
      <c r="F42" s="93">
        <v>100</v>
      </c>
      <c r="G42" s="136">
        <v>214.2</v>
      </c>
      <c r="H42" s="23">
        <v>100</v>
      </c>
      <c r="I42" s="23">
        <v>100</v>
      </c>
      <c r="J42" s="243" t="s">
        <v>54</v>
      </c>
      <c r="K42" s="211" t="s">
        <v>20</v>
      </c>
      <c r="L42" s="268">
        <v>50</v>
      </c>
      <c r="M42" s="244">
        <v>35</v>
      </c>
      <c r="N42" s="256">
        <v>40</v>
      </c>
    </row>
    <row r="43" spans="1:17" ht="16.5" thickBot="1" x14ac:dyDescent="0.3">
      <c r="A43" s="236"/>
      <c r="B43" s="239"/>
      <c r="C43" s="242"/>
      <c r="D43" s="22" t="s">
        <v>37</v>
      </c>
      <c r="E43" s="23">
        <v>43.5</v>
      </c>
      <c r="F43" s="23">
        <v>75</v>
      </c>
      <c r="G43" s="23">
        <v>115</v>
      </c>
      <c r="H43" s="23">
        <v>75</v>
      </c>
      <c r="I43" s="23">
        <v>75</v>
      </c>
      <c r="J43" s="239"/>
      <c r="K43" s="212"/>
      <c r="L43" s="269"/>
      <c r="M43" s="246"/>
      <c r="N43" s="258"/>
    </row>
    <row r="44" spans="1:17" ht="23.25" customHeight="1" x14ac:dyDescent="0.25">
      <c r="A44" s="234" t="s">
        <v>55</v>
      </c>
      <c r="B44" s="237" t="s">
        <v>56</v>
      </c>
      <c r="C44" s="240" t="s">
        <v>243</v>
      </c>
      <c r="D44" s="33"/>
      <c r="E44" s="34">
        <f>SUM(E45:E52)</f>
        <v>999.8</v>
      </c>
      <c r="F44" s="34">
        <f>SUM(F45:F52)</f>
        <v>905.09999999999991</v>
      </c>
      <c r="G44" s="34">
        <f>SUM(G45:G52)</f>
        <v>986.9</v>
      </c>
      <c r="H44" s="34">
        <f>SUM(H45:H52)</f>
        <v>917.6</v>
      </c>
      <c r="I44" s="34">
        <f>SUM(I45:I52)</f>
        <v>940.80000000000007</v>
      </c>
      <c r="J44" s="32" t="s">
        <v>28</v>
      </c>
      <c r="K44" s="35" t="s">
        <v>29</v>
      </c>
      <c r="L44" s="36">
        <v>190</v>
      </c>
      <c r="M44" s="36">
        <v>190</v>
      </c>
      <c r="N44" s="37">
        <v>190</v>
      </c>
    </row>
    <row r="45" spans="1:17" ht="15.75" x14ac:dyDescent="0.25">
      <c r="A45" s="235"/>
      <c r="B45" s="238"/>
      <c r="C45" s="241"/>
      <c r="D45" s="22" t="s">
        <v>38</v>
      </c>
      <c r="E45" s="23">
        <v>0</v>
      </c>
      <c r="F45" s="23">
        <v>0.1</v>
      </c>
      <c r="G45" s="23">
        <v>0.1</v>
      </c>
      <c r="H45" s="23">
        <v>0</v>
      </c>
      <c r="I45" s="23">
        <v>0</v>
      </c>
      <c r="J45" s="243" t="s">
        <v>57</v>
      </c>
      <c r="K45" s="211" t="s">
        <v>29</v>
      </c>
      <c r="L45" s="211">
        <v>4</v>
      </c>
      <c r="M45" s="211">
        <v>4</v>
      </c>
      <c r="N45" s="213">
        <v>4</v>
      </c>
    </row>
    <row r="46" spans="1:17" ht="15.75" x14ac:dyDescent="0.25">
      <c r="A46" s="235"/>
      <c r="B46" s="238"/>
      <c r="C46" s="241"/>
      <c r="D46" s="22" t="s">
        <v>49</v>
      </c>
      <c r="E46" s="23">
        <v>11.7</v>
      </c>
      <c r="F46" s="23">
        <v>11.7</v>
      </c>
      <c r="G46" s="23">
        <v>11.7</v>
      </c>
      <c r="H46" s="23"/>
      <c r="I46" s="23"/>
      <c r="J46" s="238"/>
      <c r="K46" s="218"/>
      <c r="L46" s="218"/>
      <c r="M46" s="218"/>
      <c r="N46" s="209"/>
    </row>
    <row r="47" spans="1:17" ht="15.75" x14ac:dyDescent="0.25">
      <c r="A47" s="235"/>
      <c r="B47" s="238"/>
      <c r="C47" s="241"/>
      <c r="D47" s="22" t="s">
        <v>47</v>
      </c>
      <c r="E47" s="23">
        <v>9.8000000000000007</v>
      </c>
      <c r="F47" s="23">
        <v>7.7</v>
      </c>
      <c r="G47" s="23">
        <v>7.7</v>
      </c>
      <c r="H47" s="23">
        <v>6</v>
      </c>
      <c r="I47" s="23">
        <v>7</v>
      </c>
      <c r="J47" s="238"/>
      <c r="K47" s="218"/>
      <c r="L47" s="218"/>
      <c r="M47" s="218"/>
      <c r="N47" s="209"/>
    </row>
    <row r="48" spans="1:17" ht="15.75" x14ac:dyDescent="0.25">
      <c r="A48" s="235"/>
      <c r="B48" s="238"/>
      <c r="C48" s="241"/>
      <c r="D48" s="22" t="s">
        <v>44</v>
      </c>
      <c r="E48" s="23">
        <v>15</v>
      </c>
      <c r="F48" s="23">
        <v>18.8</v>
      </c>
      <c r="G48" s="23">
        <v>18.8</v>
      </c>
      <c r="H48" s="23">
        <v>18.7</v>
      </c>
      <c r="I48" s="23">
        <v>14.1</v>
      </c>
      <c r="J48" s="238"/>
      <c r="K48" s="218"/>
      <c r="L48" s="218"/>
      <c r="M48" s="218"/>
      <c r="N48" s="209"/>
    </row>
    <row r="49" spans="1:14" ht="15.75" x14ac:dyDescent="0.25">
      <c r="A49" s="235"/>
      <c r="B49" s="238"/>
      <c r="C49" s="241"/>
      <c r="D49" s="22" t="s">
        <v>37</v>
      </c>
      <c r="E49" s="23">
        <v>798.3</v>
      </c>
      <c r="F49" s="23">
        <v>685.9</v>
      </c>
      <c r="G49" s="23">
        <v>746.2</v>
      </c>
      <c r="H49" s="23">
        <v>706.5</v>
      </c>
      <c r="I49" s="23">
        <v>727.7</v>
      </c>
      <c r="J49" s="238"/>
      <c r="K49" s="218"/>
      <c r="L49" s="218"/>
      <c r="M49" s="218"/>
      <c r="N49" s="209"/>
    </row>
    <row r="50" spans="1:14" ht="15.75" x14ac:dyDescent="0.25">
      <c r="A50" s="235"/>
      <c r="B50" s="238"/>
      <c r="C50" s="241"/>
      <c r="D50" s="22" t="s">
        <v>27</v>
      </c>
      <c r="E50" s="23">
        <v>140</v>
      </c>
      <c r="F50" s="23">
        <v>179</v>
      </c>
      <c r="G50" s="23">
        <v>183.9</v>
      </c>
      <c r="H50" s="23">
        <v>184.4</v>
      </c>
      <c r="I50" s="23">
        <v>189.9</v>
      </c>
      <c r="J50" s="238"/>
      <c r="K50" s="218"/>
      <c r="L50" s="218"/>
      <c r="M50" s="218"/>
      <c r="N50" s="209"/>
    </row>
    <row r="51" spans="1:14" ht="15.75" x14ac:dyDescent="0.25">
      <c r="A51" s="235"/>
      <c r="B51" s="238"/>
      <c r="C51" s="241"/>
      <c r="D51" s="22" t="s">
        <v>46</v>
      </c>
      <c r="E51" s="23">
        <v>24.4</v>
      </c>
      <c r="F51" s="23"/>
      <c r="G51" s="23">
        <v>16.600000000000001</v>
      </c>
      <c r="H51" s="23"/>
      <c r="I51" s="23"/>
      <c r="J51" s="238"/>
      <c r="K51" s="218"/>
      <c r="L51" s="218"/>
      <c r="M51" s="218"/>
      <c r="N51" s="209"/>
    </row>
    <row r="52" spans="1:14" ht="16.5" thickBot="1" x14ac:dyDescent="0.3">
      <c r="A52" s="236"/>
      <c r="B52" s="239"/>
      <c r="C52" s="242"/>
      <c r="D52" s="22" t="s">
        <v>48</v>
      </c>
      <c r="E52" s="23">
        <v>0.6</v>
      </c>
      <c r="F52" s="23">
        <v>1.9</v>
      </c>
      <c r="G52" s="23">
        <v>1.9</v>
      </c>
      <c r="H52" s="23">
        <v>2</v>
      </c>
      <c r="I52" s="23">
        <v>2.1</v>
      </c>
      <c r="J52" s="239"/>
      <c r="K52" s="212"/>
      <c r="L52" s="212"/>
      <c r="M52" s="212"/>
      <c r="N52" s="210"/>
    </row>
    <row r="53" spans="1:14" ht="31.5" customHeight="1" x14ac:dyDescent="0.25">
      <c r="A53" s="234" t="s">
        <v>58</v>
      </c>
      <c r="B53" s="237" t="s">
        <v>59</v>
      </c>
      <c r="C53" s="240" t="s">
        <v>244</v>
      </c>
      <c r="D53" s="33"/>
      <c r="E53" s="34">
        <f>SUM(E54:E60)</f>
        <v>1762.4</v>
      </c>
      <c r="F53" s="34">
        <f>SUM(F54:F60)</f>
        <v>1729.1999999999998</v>
      </c>
      <c r="G53" s="34">
        <f>SUM(G54:G60)</f>
        <v>1866.3999999999999</v>
      </c>
      <c r="H53" s="34">
        <f>SUM(H54:H60)</f>
        <v>1627.6</v>
      </c>
      <c r="I53" s="34">
        <f>SUM(I54:I60)</f>
        <v>1617.8</v>
      </c>
      <c r="J53" s="32" t="s">
        <v>28</v>
      </c>
      <c r="K53" s="35" t="s">
        <v>29</v>
      </c>
      <c r="L53" s="36">
        <v>340</v>
      </c>
      <c r="M53" s="36">
        <v>350</v>
      </c>
      <c r="N53" s="37">
        <v>350</v>
      </c>
    </row>
    <row r="54" spans="1:14" ht="15.75" x14ac:dyDescent="0.25">
      <c r="A54" s="235"/>
      <c r="B54" s="238"/>
      <c r="C54" s="241"/>
      <c r="D54" s="22" t="s">
        <v>47</v>
      </c>
      <c r="E54" s="23">
        <v>10.6</v>
      </c>
      <c r="F54" s="23">
        <v>10.6</v>
      </c>
      <c r="G54" s="23">
        <v>10.6</v>
      </c>
      <c r="H54" s="23">
        <v>6</v>
      </c>
      <c r="I54" s="23">
        <v>6</v>
      </c>
      <c r="J54" s="21" t="s">
        <v>57</v>
      </c>
      <c r="K54" s="24" t="s">
        <v>29</v>
      </c>
      <c r="L54" s="25">
        <v>8</v>
      </c>
      <c r="M54" s="25">
        <v>8</v>
      </c>
      <c r="N54" s="26">
        <v>8</v>
      </c>
    </row>
    <row r="55" spans="1:14" ht="15.75" x14ac:dyDescent="0.25">
      <c r="A55" s="235"/>
      <c r="B55" s="238"/>
      <c r="C55" s="241"/>
      <c r="D55" s="22" t="s">
        <v>37</v>
      </c>
      <c r="E55" s="23">
        <v>1086.4000000000001</v>
      </c>
      <c r="F55" s="23">
        <v>1077.2</v>
      </c>
      <c r="G55" s="23">
        <v>1101</v>
      </c>
      <c r="H55" s="23">
        <v>1109.5</v>
      </c>
      <c r="I55" s="23">
        <v>1142.8</v>
      </c>
      <c r="J55" s="21" t="s">
        <v>60</v>
      </c>
      <c r="K55" s="24" t="s">
        <v>16</v>
      </c>
      <c r="L55" s="25">
        <v>1</v>
      </c>
      <c r="M55" s="25"/>
      <c r="N55" s="26"/>
    </row>
    <row r="56" spans="1:14" ht="15.75" x14ac:dyDescent="0.25">
      <c r="A56" s="235"/>
      <c r="B56" s="238"/>
      <c r="C56" s="241"/>
      <c r="D56" s="22" t="s">
        <v>48</v>
      </c>
      <c r="E56" s="23">
        <v>394</v>
      </c>
      <c r="F56" s="23">
        <v>389</v>
      </c>
      <c r="G56" s="93">
        <v>466</v>
      </c>
      <c r="H56" s="23">
        <v>409</v>
      </c>
      <c r="I56" s="23">
        <v>429</v>
      </c>
      <c r="J56" s="243" t="s">
        <v>61</v>
      </c>
      <c r="K56" s="211" t="s">
        <v>16</v>
      </c>
      <c r="L56" s="211"/>
      <c r="M56" s="211">
        <v>1</v>
      </c>
      <c r="N56" s="213"/>
    </row>
    <row r="57" spans="1:14" ht="15.75" x14ac:dyDescent="0.25">
      <c r="A57" s="235"/>
      <c r="B57" s="238"/>
      <c r="C57" s="241"/>
      <c r="D57" s="22" t="s">
        <v>44</v>
      </c>
      <c r="E57" s="23">
        <v>43.9</v>
      </c>
      <c r="F57" s="23">
        <v>60.6</v>
      </c>
      <c r="G57" s="23">
        <v>60.6</v>
      </c>
      <c r="H57" s="23">
        <v>60.6</v>
      </c>
      <c r="I57" s="23">
        <v>23.5</v>
      </c>
      <c r="J57" s="238"/>
      <c r="K57" s="218"/>
      <c r="L57" s="218"/>
      <c r="M57" s="218"/>
      <c r="N57" s="209"/>
    </row>
    <row r="58" spans="1:14" ht="15.75" x14ac:dyDescent="0.25">
      <c r="A58" s="235"/>
      <c r="B58" s="238"/>
      <c r="C58" s="241"/>
      <c r="D58" s="22" t="s">
        <v>49</v>
      </c>
      <c r="E58" s="23">
        <v>12.6</v>
      </c>
      <c r="F58" s="23">
        <v>42.5</v>
      </c>
      <c r="G58" s="23">
        <v>42.5</v>
      </c>
      <c r="H58" s="23">
        <v>42.5</v>
      </c>
      <c r="I58" s="23">
        <v>16.5</v>
      </c>
      <c r="J58" s="238"/>
      <c r="K58" s="218"/>
      <c r="L58" s="218"/>
      <c r="M58" s="218"/>
      <c r="N58" s="209"/>
    </row>
    <row r="59" spans="1:14" ht="15.75" x14ac:dyDescent="0.25">
      <c r="A59" s="235"/>
      <c r="B59" s="238"/>
      <c r="C59" s="241"/>
      <c r="D59" s="22" t="s">
        <v>46</v>
      </c>
      <c r="E59" s="23">
        <v>40.200000000000003</v>
      </c>
      <c r="F59" s="23"/>
      <c r="G59" s="23">
        <v>36.4</v>
      </c>
      <c r="H59" s="23"/>
      <c r="I59" s="23"/>
      <c r="J59" s="238"/>
      <c r="K59" s="218"/>
      <c r="L59" s="218"/>
      <c r="M59" s="218"/>
      <c r="N59" s="209"/>
    </row>
    <row r="60" spans="1:14" ht="16.5" thickBot="1" x14ac:dyDescent="0.3">
      <c r="A60" s="236"/>
      <c r="B60" s="239"/>
      <c r="C60" s="242"/>
      <c r="D60" s="22" t="s">
        <v>38</v>
      </c>
      <c r="E60" s="23">
        <v>174.7</v>
      </c>
      <c r="F60" s="23">
        <v>149.30000000000001</v>
      </c>
      <c r="G60" s="23">
        <v>149.30000000000001</v>
      </c>
      <c r="H60" s="23"/>
      <c r="I60" s="23"/>
      <c r="J60" s="239"/>
      <c r="K60" s="212"/>
      <c r="L60" s="212"/>
      <c r="M60" s="212"/>
      <c r="N60" s="210"/>
    </row>
    <row r="61" spans="1:14" ht="47.25" x14ac:dyDescent="0.25">
      <c r="A61" s="234" t="s">
        <v>62</v>
      </c>
      <c r="B61" s="237" t="s">
        <v>63</v>
      </c>
      <c r="C61" s="240" t="s">
        <v>245</v>
      </c>
      <c r="D61" s="33"/>
      <c r="E61" s="34">
        <f>SUM(E62:E64)</f>
        <v>449.3</v>
      </c>
      <c r="F61" s="34">
        <f>SUM(F62:F64)</f>
        <v>369</v>
      </c>
      <c r="G61" s="34">
        <f>SUM(G62:G64)</f>
        <v>369</v>
      </c>
      <c r="H61" s="34">
        <f>SUM(H62:H64)</f>
        <v>0</v>
      </c>
      <c r="I61" s="34">
        <f>SUM(I62:I64)</f>
        <v>0</v>
      </c>
      <c r="J61" s="32" t="s">
        <v>65</v>
      </c>
      <c r="K61" s="35" t="s">
        <v>20</v>
      </c>
      <c r="L61" s="36">
        <v>90</v>
      </c>
      <c r="M61" s="36"/>
      <c r="N61" s="37"/>
    </row>
    <row r="62" spans="1:14" ht="15.75" x14ac:dyDescent="0.25">
      <c r="A62" s="235"/>
      <c r="B62" s="238"/>
      <c r="C62" s="241"/>
      <c r="D62" s="22" t="s">
        <v>66</v>
      </c>
      <c r="E62" s="23">
        <v>374.8</v>
      </c>
      <c r="F62" s="23">
        <v>354.9</v>
      </c>
      <c r="G62" s="23">
        <v>354.9</v>
      </c>
      <c r="H62" s="23">
        <v>0</v>
      </c>
      <c r="I62" s="23">
        <v>0</v>
      </c>
      <c r="J62" s="243" t="s">
        <v>28</v>
      </c>
      <c r="K62" s="211" t="s">
        <v>29</v>
      </c>
      <c r="L62" s="244">
        <v>150</v>
      </c>
      <c r="M62" s="211"/>
      <c r="N62" s="213"/>
    </row>
    <row r="63" spans="1:14" ht="15.75" x14ac:dyDescent="0.25">
      <c r="A63" s="235"/>
      <c r="B63" s="238"/>
      <c r="C63" s="241"/>
      <c r="D63" s="22" t="s">
        <v>38</v>
      </c>
      <c r="E63" s="23">
        <v>74.5</v>
      </c>
      <c r="F63" s="23">
        <v>9.6</v>
      </c>
      <c r="G63" s="23">
        <v>9.6</v>
      </c>
      <c r="H63" s="23"/>
      <c r="I63" s="23"/>
      <c r="J63" s="238"/>
      <c r="K63" s="218"/>
      <c r="L63" s="245"/>
      <c r="M63" s="218"/>
      <c r="N63" s="209"/>
    </row>
    <row r="64" spans="1:14" ht="16.5" thickBot="1" x14ac:dyDescent="0.3">
      <c r="A64" s="236"/>
      <c r="B64" s="239"/>
      <c r="C64" s="242"/>
      <c r="D64" s="22" t="s">
        <v>37</v>
      </c>
      <c r="E64" s="23"/>
      <c r="F64" s="23">
        <v>4.5</v>
      </c>
      <c r="G64" s="23">
        <v>4.5</v>
      </c>
      <c r="H64" s="23"/>
      <c r="I64" s="23"/>
      <c r="J64" s="239"/>
      <c r="K64" s="212"/>
      <c r="L64" s="246"/>
      <c r="M64" s="212"/>
      <c r="N64" s="210"/>
    </row>
    <row r="65" spans="1:14" ht="31.5" customHeight="1" x14ac:dyDescent="0.25">
      <c r="A65" s="234" t="s">
        <v>67</v>
      </c>
      <c r="B65" s="237" t="s">
        <v>40</v>
      </c>
      <c r="C65" s="240" t="s">
        <v>282</v>
      </c>
      <c r="D65" s="33"/>
      <c r="E65" s="34">
        <f>SUM(E66:E69)</f>
        <v>150.89999999999998</v>
      </c>
      <c r="F65" s="34">
        <f>SUM(F66:F69)</f>
        <v>246.3</v>
      </c>
      <c r="G65" s="34">
        <f>SUM(G66:G69)</f>
        <v>252.5</v>
      </c>
      <c r="H65" s="34">
        <f>SUM(H66:H69)</f>
        <v>342.4</v>
      </c>
      <c r="I65" s="34">
        <f>SUM(I66:I69)</f>
        <v>348</v>
      </c>
      <c r="J65" s="32" t="s">
        <v>30</v>
      </c>
      <c r="K65" s="35" t="s">
        <v>29</v>
      </c>
      <c r="L65" s="36">
        <v>5</v>
      </c>
      <c r="M65" s="36">
        <v>5</v>
      </c>
      <c r="N65" s="37">
        <v>5</v>
      </c>
    </row>
    <row r="66" spans="1:14" ht="47.25" x14ac:dyDescent="0.25">
      <c r="A66" s="235"/>
      <c r="B66" s="238"/>
      <c r="C66" s="241"/>
      <c r="D66" s="22" t="s">
        <v>37</v>
      </c>
      <c r="E66" s="23">
        <v>44.3</v>
      </c>
      <c r="F66" s="23">
        <v>70</v>
      </c>
      <c r="G66" s="23">
        <v>40</v>
      </c>
      <c r="H66" s="23">
        <v>82</v>
      </c>
      <c r="I66" s="23">
        <v>84</v>
      </c>
      <c r="J66" s="21" t="s">
        <v>68</v>
      </c>
      <c r="K66" s="24" t="s">
        <v>16</v>
      </c>
      <c r="L66" s="25">
        <v>1</v>
      </c>
      <c r="M66" s="25"/>
      <c r="N66" s="26"/>
    </row>
    <row r="67" spans="1:14" ht="47.25" x14ac:dyDescent="0.25">
      <c r="A67" s="235"/>
      <c r="B67" s="238"/>
      <c r="C67" s="241"/>
      <c r="D67" s="22" t="s">
        <v>38</v>
      </c>
      <c r="E67" s="23">
        <v>0</v>
      </c>
      <c r="F67" s="23">
        <v>59.4</v>
      </c>
      <c r="G67" s="23">
        <v>19.399999999999999</v>
      </c>
      <c r="H67" s="23">
        <v>0</v>
      </c>
      <c r="I67" s="23">
        <v>0</v>
      </c>
      <c r="J67" s="21" t="s">
        <v>69</v>
      </c>
      <c r="K67" s="24" t="s">
        <v>16</v>
      </c>
      <c r="L67" s="25">
        <v>1</v>
      </c>
      <c r="M67" s="25">
        <v>1</v>
      </c>
      <c r="N67" s="26">
        <v>1</v>
      </c>
    </row>
    <row r="68" spans="1:14" ht="47.25" x14ac:dyDescent="0.25">
      <c r="A68" s="235"/>
      <c r="B68" s="238"/>
      <c r="C68" s="241"/>
      <c r="D68" s="22" t="s">
        <v>283</v>
      </c>
      <c r="E68" s="23"/>
      <c r="F68" s="23"/>
      <c r="G68" s="23">
        <v>73.599999999999994</v>
      </c>
      <c r="H68" s="23">
        <v>140</v>
      </c>
      <c r="I68" s="23">
        <v>140</v>
      </c>
      <c r="J68" s="21" t="s">
        <v>284</v>
      </c>
      <c r="K68" s="24" t="s">
        <v>20</v>
      </c>
      <c r="L68" s="25">
        <v>95</v>
      </c>
      <c r="M68" s="25">
        <v>95</v>
      </c>
      <c r="N68" s="26">
        <v>95</v>
      </c>
    </row>
    <row r="69" spans="1:14" ht="48" thickBot="1" x14ac:dyDescent="0.3">
      <c r="A69" s="236"/>
      <c r="B69" s="239"/>
      <c r="C69" s="242"/>
      <c r="D69" s="22" t="s">
        <v>27</v>
      </c>
      <c r="E69" s="23">
        <v>106.6</v>
      </c>
      <c r="F69" s="23">
        <v>116.9</v>
      </c>
      <c r="G69" s="23">
        <v>119.5</v>
      </c>
      <c r="H69" s="23">
        <v>120.4</v>
      </c>
      <c r="I69" s="23">
        <v>124</v>
      </c>
      <c r="J69" s="21" t="s">
        <v>70</v>
      </c>
      <c r="K69" s="24" t="s">
        <v>20</v>
      </c>
      <c r="L69" s="25">
        <v>100</v>
      </c>
      <c r="M69" s="25">
        <v>100</v>
      </c>
      <c r="N69" s="26">
        <v>100</v>
      </c>
    </row>
    <row r="70" spans="1:14" ht="21" customHeight="1" x14ac:dyDescent="0.25">
      <c r="A70" s="234" t="s">
        <v>71</v>
      </c>
      <c r="B70" s="237" t="s">
        <v>72</v>
      </c>
      <c r="C70" s="240" t="s">
        <v>246</v>
      </c>
      <c r="D70" s="33"/>
      <c r="E70" s="34">
        <f>SUM(E71:E73)</f>
        <v>384.99999999999994</v>
      </c>
      <c r="F70" s="34">
        <f>SUM(F71:F73)</f>
        <v>424.40000000000003</v>
      </c>
      <c r="G70" s="34">
        <f>SUM(G71:G73)</f>
        <v>427.90000000000003</v>
      </c>
      <c r="H70" s="34">
        <f>SUM(H71:H73)</f>
        <v>0</v>
      </c>
      <c r="I70" s="34">
        <f>SUM(I71:I73)</f>
        <v>0</v>
      </c>
      <c r="J70" s="237" t="s">
        <v>73</v>
      </c>
      <c r="K70" s="217" t="s">
        <v>29</v>
      </c>
      <c r="L70" s="217">
        <v>177</v>
      </c>
      <c r="M70" s="217"/>
      <c r="N70" s="208"/>
    </row>
    <row r="71" spans="1:14" ht="15.75" x14ac:dyDescent="0.25">
      <c r="A71" s="235"/>
      <c r="B71" s="238"/>
      <c r="C71" s="241"/>
      <c r="D71" s="22" t="s">
        <v>66</v>
      </c>
      <c r="E71" s="23">
        <v>375.4</v>
      </c>
      <c r="F71" s="23">
        <v>419.3</v>
      </c>
      <c r="G71" s="23">
        <v>422.8</v>
      </c>
      <c r="H71" s="23">
        <v>0</v>
      </c>
      <c r="I71" s="23">
        <v>0</v>
      </c>
      <c r="J71" s="238"/>
      <c r="K71" s="218"/>
      <c r="L71" s="218"/>
      <c r="M71" s="218"/>
      <c r="N71" s="209"/>
    </row>
    <row r="72" spans="1:14" ht="15.75" x14ac:dyDescent="0.25">
      <c r="A72" s="235"/>
      <c r="B72" s="238"/>
      <c r="C72" s="241"/>
      <c r="D72" s="22" t="s">
        <v>37</v>
      </c>
      <c r="E72" s="23">
        <v>4.7</v>
      </c>
      <c r="F72" s="23">
        <v>5</v>
      </c>
      <c r="G72" s="23">
        <v>5</v>
      </c>
      <c r="H72" s="23">
        <v>0</v>
      </c>
      <c r="I72" s="23">
        <v>0</v>
      </c>
      <c r="J72" s="238"/>
      <c r="K72" s="218"/>
      <c r="L72" s="218"/>
      <c r="M72" s="218"/>
      <c r="N72" s="209"/>
    </row>
    <row r="73" spans="1:14" ht="16.5" thickBot="1" x14ac:dyDescent="0.3">
      <c r="A73" s="236"/>
      <c r="B73" s="239"/>
      <c r="C73" s="242"/>
      <c r="D73" s="22" t="s">
        <v>38</v>
      </c>
      <c r="E73" s="23">
        <v>4.9000000000000004</v>
      </c>
      <c r="F73" s="23">
        <v>0.1</v>
      </c>
      <c r="G73" s="23">
        <v>0.1</v>
      </c>
      <c r="H73" s="23">
        <v>0</v>
      </c>
      <c r="I73" s="23">
        <v>0</v>
      </c>
      <c r="J73" s="239"/>
      <c r="K73" s="212"/>
      <c r="L73" s="212"/>
      <c r="M73" s="212"/>
      <c r="N73" s="210"/>
    </row>
    <row r="74" spans="1:14" ht="32.25" thickBot="1" x14ac:dyDescent="0.3">
      <c r="A74" s="65" t="s">
        <v>74</v>
      </c>
      <c r="B74" s="31" t="s">
        <v>75</v>
      </c>
      <c r="C74" s="89" t="s">
        <v>285</v>
      </c>
      <c r="D74" s="33" t="s">
        <v>37</v>
      </c>
      <c r="E74" s="38">
        <v>229</v>
      </c>
      <c r="F74" s="38">
        <v>210.6</v>
      </c>
      <c r="G74" s="38">
        <v>160.80000000000001</v>
      </c>
      <c r="H74" s="38">
        <v>216.9</v>
      </c>
      <c r="I74" s="38">
        <v>223.4</v>
      </c>
      <c r="J74" s="32" t="s">
        <v>76</v>
      </c>
      <c r="K74" s="35" t="s">
        <v>29</v>
      </c>
      <c r="L74" s="36">
        <v>10</v>
      </c>
      <c r="M74" s="36">
        <v>10</v>
      </c>
      <c r="N74" s="37">
        <v>10</v>
      </c>
    </row>
    <row r="75" spans="1:14" ht="22.5" customHeight="1" x14ac:dyDescent="0.25">
      <c r="A75" s="234" t="s">
        <v>77</v>
      </c>
      <c r="B75" s="237" t="s">
        <v>78</v>
      </c>
      <c r="C75" s="240" t="s">
        <v>232</v>
      </c>
      <c r="D75" s="33"/>
      <c r="E75" s="34">
        <f>SUM(E76:E78)</f>
        <v>535.1</v>
      </c>
      <c r="F75" s="34">
        <f>SUM(F76:F78)</f>
        <v>674.2</v>
      </c>
      <c r="G75" s="34">
        <f>SUM(G76:G78)</f>
        <v>744.2</v>
      </c>
      <c r="H75" s="34">
        <f>SUM(H76:H78)</f>
        <v>675</v>
      </c>
      <c r="I75" s="34">
        <f>SUM(I76:I78)</f>
        <v>680</v>
      </c>
      <c r="J75" s="32" t="s">
        <v>79</v>
      </c>
      <c r="K75" s="35" t="s">
        <v>29</v>
      </c>
      <c r="L75" s="36">
        <v>195</v>
      </c>
      <c r="M75" s="36">
        <v>190</v>
      </c>
      <c r="N75" s="37">
        <v>190</v>
      </c>
    </row>
    <row r="76" spans="1:14" ht="15.75" x14ac:dyDescent="0.25">
      <c r="A76" s="235"/>
      <c r="B76" s="238"/>
      <c r="C76" s="241"/>
      <c r="D76" s="22" t="s">
        <v>37</v>
      </c>
      <c r="E76" s="23">
        <v>118</v>
      </c>
      <c r="F76" s="23">
        <v>674.2</v>
      </c>
      <c r="G76" s="23">
        <v>704.2</v>
      </c>
      <c r="H76" s="23">
        <v>675</v>
      </c>
      <c r="I76" s="23">
        <v>680</v>
      </c>
      <c r="J76" s="21" t="s">
        <v>80</v>
      </c>
      <c r="K76" s="24" t="s">
        <v>29</v>
      </c>
      <c r="L76" s="25">
        <v>19</v>
      </c>
      <c r="M76" s="25">
        <v>17</v>
      </c>
      <c r="N76" s="26">
        <v>18</v>
      </c>
    </row>
    <row r="77" spans="1:14" ht="31.5" x14ac:dyDescent="0.25">
      <c r="A77" s="235"/>
      <c r="B77" s="238"/>
      <c r="C77" s="241"/>
      <c r="D77" s="22" t="s">
        <v>38</v>
      </c>
      <c r="E77" s="23">
        <v>417.1</v>
      </c>
      <c r="F77" s="23">
        <v>0</v>
      </c>
      <c r="G77" s="23">
        <v>40</v>
      </c>
      <c r="H77" s="23">
        <v>0</v>
      </c>
      <c r="I77" s="23">
        <v>0</v>
      </c>
      <c r="J77" s="21" t="s">
        <v>81</v>
      </c>
      <c r="K77" s="24" t="s">
        <v>29</v>
      </c>
      <c r="L77" s="25">
        <v>8</v>
      </c>
      <c r="M77" s="25">
        <v>8</v>
      </c>
      <c r="N77" s="26">
        <v>8</v>
      </c>
    </row>
    <row r="78" spans="1:14" ht="16.5" thickBot="1" x14ac:dyDescent="0.3">
      <c r="A78" s="236"/>
      <c r="B78" s="239"/>
      <c r="C78" s="242"/>
      <c r="D78" s="22"/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1" t="s">
        <v>82</v>
      </c>
      <c r="K78" s="24" t="s">
        <v>29</v>
      </c>
      <c r="L78" s="25">
        <v>1</v>
      </c>
      <c r="M78" s="25">
        <v>1</v>
      </c>
      <c r="N78" s="26">
        <v>1</v>
      </c>
    </row>
    <row r="79" spans="1:14" ht="25.5" customHeight="1" x14ac:dyDescent="0.25">
      <c r="A79" s="234" t="s">
        <v>83</v>
      </c>
      <c r="B79" s="237" t="s">
        <v>84</v>
      </c>
      <c r="C79" s="240" t="s">
        <v>232</v>
      </c>
      <c r="D79" s="33"/>
      <c r="E79" s="34">
        <f>SUM(E80:E81)</f>
        <v>22.8</v>
      </c>
      <c r="F79" s="34">
        <f>SUM(F80:F81)</f>
        <v>0</v>
      </c>
      <c r="G79" s="34">
        <f>SUM(G80:G81)</f>
        <v>0</v>
      </c>
      <c r="H79" s="34">
        <f>SUM(H80:H81)</f>
        <v>0</v>
      </c>
      <c r="I79" s="34">
        <f>SUM(I80:I81)</f>
        <v>0</v>
      </c>
      <c r="J79" s="247"/>
      <c r="K79" s="248"/>
      <c r="L79" s="248"/>
      <c r="M79" s="248"/>
      <c r="N79" s="249"/>
    </row>
    <row r="80" spans="1:14" ht="15.75" x14ac:dyDescent="0.25">
      <c r="A80" s="235"/>
      <c r="B80" s="238"/>
      <c r="C80" s="241"/>
      <c r="D80" s="22" t="s">
        <v>44</v>
      </c>
      <c r="E80" s="23">
        <v>13.4</v>
      </c>
      <c r="F80" s="23">
        <v>0</v>
      </c>
      <c r="G80" s="23">
        <v>0</v>
      </c>
      <c r="H80" s="23">
        <v>0</v>
      </c>
      <c r="I80" s="23">
        <v>0</v>
      </c>
      <c r="J80" s="250"/>
      <c r="K80" s="251"/>
      <c r="L80" s="251"/>
      <c r="M80" s="251"/>
      <c r="N80" s="252"/>
    </row>
    <row r="81" spans="1:14" ht="16.5" thickBot="1" x14ac:dyDescent="0.3">
      <c r="A81" s="236"/>
      <c r="B81" s="239"/>
      <c r="C81" s="242"/>
      <c r="D81" s="22" t="s">
        <v>49</v>
      </c>
      <c r="E81" s="23">
        <v>9.4</v>
      </c>
      <c r="F81" s="23">
        <v>0</v>
      </c>
      <c r="G81" s="23">
        <v>0</v>
      </c>
      <c r="H81" s="23">
        <v>0</v>
      </c>
      <c r="I81" s="23">
        <v>0</v>
      </c>
      <c r="J81" s="253"/>
      <c r="K81" s="254"/>
      <c r="L81" s="254"/>
      <c r="M81" s="254"/>
      <c r="N81" s="255"/>
    </row>
    <row r="82" spans="1:14" ht="31.5" x14ac:dyDescent="0.25">
      <c r="A82" s="234" t="s">
        <v>85</v>
      </c>
      <c r="B82" s="237" t="s">
        <v>86</v>
      </c>
      <c r="C82" s="240" t="s">
        <v>291</v>
      </c>
      <c r="D82" s="33"/>
      <c r="E82" s="34">
        <f>SUM(E83:E85)</f>
        <v>289.3</v>
      </c>
      <c r="F82" s="34">
        <f>SUM(F83:F85)</f>
        <v>398.7</v>
      </c>
      <c r="G82" s="34">
        <f>SUM(G83:G85)</f>
        <v>398.7</v>
      </c>
      <c r="H82" s="34">
        <f>SUM(H83:H85)</f>
        <v>55.1</v>
      </c>
      <c r="I82" s="34">
        <f>SUM(I83:I85)</f>
        <v>0</v>
      </c>
      <c r="J82" s="32" t="s">
        <v>87</v>
      </c>
      <c r="K82" s="35" t="s">
        <v>29</v>
      </c>
      <c r="L82" s="36">
        <v>2</v>
      </c>
      <c r="M82" s="36"/>
      <c r="N82" s="37"/>
    </row>
    <row r="83" spans="1:14" ht="18" customHeight="1" x14ac:dyDescent="0.25">
      <c r="A83" s="235"/>
      <c r="B83" s="238"/>
      <c r="C83" s="241"/>
      <c r="D83" s="22" t="s">
        <v>38</v>
      </c>
      <c r="E83" s="23">
        <v>0</v>
      </c>
      <c r="F83" s="23">
        <v>19.5</v>
      </c>
      <c r="G83" s="23">
        <v>19.5</v>
      </c>
      <c r="H83" s="23">
        <v>0</v>
      </c>
      <c r="I83" s="23">
        <v>0</v>
      </c>
      <c r="J83" s="243" t="s">
        <v>88</v>
      </c>
      <c r="K83" s="211" t="s">
        <v>16</v>
      </c>
      <c r="L83" s="244">
        <v>1</v>
      </c>
      <c r="M83" s="244">
        <v>1</v>
      </c>
      <c r="N83" s="213"/>
    </row>
    <row r="84" spans="1:14" ht="15.75" x14ac:dyDescent="0.25">
      <c r="A84" s="235"/>
      <c r="B84" s="238"/>
      <c r="C84" s="241"/>
      <c r="D84" s="22" t="s">
        <v>66</v>
      </c>
      <c r="E84" s="23">
        <v>259.3</v>
      </c>
      <c r="F84" s="23">
        <v>379.2</v>
      </c>
      <c r="G84" s="23">
        <v>379.2</v>
      </c>
      <c r="H84" s="23">
        <v>55.1</v>
      </c>
      <c r="I84" s="23"/>
      <c r="J84" s="238"/>
      <c r="K84" s="218"/>
      <c r="L84" s="245"/>
      <c r="M84" s="245"/>
      <c r="N84" s="209"/>
    </row>
    <row r="85" spans="1:14" ht="16.5" thickBot="1" x14ac:dyDescent="0.3">
      <c r="A85" s="236"/>
      <c r="B85" s="239"/>
      <c r="C85" s="242"/>
      <c r="D85" s="22" t="s">
        <v>37</v>
      </c>
      <c r="E85" s="23">
        <v>30</v>
      </c>
      <c r="F85" s="23"/>
      <c r="G85" s="23"/>
      <c r="H85" s="23"/>
      <c r="I85" s="23"/>
      <c r="J85" s="239"/>
      <c r="K85" s="212"/>
      <c r="L85" s="246"/>
      <c r="M85" s="246"/>
      <c r="N85" s="210"/>
    </row>
    <row r="86" spans="1:14" ht="47.25" customHeight="1" x14ac:dyDescent="0.25">
      <c r="A86" s="234" t="s">
        <v>89</v>
      </c>
      <c r="B86" s="237" t="s">
        <v>90</v>
      </c>
      <c r="C86" s="240" t="s">
        <v>247</v>
      </c>
      <c r="D86" s="33"/>
      <c r="E86" s="34">
        <f>SUM(E87:E89)</f>
        <v>700</v>
      </c>
      <c r="F86" s="34">
        <v>1994.2</v>
      </c>
      <c r="G86" s="34">
        <f>SUM(G87:G89)</f>
        <v>2082.1</v>
      </c>
      <c r="H86" s="94">
        <f>SUM(H87:H89)</f>
        <v>0</v>
      </c>
      <c r="I86" s="94">
        <f>SUM(I87:I89)</f>
        <v>0</v>
      </c>
      <c r="J86" s="32" t="s">
        <v>91</v>
      </c>
      <c r="K86" s="35" t="s">
        <v>29</v>
      </c>
      <c r="L86" s="36">
        <v>40</v>
      </c>
      <c r="M86" s="96"/>
      <c r="N86" s="97"/>
    </row>
    <row r="87" spans="1:14" ht="15.75" x14ac:dyDescent="0.25">
      <c r="A87" s="235"/>
      <c r="B87" s="238"/>
      <c r="C87" s="241"/>
      <c r="D87" s="22" t="s">
        <v>38</v>
      </c>
      <c r="E87" s="23">
        <v>58</v>
      </c>
      <c r="F87" s="23">
        <v>1110.2</v>
      </c>
      <c r="G87" s="23">
        <v>1110.2</v>
      </c>
      <c r="H87" s="95">
        <v>0</v>
      </c>
      <c r="I87" s="95">
        <v>0</v>
      </c>
      <c r="J87" s="21" t="s">
        <v>92</v>
      </c>
      <c r="K87" s="24" t="s">
        <v>29</v>
      </c>
      <c r="L87" s="25">
        <v>150</v>
      </c>
      <c r="M87" s="98"/>
      <c r="N87" s="99"/>
    </row>
    <row r="88" spans="1:14" ht="15.75" x14ac:dyDescent="0.25">
      <c r="A88" s="235"/>
      <c r="B88" s="238"/>
      <c r="C88" s="241"/>
      <c r="D88" s="22" t="s">
        <v>37</v>
      </c>
      <c r="E88" s="23">
        <v>642</v>
      </c>
      <c r="F88" s="93">
        <v>884</v>
      </c>
      <c r="G88" s="93">
        <v>971.9</v>
      </c>
      <c r="H88" s="95">
        <v>0</v>
      </c>
      <c r="I88" s="95">
        <v>0</v>
      </c>
      <c r="J88" s="21" t="s">
        <v>93</v>
      </c>
      <c r="K88" s="24" t="s">
        <v>29</v>
      </c>
      <c r="L88" s="25">
        <v>160</v>
      </c>
      <c r="M88" s="98"/>
      <c r="N88" s="99"/>
    </row>
    <row r="89" spans="1:14" ht="32.25" thickBot="1" x14ac:dyDescent="0.3">
      <c r="A89" s="236"/>
      <c r="B89" s="239"/>
      <c r="C89" s="242"/>
      <c r="D89" s="22"/>
      <c r="E89" s="23">
        <v>0</v>
      </c>
      <c r="F89" s="23">
        <v>0</v>
      </c>
      <c r="G89" s="23">
        <v>0</v>
      </c>
      <c r="H89" s="95">
        <v>0</v>
      </c>
      <c r="I89" s="95">
        <v>0</v>
      </c>
      <c r="J89" s="21" t="s">
        <v>94</v>
      </c>
      <c r="K89" s="24" t="s">
        <v>29</v>
      </c>
      <c r="L89" s="25">
        <v>105</v>
      </c>
      <c r="M89" s="98"/>
      <c r="N89" s="99"/>
    </row>
    <row r="90" spans="1:14" ht="31.5" customHeight="1" x14ac:dyDescent="0.25">
      <c r="A90" s="234" t="s">
        <v>95</v>
      </c>
      <c r="B90" s="237" t="s">
        <v>96</v>
      </c>
      <c r="C90" s="240" t="s">
        <v>248</v>
      </c>
      <c r="D90" s="33"/>
      <c r="E90" s="34">
        <f>SUM(E91:E95)-0.1</f>
        <v>951.7</v>
      </c>
      <c r="F90" s="34">
        <f>SUM(F91:F95)</f>
        <v>879.5</v>
      </c>
      <c r="G90" s="34">
        <f>SUM(G91:G95)</f>
        <v>887.30000000000007</v>
      </c>
      <c r="H90" s="34">
        <f>SUM(H91:H95)</f>
        <v>902.7</v>
      </c>
      <c r="I90" s="34">
        <f>SUM(I91:I95)</f>
        <v>927.2</v>
      </c>
      <c r="J90" s="32" t="s">
        <v>28</v>
      </c>
      <c r="K90" s="35" t="s">
        <v>29</v>
      </c>
      <c r="L90" s="36">
        <v>75</v>
      </c>
      <c r="M90" s="36">
        <v>80</v>
      </c>
      <c r="N90" s="37">
        <v>85</v>
      </c>
    </row>
    <row r="91" spans="1:14" ht="15.75" x14ac:dyDescent="0.25">
      <c r="A91" s="235"/>
      <c r="B91" s="238"/>
      <c r="C91" s="241"/>
      <c r="D91" s="22" t="s">
        <v>46</v>
      </c>
      <c r="E91" s="23">
        <v>348.6</v>
      </c>
      <c r="F91" s="23">
        <v>302.3</v>
      </c>
      <c r="G91" s="23">
        <v>310.10000000000002</v>
      </c>
      <c r="H91" s="23">
        <v>308.89999999999998</v>
      </c>
      <c r="I91" s="23">
        <v>316.10000000000002</v>
      </c>
      <c r="J91" s="243" t="s">
        <v>30</v>
      </c>
      <c r="K91" s="211" t="s">
        <v>29</v>
      </c>
      <c r="L91" s="244">
        <v>5</v>
      </c>
      <c r="M91" s="244">
        <v>5</v>
      </c>
      <c r="N91" s="256">
        <v>5</v>
      </c>
    </row>
    <row r="92" spans="1:14" ht="15.75" x14ac:dyDescent="0.25">
      <c r="A92" s="235"/>
      <c r="B92" s="238"/>
      <c r="C92" s="241"/>
      <c r="D92" s="22" t="s">
        <v>37</v>
      </c>
      <c r="E92" s="23">
        <v>576.1</v>
      </c>
      <c r="F92" s="23">
        <v>550.70000000000005</v>
      </c>
      <c r="G92" s="23">
        <v>550.70000000000005</v>
      </c>
      <c r="H92" s="23">
        <v>566.9</v>
      </c>
      <c r="I92" s="23">
        <v>583.9</v>
      </c>
      <c r="J92" s="238"/>
      <c r="K92" s="218"/>
      <c r="L92" s="245"/>
      <c r="M92" s="245"/>
      <c r="N92" s="257"/>
    </row>
    <row r="93" spans="1:14" ht="15.75" x14ac:dyDescent="0.25">
      <c r="A93" s="235"/>
      <c r="B93" s="238"/>
      <c r="C93" s="241"/>
      <c r="D93" s="22" t="s">
        <v>38</v>
      </c>
      <c r="E93" s="23">
        <v>0.6</v>
      </c>
      <c r="F93" s="23"/>
      <c r="G93" s="23"/>
      <c r="H93" s="23"/>
      <c r="I93" s="23"/>
      <c r="J93" s="238"/>
      <c r="K93" s="218"/>
      <c r="L93" s="245"/>
      <c r="M93" s="245"/>
      <c r="N93" s="257"/>
    </row>
    <row r="94" spans="1:14" ht="15.75" x14ac:dyDescent="0.25">
      <c r="A94" s="235"/>
      <c r="B94" s="238"/>
      <c r="C94" s="241"/>
      <c r="D94" s="22" t="s">
        <v>47</v>
      </c>
      <c r="E94" s="23">
        <v>21</v>
      </c>
      <c r="F94" s="23">
        <v>20.9</v>
      </c>
      <c r="G94" s="23">
        <v>20.9</v>
      </c>
      <c r="H94" s="23">
        <v>21.2</v>
      </c>
      <c r="I94" s="23">
        <v>21.5</v>
      </c>
      <c r="J94" s="238"/>
      <c r="K94" s="218"/>
      <c r="L94" s="245"/>
      <c r="M94" s="245"/>
      <c r="N94" s="257"/>
    </row>
    <row r="95" spans="1:14" ht="16.5" thickBot="1" x14ac:dyDescent="0.3">
      <c r="A95" s="236"/>
      <c r="B95" s="239"/>
      <c r="C95" s="242"/>
      <c r="D95" s="22" t="s">
        <v>48</v>
      </c>
      <c r="E95" s="23">
        <v>5.5</v>
      </c>
      <c r="F95" s="23">
        <v>5.6</v>
      </c>
      <c r="G95" s="23">
        <v>5.6</v>
      </c>
      <c r="H95" s="23">
        <v>5.7</v>
      </c>
      <c r="I95" s="23">
        <v>5.7</v>
      </c>
      <c r="J95" s="239"/>
      <c r="K95" s="212"/>
      <c r="L95" s="246"/>
      <c r="M95" s="246"/>
      <c r="N95" s="258"/>
    </row>
    <row r="96" spans="1:14" ht="33.75" customHeight="1" x14ac:dyDescent="0.25">
      <c r="A96" s="234" t="s">
        <v>97</v>
      </c>
      <c r="B96" s="237" t="s">
        <v>98</v>
      </c>
      <c r="C96" s="240" t="s">
        <v>294</v>
      </c>
      <c r="D96" s="33"/>
      <c r="E96" s="34">
        <f>SUM(E97:E99)</f>
        <v>0</v>
      </c>
      <c r="F96" s="34">
        <f>SUM(F97:F99)</f>
        <v>94.6</v>
      </c>
      <c r="G96" s="34">
        <f>SUM(G97:G99)</f>
        <v>94.6</v>
      </c>
      <c r="H96" s="34">
        <f>SUM(H97:H99)</f>
        <v>204.1</v>
      </c>
      <c r="I96" s="34">
        <f>SUM(I97:I99)</f>
        <v>0</v>
      </c>
      <c r="J96" s="32" t="s">
        <v>99</v>
      </c>
      <c r="K96" s="35" t="s">
        <v>16</v>
      </c>
      <c r="L96" s="36">
        <v>0</v>
      </c>
      <c r="M96" s="36">
        <v>1</v>
      </c>
      <c r="N96" s="37"/>
    </row>
    <row r="97" spans="1:14" ht="31.5" x14ac:dyDescent="0.25">
      <c r="A97" s="235"/>
      <c r="B97" s="238"/>
      <c r="C97" s="241"/>
      <c r="D97" s="22" t="s">
        <v>37</v>
      </c>
      <c r="E97" s="23">
        <v>0</v>
      </c>
      <c r="F97" s="23">
        <v>94.6</v>
      </c>
      <c r="G97" s="23">
        <v>94.6</v>
      </c>
      <c r="H97" s="23">
        <v>204.1</v>
      </c>
      <c r="I97" s="23">
        <v>0</v>
      </c>
      <c r="J97" s="21" t="s">
        <v>88</v>
      </c>
      <c r="K97" s="24" t="s">
        <v>16</v>
      </c>
      <c r="L97" s="25">
        <v>0</v>
      </c>
      <c r="M97" s="25">
        <v>1</v>
      </c>
      <c r="N97" s="26"/>
    </row>
    <row r="98" spans="1:14" ht="31.5" x14ac:dyDescent="0.25">
      <c r="A98" s="235"/>
      <c r="B98" s="238"/>
      <c r="C98" s="241"/>
      <c r="D98" s="22"/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1" t="s">
        <v>100</v>
      </c>
      <c r="K98" s="24" t="s">
        <v>16</v>
      </c>
      <c r="L98" s="25">
        <v>0</v>
      </c>
      <c r="M98" s="25">
        <v>1</v>
      </c>
      <c r="N98" s="26"/>
    </row>
    <row r="99" spans="1:14" ht="15.75" x14ac:dyDescent="0.25">
      <c r="A99" s="235"/>
      <c r="B99" s="238"/>
      <c r="C99" s="241"/>
      <c r="D99" s="137"/>
      <c r="E99" s="138">
        <v>0</v>
      </c>
      <c r="F99" s="138">
        <v>0</v>
      </c>
      <c r="G99" s="138">
        <v>0</v>
      </c>
      <c r="H99" s="138">
        <v>0</v>
      </c>
      <c r="I99" s="138">
        <v>0</v>
      </c>
      <c r="J99" s="124" t="s">
        <v>101</v>
      </c>
      <c r="K99" s="123" t="s">
        <v>16</v>
      </c>
      <c r="L99" s="121">
        <v>30</v>
      </c>
      <c r="M99" s="121">
        <v>70</v>
      </c>
      <c r="N99" s="122"/>
    </row>
    <row r="100" spans="1:14" ht="69" customHeight="1" x14ac:dyDescent="0.25">
      <c r="A100" s="147" t="s">
        <v>272</v>
      </c>
      <c r="B100" s="147" t="s">
        <v>281</v>
      </c>
      <c r="C100" s="148" t="s">
        <v>274</v>
      </c>
      <c r="D100" s="149" t="s">
        <v>37</v>
      </c>
      <c r="E100" s="150"/>
      <c r="F100" s="150"/>
      <c r="G100" s="150">
        <v>50</v>
      </c>
      <c r="H100" s="150"/>
      <c r="I100" s="150"/>
      <c r="J100" s="147" t="s">
        <v>273</v>
      </c>
      <c r="K100" s="151" t="s">
        <v>20</v>
      </c>
      <c r="L100" s="145">
        <v>100</v>
      </c>
      <c r="M100" s="145"/>
      <c r="N100" s="144"/>
    </row>
    <row r="101" spans="1:14" ht="48" thickBot="1" x14ac:dyDescent="0.3">
      <c r="A101" s="139" t="s">
        <v>102</v>
      </c>
      <c r="B101" s="140" t="s">
        <v>103</v>
      </c>
      <c r="C101" s="141"/>
      <c r="D101" s="142"/>
      <c r="E101" s="143">
        <f>E102+E106+E107+E108+E111</f>
        <v>200.8</v>
      </c>
      <c r="F101" s="143">
        <f>F102+F106+F107+F108+F111</f>
        <v>1675</v>
      </c>
      <c r="G101" s="143">
        <f>G102+G106+G107+G108+G111</f>
        <v>514.5</v>
      </c>
      <c r="H101" s="143">
        <f>H102+H106+H107+H108+H111</f>
        <v>3182.7</v>
      </c>
      <c r="I101" s="143">
        <f>I102+I106+I107+I108+I111</f>
        <v>1724.1</v>
      </c>
      <c r="J101" s="228"/>
      <c r="K101" s="229"/>
      <c r="L101" s="229"/>
      <c r="M101" s="229"/>
      <c r="N101" s="230"/>
    </row>
    <row r="102" spans="1:14" ht="24" customHeight="1" x14ac:dyDescent="0.25">
      <c r="A102" s="234" t="s">
        <v>104</v>
      </c>
      <c r="B102" s="237" t="s">
        <v>105</v>
      </c>
      <c r="C102" s="240" t="s">
        <v>249</v>
      </c>
      <c r="D102" s="33"/>
      <c r="E102" s="34">
        <f>SUM(E103:E105)</f>
        <v>200.8</v>
      </c>
      <c r="F102" s="34">
        <f>SUM(F103:F105)</f>
        <v>15</v>
      </c>
      <c r="G102" s="34">
        <f>SUM(G103:G105)</f>
        <v>4.5</v>
      </c>
      <c r="H102" s="34">
        <f>SUM(H103:H105)</f>
        <v>0</v>
      </c>
      <c r="I102" s="34">
        <f>SUM(I103:I105)</f>
        <v>0</v>
      </c>
      <c r="J102" s="237" t="s">
        <v>106</v>
      </c>
      <c r="K102" s="217" t="s">
        <v>16</v>
      </c>
      <c r="L102" s="217">
        <v>2</v>
      </c>
      <c r="M102" s="217"/>
      <c r="N102" s="208"/>
    </row>
    <row r="103" spans="1:14" ht="15.75" x14ac:dyDescent="0.25">
      <c r="A103" s="235"/>
      <c r="B103" s="238"/>
      <c r="C103" s="241"/>
      <c r="D103" s="22" t="s">
        <v>38</v>
      </c>
      <c r="E103" s="23">
        <v>43.5</v>
      </c>
      <c r="F103" s="23">
        <v>15</v>
      </c>
      <c r="G103" s="23">
        <v>4.5</v>
      </c>
      <c r="H103" s="23">
        <v>0</v>
      </c>
      <c r="I103" s="23">
        <v>0</v>
      </c>
      <c r="J103" s="238"/>
      <c r="K103" s="218"/>
      <c r="L103" s="218"/>
      <c r="M103" s="218"/>
      <c r="N103" s="209"/>
    </row>
    <row r="104" spans="1:14" ht="15.75" x14ac:dyDescent="0.25">
      <c r="A104" s="235"/>
      <c r="B104" s="238"/>
      <c r="C104" s="241"/>
      <c r="D104" s="22" t="s">
        <v>66</v>
      </c>
      <c r="E104" s="23">
        <v>135.80000000000001</v>
      </c>
      <c r="F104" s="23">
        <v>0</v>
      </c>
      <c r="G104" s="23">
        <v>0</v>
      </c>
      <c r="H104" s="23">
        <v>0</v>
      </c>
      <c r="I104" s="23">
        <v>0</v>
      </c>
      <c r="J104" s="238"/>
      <c r="K104" s="218"/>
      <c r="L104" s="218"/>
      <c r="M104" s="218"/>
      <c r="N104" s="209"/>
    </row>
    <row r="105" spans="1:14" ht="16.5" thickBot="1" x14ac:dyDescent="0.3">
      <c r="A105" s="236"/>
      <c r="B105" s="239"/>
      <c r="C105" s="242"/>
      <c r="D105" s="22" t="s">
        <v>37</v>
      </c>
      <c r="E105" s="23">
        <v>21.5</v>
      </c>
      <c r="F105" s="23">
        <v>0</v>
      </c>
      <c r="G105" s="23">
        <v>0</v>
      </c>
      <c r="H105" s="23">
        <v>0</v>
      </c>
      <c r="I105" s="23">
        <v>0</v>
      </c>
      <c r="J105" s="239"/>
      <c r="K105" s="212"/>
      <c r="L105" s="212"/>
      <c r="M105" s="212"/>
      <c r="N105" s="210"/>
    </row>
    <row r="106" spans="1:14" ht="63.75" thickBot="1" x14ac:dyDescent="0.3">
      <c r="A106" s="65" t="s">
        <v>107</v>
      </c>
      <c r="B106" s="31" t="s">
        <v>108</v>
      </c>
      <c r="C106" s="89" t="s">
        <v>286</v>
      </c>
      <c r="D106" s="33" t="s">
        <v>37</v>
      </c>
      <c r="E106" s="38">
        <v>0</v>
      </c>
      <c r="F106" s="38">
        <v>0</v>
      </c>
      <c r="G106" s="38">
        <v>0</v>
      </c>
      <c r="H106" s="100">
        <v>700.2</v>
      </c>
      <c r="I106" s="100">
        <v>900</v>
      </c>
      <c r="J106" s="32" t="s">
        <v>109</v>
      </c>
      <c r="K106" s="35" t="s">
        <v>20</v>
      </c>
      <c r="L106" s="36">
        <v>0</v>
      </c>
      <c r="M106" s="106">
        <v>50</v>
      </c>
      <c r="N106" s="105">
        <v>100</v>
      </c>
    </row>
    <row r="107" spans="1:14" ht="48" thickBot="1" x14ac:dyDescent="0.3">
      <c r="A107" s="65" t="s">
        <v>110</v>
      </c>
      <c r="B107" s="31" t="s">
        <v>111</v>
      </c>
      <c r="C107" s="89" t="s">
        <v>250</v>
      </c>
      <c r="D107" s="33" t="s">
        <v>37</v>
      </c>
      <c r="E107" s="38">
        <v>0</v>
      </c>
      <c r="F107" s="38">
        <v>0</v>
      </c>
      <c r="G107" s="38">
        <v>0</v>
      </c>
      <c r="H107" s="101">
        <v>1070</v>
      </c>
      <c r="I107" s="101">
        <v>200</v>
      </c>
      <c r="J107" s="32" t="s">
        <v>112</v>
      </c>
      <c r="K107" s="35" t="s">
        <v>20</v>
      </c>
      <c r="L107" s="36">
        <v>0</v>
      </c>
      <c r="M107" s="107">
        <v>40</v>
      </c>
      <c r="N107" s="105">
        <v>50</v>
      </c>
    </row>
    <row r="108" spans="1:14" ht="30" customHeight="1" x14ac:dyDescent="0.25">
      <c r="A108" s="234" t="s">
        <v>113</v>
      </c>
      <c r="B108" s="237" t="s">
        <v>114</v>
      </c>
      <c r="C108" s="240" t="s">
        <v>295</v>
      </c>
      <c r="D108" s="33"/>
      <c r="E108" s="34">
        <f>SUM(E109:E110)</f>
        <v>0</v>
      </c>
      <c r="F108" s="34">
        <f>SUM(F109:F110)</f>
        <v>510</v>
      </c>
      <c r="G108" s="34">
        <f>SUM(G109:G110)</f>
        <v>510</v>
      </c>
      <c r="H108" s="34">
        <f>SUM(H109:H110)</f>
        <v>1412.5</v>
      </c>
      <c r="I108" s="34">
        <f>SUM(I109:I110)</f>
        <v>624.1</v>
      </c>
      <c r="J108" s="32" t="s">
        <v>115</v>
      </c>
      <c r="K108" s="35" t="s">
        <v>16</v>
      </c>
      <c r="L108" s="36">
        <v>5</v>
      </c>
      <c r="M108" s="36"/>
      <c r="N108" s="37"/>
    </row>
    <row r="109" spans="1:14" ht="63" x14ac:dyDescent="0.25">
      <c r="A109" s="235"/>
      <c r="B109" s="238"/>
      <c r="C109" s="241"/>
      <c r="D109" s="22" t="s">
        <v>37</v>
      </c>
      <c r="E109" s="23">
        <v>0</v>
      </c>
      <c r="F109" s="23">
        <v>3.2</v>
      </c>
      <c r="G109" s="23">
        <v>3.2</v>
      </c>
      <c r="H109" s="23">
        <v>4.2</v>
      </c>
      <c r="I109" s="23">
        <v>4.2</v>
      </c>
      <c r="J109" s="21" t="s">
        <v>116</v>
      </c>
      <c r="K109" s="24" t="s">
        <v>16</v>
      </c>
      <c r="L109" s="25"/>
      <c r="M109" s="25">
        <v>1</v>
      </c>
      <c r="N109" s="26"/>
    </row>
    <row r="110" spans="1:14" ht="32.25" thickBot="1" x14ac:dyDescent="0.3">
      <c r="A110" s="236"/>
      <c r="B110" s="239"/>
      <c r="C110" s="242"/>
      <c r="D110" s="22" t="s">
        <v>66</v>
      </c>
      <c r="E110" s="23">
        <v>0</v>
      </c>
      <c r="F110" s="23">
        <v>506.8</v>
      </c>
      <c r="G110" s="23">
        <v>506.8</v>
      </c>
      <c r="H110" s="23">
        <v>1408.3</v>
      </c>
      <c r="I110" s="23">
        <v>619.9</v>
      </c>
      <c r="J110" s="21" t="s">
        <v>117</v>
      </c>
      <c r="K110" s="24" t="s">
        <v>16</v>
      </c>
      <c r="L110" s="25"/>
      <c r="M110" s="25"/>
      <c r="N110" s="26">
        <v>4</v>
      </c>
    </row>
    <row r="111" spans="1:14" ht="23.25" customHeight="1" x14ac:dyDescent="0.25">
      <c r="A111" s="234" t="s">
        <v>118</v>
      </c>
      <c r="B111" s="237" t="s">
        <v>119</v>
      </c>
      <c r="C111" s="240" t="s">
        <v>287</v>
      </c>
      <c r="D111" s="33"/>
      <c r="E111" s="34">
        <f>SUM(E112:E113)</f>
        <v>0</v>
      </c>
      <c r="F111" s="34">
        <f>SUM(F112:F113)</f>
        <v>1150</v>
      </c>
      <c r="G111" s="34">
        <f>SUM(G112:G113)</f>
        <v>0</v>
      </c>
      <c r="H111" s="34">
        <f>SUM(H112:H113)</f>
        <v>0</v>
      </c>
      <c r="I111" s="34">
        <f>SUM(I112:I113)</f>
        <v>0</v>
      </c>
      <c r="J111" s="237" t="s">
        <v>120</v>
      </c>
      <c r="K111" s="217" t="s">
        <v>20</v>
      </c>
      <c r="L111" s="217"/>
      <c r="M111" s="217"/>
      <c r="N111" s="208"/>
    </row>
    <row r="112" spans="1:14" ht="15.75" x14ac:dyDescent="0.25">
      <c r="A112" s="235"/>
      <c r="B112" s="238"/>
      <c r="C112" s="241"/>
      <c r="D112" s="22" t="s">
        <v>66</v>
      </c>
      <c r="E112" s="23">
        <v>0</v>
      </c>
      <c r="F112" s="23">
        <v>1035</v>
      </c>
      <c r="G112" s="152"/>
      <c r="H112" s="152"/>
      <c r="I112" s="23">
        <v>0</v>
      </c>
      <c r="J112" s="238"/>
      <c r="K112" s="218"/>
      <c r="L112" s="218"/>
      <c r="M112" s="218"/>
      <c r="N112" s="209"/>
    </row>
    <row r="113" spans="1:14" ht="16.5" thickBot="1" x14ac:dyDescent="0.3">
      <c r="A113" s="236"/>
      <c r="B113" s="239"/>
      <c r="C113" s="242"/>
      <c r="D113" s="22" t="s">
        <v>37</v>
      </c>
      <c r="E113" s="23">
        <v>0</v>
      </c>
      <c r="F113" s="23">
        <v>115</v>
      </c>
      <c r="G113" s="23">
        <v>0</v>
      </c>
      <c r="H113" s="152"/>
      <c r="I113" s="23">
        <v>0</v>
      </c>
      <c r="J113" s="239"/>
      <c r="K113" s="212"/>
      <c r="L113" s="212"/>
      <c r="M113" s="212"/>
      <c r="N113" s="210"/>
    </row>
    <row r="114" spans="1:14" ht="63.75" thickBot="1" x14ac:dyDescent="0.3">
      <c r="A114" s="64" t="s">
        <v>121</v>
      </c>
      <c r="B114" s="27" t="s">
        <v>122</v>
      </c>
      <c r="C114" s="87"/>
      <c r="D114" s="29"/>
      <c r="E114" s="30">
        <f>SUM(E115:E115)</f>
        <v>236.2</v>
      </c>
      <c r="F114" s="30">
        <f>SUM(F115:F115)</f>
        <v>238.3</v>
      </c>
      <c r="G114" s="30">
        <f>SUM(G115:G115)</f>
        <v>238.3</v>
      </c>
      <c r="H114" s="30">
        <f>SUM(H115:H115)</f>
        <v>263</v>
      </c>
      <c r="I114" s="30">
        <f>SUM(I115:I115)</f>
        <v>274</v>
      </c>
      <c r="J114" s="214"/>
      <c r="K114" s="215"/>
      <c r="L114" s="215"/>
      <c r="M114" s="215"/>
      <c r="N114" s="216"/>
    </row>
    <row r="115" spans="1:14" ht="47.25" customHeight="1" x14ac:dyDescent="0.25">
      <c r="A115" s="234" t="s">
        <v>123</v>
      </c>
      <c r="B115" s="237" t="s">
        <v>124</v>
      </c>
      <c r="C115" s="240" t="s">
        <v>287</v>
      </c>
      <c r="D115" s="33"/>
      <c r="E115" s="34">
        <f>SUM(E116:E117)</f>
        <v>236.2</v>
      </c>
      <c r="F115" s="34">
        <f>SUM(F116:F117)</f>
        <v>238.3</v>
      </c>
      <c r="G115" s="34">
        <f>SUM(G116:G117)</f>
        <v>238.3</v>
      </c>
      <c r="H115" s="34">
        <f>SUM(H116:H117)</f>
        <v>263</v>
      </c>
      <c r="I115" s="34">
        <f>SUM(I116:I117)</f>
        <v>274</v>
      </c>
      <c r="J115" s="32" t="s">
        <v>28</v>
      </c>
      <c r="K115" s="35" t="s">
        <v>29</v>
      </c>
      <c r="L115" s="36">
        <v>926</v>
      </c>
      <c r="M115" s="41">
        <v>1000</v>
      </c>
      <c r="N115" s="42">
        <v>1000</v>
      </c>
    </row>
    <row r="116" spans="1:14" ht="15.75" x14ac:dyDescent="0.25">
      <c r="A116" s="235"/>
      <c r="B116" s="238"/>
      <c r="C116" s="241"/>
      <c r="D116" s="22" t="s">
        <v>49</v>
      </c>
      <c r="E116" s="23">
        <v>185.5</v>
      </c>
      <c r="F116" s="23">
        <v>187.9</v>
      </c>
      <c r="G116" s="23">
        <v>187.9</v>
      </c>
      <c r="H116" s="23">
        <v>201</v>
      </c>
      <c r="I116" s="23">
        <v>210</v>
      </c>
      <c r="J116" s="243" t="s">
        <v>125</v>
      </c>
      <c r="K116" s="211" t="s">
        <v>29</v>
      </c>
      <c r="L116" s="211">
        <v>15</v>
      </c>
      <c r="M116" s="211">
        <v>16</v>
      </c>
      <c r="N116" s="213">
        <v>16</v>
      </c>
    </row>
    <row r="117" spans="1:14" ht="16.5" thickBot="1" x14ac:dyDescent="0.3">
      <c r="A117" s="236"/>
      <c r="B117" s="239"/>
      <c r="C117" s="242"/>
      <c r="D117" s="22" t="s">
        <v>37</v>
      </c>
      <c r="E117" s="23">
        <v>50.7</v>
      </c>
      <c r="F117" s="23">
        <v>50.4</v>
      </c>
      <c r="G117" s="23">
        <v>50.4</v>
      </c>
      <c r="H117" s="23">
        <v>62</v>
      </c>
      <c r="I117" s="23">
        <v>64</v>
      </c>
      <c r="J117" s="239"/>
      <c r="K117" s="212"/>
      <c r="L117" s="212"/>
      <c r="M117" s="212"/>
      <c r="N117" s="210"/>
    </row>
    <row r="118" spans="1:14" ht="32.25" thickBot="1" x14ac:dyDescent="0.3">
      <c r="A118" s="64" t="s">
        <v>126</v>
      </c>
      <c r="B118" s="27" t="s">
        <v>127</v>
      </c>
      <c r="C118" s="87"/>
      <c r="D118" s="29"/>
      <c r="E118" s="30">
        <f>SUM(E119:E119)</f>
        <v>2955.1</v>
      </c>
      <c r="F118" s="30">
        <f>SUM(F119:F119)</f>
        <v>2357.4</v>
      </c>
      <c r="G118" s="30">
        <f>SUM(G119:G119)</f>
        <v>3357.4</v>
      </c>
      <c r="H118" s="30">
        <f>SUM(H119:H119)</f>
        <v>2544</v>
      </c>
      <c r="I118" s="30">
        <f>SUM(I119:I119)</f>
        <v>2544</v>
      </c>
      <c r="J118" s="214"/>
      <c r="K118" s="215"/>
      <c r="L118" s="215"/>
      <c r="M118" s="215"/>
      <c r="N118" s="216"/>
    </row>
    <row r="119" spans="1:14" ht="31.5" customHeight="1" x14ac:dyDescent="0.25">
      <c r="A119" s="234" t="s">
        <v>128</v>
      </c>
      <c r="B119" s="237" t="s">
        <v>129</v>
      </c>
      <c r="C119" s="240" t="s">
        <v>233</v>
      </c>
      <c r="D119" s="33"/>
      <c r="E119" s="34">
        <f>SUM(E120:E123)</f>
        <v>2955.1</v>
      </c>
      <c r="F119" s="34">
        <f>SUM(F120:F123)</f>
        <v>2357.4</v>
      </c>
      <c r="G119" s="34">
        <f>SUM(G120:G123)</f>
        <v>3357.4</v>
      </c>
      <c r="H119" s="34">
        <f>SUM(H120:H123)</f>
        <v>2544</v>
      </c>
      <c r="I119" s="34">
        <f>SUM(I120:I123)</f>
        <v>2544</v>
      </c>
      <c r="J119" s="32" t="s">
        <v>130</v>
      </c>
      <c r="K119" s="35" t="s">
        <v>29</v>
      </c>
      <c r="L119" s="41">
        <v>17000</v>
      </c>
      <c r="M119" s="41">
        <v>17000</v>
      </c>
      <c r="N119" s="42">
        <v>17000</v>
      </c>
    </row>
    <row r="120" spans="1:14" ht="15.75" x14ac:dyDescent="0.25">
      <c r="A120" s="235"/>
      <c r="B120" s="238"/>
      <c r="C120" s="241"/>
      <c r="D120" s="22" t="s">
        <v>38</v>
      </c>
      <c r="E120" s="23">
        <v>0</v>
      </c>
      <c r="F120" s="23">
        <v>1392</v>
      </c>
      <c r="G120" s="23">
        <v>1392</v>
      </c>
      <c r="H120" s="23">
        <v>0</v>
      </c>
      <c r="I120" s="23">
        <v>0</v>
      </c>
      <c r="J120" s="243" t="s">
        <v>130</v>
      </c>
      <c r="K120" s="211" t="s">
        <v>29</v>
      </c>
      <c r="L120" s="231">
        <v>1701</v>
      </c>
      <c r="M120" s="231">
        <v>1701</v>
      </c>
      <c r="N120" s="219">
        <v>1701</v>
      </c>
    </row>
    <row r="121" spans="1:14" ht="15.75" x14ac:dyDescent="0.25">
      <c r="A121" s="235"/>
      <c r="B121" s="238"/>
      <c r="C121" s="241"/>
      <c r="D121" s="22" t="s">
        <v>27</v>
      </c>
      <c r="E121" s="23">
        <v>568.5</v>
      </c>
      <c r="F121" s="23">
        <v>575.4</v>
      </c>
      <c r="G121" s="23">
        <v>575.4</v>
      </c>
      <c r="H121" s="23">
        <v>536</v>
      </c>
      <c r="I121" s="23">
        <v>536</v>
      </c>
      <c r="J121" s="238"/>
      <c r="K121" s="218"/>
      <c r="L121" s="232"/>
      <c r="M121" s="232"/>
      <c r="N121" s="220"/>
    </row>
    <row r="122" spans="1:14" ht="15.75" x14ac:dyDescent="0.25">
      <c r="A122" s="235"/>
      <c r="B122" s="238"/>
      <c r="C122" s="241"/>
      <c r="D122" s="22" t="s">
        <v>37</v>
      </c>
      <c r="E122" s="23">
        <v>1856.7</v>
      </c>
      <c r="F122" s="23">
        <v>390</v>
      </c>
      <c r="G122" s="93">
        <v>1390</v>
      </c>
      <c r="H122" s="23">
        <v>2008</v>
      </c>
      <c r="I122" s="23">
        <v>2008</v>
      </c>
      <c r="J122" s="238"/>
      <c r="K122" s="218"/>
      <c r="L122" s="232"/>
      <c r="M122" s="232"/>
      <c r="N122" s="220"/>
    </row>
    <row r="123" spans="1:14" ht="16.5" thickBot="1" x14ac:dyDescent="0.3">
      <c r="A123" s="236"/>
      <c r="B123" s="239"/>
      <c r="C123" s="242"/>
      <c r="D123" s="22" t="s">
        <v>46</v>
      </c>
      <c r="E123" s="23">
        <v>529.9</v>
      </c>
      <c r="F123" s="23"/>
      <c r="G123" s="23"/>
      <c r="H123" s="23"/>
      <c r="I123" s="23"/>
      <c r="J123" s="239"/>
      <c r="K123" s="212"/>
      <c r="L123" s="233"/>
      <c r="M123" s="233"/>
      <c r="N123" s="221"/>
    </row>
    <row r="124" spans="1:14" ht="29.25" customHeight="1" thickBot="1" x14ac:dyDescent="0.3">
      <c r="A124" s="64" t="s">
        <v>131</v>
      </c>
      <c r="B124" s="27" t="s">
        <v>132</v>
      </c>
      <c r="C124" s="87"/>
      <c r="D124" s="29"/>
      <c r="E124" s="30">
        <f>SUM(E125:E126)</f>
        <v>18870.5</v>
      </c>
      <c r="F124" s="30">
        <f>SUM(F125:F126)</f>
        <v>17182.5</v>
      </c>
      <c r="G124" s="30">
        <f>SUM(G125:G126)</f>
        <v>18497.7</v>
      </c>
      <c r="H124" s="30">
        <f>SUM(H125:H126)</f>
        <v>16981.5</v>
      </c>
      <c r="I124" s="30">
        <f>SUM(I125:I126)</f>
        <v>16981.5</v>
      </c>
      <c r="J124" s="214"/>
      <c r="K124" s="215"/>
      <c r="L124" s="215"/>
      <c r="M124" s="215"/>
      <c r="N124" s="216"/>
    </row>
    <row r="125" spans="1:14" ht="32.25" thickBot="1" x14ac:dyDescent="0.3">
      <c r="A125" s="65" t="s">
        <v>133</v>
      </c>
      <c r="B125" s="31" t="s">
        <v>134</v>
      </c>
      <c r="C125" s="89" t="s">
        <v>233</v>
      </c>
      <c r="D125" s="33" t="s">
        <v>49</v>
      </c>
      <c r="E125" s="38">
        <v>18757.099999999999</v>
      </c>
      <c r="F125" s="38">
        <v>17063.099999999999</v>
      </c>
      <c r="G125" s="153">
        <v>18369.2</v>
      </c>
      <c r="H125" s="38">
        <v>16863.5</v>
      </c>
      <c r="I125" s="38">
        <v>16863.5</v>
      </c>
      <c r="J125" s="32" t="s">
        <v>130</v>
      </c>
      <c r="K125" s="35" t="s">
        <v>29</v>
      </c>
      <c r="L125" s="41">
        <v>19000</v>
      </c>
      <c r="M125" s="41">
        <v>19000</v>
      </c>
      <c r="N125" s="42">
        <v>19000</v>
      </c>
    </row>
    <row r="126" spans="1:14" ht="32.25" thickBot="1" x14ac:dyDescent="0.3">
      <c r="A126" s="65" t="s">
        <v>135</v>
      </c>
      <c r="B126" s="31" t="s">
        <v>136</v>
      </c>
      <c r="C126" s="89" t="s">
        <v>233</v>
      </c>
      <c r="D126" s="33" t="s">
        <v>49</v>
      </c>
      <c r="E126" s="38">
        <v>113.4</v>
      </c>
      <c r="F126" s="38">
        <v>119.4</v>
      </c>
      <c r="G126" s="38">
        <v>128.5</v>
      </c>
      <c r="H126" s="38">
        <v>118</v>
      </c>
      <c r="I126" s="38">
        <v>118</v>
      </c>
      <c r="J126" s="32" t="s">
        <v>137</v>
      </c>
      <c r="K126" s="35" t="s">
        <v>29</v>
      </c>
      <c r="L126" s="36">
        <v>33</v>
      </c>
      <c r="M126" s="36">
        <v>33</v>
      </c>
      <c r="N126" s="37">
        <v>33</v>
      </c>
    </row>
    <row r="127" spans="1:14" ht="39.75" customHeight="1" thickBot="1" x14ac:dyDescent="0.3">
      <c r="A127" s="64" t="s">
        <v>138</v>
      </c>
      <c r="B127" s="27" t="s">
        <v>139</v>
      </c>
      <c r="C127" s="87"/>
      <c r="D127" s="29"/>
      <c r="E127" s="30">
        <f>SUM(E128:E129)</f>
        <v>7249.8</v>
      </c>
      <c r="F127" s="30">
        <f>SUM(F128:F129)</f>
        <v>7824.4</v>
      </c>
      <c r="G127" s="30">
        <f>SUM(G128:G129)</f>
        <v>7193.2</v>
      </c>
      <c r="H127" s="30">
        <f>SUM(H128:H129)</f>
        <v>7678.3</v>
      </c>
      <c r="I127" s="30">
        <f>SUM(I128:I129)</f>
        <v>7678.3</v>
      </c>
      <c r="J127" s="214"/>
      <c r="K127" s="215"/>
      <c r="L127" s="215"/>
      <c r="M127" s="215"/>
      <c r="N127" s="216"/>
    </row>
    <row r="128" spans="1:14" ht="32.25" thickBot="1" x14ac:dyDescent="0.3">
      <c r="A128" s="65" t="s">
        <v>140</v>
      </c>
      <c r="B128" s="31" t="s">
        <v>139</v>
      </c>
      <c r="C128" s="89" t="s">
        <v>233</v>
      </c>
      <c r="D128" s="33" t="s">
        <v>49</v>
      </c>
      <c r="E128" s="38">
        <v>6975.8</v>
      </c>
      <c r="F128" s="38">
        <v>7523.5</v>
      </c>
      <c r="G128" s="38">
        <v>6923.5</v>
      </c>
      <c r="H128" s="38">
        <v>7383</v>
      </c>
      <c r="I128" s="38">
        <v>7383</v>
      </c>
      <c r="J128" s="32" t="s">
        <v>130</v>
      </c>
      <c r="K128" s="35" t="s">
        <v>29</v>
      </c>
      <c r="L128" s="41">
        <v>4180</v>
      </c>
      <c r="M128" s="41">
        <v>4180</v>
      </c>
      <c r="N128" s="42">
        <v>4180</v>
      </c>
    </row>
    <row r="129" spans="1:15" ht="32.25" thickBot="1" x14ac:dyDescent="0.3">
      <c r="A129" s="65" t="s">
        <v>141</v>
      </c>
      <c r="B129" s="31" t="s">
        <v>136</v>
      </c>
      <c r="C129" s="89" t="s">
        <v>233</v>
      </c>
      <c r="D129" s="33" t="s">
        <v>49</v>
      </c>
      <c r="E129" s="38">
        <v>274</v>
      </c>
      <c r="F129" s="38">
        <v>300.89999999999998</v>
      </c>
      <c r="G129" s="38">
        <v>269.7</v>
      </c>
      <c r="H129" s="38">
        <v>295.3</v>
      </c>
      <c r="I129" s="38">
        <v>295.3</v>
      </c>
      <c r="J129" s="32" t="s">
        <v>137</v>
      </c>
      <c r="K129" s="35" t="s">
        <v>29</v>
      </c>
      <c r="L129" s="36">
        <v>33</v>
      </c>
      <c r="M129" s="36">
        <v>33</v>
      </c>
      <c r="N129" s="37">
        <v>33</v>
      </c>
    </row>
    <row r="130" spans="1:15" ht="48" thickBot="1" x14ac:dyDescent="0.3">
      <c r="A130" s="158" t="s">
        <v>142</v>
      </c>
      <c r="B130" s="159" t="s">
        <v>143</v>
      </c>
      <c r="C130" s="160"/>
      <c r="D130" s="161"/>
      <c r="E130" s="162">
        <f>SUM(E132:E134)</f>
        <v>7.5</v>
      </c>
      <c r="F130" s="162">
        <f>SUM(F132:F134)</f>
        <v>5.7</v>
      </c>
      <c r="G130" s="162">
        <f>SUM(G132:G134)</f>
        <v>5.7</v>
      </c>
      <c r="H130" s="162">
        <f>SUM(H132:H134)</f>
        <v>5.7</v>
      </c>
      <c r="I130" s="162">
        <f>SUM(I132:I134)</f>
        <v>5.7</v>
      </c>
      <c r="J130" s="222"/>
      <c r="K130" s="223"/>
      <c r="L130" s="223"/>
      <c r="M130" s="223"/>
      <c r="N130" s="224"/>
    </row>
    <row r="131" spans="1:15" ht="48" thickBot="1" x14ac:dyDescent="0.3">
      <c r="A131" s="163" t="s">
        <v>289</v>
      </c>
      <c r="B131" s="164" t="s">
        <v>290</v>
      </c>
      <c r="C131" s="165" t="s">
        <v>233</v>
      </c>
      <c r="D131" s="166" t="s">
        <v>49</v>
      </c>
      <c r="E131" s="167"/>
      <c r="F131" s="167"/>
      <c r="G131" s="167">
        <v>0.8</v>
      </c>
      <c r="H131" s="167"/>
      <c r="I131" s="168"/>
      <c r="J131" s="169" t="s">
        <v>130</v>
      </c>
      <c r="K131" s="170" t="s">
        <v>29</v>
      </c>
      <c r="L131" s="170">
        <v>1</v>
      </c>
      <c r="M131" s="170"/>
      <c r="N131" s="171"/>
    </row>
    <row r="132" spans="1:15" ht="38.25" customHeight="1" thickBot="1" x14ac:dyDescent="0.3">
      <c r="A132" s="66" t="s">
        <v>144</v>
      </c>
      <c r="B132" s="45" t="s">
        <v>145</v>
      </c>
      <c r="C132" s="91" t="s">
        <v>233</v>
      </c>
      <c r="D132" s="47" t="s">
        <v>49</v>
      </c>
      <c r="E132" s="48">
        <v>1.7</v>
      </c>
      <c r="F132" s="48">
        <v>0</v>
      </c>
      <c r="G132" s="48">
        <v>0</v>
      </c>
      <c r="H132" s="48">
        <v>0</v>
      </c>
      <c r="I132" s="48">
        <v>0</v>
      </c>
      <c r="J132" s="225"/>
      <c r="K132" s="226"/>
      <c r="L132" s="226"/>
      <c r="M132" s="226"/>
      <c r="N132" s="227"/>
    </row>
    <row r="133" spans="1:15" ht="63.75" thickBot="1" x14ac:dyDescent="0.3">
      <c r="A133" s="65" t="s">
        <v>146</v>
      </c>
      <c r="B133" s="31" t="s">
        <v>147</v>
      </c>
      <c r="C133" s="89" t="s">
        <v>233</v>
      </c>
      <c r="D133" s="33" t="s">
        <v>27</v>
      </c>
      <c r="E133" s="38">
        <v>1</v>
      </c>
      <c r="F133" s="38">
        <v>0.7</v>
      </c>
      <c r="G133" s="38">
        <v>0.7</v>
      </c>
      <c r="H133" s="38">
        <v>0.7</v>
      </c>
      <c r="I133" s="38">
        <v>0.7</v>
      </c>
      <c r="J133" s="32" t="s">
        <v>130</v>
      </c>
      <c r="K133" s="35" t="s">
        <v>29</v>
      </c>
      <c r="L133" s="36">
        <v>1</v>
      </c>
      <c r="M133" s="36">
        <v>1</v>
      </c>
      <c r="N133" s="37">
        <v>1</v>
      </c>
    </row>
    <row r="134" spans="1:15" ht="32.25" thickBot="1" x14ac:dyDescent="0.3">
      <c r="A134" s="65" t="s">
        <v>148</v>
      </c>
      <c r="B134" s="31" t="s">
        <v>149</v>
      </c>
      <c r="C134" s="89" t="s">
        <v>233</v>
      </c>
      <c r="D134" s="33" t="s">
        <v>37</v>
      </c>
      <c r="E134" s="38">
        <v>4.8</v>
      </c>
      <c r="F134" s="38">
        <v>5</v>
      </c>
      <c r="G134" s="38">
        <v>5</v>
      </c>
      <c r="H134" s="38">
        <v>5</v>
      </c>
      <c r="I134" s="38">
        <v>5</v>
      </c>
      <c r="J134" s="32" t="s">
        <v>130</v>
      </c>
      <c r="K134" s="35" t="s">
        <v>29</v>
      </c>
      <c r="L134" s="36">
        <v>2</v>
      </c>
      <c r="M134" s="36">
        <v>2</v>
      </c>
      <c r="N134" s="37">
        <v>2</v>
      </c>
    </row>
    <row r="135" spans="1:15" ht="34.5" customHeight="1" thickBot="1" x14ac:dyDescent="0.3">
      <c r="A135" s="64" t="s">
        <v>150</v>
      </c>
      <c r="B135" s="27" t="s">
        <v>151</v>
      </c>
      <c r="C135" s="90"/>
      <c r="D135" s="29"/>
      <c r="E135" s="30">
        <f>SUM(E136:E136)</f>
        <v>761.2</v>
      </c>
      <c r="F135" s="30">
        <f>SUM(F136:F136)</f>
        <v>1217.9000000000001</v>
      </c>
      <c r="G135" s="30">
        <f>SUM(G136:G136)</f>
        <v>1217.9000000000001</v>
      </c>
      <c r="H135" s="30">
        <f>SUM(H136:H136)</f>
        <v>990.9</v>
      </c>
      <c r="I135" s="30">
        <f>SUM(I136:I136)</f>
        <v>990.9</v>
      </c>
      <c r="J135" s="214"/>
      <c r="K135" s="215"/>
      <c r="L135" s="215"/>
      <c r="M135" s="215"/>
      <c r="N135" s="216"/>
    </row>
    <row r="136" spans="1:15" ht="32.25" thickBot="1" x14ac:dyDescent="0.3">
      <c r="A136" s="65" t="s">
        <v>152</v>
      </c>
      <c r="B136" s="31" t="s">
        <v>153</v>
      </c>
      <c r="C136" s="89" t="s">
        <v>233</v>
      </c>
      <c r="D136" s="33" t="s">
        <v>27</v>
      </c>
      <c r="E136" s="38">
        <v>761.2</v>
      </c>
      <c r="F136" s="100">
        <v>1217.9000000000001</v>
      </c>
      <c r="G136" s="100">
        <v>1217.9000000000001</v>
      </c>
      <c r="H136" s="100">
        <v>990.9</v>
      </c>
      <c r="I136" s="100">
        <v>990.9</v>
      </c>
      <c r="J136" s="32" t="s">
        <v>130</v>
      </c>
      <c r="K136" s="35" t="s">
        <v>29</v>
      </c>
      <c r="L136" s="102">
        <v>3659</v>
      </c>
      <c r="M136" s="102">
        <v>3255</v>
      </c>
      <c r="N136" s="42">
        <v>3255</v>
      </c>
    </row>
    <row r="137" spans="1:15" ht="48" thickBot="1" x14ac:dyDescent="0.3">
      <c r="A137" s="64" t="s">
        <v>154</v>
      </c>
      <c r="B137" s="27" t="s">
        <v>155</v>
      </c>
      <c r="C137" s="90"/>
      <c r="D137" s="29"/>
      <c r="E137" s="30">
        <f>SUM(E138:E138)</f>
        <v>1832.3</v>
      </c>
      <c r="F137" s="30">
        <f>SUM(F138:F138)</f>
        <v>2000</v>
      </c>
      <c r="G137" s="30">
        <f>SUM(G138:G138)</f>
        <v>1397.9</v>
      </c>
      <c r="H137" s="30">
        <f>SUM(H138:H138)</f>
        <v>2000</v>
      </c>
      <c r="I137" s="30">
        <f>SUM(I138:I138)</f>
        <v>2000</v>
      </c>
      <c r="J137" s="214"/>
      <c r="K137" s="215"/>
      <c r="L137" s="215"/>
      <c r="M137" s="215"/>
      <c r="N137" s="216"/>
    </row>
    <row r="138" spans="1:15" ht="29.25" customHeight="1" x14ac:dyDescent="0.25">
      <c r="A138" s="234" t="s">
        <v>156</v>
      </c>
      <c r="B138" s="237" t="s">
        <v>157</v>
      </c>
      <c r="C138" s="240" t="s">
        <v>230</v>
      </c>
      <c r="D138" s="33"/>
      <c r="E138" s="34">
        <f>SUM(E139:E140)</f>
        <v>1832.3</v>
      </c>
      <c r="F138" s="34">
        <f>SUM(F139:F140)</f>
        <v>2000</v>
      </c>
      <c r="G138" s="34">
        <f>SUM(G139:G140)</f>
        <v>1397.9</v>
      </c>
      <c r="H138" s="34">
        <f>SUM(H139:H140)</f>
        <v>2000</v>
      </c>
      <c r="I138" s="34">
        <f>SUM(I139:I140)</f>
        <v>2000</v>
      </c>
      <c r="J138" s="237" t="s">
        <v>158</v>
      </c>
      <c r="K138" s="217" t="s">
        <v>20</v>
      </c>
      <c r="L138" s="217">
        <v>100</v>
      </c>
      <c r="M138" s="217">
        <v>100</v>
      </c>
      <c r="N138" s="208">
        <v>100</v>
      </c>
    </row>
    <row r="139" spans="1:15" ht="23.25" customHeight="1" x14ac:dyDescent="0.25">
      <c r="A139" s="235"/>
      <c r="B139" s="238"/>
      <c r="C139" s="241"/>
      <c r="D139" s="22" t="s">
        <v>38</v>
      </c>
      <c r="E139" s="23">
        <v>0</v>
      </c>
      <c r="F139" s="23">
        <v>2000</v>
      </c>
      <c r="G139" s="23">
        <v>1397.9</v>
      </c>
      <c r="H139" s="23">
        <v>0</v>
      </c>
      <c r="I139" s="23">
        <v>0</v>
      </c>
      <c r="J139" s="238"/>
      <c r="K139" s="218"/>
      <c r="L139" s="218"/>
      <c r="M139" s="218"/>
      <c r="N139" s="209"/>
    </row>
    <row r="140" spans="1:15" ht="28.5" customHeight="1" thickBot="1" x14ac:dyDescent="0.3">
      <c r="A140" s="236"/>
      <c r="B140" s="239"/>
      <c r="C140" s="242"/>
      <c r="D140" s="22" t="s">
        <v>37</v>
      </c>
      <c r="E140" s="23">
        <v>1832.3</v>
      </c>
      <c r="F140" s="23">
        <v>0</v>
      </c>
      <c r="G140" s="23">
        <v>0</v>
      </c>
      <c r="H140" s="23">
        <v>2000</v>
      </c>
      <c r="I140" s="23">
        <v>2000</v>
      </c>
      <c r="J140" s="239"/>
      <c r="K140" s="212"/>
      <c r="L140" s="212"/>
      <c r="M140" s="212"/>
      <c r="N140" s="210"/>
    </row>
    <row r="141" spans="1:15" ht="111" thickBot="1" x14ac:dyDescent="0.3">
      <c r="A141" s="63" t="s">
        <v>159</v>
      </c>
      <c r="B141" s="13" t="s">
        <v>160</v>
      </c>
      <c r="C141" s="88"/>
      <c r="D141" s="15"/>
      <c r="E141" s="16">
        <f t="shared" ref="E141:I142" si="1">SUM(E142:E142)</f>
        <v>51.9</v>
      </c>
      <c r="F141" s="16">
        <f t="shared" si="1"/>
        <v>213.9</v>
      </c>
      <c r="G141" s="16">
        <f t="shared" si="1"/>
        <v>224.1</v>
      </c>
      <c r="H141" s="16">
        <f t="shared" si="1"/>
        <v>213.9</v>
      </c>
      <c r="I141" s="16">
        <f t="shared" si="1"/>
        <v>213.9</v>
      </c>
      <c r="J141" s="14" t="s">
        <v>161</v>
      </c>
      <c r="K141" s="17" t="s">
        <v>20</v>
      </c>
      <c r="L141" s="18">
        <v>20</v>
      </c>
      <c r="M141" s="18">
        <v>25</v>
      </c>
      <c r="N141" s="19">
        <v>30</v>
      </c>
    </row>
    <row r="142" spans="1:15" ht="36" customHeight="1" thickBot="1" x14ac:dyDescent="0.3">
      <c r="A142" s="64" t="s">
        <v>162</v>
      </c>
      <c r="B142" s="27" t="s">
        <v>163</v>
      </c>
      <c r="C142" s="87"/>
      <c r="D142" s="29"/>
      <c r="E142" s="30">
        <f t="shared" si="1"/>
        <v>51.9</v>
      </c>
      <c r="F142" s="30">
        <f t="shared" si="1"/>
        <v>213.9</v>
      </c>
      <c r="G142" s="30">
        <f t="shared" si="1"/>
        <v>224.1</v>
      </c>
      <c r="H142" s="30">
        <f t="shared" si="1"/>
        <v>213.9</v>
      </c>
      <c r="I142" s="30">
        <f t="shared" si="1"/>
        <v>213.9</v>
      </c>
      <c r="J142" s="214"/>
      <c r="K142" s="215"/>
      <c r="L142" s="215"/>
      <c r="M142" s="215"/>
      <c r="N142" s="216"/>
    </row>
    <row r="143" spans="1:15" ht="47.25" x14ac:dyDescent="0.25">
      <c r="A143" s="261" t="s">
        <v>164</v>
      </c>
      <c r="B143" s="237" t="s">
        <v>165</v>
      </c>
      <c r="C143" s="240" t="s">
        <v>232</v>
      </c>
      <c r="D143" s="33"/>
      <c r="E143" s="34">
        <f>SUM(E144:E145)</f>
        <v>51.9</v>
      </c>
      <c r="F143" s="34">
        <f>SUM(F144:F145)</f>
        <v>213.9</v>
      </c>
      <c r="G143" s="34">
        <f>SUM(G144:G145)</f>
        <v>224.1</v>
      </c>
      <c r="H143" s="103">
        <f>SUM(H144:H145)</f>
        <v>213.9</v>
      </c>
      <c r="I143" s="103">
        <f>SUM(I144:I145)</f>
        <v>213.9</v>
      </c>
      <c r="J143" s="32" t="s">
        <v>166</v>
      </c>
      <c r="K143" s="35" t="s">
        <v>20</v>
      </c>
      <c r="L143" s="36">
        <v>55</v>
      </c>
      <c r="M143" s="104">
        <v>60</v>
      </c>
      <c r="N143" s="105">
        <v>70</v>
      </c>
      <c r="O143" s="172"/>
    </row>
    <row r="144" spans="1:15" ht="15.75" customHeight="1" x14ac:dyDescent="0.25">
      <c r="A144" s="262"/>
      <c r="B144" s="238"/>
      <c r="C144" s="241"/>
      <c r="D144" s="22" t="s">
        <v>46</v>
      </c>
      <c r="E144" s="23">
        <v>0</v>
      </c>
      <c r="F144" s="23">
        <v>137.30000000000001</v>
      </c>
      <c r="G144" s="23">
        <v>147.5</v>
      </c>
      <c r="H144" s="23">
        <v>137.30000000000001</v>
      </c>
      <c r="I144" s="23">
        <v>137.30000000000001</v>
      </c>
      <c r="J144" s="243" t="s">
        <v>167</v>
      </c>
      <c r="K144" s="211" t="s">
        <v>29</v>
      </c>
      <c r="L144" s="244">
        <v>230</v>
      </c>
      <c r="M144" s="264">
        <v>240</v>
      </c>
      <c r="N144" s="259">
        <v>250</v>
      </c>
      <c r="O144" s="172"/>
    </row>
    <row r="145" spans="1:15" ht="16.5" thickBot="1" x14ac:dyDescent="0.3">
      <c r="A145" s="263"/>
      <c r="B145" s="239"/>
      <c r="C145" s="242"/>
      <c r="D145" s="22" t="s">
        <v>37</v>
      </c>
      <c r="E145" s="23">
        <v>51.9</v>
      </c>
      <c r="F145" s="23">
        <v>76.599999999999994</v>
      </c>
      <c r="G145" s="23">
        <v>76.599999999999994</v>
      </c>
      <c r="H145" s="93">
        <v>76.599999999999994</v>
      </c>
      <c r="I145" s="93">
        <v>76.599999999999994</v>
      </c>
      <c r="J145" s="239"/>
      <c r="K145" s="212"/>
      <c r="L145" s="246"/>
      <c r="M145" s="265"/>
      <c r="N145" s="260"/>
      <c r="O145" s="172"/>
    </row>
    <row r="146" spans="1:15" ht="48" thickBot="1" x14ac:dyDescent="0.3">
      <c r="A146" s="63" t="s">
        <v>168</v>
      </c>
      <c r="B146" s="13" t="s">
        <v>169</v>
      </c>
      <c r="C146" s="88"/>
      <c r="D146" s="15"/>
      <c r="E146" s="16">
        <f>E147+E152+E160</f>
        <v>1315.3000000000002</v>
      </c>
      <c r="F146" s="16">
        <f>F147+F152+F160</f>
        <v>1413.6</v>
      </c>
      <c r="G146" s="16">
        <f>G147+G152+G160</f>
        <v>1385.6</v>
      </c>
      <c r="H146" s="16">
        <f>H147+H152+H160</f>
        <v>457.70000000000005</v>
      </c>
      <c r="I146" s="16">
        <f>I147+I152+I160</f>
        <v>465.5</v>
      </c>
      <c r="J146" s="14" t="s">
        <v>170</v>
      </c>
      <c r="K146" s="17" t="s">
        <v>29</v>
      </c>
      <c r="L146" s="18">
        <v>50</v>
      </c>
      <c r="M146" s="18">
        <v>50</v>
      </c>
      <c r="N146" s="19">
        <v>50</v>
      </c>
    </row>
    <row r="147" spans="1:15" ht="48" thickBot="1" x14ac:dyDescent="0.3">
      <c r="A147" s="64" t="s">
        <v>171</v>
      </c>
      <c r="B147" s="27" t="s">
        <v>172</v>
      </c>
      <c r="C147" s="87"/>
      <c r="D147" s="29"/>
      <c r="E147" s="30">
        <f>E148+E149+E151</f>
        <v>360.7</v>
      </c>
      <c r="F147" s="30">
        <f>F148+F149+F151</f>
        <v>313.5</v>
      </c>
      <c r="G147" s="30">
        <f>G148+G149+G151</f>
        <v>287.89999999999998</v>
      </c>
      <c r="H147" s="30">
        <f>H148+H149+H151</f>
        <v>273.5</v>
      </c>
      <c r="I147" s="30">
        <f>I148+I149+I151</f>
        <v>275.5</v>
      </c>
      <c r="J147" s="214"/>
      <c r="K147" s="215"/>
      <c r="L147" s="215"/>
      <c r="M147" s="215"/>
      <c r="N147" s="216"/>
    </row>
    <row r="148" spans="1:15" ht="48" thickBot="1" x14ac:dyDescent="0.3">
      <c r="A148" s="65" t="s">
        <v>173</v>
      </c>
      <c r="B148" s="31" t="s">
        <v>174</v>
      </c>
      <c r="C148" s="89" t="s">
        <v>296</v>
      </c>
      <c r="D148" s="33" t="s">
        <v>37</v>
      </c>
      <c r="E148" s="38">
        <v>2</v>
      </c>
      <c r="F148" s="38">
        <v>1.5</v>
      </c>
      <c r="G148" s="38">
        <v>1.5</v>
      </c>
      <c r="H148" s="38">
        <v>1.5</v>
      </c>
      <c r="I148" s="38">
        <v>1.5</v>
      </c>
      <c r="J148" s="32" t="s">
        <v>175</v>
      </c>
      <c r="K148" s="35" t="s">
        <v>29</v>
      </c>
      <c r="L148" s="36">
        <v>5</v>
      </c>
      <c r="M148" s="36">
        <v>5</v>
      </c>
      <c r="N148" s="37">
        <v>5</v>
      </c>
    </row>
    <row r="149" spans="1:15" ht="71.25" customHeight="1" x14ac:dyDescent="0.25">
      <c r="A149" s="272" t="s">
        <v>176</v>
      </c>
      <c r="B149" s="237" t="s">
        <v>177</v>
      </c>
      <c r="C149" s="240" t="s">
        <v>296</v>
      </c>
      <c r="D149" s="33"/>
      <c r="E149" s="34">
        <f>SUM(E150:E150)</f>
        <v>340.5</v>
      </c>
      <c r="F149" s="34">
        <f>SUM(F150:F150)</f>
        <v>303.5</v>
      </c>
      <c r="G149" s="34">
        <f>SUM(G150:G150)</f>
        <v>277.89999999999998</v>
      </c>
      <c r="H149" s="34">
        <f>SUM(H150:H150)</f>
        <v>262.5</v>
      </c>
      <c r="I149" s="34">
        <f>SUM(I150:I150)</f>
        <v>262.5</v>
      </c>
      <c r="J149" s="237" t="s">
        <v>178</v>
      </c>
      <c r="K149" s="217" t="s">
        <v>20</v>
      </c>
      <c r="L149" s="217">
        <v>100</v>
      </c>
      <c r="M149" s="217">
        <v>100</v>
      </c>
      <c r="N149" s="208">
        <v>100</v>
      </c>
    </row>
    <row r="150" spans="1:15" ht="31.5" customHeight="1" thickBot="1" x14ac:dyDescent="0.3">
      <c r="A150" s="273"/>
      <c r="B150" s="239"/>
      <c r="C150" s="242"/>
      <c r="D150" s="22" t="s">
        <v>37</v>
      </c>
      <c r="E150" s="23">
        <v>340.5</v>
      </c>
      <c r="F150" s="23">
        <v>303.5</v>
      </c>
      <c r="G150" s="23">
        <v>277.89999999999998</v>
      </c>
      <c r="H150" s="23">
        <v>262.5</v>
      </c>
      <c r="I150" s="23">
        <v>262.5</v>
      </c>
      <c r="J150" s="239"/>
      <c r="K150" s="212"/>
      <c r="L150" s="212"/>
      <c r="M150" s="212"/>
      <c r="N150" s="210"/>
    </row>
    <row r="151" spans="1:15" ht="48" thickBot="1" x14ac:dyDescent="0.3">
      <c r="A151" s="65" t="s">
        <v>179</v>
      </c>
      <c r="B151" s="31" t="s">
        <v>180</v>
      </c>
      <c r="C151" s="89" t="s">
        <v>296</v>
      </c>
      <c r="D151" s="33" t="s">
        <v>37</v>
      </c>
      <c r="E151" s="38">
        <v>18.2</v>
      </c>
      <c r="F151" s="38">
        <v>8.5</v>
      </c>
      <c r="G151" s="38">
        <v>8.5</v>
      </c>
      <c r="H151" s="38">
        <v>9.5</v>
      </c>
      <c r="I151" s="38">
        <v>11.5</v>
      </c>
      <c r="J151" s="32" t="s">
        <v>181</v>
      </c>
      <c r="K151" s="35" t="s">
        <v>20</v>
      </c>
      <c r="L151" s="36">
        <v>100</v>
      </c>
      <c r="M151" s="36">
        <v>100</v>
      </c>
      <c r="N151" s="37">
        <v>100</v>
      </c>
    </row>
    <row r="152" spans="1:15" ht="32.25" thickBot="1" x14ac:dyDescent="0.3">
      <c r="A152" s="64" t="s">
        <v>182</v>
      </c>
      <c r="B152" s="27" t="s">
        <v>183</v>
      </c>
      <c r="C152" s="87"/>
      <c r="D152" s="29"/>
      <c r="E152" s="30">
        <f>E153+E158+E159</f>
        <v>924.7</v>
      </c>
      <c r="F152" s="30">
        <f>F153+F158+F159</f>
        <v>1061.6999999999998</v>
      </c>
      <c r="G152" s="30">
        <f>G153+G158+G159</f>
        <v>1059.3</v>
      </c>
      <c r="H152" s="30">
        <f>H153+H158+H159</f>
        <v>144.20000000000002</v>
      </c>
      <c r="I152" s="30">
        <f>I153+I158+I159</f>
        <v>150</v>
      </c>
      <c r="J152" s="214"/>
      <c r="K152" s="215"/>
      <c r="L152" s="215"/>
      <c r="M152" s="215"/>
      <c r="N152" s="216"/>
    </row>
    <row r="153" spans="1:15" ht="47.25" customHeight="1" x14ac:dyDescent="0.25">
      <c r="A153" s="234" t="s">
        <v>184</v>
      </c>
      <c r="B153" s="237" t="s">
        <v>185</v>
      </c>
      <c r="C153" s="240" t="s">
        <v>298</v>
      </c>
      <c r="D153" s="33"/>
      <c r="E153" s="34">
        <f>SUM(E154:E157)</f>
        <v>811</v>
      </c>
      <c r="F153" s="34">
        <f>SUM(F154:F157)</f>
        <v>937.09999999999991</v>
      </c>
      <c r="G153" s="34">
        <f>SUM(G154:G157)</f>
        <v>934.69999999999993</v>
      </c>
      <c r="H153" s="34">
        <f>SUM(H154:H157)</f>
        <v>0</v>
      </c>
      <c r="I153" s="34">
        <f>SUM(I154:I157)</f>
        <v>0</v>
      </c>
      <c r="J153" s="237" t="s">
        <v>186</v>
      </c>
      <c r="K153" s="217" t="s">
        <v>29</v>
      </c>
      <c r="L153" s="217">
        <v>16</v>
      </c>
      <c r="M153" s="217">
        <v>0</v>
      </c>
      <c r="N153" s="208">
        <v>0</v>
      </c>
    </row>
    <row r="154" spans="1:15" ht="15.75" x14ac:dyDescent="0.25">
      <c r="A154" s="235"/>
      <c r="B154" s="238"/>
      <c r="C154" s="241"/>
      <c r="D154" s="22" t="s">
        <v>37</v>
      </c>
      <c r="E154" s="23">
        <v>89.5</v>
      </c>
      <c r="F154" s="23">
        <v>141</v>
      </c>
      <c r="G154" s="23">
        <v>104.3</v>
      </c>
      <c r="H154" s="23">
        <v>0</v>
      </c>
      <c r="I154" s="23">
        <v>0</v>
      </c>
      <c r="J154" s="238"/>
      <c r="K154" s="218"/>
      <c r="L154" s="218"/>
      <c r="M154" s="218"/>
      <c r="N154" s="209"/>
    </row>
    <row r="155" spans="1:15" ht="15.75" x14ac:dyDescent="0.25">
      <c r="A155" s="235"/>
      <c r="B155" s="238"/>
      <c r="C155" s="241"/>
      <c r="D155" s="22" t="s">
        <v>38</v>
      </c>
      <c r="E155" s="23">
        <v>95.1</v>
      </c>
      <c r="F155" s="23">
        <v>0.8</v>
      </c>
      <c r="G155" s="23">
        <v>0.8</v>
      </c>
      <c r="H155" s="23">
        <v>0</v>
      </c>
      <c r="I155" s="23">
        <v>0</v>
      </c>
      <c r="J155" s="238"/>
      <c r="K155" s="218"/>
      <c r="L155" s="218"/>
      <c r="M155" s="218"/>
      <c r="N155" s="209"/>
    </row>
    <row r="156" spans="1:15" ht="15.75" x14ac:dyDescent="0.25">
      <c r="A156" s="235"/>
      <c r="B156" s="238"/>
      <c r="C156" s="241"/>
      <c r="D156" s="22" t="s">
        <v>46</v>
      </c>
      <c r="E156" s="23"/>
      <c r="F156" s="23"/>
      <c r="G156" s="23">
        <v>34.299999999999997</v>
      </c>
      <c r="H156" s="23"/>
      <c r="I156" s="23"/>
      <c r="J156" s="238"/>
      <c r="K156" s="218"/>
      <c r="L156" s="218"/>
      <c r="M156" s="218"/>
      <c r="N156" s="209"/>
    </row>
    <row r="157" spans="1:15" ht="16.5" thickBot="1" x14ac:dyDescent="0.3">
      <c r="A157" s="236"/>
      <c r="B157" s="239"/>
      <c r="C157" s="242"/>
      <c r="D157" s="22" t="s">
        <v>66</v>
      </c>
      <c r="E157" s="23">
        <v>626.4</v>
      </c>
      <c r="F157" s="23">
        <v>795.3</v>
      </c>
      <c r="G157" s="23">
        <v>795.3</v>
      </c>
      <c r="H157" s="23">
        <v>0</v>
      </c>
      <c r="I157" s="23">
        <v>0</v>
      </c>
      <c r="J157" s="239"/>
      <c r="K157" s="212"/>
      <c r="L157" s="212"/>
      <c r="M157" s="212"/>
      <c r="N157" s="210"/>
    </row>
    <row r="158" spans="1:15" ht="32.25" thickBot="1" x14ac:dyDescent="0.3">
      <c r="A158" s="65" t="s">
        <v>187</v>
      </c>
      <c r="B158" s="31" t="s">
        <v>188</v>
      </c>
      <c r="C158" s="89" t="s">
        <v>296</v>
      </c>
      <c r="D158" s="33" t="s">
        <v>49</v>
      </c>
      <c r="E158" s="38">
        <v>1.2</v>
      </c>
      <c r="F158" s="38">
        <v>1</v>
      </c>
      <c r="G158" s="38">
        <v>1</v>
      </c>
      <c r="H158" s="38">
        <v>0.8</v>
      </c>
      <c r="I158" s="38">
        <v>0</v>
      </c>
      <c r="J158" s="32" t="s">
        <v>189</v>
      </c>
      <c r="K158" s="35" t="s">
        <v>20</v>
      </c>
      <c r="L158" s="36">
        <v>100</v>
      </c>
      <c r="M158" s="36">
        <v>100</v>
      </c>
      <c r="N158" s="37"/>
    </row>
    <row r="159" spans="1:15" ht="32.25" thickBot="1" x14ac:dyDescent="0.3">
      <c r="A159" s="65" t="s">
        <v>190</v>
      </c>
      <c r="B159" s="31" t="s">
        <v>191</v>
      </c>
      <c r="C159" s="89" t="s">
        <v>296</v>
      </c>
      <c r="D159" s="33" t="s">
        <v>38</v>
      </c>
      <c r="E159" s="38">
        <v>112.5</v>
      </c>
      <c r="F159" s="38">
        <v>123.6</v>
      </c>
      <c r="G159" s="38">
        <v>123.6</v>
      </c>
      <c r="H159" s="38">
        <v>143.4</v>
      </c>
      <c r="I159" s="38">
        <v>150</v>
      </c>
      <c r="J159" s="32" t="s">
        <v>186</v>
      </c>
      <c r="K159" s="35" t="s">
        <v>29</v>
      </c>
      <c r="L159" s="36">
        <v>0</v>
      </c>
      <c r="M159" s="36">
        <v>0</v>
      </c>
      <c r="N159" s="37">
        <v>5</v>
      </c>
    </row>
    <row r="160" spans="1:15" ht="33.75" customHeight="1" thickBot="1" x14ac:dyDescent="0.3">
      <c r="A160" s="64" t="s">
        <v>192</v>
      </c>
      <c r="B160" s="27" t="s">
        <v>193</v>
      </c>
      <c r="C160" s="87"/>
      <c r="D160" s="29"/>
      <c r="E160" s="30">
        <f>SUM(E161:E161)</f>
        <v>29.9</v>
      </c>
      <c r="F160" s="30">
        <f>SUM(F161:F161)</f>
        <v>38.4</v>
      </c>
      <c r="G160" s="30">
        <f>SUM(G161:G161)</f>
        <v>38.4</v>
      </c>
      <c r="H160" s="30">
        <f>SUM(H161:H161)</f>
        <v>40</v>
      </c>
      <c r="I160" s="30">
        <f>SUM(I161:I161)</f>
        <v>40</v>
      </c>
      <c r="J160" s="214"/>
      <c r="K160" s="215"/>
      <c r="L160" s="215"/>
      <c r="M160" s="215"/>
      <c r="N160" s="216"/>
    </row>
    <row r="161" spans="1:14" ht="47.25" customHeight="1" x14ac:dyDescent="0.25">
      <c r="A161" s="234" t="s">
        <v>194</v>
      </c>
      <c r="B161" s="237" t="s">
        <v>195</v>
      </c>
      <c r="C161" s="240" t="s">
        <v>296</v>
      </c>
      <c r="D161" s="33"/>
      <c r="E161" s="34">
        <f>SUM(E162:E163)</f>
        <v>29.9</v>
      </c>
      <c r="F161" s="34">
        <f>SUM(F162:F163)</f>
        <v>38.4</v>
      </c>
      <c r="G161" s="34">
        <f>SUM(G162:G163)</f>
        <v>38.4</v>
      </c>
      <c r="H161" s="34">
        <f>SUM(H162:H163)</f>
        <v>40</v>
      </c>
      <c r="I161" s="34">
        <f>SUM(I162:I163)</f>
        <v>40</v>
      </c>
      <c r="J161" s="237" t="s">
        <v>189</v>
      </c>
      <c r="K161" s="217" t="s">
        <v>20</v>
      </c>
      <c r="L161" s="217">
        <v>100</v>
      </c>
      <c r="M161" s="217">
        <v>100</v>
      </c>
      <c r="N161" s="208">
        <v>100</v>
      </c>
    </row>
    <row r="162" spans="1:14" ht="15.75" x14ac:dyDescent="0.25">
      <c r="A162" s="235"/>
      <c r="B162" s="238"/>
      <c r="C162" s="241"/>
      <c r="D162" s="22" t="s">
        <v>46</v>
      </c>
      <c r="E162" s="23">
        <v>8.6999999999999993</v>
      </c>
      <c r="F162" s="23">
        <v>0</v>
      </c>
      <c r="G162" s="23">
        <v>0</v>
      </c>
      <c r="H162" s="23">
        <v>0</v>
      </c>
      <c r="I162" s="23">
        <v>0</v>
      </c>
      <c r="J162" s="238"/>
      <c r="K162" s="218"/>
      <c r="L162" s="218"/>
      <c r="M162" s="218"/>
      <c r="N162" s="209"/>
    </row>
    <row r="163" spans="1:14" ht="16.5" thickBot="1" x14ac:dyDescent="0.3">
      <c r="A163" s="236"/>
      <c r="B163" s="239"/>
      <c r="C163" s="242"/>
      <c r="D163" s="22" t="s">
        <v>27</v>
      </c>
      <c r="E163" s="23">
        <v>21.2</v>
      </c>
      <c r="F163" s="23">
        <v>38.4</v>
      </c>
      <c r="G163" s="23">
        <v>38.4</v>
      </c>
      <c r="H163" s="23">
        <v>40</v>
      </c>
      <c r="I163" s="23">
        <v>40</v>
      </c>
      <c r="J163" s="239"/>
      <c r="K163" s="212"/>
      <c r="L163" s="212"/>
      <c r="M163" s="212"/>
      <c r="N163" s="210"/>
    </row>
    <row r="164" spans="1:14" ht="32.25" thickBot="1" x14ac:dyDescent="0.3">
      <c r="A164" s="63" t="s">
        <v>196</v>
      </c>
      <c r="B164" s="13" t="s">
        <v>197</v>
      </c>
      <c r="C164" s="88"/>
      <c r="D164" s="15"/>
      <c r="E164" s="16">
        <f>SUM(E165:E165)</f>
        <v>186.7</v>
      </c>
      <c r="F164" s="16">
        <f>SUM(F165:F165)</f>
        <v>214</v>
      </c>
      <c r="G164" s="16">
        <f>SUM(G165:G165)</f>
        <v>214</v>
      </c>
      <c r="H164" s="16">
        <f>SUM(H165:H165)</f>
        <v>234</v>
      </c>
      <c r="I164" s="16">
        <f>SUM(I165:I165)</f>
        <v>264</v>
      </c>
      <c r="J164" s="14" t="s">
        <v>198</v>
      </c>
      <c r="K164" s="17" t="s">
        <v>29</v>
      </c>
      <c r="L164" s="43">
        <v>1000</v>
      </c>
      <c r="M164" s="43">
        <v>1000</v>
      </c>
      <c r="N164" s="44">
        <v>1000</v>
      </c>
    </row>
    <row r="165" spans="1:14" ht="41.25" customHeight="1" thickBot="1" x14ac:dyDescent="0.3">
      <c r="A165" s="64" t="s">
        <v>199</v>
      </c>
      <c r="B165" s="27" t="s">
        <v>200</v>
      </c>
      <c r="C165" s="87"/>
      <c r="D165" s="29"/>
      <c r="E165" s="30">
        <f>E166+E168</f>
        <v>186.7</v>
      </c>
      <c r="F165" s="30">
        <f>F166+F168</f>
        <v>214</v>
      </c>
      <c r="G165" s="30">
        <f>G166+G168</f>
        <v>214</v>
      </c>
      <c r="H165" s="30">
        <f>H166+H168</f>
        <v>234</v>
      </c>
      <c r="I165" s="30">
        <f>I166+I168</f>
        <v>264</v>
      </c>
      <c r="J165" s="214"/>
      <c r="K165" s="215"/>
      <c r="L165" s="215"/>
      <c r="M165" s="215"/>
      <c r="N165" s="216"/>
    </row>
    <row r="166" spans="1:14" ht="31.5" x14ac:dyDescent="0.25">
      <c r="A166" s="234" t="s">
        <v>201</v>
      </c>
      <c r="B166" s="237" t="s">
        <v>202</v>
      </c>
      <c r="C166" s="240" t="s">
        <v>251</v>
      </c>
      <c r="D166" s="33" t="s">
        <v>37</v>
      </c>
      <c r="E166" s="34">
        <f>SUM(E167:E167)+186.7</f>
        <v>186.7</v>
      </c>
      <c r="F166" s="34">
        <f>SUM(F167:F167)+200</f>
        <v>200</v>
      </c>
      <c r="G166" s="34">
        <f>SUM(G167:G167)+200</f>
        <v>200</v>
      </c>
      <c r="H166" s="34">
        <f>SUM(H167:H167)+220</f>
        <v>220</v>
      </c>
      <c r="I166" s="34">
        <f>SUM(I167:I167)+250</f>
        <v>250</v>
      </c>
      <c r="J166" s="32" t="s">
        <v>203</v>
      </c>
      <c r="K166" s="35" t="s">
        <v>20</v>
      </c>
      <c r="L166" s="36">
        <v>100</v>
      </c>
      <c r="M166" s="36">
        <v>100</v>
      </c>
      <c r="N166" s="37">
        <v>100</v>
      </c>
    </row>
    <row r="167" spans="1:14" ht="29.25" customHeight="1" thickBot="1" x14ac:dyDescent="0.3">
      <c r="A167" s="236"/>
      <c r="B167" s="239"/>
      <c r="C167" s="242"/>
      <c r="D167" s="22"/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1" t="s">
        <v>204</v>
      </c>
      <c r="K167" s="24" t="s">
        <v>29</v>
      </c>
      <c r="L167" s="39">
        <v>1000</v>
      </c>
      <c r="M167" s="39">
        <v>1000</v>
      </c>
      <c r="N167" s="40">
        <v>1000</v>
      </c>
    </row>
    <row r="168" spans="1:14" ht="49.5" customHeight="1" thickBot="1" x14ac:dyDescent="0.3">
      <c r="A168" s="66" t="s">
        <v>205</v>
      </c>
      <c r="B168" s="45" t="s">
        <v>206</v>
      </c>
      <c r="C168" s="91" t="s">
        <v>296</v>
      </c>
      <c r="D168" s="47" t="s">
        <v>37</v>
      </c>
      <c r="E168" s="48">
        <v>0</v>
      </c>
      <c r="F168" s="48">
        <v>14</v>
      </c>
      <c r="G168" s="48">
        <v>14</v>
      </c>
      <c r="H168" s="48">
        <v>14</v>
      </c>
      <c r="I168" s="48">
        <v>14</v>
      </c>
      <c r="J168" s="46" t="s">
        <v>207</v>
      </c>
      <c r="K168" s="49" t="s">
        <v>29</v>
      </c>
      <c r="L168" s="50">
        <v>28</v>
      </c>
      <c r="M168" s="50">
        <v>28</v>
      </c>
      <c r="N168" s="51">
        <v>28</v>
      </c>
    </row>
    <row r="169" spans="1:14" ht="39.75" customHeight="1" x14ac:dyDescent="0.25">
      <c r="A169" s="125"/>
      <c r="B169" s="125"/>
      <c r="C169" s="126"/>
      <c r="D169" s="127"/>
      <c r="E169" s="128"/>
      <c r="F169" s="128"/>
      <c r="G169" s="128"/>
      <c r="H169" s="128"/>
      <c r="I169" s="128"/>
      <c r="J169" s="129"/>
      <c r="K169" s="130"/>
      <c r="L169" s="131"/>
      <c r="M169" s="131"/>
      <c r="N169" s="131"/>
    </row>
    <row r="170" spans="1:14" ht="23.25" hidden="1" customHeight="1" x14ac:dyDescent="0.25">
      <c r="A170" s="125"/>
      <c r="B170" s="125"/>
      <c r="C170" s="126"/>
      <c r="D170" s="132" t="s">
        <v>261</v>
      </c>
      <c r="E170" s="133">
        <f>SUM(E28+E33+E43+E49+E55+E64+E66+E72+E74+E76+E85+E88+E92+E97+E100+E105+E106+E107+E109+E113+E117+E122+E134+E140+E145+E148+E150+E151+E154+E166+E168)</f>
        <v>9379.9000000000015</v>
      </c>
      <c r="F170" s="133">
        <f t="shared" ref="F170:I170" si="2">SUM(F28+F33+F43+F49+F55+F64+F66+F72+F74+F76+F85+F88+F92+F97+F100+F105+F106+F107+F109+F113+F117+F122+F134+F140+F145+F148+F150+F151+F154+F166+F168)</f>
        <v>7229</v>
      </c>
      <c r="G170" s="133">
        <f t="shared" si="2"/>
        <v>8344.5999999999985</v>
      </c>
      <c r="H170" s="133">
        <f t="shared" si="2"/>
        <v>11705.7</v>
      </c>
      <c r="I170" s="133">
        <f t="shared" si="2"/>
        <v>10999.4</v>
      </c>
      <c r="J170" s="129"/>
      <c r="K170" s="130"/>
      <c r="L170" s="131"/>
      <c r="M170" s="131"/>
      <c r="N170" s="131"/>
    </row>
    <row r="171" spans="1:14" ht="23.25" hidden="1" customHeight="1" x14ac:dyDescent="0.25">
      <c r="A171" s="125"/>
      <c r="B171" s="125"/>
      <c r="C171" s="126"/>
      <c r="D171" s="132" t="s">
        <v>262</v>
      </c>
      <c r="E171" s="133">
        <f>SUM(E29+E35+E41+E45+E60+E63+E67+E73+E77+E83+E87+E93+E103+E120+E139+E155+E159)</f>
        <v>1304.0999999999999</v>
      </c>
      <c r="F171" s="133">
        <f t="shared" ref="F171:I171" si="3">SUM(F29+F35+F41+F45+F60+F63+F67+F73+F77+F83+F87+F93+F103+F120+F139+F155+F159)</f>
        <v>4899.2000000000007</v>
      </c>
      <c r="G171" s="133">
        <f t="shared" si="3"/>
        <v>4286.6000000000013</v>
      </c>
      <c r="H171" s="133">
        <f t="shared" si="3"/>
        <v>143.4</v>
      </c>
      <c r="I171" s="133">
        <f t="shared" si="3"/>
        <v>150</v>
      </c>
      <c r="J171" s="129"/>
      <c r="K171" s="130"/>
      <c r="L171" s="131"/>
      <c r="M171" s="131"/>
      <c r="N171" s="131"/>
    </row>
    <row r="172" spans="1:14" ht="27.75" hidden="1" customHeight="1" x14ac:dyDescent="0.25">
      <c r="A172" s="125"/>
      <c r="B172" s="125"/>
      <c r="C172" s="126"/>
      <c r="D172" s="132" t="s">
        <v>263</v>
      </c>
      <c r="E172" s="133">
        <f>SUM(E24+E26+E39+E50+E69+E121+E133+E136+E163)</f>
        <v>3513</v>
      </c>
      <c r="F172" s="133">
        <f t="shared" ref="F172:I172" si="4">SUM(F24+F26+F39+F50+F69+F121+F133+F136+F163)</f>
        <v>4154.7999999999993</v>
      </c>
      <c r="G172" s="133">
        <f t="shared" si="4"/>
        <v>4485.5</v>
      </c>
      <c r="H172" s="133">
        <f t="shared" si="4"/>
        <v>3959.6</v>
      </c>
      <c r="I172" s="133">
        <f t="shared" si="4"/>
        <v>4031.5</v>
      </c>
      <c r="J172" s="129"/>
      <c r="K172" s="130"/>
      <c r="L172" s="131"/>
      <c r="M172" s="131"/>
      <c r="N172" s="131"/>
    </row>
    <row r="173" spans="1:14" ht="23.25" hidden="1" customHeight="1" x14ac:dyDescent="0.25">
      <c r="A173" s="125"/>
      <c r="B173" s="125"/>
      <c r="C173" s="126"/>
      <c r="D173" s="132" t="s">
        <v>264</v>
      </c>
      <c r="E173" s="133">
        <f>SUM(E34+E51+E59+E91+E123+E144+E162)</f>
        <v>984.6</v>
      </c>
      <c r="F173" s="133">
        <f t="shared" ref="F173:I173" si="5">SUM(F34+F51+F59+F91+F123+F144+F162)</f>
        <v>439.6</v>
      </c>
      <c r="G173" s="133">
        <f>SUM(G34+G51+G59+G91+G123+G144+G156+G162)</f>
        <v>576.59999999999991</v>
      </c>
      <c r="H173" s="133">
        <f t="shared" si="5"/>
        <v>446.2</v>
      </c>
      <c r="I173" s="133">
        <f t="shared" si="5"/>
        <v>453.40000000000003</v>
      </c>
      <c r="J173" s="129"/>
      <c r="K173" s="130"/>
      <c r="L173" s="131"/>
      <c r="M173" s="131"/>
      <c r="N173" s="131"/>
    </row>
    <row r="174" spans="1:14" ht="19.5" hidden="1" customHeight="1" x14ac:dyDescent="0.25">
      <c r="A174" s="125"/>
      <c r="B174" s="125"/>
      <c r="C174" s="126"/>
      <c r="D174" s="132" t="s">
        <v>265</v>
      </c>
      <c r="E174" s="133">
        <f>SUM(E62+E71+E84+E104+E110+E112+E157)</f>
        <v>1771.6999999999998</v>
      </c>
      <c r="F174" s="133">
        <f t="shared" ref="F174:I174" si="6">SUM(F62+F71+F84+F104+F110+F112+F157)</f>
        <v>3490.5</v>
      </c>
      <c r="G174" s="133">
        <f t="shared" si="6"/>
        <v>2459</v>
      </c>
      <c r="H174" s="133">
        <f t="shared" si="6"/>
        <v>1463.3999999999999</v>
      </c>
      <c r="I174" s="133">
        <f t="shared" si="6"/>
        <v>619.9</v>
      </c>
      <c r="J174" s="129"/>
      <c r="K174" s="130"/>
      <c r="L174" s="131"/>
      <c r="M174" s="131"/>
      <c r="N174" s="131"/>
    </row>
    <row r="175" spans="1:14" ht="20.25" hidden="1" customHeight="1" x14ac:dyDescent="0.25">
      <c r="A175" s="125"/>
      <c r="B175" s="125"/>
      <c r="C175" s="126"/>
      <c r="D175" s="132" t="s">
        <v>266</v>
      </c>
      <c r="E175" s="133">
        <f>SUM(E37+E52+E56+E95)</f>
        <v>523.70000000000005</v>
      </c>
      <c r="F175" s="133">
        <f t="shared" ref="F175:I175" si="7">SUM(F37+F52+F56+F95)</f>
        <v>474</v>
      </c>
      <c r="G175" s="133">
        <f t="shared" si="7"/>
        <v>600</v>
      </c>
      <c r="H175" s="133">
        <f t="shared" si="7"/>
        <v>494.9</v>
      </c>
      <c r="I175" s="133">
        <f t="shared" si="7"/>
        <v>516.1</v>
      </c>
      <c r="J175" s="129"/>
      <c r="K175" s="130"/>
      <c r="L175" s="131"/>
      <c r="M175" s="131"/>
      <c r="N175" s="131"/>
    </row>
    <row r="176" spans="1:14" ht="23.25" hidden="1" customHeight="1" x14ac:dyDescent="0.25">
      <c r="A176" s="125"/>
      <c r="B176" s="125"/>
      <c r="C176" s="126"/>
      <c r="D176" s="132" t="s">
        <v>267</v>
      </c>
      <c r="E176" s="133">
        <f t="shared" ref="E176:F176" si="8">SUM(E38+E42+E46+E58+E68+E81+E116+E125+E126+E128+E129+E132+E158)</f>
        <v>26446.3</v>
      </c>
      <c r="F176" s="133">
        <f t="shared" si="8"/>
        <v>25360</v>
      </c>
      <c r="G176" s="133">
        <f>SUM(G38+G42+G46+G58+G68+G81+G116+G125+G126+G128+G129+G131+G132+G158)</f>
        <v>26232.600000000002</v>
      </c>
      <c r="H176" s="133">
        <f t="shared" ref="H176:I176" si="9">SUM(H38+H42+H46+H58+H68+H81+H116+H125+H126+H128+H129+H132+H158)</f>
        <v>25144.1</v>
      </c>
      <c r="I176" s="133">
        <f t="shared" si="9"/>
        <v>25126.3</v>
      </c>
      <c r="J176" s="129"/>
      <c r="K176" s="130"/>
      <c r="L176" s="131"/>
      <c r="M176" s="131"/>
      <c r="N176" s="131"/>
    </row>
    <row r="177" spans="1:14" ht="20.25" hidden="1" customHeight="1" x14ac:dyDescent="0.25">
      <c r="A177" s="125"/>
      <c r="B177" s="125"/>
      <c r="C177" s="126"/>
      <c r="D177" s="132" t="s">
        <v>268</v>
      </c>
      <c r="E177" s="133">
        <f>SUM(E32+E48+E57+E80)</f>
        <v>158.5</v>
      </c>
      <c r="F177" s="133">
        <f t="shared" ref="F177:I177" si="10">SUM(F32+F48+F57+F80)</f>
        <v>165.6</v>
      </c>
      <c r="G177" s="133">
        <f t="shared" si="10"/>
        <v>179.2</v>
      </c>
      <c r="H177" s="133">
        <f t="shared" si="10"/>
        <v>165.5</v>
      </c>
      <c r="I177" s="133">
        <f t="shared" si="10"/>
        <v>37.6</v>
      </c>
      <c r="J177" s="129"/>
      <c r="K177" s="130"/>
      <c r="L177" s="131"/>
      <c r="M177" s="131"/>
      <c r="N177" s="131"/>
    </row>
    <row r="178" spans="1:14" ht="28.5" hidden="1" customHeight="1" x14ac:dyDescent="0.25">
      <c r="A178" s="125"/>
      <c r="B178" s="125"/>
      <c r="C178" s="126"/>
      <c r="D178" s="132" t="s">
        <v>269</v>
      </c>
      <c r="E178" s="133">
        <f>SUM(E36+E47+E54+E94)</f>
        <v>41.6</v>
      </c>
      <c r="F178" s="133">
        <f t="shared" ref="F178:I178" si="11">SUM(F36+F47+F54+F94)</f>
        <v>45.3</v>
      </c>
      <c r="G178" s="133">
        <f t="shared" si="11"/>
        <v>46.6</v>
      </c>
      <c r="H178" s="133">
        <f t="shared" si="11"/>
        <v>39.299999999999997</v>
      </c>
      <c r="I178" s="133">
        <f t="shared" si="11"/>
        <v>40.6</v>
      </c>
      <c r="J178" s="129"/>
      <c r="K178" s="130"/>
      <c r="L178" s="131"/>
      <c r="M178" s="131"/>
      <c r="N178" s="131"/>
    </row>
    <row r="179" spans="1:14" ht="15" hidden="1" customHeight="1" x14ac:dyDescent="0.25">
      <c r="A179" s="125"/>
      <c r="B179" s="125"/>
      <c r="C179" s="126"/>
      <c r="D179" s="134" t="s">
        <v>270</v>
      </c>
      <c r="E179" s="135">
        <f>SUM(E170:E178)</f>
        <v>44123.4</v>
      </c>
      <c r="F179" s="135">
        <f t="shared" ref="F179:I179" si="12">SUM(F170:F178)</f>
        <v>46258</v>
      </c>
      <c r="G179" s="135">
        <f t="shared" si="12"/>
        <v>47210.7</v>
      </c>
      <c r="H179" s="135">
        <f t="shared" si="12"/>
        <v>43562.100000000006</v>
      </c>
      <c r="I179" s="135">
        <f t="shared" si="12"/>
        <v>41974.799999999996</v>
      </c>
      <c r="J179" s="129"/>
      <c r="K179" s="130"/>
      <c r="L179" s="131"/>
      <c r="M179" s="131"/>
      <c r="N179" s="131"/>
    </row>
    <row r="180" spans="1:14" ht="23.25" customHeight="1" x14ac:dyDescent="0.25">
      <c r="A180" s="125"/>
      <c r="B180" s="125"/>
      <c r="C180" s="126"/>
      <c r="D180" s="127"/>
      <c r="E180" s="128"/>
      <c r="F180" s="128"/>
      <c r="G180" s="128"/>
      <c r="H180" s="128"/>
      <c r="I180" s="128"/>
      <c r="J180" s="129"/>
      <c r="K180" s="130"/>
      <c r="L180" s="131"/>
      <c r="M180" s="131"/>
      <c r="N180" s="131"/>
    </row>
    <row r="181" spans="1:14" s="3" customFormat="1" ht="15.75" x14ac:dyDescent="0.25">
      <c r="A181" s="52"/>
      <c r="B181" s="53"/>
      <c r="C181" s="54"/>
      <c r="D181" s="55"/>
      <c r="E181" s="56"/>
      <c r="F181" s="56"/>
      <c r="G181" s="56"/>
      <c r="H181" s="56"/>
      <c r="I181" s="56"/>
      <c r="J181" s="54"/>
      <c r="K181" s="57"/>
      <c r="L181" s="58"/>
      <c r="M181" s="58"/>
      <c r="N181" s="58"/>
    </row>
    <row r="182" spans="1:14" ht="47.25" x14ac:dyDescent="0.25">
      <c r="A182" s="59" t="s">
        <v>1</v>
      </c>
      <c r="B182" s="59" t="s">
        <v>2</v>
      </c>
      <c r="C182" s="59" t="s">
        <v>5</v>
      </c>
      <c r="D182" s="59" t="s">
        <v>222</v>
      </c>
      <c r="E182" s="120" t="s">
        <v>260</v>
      </c>
      <c r="F182" s="120" t="s">
        <v>6</v>
      </c>
      <c r="G182" s="59" t="s">
        <v>7</v>
      </c>
      <c r="H182" s="5"/>
      <c r="I182" s="5"/>
      <c r="J182" s="6"/>
      <c r="K182" s="5"/>
      <c r="L182" s="5"/>
      <c r="M182" s="5"/>
      <c r="N182" s="5"/>
    </row>
    <row r="183" spans="1:14" ht="31.5" x14ac:dyDescent="0.25">
      <c r="A183" s="73" t="s">
        <v>208</v>
      </c>
      <c r="B183" s="74" t="s">
        <v>209</v>
      </c>
      <c r="C183" s="75">
        <f>SUM(C184:C189)+0.1</f>
        <v>17477.099999999999</v>
      </c>
      <c r="D183" s="76">
        <f>SUM(D184:D189)</f>
        <v>20687.099999999999</v>
      </c>
      <c r="E183" s="76">
        <f>SUM(E184:E189)</f>
        <v>20752.3</v>
      </c>
      <c r="F183" s="76">
        <f>SUM(F184:F189)</f>
        <v>18213.200000000004</v>
      </c>
      <c r="G183" s="76">
        <f>SUM(G184:G189)</f>
        <v>16770.3</v>
      </c>
      <c r="H183" s="92"/>
      <c r="I183" s="5"/>
      <c r="J183" s="6"/>
      <c r="K183" s="5"/>
      <c r="L183" s="5"/>
      <c r="M183" s="5"/>
      <c r="N183" s="5"/>
    </row>
    <row r="184" spans="1:14" ht="15.75" x14ac:dyDescent="0.25">
      <c r="A184" s="60" t="s">
        <v>37</v>
      </c>
      <c r="B184" s="20" t="s">
        <v>210</v>
      </c>
      <c r="C184" s="61">
        <f>E170</f>
        <v>9379.9000000000015</v>
      </c>
      <c r="D184" s="61">
        <f t="shared" ref="D184:G184" si="13">F170</f>
        <v>7229</v>
      </c>
      <c r="E184" s="61">
        <f t="shared" si="13"/>
        <v>8344.5999999999985</v>
      </c>
      <c r="F184" s="61">
        <f t="shared" si="13"/>
        <v>11705.7</v>
      </c>
      <c r="G184" s="61">
        <f t="shared" si="13"/>
        <v>10999.4</v>
      </c>
      <c r="H184" s="5"/>
      <c r="I184" s="5"/>
      <c r="J184" s="6"/>
      <c r="K184" s="5"/>
      <c r="L184" s="5"/>
      <c r="M184" s="5"/>
      <c r="N184" s="5"/>
    </row>
    <row r="185" spans="1:14" ht="31.5" x14ac:dyDescent="0.25">
      <c r="A185" s="60" t="s">
        <v>27</v>
      </c>
      <c r="B185" s="20" t="s">
        <v>211</v>
      </c>
      <c r="C185" s="61">
        <f>E172</f>
        <v>3513</v>
      </c>
      <c r="D185" s="61">
        <f t="shared" ref="D185:G185" si="14">F172</f>
        <v>4154.7999999999993</v>
      </c>
      <c r="E185" s="61">
        <f t="shared" si="14"/>
        <v>4485.5</v>
      </c>
      <c r="F185" s="61">
        <f t="shared" si="14"/>
        <v>3959.6</v>
      </c>
      <c r="G185" s="61">
        <f t="shared" si="14"/>
        <v>4031.5</v>
      </c>
      <c r="H185" s="5"/>
      <c r="I185" s="5"/>
      <c r="J185" s="6"/>
      <c r="K185" s="5"/>
      <c r="L185" s="5"/>
      <c r="M185" s="5"/>
      <c r="N185" s="5"/>
    </row>
    <row r="186" spans="1:14" ht="15.75" x14ac:dyDescent="0.25">
      <c r="A186" s="60" t="s">
        <v>46</v>
      </c>
      <c r="B186" s="20" t="s">
        <v>212</v>
      </c>
      <c r="C186" s="61">
        <f>E173</f>
        <v>984.6</v>
      </c>
      <c r="D186" s="61">
        <f t="shared" ref="D186:G186" si="15">F173</f>
        <v>439.6</v>
      </c>
      <c r="E186" s="61">
        <f t="shared" si="15"/>
        <v>576.59999999999991</v>
      </c>
      <c r="F186" s="61">
        <f t="shared" si="15"/>
        <v>446.2</v>
      </c>
      <c r="G186" s="61">
        <f t="shared" si="15"/>
        <v>453.40000000000003</v>
      </c>
      <c r="H186" s="5"/>
      <c r="I186" s="5"/>
      <c r="J186" s="6"/>
      <c r="K186" s="5"/>
      <c r="L186" s="5"/>
      <c r="M186" s="5"/>
      <c r="N186" s="5"/>
    </row>
    <row r="187" spans="1:14" ht="15.75" x14ac:dyDescent="0.25">
      <c r="A187" s="60" t="s">
        <v>66</v>
      </c>
      <c r="B187" s="20" t="s">
        <v>213</v>
      </c>
      <c r="C187" s="61">
        <f>E174</f>
        <v>1771.6999999999998</v>
      </c>
      <c r="D187" s="61">
        <f t="shared" ref="D187:G187" si="16">F174</f>
        <v>3490.5</v>
      </c>
      <c r="E187" s="61">
        <f t="shared" si="16"/>
        <v>2459</v>
      </c>
      <c r="F187" s="61">
        <f t="shared" si="16"/>
        <v>1463.3999999999999</v>
      </c>
      <c r="G187" s="61">
        <f t="shared" si="16"/>
        <v>619.9</v>
      </c>
      <c r="H187" s="5"/>
      <c r="I187" s="5"/>
      <c r="J187" s="6"/>
      <c r="K187" s="5"/>
      <c r="L187" s="5"/>
      <c r="M187" s="5"/>
      <c r="N187" s="5"/>
    </row>
    <row r="188" spans="1:14" ht="15.75" x14ac:dyDescent="0.25">
      <c r="A188" s="60" t="s">
        <v>48</v>
      </c>
      <c r="B188" s="20" t="s">
        <v>214</v>
      </c>
      <c r="C188" s="61">
        <f>E175</f>
        <v>523.70000000000005</v>
      </c>
      <c r="D188" s="61">
        <f t="shared" ref="D188:G188" si="17">F175</f>
        <v>474</v>
      </c>
      <c r="E188" s="61">
        <f t="shared" si="17"/>
        <v>600</v>
      </c>
      <c r="F188" s="61">
        <f t="shared" si="17"/>
        <v>494.9</v>
      </c>
      <c r="G188" s="61">
        <f t="shared" si="17"/>
        <v>516.1</v>
      </c>
      <c r="H188" s="5"/>
      <c r="I188" s="5"/>
      <c r="J188" s="6"/>
      <c r="K188" s="5"/>
      <c r="L188" s="5"/>
      <c r="M188" s="5"/>
      <c r="N188" s="5"/>
    </row>
    <row r="189" spans="1:14" ht="31.5" x14ac:dyDescent="0.25">
      <c r="A189" s="60" t="s">
        <v>38</v>
      </c>
      <c r="B189" s="20" t="s">
        <v>215</v>
      </c>
      <c r="C189" s="61">
        <f>E171</f>
        <v>1304.0999999999999</v>
      </c>
      <c r="D189" s="61">
        <f t="shared" ref="D189:G189" si="18">F171</f>
        <v>4899.2000000000007</v>
      </c>
      <c r="E189" s="61">
        <f t="shared" si="18"/>
        <v>4286.6000000000013</v>
      </c>
      <c r="F189" s="61">
        <f t="shared" si="18"/>
        <v>143.4</v>
      </c>
      <c r="G189" s="61">
        <f t="shared" si="18"/>
        <v>150</v>
      </c>
      <c r="H189" s="92"/>
      <c r="I189" s="5"/>
      <c r="J189" s="6"/>
      <c r="K189" s="5"/>
      <c r="L189" s="5"/>
      <c r="M189" s="5"/>
      <c r="N189" s="5"/>
    </row>
    <row r="190" spans="1:14" ht="25.5" customHeight="1" x14ac:dyDescent="0.25">
      <c r="A190" s="73" t="s">
        <v>216</v>
      </c>
      <c r="B190" s="74" t="s">
        <v>217</v>
      </c>
      <c r="C190" s="75">
        <f>SUM(C191:C193)</f>
        <v>26646.399999999998</v>
      </c>
      <c r="D190" s="76">
        <f>SUM(D191:D193)-0.1</f>
        <v>25570.799999999999</v>
      </c>
      <c r="E190" s="76">
        <f>SUM(E191:E193)</f>
        <v>26458.400000000001</v>
      </c>
      <c r="F190" s="76">
        <f>SUM(F191:F193)</f>
        <v>25348.899999999998</v>
      </c>
      <c r="G190" s="76">
        <f>SUM(G191:G193)</f>
        <v>25204.499999999996</v>
      </c>
      <c r="H190" s="5"/>
      <c r="I190" s="5"/>
      <c r="J190" s="6"/>
      <c r="K190" s="5"/>
      <c r="L190" s="5"/>
      <c r="M190" s="5"/>
      <c r="N190" s="5"/>
    </row>
    <row r="191" spans="1:14" ht="15.75" x14ac:dyDescent="0.25">
      <c r="A191" s="60" t="s">
        <v>49</v>
      </c>
      <c r="B191" s="20" t="s">
        <v>218</v>
      </c>
      <c r="C191" s="61">
        <f>E176</f>
        <v>26446.3</v>
      </c>
      <c r="D191" s="61">
        <f t="shared" ref="D191:G191" si="19">F176</f>
        <v>25360</v>
      </c>
      <c r="E191" s="61">
        <f t="shared" si="19"/>
        <v>26232.600000000002</v>
      </c>
      <c r="F191" s="61">
        <f t="shared" si="19"/>
        <v>25144.1</v>
      </c>
      <c r="G191" s="61">
        <f t="shared" si="19"/>
        <v>25126.3</v>
      </c>
      <c r="H191" s="5"/>
      <c r="I191" s="5"/>
      <c r="J191" s="6"/>
      <c r="K191" s="5"/>
      <c r="L191" s="5"/>
      <c r="M191" s="5"/>
      <c r="N191" s="5"/>
    </row>
    <row r="192" spans="1:14" ht="15.75" x14ac:dyDescent="0.25">
      <c r="A192" s="60" t="s">
        <v>44</v>
      </c>
      <c r="B192" s="20" t="s">
        <v>219</v>
      </c>
      <c r="C192" s="61">
        <f>E177</f>
        <v>158.5</v>
      </c>
      <c r="D192" s="61">
        <f t="shared" ref="D192:G192" si="20">F177</f>
        <v>165.6</v>
      </c>
      <c r="E192" s="61">
        <f t="shared" si="20"/>
        <v>179.2</v>
      </c>
      <c r="F192" s="61">
        <f t="shared" si="20"/>
        <v>165.5</v>
      </c>
      <c r="G192" s="61">
        <f t="shared" si="20"/>
        <v>37.6</v>
      </c>
      <c r="H192" s="5"/>
      <c r="I192" s="5"/>
      <c r="J192" s="6"/>
      <c r="K192" s="5"/>
      <c r="L192" s="5"/>
      <c r="M192" s="5"/>
      <c r="N192" s="5"/>
    </row>
    <row r="193" spans="1:14" ht="15.75" x14ac:dyDescent="0.25">
      <c r="A193" s="60" t="s">
        <v>47</v>
      </c>
      <c r="B193" s="20" t="s">
        <v>220</v>
      </c>
      <c r="C193" s="61">
        <f>E178</f>
        <v>41.6</v>
      </c>
      <c r="D193" s="61">
        <f t="shared" ref="D193:G193" si="21">F178</f>
        <v>45.3</v>
      </c>
      <c r="E193" s="61">
        <f t="shared" si="21"/>
        <v>46.6</v>
      </c>
      <c r="F193" s="61">
        <f t="shared" si="21"/>
        <v>39.299999999999997</v>
      </c>
      <c r="G193" s="61">
        <f t="shared" si="21"/>
        <v>40.6</v>
      </c>
      <c r="H193" s="5"/>
      <c r="I193" s="5"/>
      <c r="J193" s="6"/>
      <c r="K193" s="5"/>
      <c r="L193" s="5"/>
      <c r="M193" s="5"/>
      <c r="N193" s="5"/>
    </row>
    <row r="194" spans="1:14" ht="27" customHeight="1" x14ac:dyDescent="0.25">
      <c r="A194" s="77"/>
      <c r="B194" s="78" t="s">
        <v>221</v>
      </c>
      <c r="C194" s="79">
        <f>C183+C190</f>
        <v>44123.5</v>
      </c>
      <c r="D194" s="80">
        <f>D183+D190</f>
        <v>46257.899999999994</v>
      </c>
      <c r="E194" s="80">
        <f>(E183+E190)-0.1</f>
        <v>47210.6</v>
      </c>
      <c r="F194" s="80">
        <f>F183+F190</f>
        <v>43562.100000000006</v>
      </c>
      <c r="G194" s="80">
        <f>G183+G190</f>
        <v>41974.799999999996</v>
      </c>
      <c r="H194" s="5"/>
      <c r="I194" s="5"/>
      <c r="J194" s="6"/>
      <c r="K194" s="5"/>
      <c r="L194" s="5"/>
      <c r="M194" s="5"/>
      <c r="N194" s="5"/>
    </row>
  </sheetData>
  <mergeCells count="210">
    <mergeCell ref="O36:Q36"/>
    <mergeCell ref="A166:A167"/>
    <mergeCell ref="B166:B167"/>
    <mergeCell ref="C166:C167"/>
    <mergeCell ref="A161:A163"/>
    <mergeCell ref="B161:B163"/>
    <mergeCell ref="C161:C163"/>
    <mergeCell ref="J161:J163"/>
    <mergeCell ref="K161:K163"/>
    <mergeCell ref="A153:A157"/>
    <mergeCell ref="B153:B157"/>
    <mergeCell ref="C153:C157"/>
    <mergeCell ref="J153:J157"/>
    <mergeCell ref="K153:K157"/>
    <mergeCell ref="A149:A150"/>
    <mergeCell ref="B149:B150"/>
    <mergeCell ref="C149:C150"/>
    <mergeCell ref="J149:J150"/>
    <mergeCell ref="K149:K150"/>
    <mergeCell ref="L138:L140"/>
    <mergeCell ref="M138:M140"/>
    <mergeCell ref="N138:N140"/>
    <mergeCell ref="A119:A123"/>
    <mergeCell ref="B119:B123"/>
    <mergeCell ref="C119:C123"/>
    <mergeCell ref="J120:J123"/>
    <mergeCell ref="K120:K123"/>
    <mergeCell ref="L120:L123"/>
    <mergeCell ref="M120:M123"/>
    <mergeCell ref="F16:F18"/>
    <mergeCell ref="F20:F22"/>
    <mergeCell ref="C143:C145"/>
    <mergeCell ref="J144:J145"/>
    <mergeCell ref="K144:K145"/>
    <mergeCell ref="L144:L145"/>
    <mergeCell ref="M144:M145"/>
    <mergeCell ref="M111:M113"/>
    <mergeCell ref="J16:N16"/>
    <mergeCell ref="M32:M39"/>
    <mergeCell ref="N32:N39"/>
    <mergeCell ref="L42:L43"/>
    <mergeCell ref="M42:M43"/>
    <mergeCell ref="N42:N43"/>
    <mergeCell ref="L45:L52"/>
    <mergeCell ref="M45:M52"/>
    <mergeCell ref="N45:N52"/>
    <mergeCell ref="M102:M105"/>
    <mergeCell ref="N102:N105"/>
    <mergeCell ref="N144:N145"/>
    <mergeCell ref="A138:A140"/>
    <mergeCell ref="B138:B140"/>
    <mergeCell ref="C138:C140"/>
    <mergeCell ref="J138:J140"/>
    <mergeCell ref="K138:K140"/>
    <mergeCell ref="J142:N142"/>
    <mergeCell ref="A143:A145"/>
    <mergeCell ref="B143:B145"/>
    <mergeCell ref="A115:A117"/>
    <mergeCell ref="B115:B117"/>
    <mergeCell ref="C115:C117"/>
    <mergeCell ref="J116:J117"/>
    <mergeCell ref="K116:K117"/>
    <mergeCell ref="A96:A99"/>
    <mergeCell ref="B96:B99"/>
    <mergeCell ref="C96:C99"/>
    <mergeCell ref="A102:A105"/>
    <mergeCell ref="B102:B105"/>
    <mergeCell ref="C102:C105"/>
    <mergeCell ref="J111:J113"/>
    <mergeCell ref="K111:K113"/>
    <mergeCell ref="A108:A110"/>
    <mergeCell ref="B108:B110"/>
    <mergeCell ref="C108:C110"/>
    <mergeCell ref="A111:A113"/>
    <mergeCell ref="B111:B113"/>
    <mergeCell ref="C111:C113"/>
    <mergeCell ref="J102:J105"/>
    <mergeCell ref="K102:K105"/>
    <mergeCell ref="A82:A85"/>
    <mergeCell ref="B82:B85"/>
    <mergeCell ref="C82:C85"/>
    <mergeCell ref="J83:J85"/>
    <mergeCell ref="K83:K85"/>
    <mergeCell ref="L83:L85"/>
    <mergeCell ref="M83:M85"/>
    <mergeCell ref="N83:N85"/>
    <mergeCell ref="J91:J95"/>
    <mergeCell ref="K91:K95"/>
    <mergeCell ref="L91:L95"/>
    <mergeCell ref="M91:M95"/>
    <mergeCell ref="N91:N95"/>
    <mergeCell ref="A86:A89"/>
    <mergeCell ref="B86:B89"/>
    <mergeCell ref="C86:C89"/>
    <mergeCell ref="A90:A95"/>
    <mergeCell ref="B90:B95"/>
    <mergeCell ref="C90:C95"/>
    <mergeCell ref="A75:A78"/>
    <mergeCell ref="B75:B78"/>
    <mergeCell ref="C75:C78"/>
    <mergeCell ref="A79:A81"/>
    <mergeCell ref="B79:B81"/>
    <mergeCell ref="C79:C81"/>
    <mergeCell ref="J70:J73"/>
    <mergeCell ref="K70:K73"/>
    <mergeCell ref="L70:L73"/>
    <mergeCell ref="J79:N81"/>
    <mergeCell ref="M70:M73"/>
    <mergeCell ref="N70:N73"/>
    <mergeCell ref="A65:A69"/>
    <mergeCell ref="B65:B69"/>
    <mergeCell ref="C65:C69"/>
    <mergeCell ref="A70:A73"/>
    <mergeCell ref="B70:B73"/>
    <mergeCell ref="C70:C73"/>
    <mergeCell ref="N56:N60"/>
    <mergeCell ref="A61:A64"/>
    <mergeCell ref="B61:B64"/>
    <mergeCell ref="C61:C64"/>
    <mergeCell ref="J62:J64"/>
    <mergeCell ref="K62:K64"/>
    <mergeCell ref="L62:L64"/>
    <mergeCell ref="M62:M64"/>
    <mergeCell ref="N62:N64"/>
    <mergeCell ref="A53:A60"/>
    <mergeCell ref="B53:B60"/>
    <mergeCell ref="C53:C60"/>
    <mergeCell ref="J56:J60"/>
    <mergeCell ref="K56:K60"/>
    <mergeCell ref="M56:M60"/>
    <mergeCell ref="L56:L60"/>
    <mergeCell ref="A44:A52"/>
    <mergeCell ref="B44:B52"/>
    <mergeCell ref="C44:C52"/>
    <mergeCell ref="J45:J52"/>
    <mergeCell ref="K45:K52"/>
    <mergeCell ref="A40:A43"/>
    <mergeCell ref="B40:B43"/>
    <mergeCell ref="C40:C43"/>
    <mergeCell ref="J42:J43"/>
    <mergeCell ref="K42:K43"/>
    <mergeCell ref="A31:A39"/>
    <mergeCell ref="B31:B39"/>
    <mergeCell ref="C31:C39"/>
    <mergeCell ref="J32:J39"/>
    <mergeCell ref="K32:K39"/>
    <mergeCell ref="A24:A25"/>
    <mergeCell ref="B24:B25"/>
    <mergeCell ref="C24:C25"/>
    <mergeCell ref="A27:A29"/>
    <mergeCell ref="B27:B29"/>
    <mergeCell ref="C27:C29"/>
    <mergeCell ref="J165:N165"/>
    <mergeCell ref="L149:L150"/>
    <mergeCell ref="M149:M150"/>
    <mergeCell ref="N149:N150"/>
    <mergeCell ref="L153:L157"/>
    <mergeCell ref="M153:M157"/>
    <mergeCell ref="N153:N157"/>
    <mergeCell ref="L161:L163"/>
    <mergeCell ref="M161:M163"/>
    <mergeCell ref="N161:N163"/>
    <mergeCell ref="N111:N113"/>
    <mergeCell ref="L116:L117"/>
    <mergeCell ref="M116:M117"/>
    <mergeCell ref="N116:N117"/>
    <mergeCell ref="J17:J18"/>
    <mergeCell ref="K17:K18"/>
    <mergeCell ref="J152:N152"/>
    <mergeCell ref="J160:N160"/>
    <mergeCell ref="L111:L113"/>
    <mergeCell ref="J147:N147"/>
    <mergeCell ref="L102:L105"/>
    <mergeCell ref="N120:N123"/>
    <mergeCell ref="J124:N124"/>
    <mergeCell ref="J127:N127"/>
    <mergeCell ref="J130:N130"/>
    <mergeCell ref="J135:N135"/>
    <mergeCell ref="J137:N137"/>
    <mergeCell ref="J132:N132"/>
    <mergeCell ref="J23:N23"/>
    <mergeCell ref="J30:N30"/>
    <mergeCell ref="J101:N101"/>
    <mergeCell ref="J114:N114"/>
    <mergeCell ref="J118:N118"/>
    <mergeCell ref="L32:L39"/>
    <mergeCell ref="O143:O145"/>
    <mergeCell ref="L17:N17"/>
    <mergeCell ref="M15:N15"/>
    <mergeCell ref="J9:P9"/>
    <mergeCell ref="J10:P10"/>
    <mergeCell ref="J11:P11"/>
    <mergeCell ref="J19:N19"/>
    <mergeCell ref="A20:A22"/>
    <mergeCell ref="B20:B22"/>
    <mergeCell ref="C20:C22"/>
    <mergeCell ref="D20:D22"/>
    <mergeCell ref="E20:E22"/>
    <mergeCell ref="G20:G22"/>
    <mergeCell ref="H20:H22"/>
    <mergeCell ref="I20:I22"/>
    <mergeCell ref="A13:N13"/>
    <mergeCell ref="A16:A18"/>
    <mergeCell ref="B16:B18"/>
    <mergeCell ref="C16:C18"/>
    <mergeCell ref="D16:D18"/>
    <mergeCell ref="E16:E18"/>
    <mergeCell ref="G16:G18"/>
    <mergeCell ref="H16:H18"/>
    <mergeCell ref="I16:I18"/>
  </mergeCells>
  <pageMargins left="0.39370078740157483" right="0.39370078740157483" top="1.1811023622047245" bottom="0.39370078740157483" header="0.39370078740157483" footer="0.39370078740157483"/>
  <pageSetup paperSize="9" scale="61" firstPageNumber="125" fitToHeight="0" orientation="landscape" useFirstPageNumber="1" r:id="rId1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1"/>
  <sheetViews>
    <sheetView zoomScale="90" zoomScaleNormal="90" workbookViewId="0">
      <selection activeCell="C11" sqref="C11"/>
    </sheetView>
  </sheetViews>
  <sheetFormatPr defaultColWidth="11.5703125" defaultRowHeight="12.75" x14ac:dyDescent="0.2"/>
  <cols>
    <col min="1" max="1" width="28.28515625" style="81" customWidth="1"/>
    <col min="2" max="2" width="56.42578125" style="81" customWidth="1"/>
    <col min="3" max="3" width="18.28515625" style="81" customWidth="1"/>
    <col min="4" max="16384" width="11.5703125" style="81"/>
  </cols>
  <sheetData>
    <row r="1" spans="1:8" ht="48.75" customHeight="1" x14ac:dyDescent="0.2">
      <c r="A1" s="276" t="s">
        <v>228</v>
      </c>
      <c r="B1" s="276"/>
      <c r="C1" s="276"/>
    </row>
    <row r="3" spans="1:8" s="83" customFormat="1" ht="15.75" x14ac:dyDescent="0.25">
      <c r="A3" s="82" t="s">
        <v>229</v>
      </c>
      <c r="B3" s="277" t="s">
        <v>2</v>
      </c>
      <c r="C3" s="278"/>
      <c r="H3" s="84"/>
    </row>
    <row r="4" spans="1:8" s="83" customFormat="1" ht="15.75" customHeight="1" x14ac:dyDescent="0.25">
      <c r="A4" s="85" t="s">
        <v>230</v>
      </c>
      <c r="B4" s="274" t="s">
        <v>275</v>
      </c>
      <c r="C4" s="275"/>
    </row>
    <row r="5" spans="1:8" s="83" customFormat="1" ht="15.75" customHeight="1" x14ac:dyDescent="0.25">
      <c r="A5" s="85" t="s">
        <v>231</v>
      </c>
      <c r="B5" s="274" t="s">
        <v>276</v>
      </c>
      <c r="C5" s="275"/>
    </row>
    <row r="6" spans="1:8" s="83" customFormat="1" ht="15.75" customHeight="1" x14ac:dyDescent="0.25">
      <c r="A6" s="85" t="s">
        <v>232</v>
      </c>
      <c r="B6" s="274" t="s">
        <v>277</v>
      </c>
      <c r="C6" s="275"/>
    </row>
    <row r="7" spans="1:8" s="83" customFormat="1" ht="15.75" customHeight="1" x14ac:dyDescent="0.25">
      <c r="A7" s="85" t="s">
        <v>233</v>
      </c>
      <c r="B7" s="274" t="s">
        <v>278</v>
      </c>
      <c r="C7" s="275"/>
    </row>
    <row r="8" spans="1:8" s="83" customFormat="1" ht="15.75" customHeight="1" x14ac:dyDescent="0.25">
      <c r="A8" s="85" t="s">
        <v>234</v>
      </c>
      <c r="B8" s="274" t="s">
        <v>279</v>
      </c>
      <c r="C8" s="275"/>
    </row>
    <row r="9" spans="1:8" s="83" customFormat="1" ht="15.75" customHeight="1" x14ac:dyDescent="0.25">
      <c r="A9" s="85" t="s">
        <v>293</v>
      </c>
      <c r="B9" s="156" t="s">
        <v>292</v>
      </c>
      <c r="C9" s="157"/>
    </row>
    <row r="10" spans="1:8" s="83" customFormat="1" ht="15.75" customHeight="1" x14ac:dyDescent="0.25">
      <c r="A10" s="85" t="s">
        <v>235</v>
      </c>
      <c r="B10" s="274" t="s">
        <v>64</v>
      </c>
      <c r="C10" s="275"/>
    </row>
    <row r="11" spans="1:8" s="83" customFormat="1" ht="15.75" customHeight="1" x14ac:dyDescent="0.25">
      <c r="A11" s="85" t="s">
        <v>296</v>
      </c>
      <c r="B11" s="156" t="s">
        <v>297</v>
      </c>
      <c r="C11" s="157"/>
    </row>
    <row r="12" spans="1:8" s="83" customFormat="1" ht="15.75" customHeight="1" x14ac:dyDescent="0.25">
      <c r="A12" s="85" t="s">
        <v>252</v>
      </c>
      <c r="B12" s="274" t="s">
        <v>280</v>
      </c>
      <c r="C12" s="275"/>
    </row>
    <row r="13" spans="1:8" s="83" customFormat="1" ht="15.75" customHeight="1" x14ac:dyDescent="0.25">
      <c r="A13" s="85" t="s">
        <v>236</v>
      </c>
      <c r="B13" s="274" t="s">
        <v>253</v>
      </c>
      <c r="C13" s="275"/>
    </row>
    <row r="14" spans="1:8" s="83" customFormat="1" ht="15.75" customHeight="1" x14ac:dyDescent="0.25">
      <c r="A14" s="82">
        <v>191784958</v>
      </c>
      <c r="B14" s="274" t="s">
        <v>237</v>
      </c>
      <c r="C14" s="275"/>
    </row>
    <row r="15" spans="1:8" s="83" customFormat="1" ht="15.75" customHeight="1" x14ac:dyDescent="0.25">
      <c r="A15" s="82" t="s">
        <v>238</v>
      </c>
      <c r="B15" s="274" t="s">
        <v>239</v>
      </c>
      <c r="C15" s="275"/>
    </row>
    <row r="16" spans="1:8" s="83" customFormat="1" ht="15.75" customHeight="1" x14ac:dyDescent="0.25">
      <c r="A16" s="82">
        <v>145746984</v>
      </c>
      <c r="B16" s="280" t="s">
        <v>240</v>
      </c>
      <c r="C16" s="280"/>
    </row>
    <row r="17" spans="1:3" s="83" customFormat="1" ht="24.75" customHeight="1" x14ac:dyDescent="0.25">
      <c r="A17" s="82"/>
      <c r="B17" s="274" t="s">
        <v>254</v>
      </c>
      <c r="C17" s="275"/>
    </row>
    <row r="19" spans="1:3" s="83" customFormat="1" ht="15.75" customHeight="1" x14ac:dyDescent="0.25">
      <c r="A19" s="279" t="s">
        <v>271</v>
      </c>
      <c r="B19" s="279"/>
      <c r="C19" s="279"/>
    </row>
    <row r="21" spans="1:3" x14ac:dyDescent="0.2">
      <c r="B21" s="86"/>
    </row>
  </sheetData>
  <sheetProtection selectLockedCells="1" selectUnlockedCells="1"/>
  <mergeCells count="15">
    <mergeCell ref="A19:C19"/>
    <mergeCell ref="B10:C10"/>
    <mergeCell ref="B13:C13"/>
    <mergeCell ref="B8:C8"/>
    <mergeCell ref="B12:C12"/>
    <mergeCell ref="B14:C14"/>
    <mergeCell ref="B15:C15"/>
    <mergeCell ref="B16:C16"/>
    <mergeCell ref="B17:C17"/>
    <mergeCell ref="B7:C7"/>
    <mergeCell ref="A1:C1"/>
    <mergeCell ref="B3:C3"/>
    <mergeCell ref="B4:C4"/>
    <mergeCell ref="B5:C5"/>
    <mergeCell ref="B6:C6"/>
  </mergeCells>
  <pageMargins left="1.1811023622047245" right="0.39370078740157483" top="1.1811023622047245" bottom="0.78740157480314965" header="0.31496062992125984" footer="0.31496062992125984"/>
  <pageSetup paperSize="9" scale="80" firstPageNumber="131" fitToHeight="0" orientation="landscape" useFirstPageNumber="1" r:id="rId1"/>
  <headerFooter scaleWithDoc="0">
    <oddHeader>&amp;C&amp;"Times New Roman,Paprastas"&amp;12&amp;P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10_Planas</vt:lpstr>
      <vt:lpstr>vykdytoju_kodai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Audronė Uikienė</dc:creator>
  <cp:lastModifiedBy>mindaugas jozonis</cp:lastModifiedBy>
  <cp:lastPrinted>2021-01-20T18:34:29Z</cp:lastPrinted>
  <dcterms:created xsi:type="dcterms:W3CDTF">2021-01-15T14:57:59Z</dcterms:created>
  <dcterms:modified xsi:type="dcterms:W3CDTF">2021-10-13T06:12:02Z</dcterms:modified>
</cp:coreProperties>
</file>