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Šios_darbaknygės" defaultThemeVersion="124226"/>
  <mc:AlternateContent xmlns:mc="http://schemas.openxmlformats.org/markup-compatibility/2006">
    <mc:Choice Requires="x15">
      <x15ac:absPath xmlns:x15ac="http://schemas.microsoft.com/office/spreadsheetml/2010/11/ac" url="C:\Users\RSIL\Desktop\1. SP-SVP tarybai\2024-12\"/>
    </mc:Choice>
  </mc:AlternateContent>
  <xr:revisionPtr revIDLastSave="0" documentId="13_ncr:1_{AEEF111F-50CC-40DA-82F0-7BC92413CF9A}" xr6:coauthVersionLast="47" xr6:coauthVersionMax="47" xr10:uidLastSave="{00000000-0000-0000-0000-000000000000}"/>
  <bookViews>
    <workbookView xWindow="330" yWindow="0" windowWidth="15030" windowHeight="15270" tabRatio="916" activeTab="5" xr2:uid="{D3983F84-C26E-4CBD-A210-4C2C4A012C35}"/>
  </bookViews>
  <sheets>
    <sheet name="1 priedas (01)" sheetId="5" r:id="rId1"/>
    <sheet name="2 priedas (03)" sheetId="8" r:id="rId2"/>
    <sheet name="3 priedas (06)" sheetId="9" r:id="rId3"/>
    <sheet name="4 priedas (08)" sheetId="10" r:id="rId4"/>
    <sheet name="5 priedas (09)" sheetId="11" r:id="rId5"/>
    <sheet name="6 priedas (13)" sheetId="12" r:id="rId6"/>
    <sheet name="7 priedas (14)" sheetId="14" r:id="rId7"/>
    <sheet name="Lapas1" sheetId="16" r:id="rId8"/>
  </sheets>
  <externalReferences>
    <externalReference r:id="rId9"/>
    <externalReference r:id="rId10"/>
  </externalReferences>
  <definedNames>
    <definedName name="_xlnm._FilterDatabase" localSheetId="0" hidden="1">'1 priedas (01)'!$A$11:$N$124</definedName>
    <definedName name="_xlnm._FilterDatabase" localSheetId="1" hidden="1">'2 priedas (03)'!$A$11:$N$298</definedName>
    <definedName name="_xlnm._FilterDatabase" localSheetId="2" hidden="1">'3 priedas (06)'!$A$11:$N$123</definedName>
    <definedName name="_xlnm._FilterDatabase" localSheetId="3" hidden="1">'4 priedas (08)'!$A$11:$N$266</definedName>
    <definedName name="_xlnm._FilterDatabase" localSheetId="4" hidden="1">'5 priedas (09)'!$A$11:$N$216</definedName>
    <definedName name="_xlnm._FilterDatabase" localSheetId="5" hidden="1">'6 priedas (13)'!$A$11:$N$213</definedName>
    <definedName name="_xlnm._FilterDatabase" localSheetId="6" hidden="1">'7 priedas (14)'!$A$11:$N$157</definedName>
    <definedName name="_xlnm.Print_Titles" localSheetId="0">'1 priedas (01)'!$7:$11</definedName>
    <definedName name="_xlnm.Print_Titles" localSheetId="3">'4 priedas (08)'!$7:$11</definedName>
    <definedName name="_xlnm.Print_Titles" localSheetId="6">'7 priedas (14)'!$7:$10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08" i="11" l="1"/>
  <c r="H158" i="11"/>
  <c r="G158" i="11"/>
  <c r="H194" i="11"/>
  <c r="G17" i="11"/>
  <c r="H17" i="11"/>
  <c r="F17" i="11"/>
  <c r="G142" i="11"/>
  <c r="H142" i="11"/>
  <c r="G40" i="5" l="1"/>
  <c r="H40" i="5"/>
  <c r="F40" i="5"/>
  <c r="H111" i="12" l="1"/>
  <c r="G111" i="12"/>
  <c r="F111" i="12"/>
  <c r="F142" i="11"/>
  <c r="H82" i="5"/>
  <c r="G82" i="5"/>
  <c r="F82" i="5"/>
  <c r="F257" i="10"/>
  <c r="H197" i="11" l="1"/>
  <c r="G197" i="11"/>
  <c r="F197" i="11"/>
  <c r="H139" i="11" l="1"/>
  <c r="G139" i="11"/>
  <c r="F139" i="11"/>
  <c r="H29" i="9"/>
  <c r="G29" i="9"/>
  <c r="F29" i="9"/>
  <c r="F88" i="9" l="1"/>
  <c r="F113" i="5" l="1"/>
  <c r="G26" i="11"/>
  <c r="H26" i="11"/>
  <c r="F26" i="11"/>
  <c r="F79" i="11"/>
  <c r="F87" i="11"/>
  <c r="F93" i="11"/>
  <c r="F111" i="11"/>
  <c r="F127" i="11"/>
  <c r="F158" i="11"/>
  <c r="F194" i="11"/>
  <c r="H53" i="11" l="1"/>
  <c r="G53" i="11"/>
  <c r="F53" i="11"/>
  <c r="F85" i="9" l="1"/>
  <c r="H53" i="12"/>
  <c r="G53" i="12"/>
  <c r="F53" i="12"/>
  <c r="H37" i="5" l="1"/>
  <c r="G37" i="5"/>
  <c r="F37" i="5"/>
  <c r="H193" i="12" l="1"/>
  <c r="G193" i="12"/>
  <c r="F193" i="12"/>
  <c r="H190" i="12"/>
  <c r="G190" i="12"/>
  <c r="F190" i="12"/>
  <c r="F204" i="8"/>
  <c r="H156" i="14" l="1"/>
  <c r="G156" i="14"/>
  <c r="F156" i="14"/>
  <c r="H211" i="12" l="1"/>
  <c r="G211" i="12"/>
  <c r="F211" i="12"/>
  <c r="H215" i="11"/>
  <c r="G215" i="11"/>
  <c r="F215" i="11"/>
  <c r="H265" i="10"/>
  <c r="G265" i="10"/>
  <c r="F265" i="10"/>
  <c r="H122" i="9"/>
  <c r="G122" i="9"/>
  <c r="F122" i="9"/>
  <c r="F297" i="8"/>
  <c r="H297" i="8"/>
  <c r="G297" i="8"/>
  <c r="H123" i="5"/>
  <c r="G123" i="5"/>
  <c r="H119" i="12"/>
  <c r="G119" i="12"/>
  <c r="F119" i="12"/>
  <c r="H122" i="12"/>
  <c r="G122" i="12"/>
  <c r="F122" i="12"/>
  <c r="D26" i="16" l="1"/>
  <c r="E26" i="16"/>
  <c r="F18" i="11"/>
  <c r="H18" i="11"/>
  <c r="G18" i="11"/>
  <c r="H293" i="8" l="1"/>
  <c r="H174" i="8"/>
  <c r="G174" i="8"/>
  <c r="G131" i="8"/>
  <c r="G120" i="8"/>
  <c r="G112" i="8"/>
  <c r="G105" i="8"/>
  <c r="H74" i="8"/>
  <c r="G74" i="8"/>
  <c r="H60" i="8"/>
  <c r="G60" i="8"/>
  <c r="H260" i="8"/>
  <c r="G260" i="8"/>
  <c r="H295" i="8"/>
  <c r="H294" i="8"/>
  <c r="G293" i="8"/>
  <c r="G288" i="8"/>
  <c r="H120" i="9"/>
  <c r="H119" i="9"/>
  <c r="H118" i="9"/>
  <c r="G118" i="9"/>
  <c r="H116" i="9"/>
  <c r="H115" i="9"/>
  <c r="H114" i="9"/>
  <c r="H113" i="9"/>
  <c r="H263" i="10"/>
  <c r="H262" i="10"/>
  <c r="H258" i="10"/>
  <c r="H259" i="10"/>
  <c r="H257" i="10"/>
  <c r="H256" i="10"/>
  <c r="H255" i="10"/>
  <c r="G262" i="10"/>
  <c r="G259" i="10"/>
  <c r="G258" i="10"/>
  <c r="G257" i="10"/>
  <c r="G256" i="10"/>
  <c r="G255" i="10"/>
  <c r="F262" i="10"/>
  <c r="F259" i="10"/>
  <c r="F258" i="10"/>
  <c r="F256" i="10"/>
  <c r="F255" i="10"/>
  <c r="H150" i="14"/>
  <c r="H149" i="14"/>
  <c r="H148" i="14"/>
  <c r="H147" i="14"/>
  <c r="G150" i="14"/>
  <c r="G149" i="14"/>
  <c r="G148" i="14"/>
  <c r="G147" i="14"/>
  <c r="F154" i="14"/>
  <c r="F153" i="14"/>
  <c r="F152" i="14"/>
  <c r="F150" i="14"/>
  <c r="F149" i="14"/>
  <c r="F148" i="14"/>
  <c r="F147" i="14"/>
  <c r="F146" i="14"/>
  <c r="F145" i="14"/>
  <c r="G154" i="14"/>
  <c r="G152" i="14"/>
  <c r="H153" i="14"/>
  <c r="H152" i="14"/>
  <c r="G153" i="14"/>
  <c r="G145" i="14"/>
  <c r="H145" i="14"/>
  <c r="G146" i="14"/>
  <c r="H146" i="14"/>
  <c r="F144" i="14" l="1"/>
  <c r="H292" i="8"/>
  <c r="H144" i="14"/>
  <c r="G151" i="14"/>
  <c r="G144" i="14"/>
  <c r="H208" i="12"/>
  <c r="H207" i="12"/>
  <c r="G108" i="12"/>
  <c r="H108" i="12"/>
  <c r="H201" i="12"/>
  <c r="H209" i="12"/>
  <c r="H200" i="12"/>
  <c r="G151" i="12"/>
  <c r="H151" i="12"/>
  <c r="G205" i="12"/>
  <c r="G204" i="12"/>
  <c r="G203" i="12"/>
  <c r="G202" i="12"/>
  <c r="G209" i="12"/>
  <c r="G208" i="12"/>
  <c r="G207" i="12"/>
  <c r="H205" i="12"/>
  <c r="H204" i="12"/>
  <c r="H203" i="12"/>
  <c r="H202" i="12"/>
  <c r="G201" i="12"/>
  <c r="G200" i="12"/>
  <c r="F209" i="12"/>
  <c r="F208" i="12"/>
  <c r="F207" i="12"/>
  <c r="F205" i="12"/>
  <c r="F204" i="12"/>
  <c r="F203" i="12"/>
  <c r="F202" i="12"/>
  <c r="F201" i="12"/>
  <c r="F200" i="12"/>
  <c r="H213" i="11"/>
  <c r="H212" i="11"/>
  <c r="H211" i="11"/>
  <c r="H209" i="11"/>
  <c r="H207" i="11"/>
  <c r="H206" i="11"/>
  <c r="H204" i="11"/>
  <c r="G213" i="11"/>
  <c r="G212" i="11"/>
  <c r="G211" i="11"/>
  <c r="G209" i="11"/>
  <c r="G208" i="11"/>
  <c r="G207" i="11"/>
  <c r="G206" i="11"/>
  <c r="G205" i="11"/>
  <c r="G204" i="11"/>
  <c r="F213" i="11"/>
  <c r="F212" i="11"/>
  <c r="F211" i="11"/>
  <c r="F209" i="11"/>
  <c r="F208" i="11"/>
  <c r="F207" i="11"/>
  <c r="F206" i="11"/>
  <c r="F205" i="11"/>
  <c r="F204" i="11"/>
  <c r="H112" i="9"/>
  <c r="H111" i="9"/>
  <c r="G120" i="9"/>
  <c r="G119" i="9"/>
  <c r="G116" i="9"/>
  <c r="G115" i="9"/>
  <c r="G114" i="9"/>
  <c r="G113" i="9"/>
  <c r="G112" i="9"/>
  <c r="G111" i="9"/>
  <c r="F111" i="9"/>
  <c r="F20" i="9"/>
  <c r="F120" i="9"/>
  <c r="F119" i="9"/>
  <c r="F118" i="9"/>
  <c r="F116" i="9"/>
  <c r="F115" i="9"/>
  <c r="F114" i="9"/>
  <c r="F113" i="9"/>
  <c r="F112" i="9"/>
  <c r="F151" i="12"/>
  <c r="H114" i="14"/>
  <c r="G114" i="14"/>
  <c r="F114" i="14"/>
  <c r="H111" i="14"/>
  <c r="G111" i="14"/>
  <c r="F111" i="14"/>
  <c r="F69" i="14"/>
  <c r="F22" i="14"/>
  <c r="G22" i="14"/>
  <c r="H22" i="14"/>
  <c r="F91" i="12"/>
  <c r="G91" i="12"/>
  <c r="H91" i="12"/>
  <c r="I44" i="10"/>
  <c r="H129" i="10"/>
  <c r="G129" i="10"/>
  <c r="G159" i="10"/>
  <c r="H185" i="10"/>
  <c r="G185" i="10"/>
  <c r="G198" i="10"/>
  <c r="G204" i="10"/>
  <c r="G211" i="10"/>
  <c r="G224" i="10"/>
  <c r="H286" i="8"/>
  <c r="H291" i="8"/>
  <c r="H290" i="8"/>
  <c r="H289" i="8"/>
  <c r="H288" i="8"/>
  <c r="G295" i="8"/>
  <c r="G294" i="8"/>
  <c r="G287" i="8"/>
  <c r="G291" i="8"/>
  <c r="G290" i="8"/>
  <c r="G289" i="8"/>
  <c r="G286" i="8"/>
  <c r="F289" i="8"/>
  <c r="F287" i="8"/>
  <c r="F286" i="8"/>
  <c r="F291" i="8"/>
  <c r="F290" i="8"/>
  <c r="F288" i="8"/>
  <c r="F295" i="8"/>
  <c r="F294" i="8"/>
  <c r="F293" i="8"/>
  <c r="H120" i="5"/>
  <c r="H117" i="5"/>
  <c r="G120" i="5"/>
  <c r="G117" i="5"/>
  <c r="G114" i="5"/>
  <c r="F50" i="5"/>
  <c r="F121" i="5"/>
  <c r="F120" i="5"/>
  <c r="F119" i="5"/>
  <c r="F117" i="5"/>
  <c r="F116" i="5"/>
  <c r="F115" i="5"/>
  <c r="F114" i="5"/>
  <c r="F112" i="5"/>
  <c r="C16" i="16" l="1"/>
  <c r="E23" i="16"/>
  <c r="D17" i="16"/>
  <c r="C17" i="16"/>
  <c r="D23" i="16"/>
  <c r="E20" i="16"/>
  <c r="C18" i="16"/>
  <c r="C20" i="16"/>
  <c r="D20" i="16"/>
  <c r="C19" i="16"/>
  <c r="C23" i="16"/>
  <c r="G110" i="9"/>
  <c r="H110" i="9"/>
  <c r="G292" i="8"/>
  <c r="G210" i="11"/>
  <c r="H210" i="11"/>
  <c r="G155" i="14"/>
  <c r="D11" i="16" s="1"/>
  <c r="F118" i="5"/>
  <c r="H206" i="12"/>
  <c r="G206" i="12"/>
  <c r="F199" i="12"/>
  <c r="F206" i="12"/>
  <c r="F210" i="11"/>
  <c r="F203" i="11"/>
  <c r="F111" i="5"/>
  <c r="G117" i="9"/>
  <c r="H117" i="9"/>
  <c r="F117" i="9"/>
  <c r="F110" i="9"/>
  <c r="G285" i="8"/>
  <c r="F292" i="8"/>
  <c r="F285" i="8"/>
  <c r="H108" i="14"/>
  <c r="G108" i="14"/>
  <c r="F108" i="14"/>
  <c r="H177" i="11"/>
  <c r="G177" i="11"/>
  <c r="F177" i="11"/>
  <c r="F210" i="12" l="1"/>
  <c r="C10" i="16" s="1"/>
  <c r="F214" i="11"/>
  <c r="C9" i="16" s="1"/>
  <c r="F121" i="9"/>
  <c r="C7" i="16" s="1"/>
  <c r="G296" i="8"/>
  <c r="D6" i="16" s="1"/>
  <c r="F296" i="8"/>
  <c r="C6" i="16" s="1"/>
  <c r="F122" i="5"/>
  <c r="C5" i="16" s="1"/>
  <c r="H102" i="14"/>
  <c r="G102" i="14"/>
  <c r="F102" i="14"/>
  <c r="F105" i="14"/>
  <c r="G105" i="14"/>
  <c r="H105" i="14"/>
  <c r="G298" i="8" l="1"/>
  <c r="H121" i="9"/>
  <c r="E7" i="16" s="1"/>
  <c r="I229" i="8" l="1"/>
  <c r="F96" i="5"/>
  <c r="G96" i="5"/>
  <c r="H96" i="5"/>
  <c r="H94" i="12"/>
  <c r="G94" i="12"/>
  <c r="F94" i="12"/>
  <c r="F87" i="12"/>
  <c r="G87" i="12"/>
  <c r="H87" i="12"/>
  <c r="H72" i="12"/>
  <c r="G72" i="12"/>
  <c r="F72" i="12"/>
  <c r="H66" i="12"/>
  <c r="G66" i="12"/>
  <c r="F66" i="12"/>
  <c r="H63" i="12"/>
  <c r="G63" i="12"/>
  <c r="F63" i="12"/>
  <c r="H16" i="12" l="1"/>
  <c r="G16" i="12"/>
  <c r="F16" i="12"/>
  <c r="H69" i="12" l="1"/>
  <c r="G69" i="12"/>
  <c r="F69" i="12"/>
  <c r="H66" i="9"/>
  <c r="G66" i="9"/>
  <c r="F66" i="9"/>
  <c r="H247" i="10" l="1"/>
  <c r="G247" i="10"/>
  <c r="F247" i="10"/>
  <c r="H244" i="10"/>
  <c r="G244" i="10"/>
  <c r="F244" i="10"/>
  <c r="H230" i="10"/>
  <c r="G230" i="10"/>
  <c r="F230" i="10"/>
  <c r="H227" i="10"/>
  <c r="G227" i="10"/>
  <c r="F227" i="10"/>
  <c r="H107" i="10"/>
  <c r="G107" i="10"/>
  <c r="F107" i="10"/>
  <c r="H104" i="10"/>
  <c r="G104" i="10"/>
  <c r="F104" i="10"/>
  <c r="H94" i="10"/>
  <c r="G94" i="10"/>
  <c r="F94" i="10"/>
  <c r="H147" i="11" l="1"/>
  <c r="G147" i="11"/>
  <c r="F147" i="11"/>
  <c r="H43" i="10" l="1"/>
  <c r="G43" i="10"/>
  <c r="F43" i="10"/>
  <c r="H79" i="5" l="1"/>
  <c r="G79" i="5"/>
  <c r="F79" i="5"/>
  <c r="H56" i="11" l="1"/>
  <c r="G56" i="11"/>
  <c r="F56" i="11"/>
  <c r="F63" i="8" l="1"/>
  <c r="G63" i="8"/>
  <c r="H63" i="8"/>
  <c r="F76" i="5" l="1"/>
  <c r="H87" i="11" l="1"/>
  <c r="G87" i="11"/>
  <c r="H187" i="12" l="1"/>
  <c r="G187" i="12"/>
  <c r="F187" i="12"/>
  <c r="G238" i="10"/>
  <c r="G155" i="10"/>
  <c r="G147" i="10"/>
  <c r="G139" i="10"/>
  <c r="G84" i="10"/>
  <c r="F211" i="10"/>
  <c r="F204" i="10"/>
  <c r="F224" i="10"/>
  <c r="F238" i="10"/>
  <c r="F215" i="10"/>
  <c r="F198" i="10"/>
  <c r="F194" i="10"/>
  <c r="F185" i="10"/>
  <c r="F139" i="10"/>
  <c r="F261" i="10"/>
  <c r="C22" i="16" s="1"/>
  <c r="F263" i="10"/>
  <c r="C24" i="16" s="1"/>
  <c r="C21" i="16" l="1"/>
  <c r="F231" i="10"/>
  <c r="F260" i="10"/>
  <c r="F54" i="10"/>
  <c r="M30" i="10"/>
  <c r="L30" i="10"/>
  <c r="K30" i="10"/>
  <c r="M24" i="10"/>
  <c r="L24" i="10"/>
  <c r="M23" i="10"/>
  <c r="L23" i="10"/>
  <c r="K23" i="10"/>
  <c r="M21" i="10"/>
  <c r="L21" i="10"/>
  <c r="K21" i="10"/>
  <c r="H15" i="10"/>
  <c r="G15" i="10"/>
  <c r="H14" i="10"/>
  <c r="G14" i="10"/>
  <c r="M15" i="10"/>
  <c r="L15" i="10"/>
  <c r="K15" i="10"/>
  <c r="M14" i="10"/>
  <c r="L14" i="10"/>
  <c r="K14" i="10"/>
  <c r="F15" i="10"/>
  <c r="H254" i="10" l="1"/>
  <c r="H253" i="10" s="1"/>
  <c r="F254" i="10"/>
  <c r="C15" i="16" s="1"/>
  <c r="G254" i="10"/>
  <c r="G87" i="14"/>
  <c r="H87" i="14"/>
  <c r="F138" i="14"/>
  <c r="F135" i="14"/>
  <c r="F132" i="14"/>
  <c r="F127" i="14"/>
  <c r="F122" i="14"/>
  <c r="F99" i="14"/>
  <c r="F96" i="14"/>
  <c r="F93" i="14"/>
  <c r="F90" i="14"/>
  <c r="F87" i="14"/>
  <c r="F84" i="14"/>
  <c r="F81" i="14"/>
  <c r="F78" i="14"/>
  <c r="F75" i="14"/>
  <c r="F72" i="14"/>
  <c r="F65" i="14"/>
  <c r="F62" i="14"/>
  <c r="F59" i="14"/>
  <c r="F54" i="14"/>
  <c r="F51" i="14"/>
  <c r="F44" i="14"/>
  <c r="F41" i="14"/>
  <c r="F37" i="14"/>
  <c r="F34" i="14"/>
  <c r="F31" i="14"/>
  <c r="F28" i="14"/>
  <c r="F25" i="14"/>
  <c r="F16" i="14"/>
  <c r="F184" i="12"/>
  <c r="F194" i="12" s="1"/>
  <c r="F177" i="12"/>
  <c r="F174" i="12"/>
  <c r="F171" i="12"/>
  <c r="F168" i="12"/>
  <c r="F165" i="12"/>
  <c r="F162" i="12"/>
  <c r="F158" i="12"/>
  <c r="F148" i="12"/>
  <c r="F145" i="12"/>
  <c r="F116" i="12"/>
  <c r="F123" i="12" s="1"/>
  <c r="F108" i="12"/>
  <c r="F103" i="12"/>
  <c r="F100" i="12"/>
  <c r="F97" i="12"/>
  <c r="F84" i="12"/>
  <c r="F81" i="12"/>
  <c r="F75" i="12"/>
  <c r="F60" i="12"/>
  <c r="F50" i="12"/>
  <c r="F47" i="12"/>
  <c r="F44" i="12"/>
  <c r="F41" i="12"/>
  <c r="F31" i="12"/>
  <c r="F26" i="12"/>
  <c r="F22" i="12"/>
  <c r="F19" i="12"/>
  <c r="F183" i="11"/>
  <c r="F180" i="11"/>
  <c r="F174" i="11"/>
  <c r="F171" i="11"/>
  <c r="F198" i="11" s="1"/>
  <c r="F166" i="11"/>
  <c r="F162" i="11"/>
  <c r="F150" i="11"/>
  <c r="F136" i="11"/>
  <c r="F133" i="11"/>
  <c r="F130" i="11"/>
  <c r="F124" i="11"/>
  <c r="F121" i="11"/>
  <c r="F118" i="11"/>
  <c r="F115" i="11"/>
  <c r="F102" i="11"/>
  <c r="F99" i="11"/>
  <c r="F96" i="11"/>
  <c r="F82" i="11"/>
  <c r="F74" i="11"/>
  <c r="F71" i="11"/>
  <c r="F66" i="11"/>
  <c r="F63" i="11"/>
  <c r="F50" i="11"/>
  <c r="F47" i="11"/>
  <c r="F44" i="11"/>
  <c r="F41" i="11"/>
  <c r="F38" i="11"/>
  <c r="F35" i="11"/>
  <c r="F32" i="11"/>
  <c r="F241" i="10"/>
  <c r="F248" i="10" s="1"/>
  <c r="F188" i="10"/>
  <c r="F177" i="10"/>
  <c r="F167" i="10"/>
  <c r="F162" i="10"/>
  <c r="F159" i="10"/>
  <c r="F155" i="10"/>
  <c r="F151" i="10"/>
  <c r="F147" i="10"/>
  <c r="F143" i="10"/>
  <c r="F132" i="10"/>
  <c r="F129" i="10"/>
  <c r="F114" i="10"/>
  <c r="F101" i="10"/>
  <c r="F108" i="10" s="1"/>
  <c r="F91" i="10"/>
  <c r="F88" i="10"/>
  <c r="F84" i="10"/>
  <c r="F75" i="10"/>
  <c r="F69" i="10"/>
  <c r="F63" i="10"/>
  <c r="F51" i="10"/>
  <c r="F48" i="10"/>
  <c r="F40" i="10"/>
  <c r="F31" i="10"/>
  <c r="F28" i="10"/>
  <c r="F25" i="10"/>
  <c r="F22" i="10"/>
  <c r="F19" i="10"/>
  <c r="F16" i="10"/>
  <c r="F104" i="9"/>
  <c r="F101" i="9"/>
  <c r="F98" i="9"/>
  <c r="F82" i="9"/>
  <c r="F79" i="9"/>
  <c r="F74" i="9"/>
  <c r="F63" i="9"/>
  <c r="F58" i="9"/>
  <c r="F52" i="9"/>
  <c r="F49" i="9"/>
  <c r="F39" i="9"/>
  <c r="F36" i="9"/>
  <c r="F26" i="9"/>
  <c r="F23" i="9"/>
  <c r="G20" i="9"/>
  <c r="H20" i="9"/>
  <c r="G23" i="9"/>
  <c r="H23" i="9"/>
  <c r="G26" i="9"/>
  <c r="H26" i="9"/>
  <c r="G36" i="9"/>
  <c r="H36" i="9"/>
  <c r="G39" i="9"/>
  <c r="H39" i="9"/>
  <c r="G49" i="9"/>
  <c r="H49" i="9"/>
  <c r="G52" i="9"/>
  <c r="H52" i="9"/>
  <c r="G58" i="9"/>
  <c r="H58" i="9"/>
  <c r="G63" i="9"/>
  <c r="H63" i="9"/>
  <c r="G74" i="9"/>
  <c r="H74" i="9"/>
  <c r="G79" i="9"/>
  <c r="H79" i="9"/>
  <c r="G82" i="9"/>
  <c r="H82" i="9"/>
  <c r="G98" i="9"/>
  <c r="H98" i="9"/>
  <c r="G101" i="9"/>
  <c r="H101" i="9"/>
  <c r="G104" i="9"/>
  <c r="H104" i="9"/>
  <c r="F279" i="8"/>
  <c r="F276" i="8"/>
  <c r="F260" i="8"/>
  <c r="F253" i="8"/>
  <c r="F241" i="8"/>
  <c r="F238" i="8"/>
  <c r="F235" i="8"/>
  <c r="F228" i="8"/>
  <c r="F225" i="8"/>
  <c r="F222" i="8"/>
  <c r="F216" i="8"/>
  <c r="F212" i="8"/>
  <c r="F200" i="8"/>
  <c r="F188" i="8"/>
  <c r="F180" i="8"/>
  <c r="F174" i="8"/>
  <c r="F161" i="8"/>
  <c r="F157" i="8"/>
  <c r="F153" i="8"/>
  <c r="F145" i="8"/>
  <c r="F142" i="8"/>
  <c r="F131" i="8"/>
  <c r="F120" i="8"/>
  <c r="F112" i="8"/>
  <c r="F105" i="8"/>
  <c r="F94" i="8"/>
  <c r="F91" i="8"/>
  <c r="F84" i="8"/>
  <c r="F74" i="8"/>
  <c r="F60" i="8"/>
  <c r="F34" i="8"/>
  <c r="F31" i="8"/>
  <c r="F26" i="8"/>
  <c r="F17" i="8"/>
  <c r="F112" i="12" l="1"/>
  <c r="F280" i="8"/>
  <c r="F143" i="11"/>
  <c r="F30" i="9"/>
  <c r="H30" i="9"/>
  <c r="H31" i="9" s="1"/>
  <c r="G30" i="9"/>
  <c r="G31" i="9" s="1"/>
  <c r="F167" i="11"/>
  <c r="F89" i="9"/>
  <c r="H89" i="9"/>
  <c r="G89" i="9"/>
  <c r="F67" i="11"/>
  <c r="F57" i="11"/>
  <c r="F253" i="10"/>
  <c r="F264" i="10" s="1"/>
  <c r="C8" i="16" s="1"/>
  <c r="C13" i="16"/>
  <c r="C25" i="16" s="1"/>
  <c r="F54" i="12"/>
  <c r="F189" i="10"/>
  <c r="G53" i="9"/>
  <c r="F53" i="9"/>
  <c r="H53" i="9"/>
  <c r="G253" i="10"/>
  <c r="F261" i="8"/>
  <c r="F139" i="14"/>
  <c r="F105" i="9"/>
  <c r="H105" i="9"/>
  <c r="G105" i="9"/>
  <c r="F115" i="14"/>
  <c r="F152" i="12"/>
  <c r="F27" i="12"/>
  <c r="F95" i="10"/>
  <c r="F229" i="8"/>
  <c r="F64" i="8"/>
  <c r="F178" i="12"/>
  <c r="F44" i="10"/>
  <c r="F123" i="14"/>
  <c r="F128" i="14"/>
  <c r="F168" i="10"/>
  <c r="F163" i="10"/>
  <c r="F242" i="8"/>
  <c r="F162" i="14" l="1"/>
  <c r="F243" i="8"/>
  <c r="F109" i="10"/>
  <c r="F140" i="14"/>
  <c r="F141" i="14" s="1"/>
  <c r="F179" i="12"/>
  <c r="F195" i="12"/>
  <c r="F31" i="9"/>
  <c r="F169" i="10"/>
  <c r="F262" i="8"/>
  <c r="F55" i="12"/>
  <c r="F58" i="11"/>
  <c r="F219" i="11" s="1"/>
  <c r="F106" i="9"/>
  <c r="F153" i="12"/>
  <c r="F199" i="11"/>
  <c r="F249" i="10"/>
  <c r="H106" i="9"/>
  <c r="H107" i="9" s="1"/>
  <c r="G106" i="9"/>
  <c r="G107" i="9" s="1"/>
  <c r="F281" i="8"/>
  <c r="F105" i="5"/>
  <c r="F102" i="5"/>
  <c r="F99" i="5"/>
  <c r="F93" i="5"/>
  <c r="F90" i="5"/>
  <c r="F87" i="5"/>
  <c r="F69" i="5"/>
  <c r="F64" i="5"/>
  <c r="F60" i="5"/>
  <c r="F57" i="5"/>
  <c r="F54" i="5"/>
  <c r="F24" i="5"/>
  <c r="F123" i="5" s="1"/>
  <c r="C26" i="16" s="1"/>
  <c r="F21" i="5"/>
  <c r="H154" i="14"/>
  <c r="H138" i="14"/>
  <c r="G138" i="14"/>
  <c r="H135" i="14"/>
  <c r="G135" i="14"/>
  <c r="H132" i="14"/>
  <c r="G132" i="14"/>
  <c r="H127" i="14"/>
  <c r="H128" i="14" s="1"/>
  <c r="G127" i="14"/>
  <c r="G128" i="14" s="1"/>
  <c r="H122" i="14"/>
  <c r="H123" i="14" s="1"/>
  <c r="G122" i="14"/>
  <c r="G123" i="14" s="1"/>
  <c r="H99" i="14"/>
  <c r="G99" i="14"/>
  <c r="H96" i="14"/>
  <c r="G96" i="14"/>
  <c r="H93" i="14"/>
  <c r="G93" i="14"/>
  <c r="H90" i="14"/>
  <c r="G90" i="14"/>
  <c r="H84" i="14"/>
  <c r="G84" i="14"/>
  <c r="H81" i="14"/>
  <c r="G81" i="14"/>
  <c r="H78" i="14"/>
  <c r="G78" i="14"/>
  <c r="H75" i="14"/>
  <c r="G75" i="14"/>
  <c r="H72" i="14"/>
  <c r="G72" i="14"/>
  <c r="H69" i="14"/>
  <c r="G69" i="14"/>
  <c r="H65" i="14"/>
  <c r="G65" i="14"/>
  <c r="H62" i="14"/>
  <c r="G62" i="14"/>
  <c r="H59" i="14"/>
  <c r="G59" i="14"/>
  <c r="H54" i="14"/>
  <c r="G54" i="14"/>
  <c r="H51" i="14"/>
  <c r="G51" i="14"/>
  <c r="H44" i="14"/>
  <c r="G44" i="14"/>
  <c r="H41" i="14"/>
  <c r="G41" i="14"/>
  <c r="H37" i="14"/>
  <c r="G37" i="14"/>
  <c r="H34" i="14"/>
  <c r="G34" i="14"/>
  <c r="H31" i="14"/>
  <c r="G31" i="14"/>
  <c r="H28" i="14"/>
  <c r="G28" i="14"/>
  <c r="H25" i="14"/>
  <c r="G25" i="14"/>
  <c r="H16" i="14"/>
  <c r="G16" i="14"/>
  <c r="F83" i="5" l="1"/>
  <c r="F301" i="8"/>
  <c r="F269" i="10"/>
  <c r="G139" i="14"/>
  <c r="H139" i="14"/>
  <c r="G115" i="14"/>
  <c r="H115" i="14"/>
  <c r="F106" i="5"/>
  <c r="F25" i="5"/>
  <c r="F126" i="5" s="1"/>
  <c r="F196" i="12"/>
  <c r="F216" i="12" s="1"/>
  <c r="F107" i="9"/>
  <c r="F126" i="9" s="1"/>
  <c r="F200" i="11"/>
  <c r="H151" i="14"/>
  <c r="F250" i="10"/>
  <c r="F282" i="8"/>
  <c r="H155" i="14" l="1"/>
  <c r="G140" i="14"/>
  <c r="F107" i="5"/>
  <c r="H157" i="14" l="1"/>
  <c r="E11" i="16"/>
  <c r="G141" i="14"/>
  <c r="F108" i="5"/>
  <c r="H199" i="12"/>
  <c r="H210" i="12" s="1"/>
  <c r="E10" i="16" s="1"/>
  <c r="H184" i="12"/>
  <c r="H194" i="12" s="1"/>
  <c r="G184" i="12"/>
  <c r="G194" i="12" s="1"/>
  <c r="H177" i="12"/>
  <c r="G177" i="12"/>
  <c r="H174" i="12"/>
  <c r="G174" i="12"/>
  <c r="H171" i="12"/>
  <c r="G171" i="12"/>
  <c r="H168" i="12"/>
  <c r="G168" i="12"/>
  <c r="H165" i="12"/>
  <c r="G165" i="12"/>
  <c r="H162" i="12"/>
  <c r="G162" i="12"/>
  <c r="H158" i="12"/>
  <c r="G158" i="12"/>
  <c r="H148" i="12"/>
  <c r="G148" i="12"/>
  <c r="H145" i="12"/>
  <c r="G145" i="12"/>
  <c r="H116" i="12"/>
  <c r="H123" i="12" s="1"/>
  <c r="G116" i="12"/>
  <c r="G123" i="12" s="1"/>
  <c r="H103" i="12"/>
  <c r="G103" i="12"/>
  <c r="H100" i="12"/>
  <c r="G100" i="12"/>
  <c r="H97" i="12"/>
  <c r="G97" i="12"/>
  <c r="H84" i="12"/>
  <c r="G84" i="12"/>
  <c r="H81" i="12"/>
  <c r="G81" i="12"/>
  <c r="H75" i="12"/>
  <c r="G75" i="12"/>
  <c r="H60" i="12"/>
  <c r="G60" i="12"/>
  <c r="H50" i="12"/>
  <c r="G50" i="12"/>
  <c r="H47" i="12"/>
  <c r="G47" i="12"/>
  <c r="H44" i="12"/>
  <c r="G44" i="12"/>
  <c r="H41" i="12"/>
  <c r="G41" i="12"/>
  <c r="H31" i="12"/>
  <c r="G31" i="12"/>
  <c r="H26" i="12"/>
  <c r="G26" i="12"/>
  <c r="H22" i="12"/>
  <c r="G22" i="12"/>
  <c r="H19" i="12"/>
  <c r="G19" i="12"/>
  <c r="H112" i="12" l="1"/>
  <c r="G112" i="12"/>
  <c r="H54" i="12"/>
  <c r="G54" i="12"/>
  <c r="G195" i="12"/>
  <c r="H195" i="12"/>
  <c r="G152" i="12"/>
  <c r="H152" i="12"/>
  <c r="G27" i="12"/>
  <c r="G199" i="12"/>
  <c r="G210" i="12" s="1"/>
  <c r="H27" i="12"/>
  <c r="H178" i="12"/>
  <c r="H179" i="12" s="1"/>
  <c r="G178" i="12"/>
  <c r="G179" i="12" s="1"/>
  <c r="G212" i="12" l="1"/>
  <c r="D10" i="16"/>
  <c r="H212" i="12"/>
  <c r="G153" i="12"/>
  <c r="H153" i="12"/>
  <c r="F151" i="14"/>
  <c r="G55" i="12"/>
  <c r="H55" i="12"/>
  <c r="F155" i="14" l="1"/>
  <c r="G196" i="12"/>
  <c r="H196" i="12"/>
  <c r="H205" i="11"/>
  <c r="G194" i="11"/>
  <c r="H183" i="11"/>
  <c r="G183" i="11"/>
  <c r="H180" i="11"/>
  <c r="G180" i="11"/>
  <c r="H174" i="11"/>
  <c r="G174" i="11"/>
  <c r="H171" i="11"/>
  <c r="G171" i="11"/>
  <c r="H166" i="11"/>
  <c r="G166" i="11"/>
  <c r="H162" i="11"/>
  <c r="G162" i="11"/>
  <c r="H150" i="11"/>
  <c r="G150" i="11"/>
  <c r="H136" i="11"/>
  <c r="G136" i="11"/>
  <c r="H133" i="11"/>
  <c r="G133" i="11"/>
  <c r="H130" i="11"/>
  <c r="G130" i="11"/>
  <c r="H127" i="11"/>
  <c r="G127" i="11"/>
  <c r="H124" i="11"/>
  <c r="G124" i="11"/>
  <c r="H121" i="11"/>
  <c r="G121" i="11"/>
  <c r="H118" i="11"/>
  <c r="G118" i="11"/>
  <c r="H115" i="11"/>
  <c r="G115" i="11"/>
  <c r="H111" i="11"/>
  <c r="G111" i="11"/>
  <c r="H102" i="11"/>
  <c r="G102" i="11"/>
  <c r="H99" i="11"/>
  <c r="G99" i="11"/>
  <c r="H96" i="11"/>
  <c r="G96" i="11"/>
  <c r="H93" i="11"/>
  <c r="G93" i="11"/>
  <c r="H82" i="11"/>
  <c r="G82" i="11"/>
  <c r="H79" i="11"/>
  <c r="G79" i="11"/>
  <c r="H74" i="11"/>
  <c r="G74" i="11"/>
  <c r="H71" i="11"/>
  <c r="G71" i="11"/>
  <c r="H66" i="11"/>
  <c r="G66" i="11"/>
  <c r="H63" i="11"/>
  <c r="H67" i="11" s="1"/>
  <c r="G63" i="11"/>
  <c r="H50" i="11"/>
  <c r="G50" i="11"/>
  <c r="H47" i="11"/>
  <c r="G47" i="11"/>
  <c r="H44" i="11"/>
  <c r="G44" i="11"/>
  <c r="H41" i="11"/>
  <c r="G41" i="11"/>
  <c r="H38" i="11"/>
  <c r="G38" i="11"/>
  <c r="H35" i="11"/>
  <c r="G35" i="11"/>
  <c r="H32" i="11"/>
  <c r="G32" i="11"/>
  <c r="G57" i="11" s="1"/>
  <c r="G58" i="11" s="1"/>
  <c r="H143" i="11" l="1"/>
  <c r="H199" i="11" s="1"/>
  <c r="H198" i="11"/>
  <c r="H167" i="11"/>
  <c r="H57" i="11"/>
  <c r="H58" i="11" s="1"/>
  <c r="G143" i="11"/>
  <c r="G67" i="11"/>
  <c r="G198" i="11"/>
  <c r="C11" i="16"/>
  <c r="C12" i="16" s="1"/>
  <c r="G157" i="14"/>
  <c r="G167" i="11"/>
  <c r="H203" i="11"/>
  <c r="H214" i="11" s="1"/>
  <c r="E9" i="16" s="1"/>
  <c r="G203" i="11"/>
  <c r="G214" i="11" s="1"/>
  <c r="D9" i="16" s="1"/>
  <c r="H200" i="11" l="1"/>
  <c r="G216" i="11"/>
  <c r="H216" i="11"/>
  <c r="G199" i="11"/>
  <c r="G200" i="11" l="1"/>
  <c r="G263" i="10"/>
  <c r="H261" i="10"/>
  <c r="G261" i="10"/>
  <c r="H241" i="10"/>
  <c r="G241" i="10"/>
  <c r="G248" i="10" s="1"/>
  <c r="H238" i="10"/>
  <c r="H224" i="10"/>
  <c r="H215" i="10"/>
  <c r="G215" i="10"/>
  <c r="H211" i="10"/>
  <c r="H204" i="10"/>
  <c r="H198" i="10"/>
  <c r="H194" i="10"/>
  <c r="G194" i="10"/>
  <c r="H188" i="10"/>
  <c r="G188" i="10"/>
  <c r="H177" i="10"/>
  <c r="G177" i="10"/>
  <c r="H167" i="10"/>
  <c r="H168" i="10" s="1"/>
  <c r="G167" i="10"/>
  <c r="G168" i="10" s="1"/>
  <c r="H162" i="10"/>
  <c r="G162" i="10"/>
  <c r="H159" i="10"/>
  <c r="H155" i="10"/>
  <c r="H151" i="10"/>
  <c r="G151" i="10"/>
  <c r="H147" i="10"/>
  <c r="H143" i="10"/>
  <c r="G143" i="10"/>
  <c r="H139" i="10"/>
  <c r="H132" i="10"/>
  <c r="G132" i="10"/>
  <c r="H114" i="10"/>
  <c r="G114" i="10"/>
  <c r="H101" i="10"/>
  <c r="G101" i="10"/>
  <c r="G108" i="10" s="1"/>
  <c r="H91" i="10"/>
  <c r="G91" i="10"/>
  <c r="H88" i="10"/>
  <c r="G88" i="10"/>
  <c r="H84" i="10"/>
  <c r="H75" i="10"/>
  <c r="G75" i="10"/>
  <c r="H69" i="10"/>
  <c r="G69" i="10"/>
  <c r="H63" i="10"/>
  <c r="G63" i="10"/>
  <c r="H54" i="10"/>
  <c r="G54" i="10"/>
  <c r="H51" i="10"/>
  <c r="G51" i="10"/>
  <c r="H48" i="10"/>
  <c r="G48" i="10"/>
  <c r="H40" i="10"/>
  <c r="G40" i="10"/>
  <c r="H31" i="10"/>
  <c r="G31" i="10"/>
  <c r="H28" i="10"/>
  <c r="G28" i="10"/>
  <c r="H25" i="10"/>
  <c r="G25" i="10"/>
  <c r="H22" i="10"/>
  <c r="G22" i="10"/>
  <c r="H19" i="10"/>
  <c r="G19" i="10"/>
  <c r="H16" i="10"/>
  <c r="G16" i="10"/>
  <c r="G189" i="10" l="1"/>
  <c r="H189" i="10"/>
  <c r="H44" i="10"/>
  <c r="G95" i="10"/>
  <c r="H95" i="10"/>
  <c r="G163" i="10"/>
  <c r="G169" i="10" s="1"/>
  <c r="G44" i="10"/>
  <c r="H108" i="10"/>
  <c r="H248" i="10"/>
  <c r="G231" i="10"/>
  <c r="H231" i="10"/>
  <c r="H163" i="10"/>
  <c r="H169" i="10" s="1"/>
  <c r="G260" i="10"/>
  <c r="H260" i="10"/>
  <c r="H264" i="10" l="1"/>
  <c r="E8" i="16" s="1"/>
  <c r="G264" i="10"/>
  <c r="G109" i="10"/>
  <c r="G249" i="10"/>
  <c r="H249" i="10"/>
  <c r="H109" i="10"/>
  <c r="G266" i="10" l="1"/>
  <c r="D8" i="16"/>
  <c r="H266" i="10"/>
  <c r="H250" i="10"/>
  <c r="G250" i="10"/>
  <c r="H287" i="8" l="1"/>
  <c r="H279" i="8"/>
  <c r="G279" i="8"/>
  <c r="H276" i="8"/>
  <c r="G276" i="8"/>
  <c r="H253" i="8"/>
  <c r="H261" i="8" s="1"/>
  <c r="G253" i="8"/>
  <c r="H241" i="8"/>
  <c r="G241" i="8"/>
  <c r="H238" i="8"/>
  <c r="G238" i="8"/>
  <c r="H235" i="8"/>
  <c r="G235" i="8"/>
  <c r="H228" i="8"/>
  <c r="G228" i="8"/>
  <c r="H225" i="8"/>
  <c r="G225" i="8"/>
  <c r="H222" i="8"/>
  <c r="G222" i="8"/>
  <c r="H216" i="8"/>
  <c r="G216" i="8"/>
  <c r="H212" i="8"/>
  <c r="G212" i="8"/>
  <c r="H204" i="8"/>
  <c r="G204" i="8"/>
  <c r="H200" i="8"/>
  <c r="G200" i="8"/>
  <c r="H188" i="8"/>
  <c r="G188" i="8"/>
  <c r="H180" i="8"/>
  <c r="G180" i="8"/>
  <c r="H161" i="8"/>
  <c r="G161" i="8"/>
  <c r="H157" i="8"/>
  <c r="G157" i="8"/>
  <c r="H153" i="8"/>
  <c r="G153" i="8"/>
  <c r="H145" i="8"/>
  <c r="G145" i="8"/>
  <c r="H142" i="8"/>
  <c r="G142" i="8"/>
  <c r="H131" i="8"/>
  <c r="H120" i="8"/>
  <c r="H112" i="8"/>
  <c r="H105" i="8"/>
  <c r="H94" i="8"/>
  <c r="G94" i="8"/>
  <c r="H91" i="8"/>
  <c r="G91" i="8"/>
  <c r="H84" i="8"/>
  <c r="G84" i="8"/>
  <c r="H34" i="8"/>
  <c r="G34" i="8"/>
  <c r="H31" i="8"/>
  <c r="G31" i="8"/>
  <c r="H26" i="8"/>
  <c r="G26" i="8"/>
  <c r="H17" i="8"/>
  <c r="G17" i="8"/>
  <c r="H285" i="8" l="1"/>
  <c r="G261" i="8"/>
  <c r="G262" i="8" s="1"/>
  <c r="H64" i="8"/>
  <c r="G242" i="8"/>
  <c r="G280" i="8"/>
  <c r="G281" i="8" s="1"/>
  <c r="G64" i="8"/>
  <c r="H280" i="8"/>
  <c r="H281" i="8" s="1"/>
  <c r="H262" i="8"/>
  <c r="H229" i="8"/>
  <c r="G229" i="8"/>
  <c r="H242" i="8"/>
  <c r="G243" i="8" l="1"/>
  <c r="G282" i="8" s="1"/>
  <c r="H243" i="8"/>
  <c r="H282" i="8" s="1"/>
  <c r="G121" i="9" l="1"/>
  <c r="D7" i="16" s="1"/>
  <c r="G123" i="9" l="1"/>
  <c r="H123" i="9"/>
  <c r="H76" i="5"/>
  <c r="G76" i="5"/>
  <c r="H24" i="5"/>
  <c r="G24" i="5"/>
  <c r="G90" i="5" l="1"/>
  <c r="H90" i="5"/>
  <c r="G21" i="5" l="1"/>
  <c r="H21" i="5"/>
  <c r="H25" i="5" l="1"/>
  <c r="G25" i="5"/>
  <c r="G64" i="5"/>
  <c r="H64" i="5"/>
  <c r="H69" i="5" l="1"/>
  <c r="G69" i="5"/>
  <c r="H105" i="5"/>
  <c r="G105" i="5"/>
  <c r="H102" i="5"/>
  <c r="G102" i="5"/>
  <c r="H99" i="5"/>
  <c r="G99" i="5"/>
  <c r="G87" i="5" l="1"/>
  <c r="H87" i="5"/>
  <c r="G54" i="5" l="1"/>
  <c r="H54" i="5"/>
  <c r="G50" i="5"/>
  <c r="H50" i="5"/>
  <c r="H115" i="5" l="1"/>
  <c r="E18" i="16" s="1"/>
  <c r="G115" i="5"/>
  <c r="D18" i="16" s="1"/>
  <c r="H60" i="5" l="1"/>
  <c r="G60" i="5"/>
  <c r="G93" i="5" l="1"/>
  <c r="H93" i="5"/>
  <c r="H106" i="5" s="1"/>
  <c r="G106" i="5" l="1"/>
  <c r="H57" i="5"/>
  <c r="H83" i="5" s="1"/>
  <c r="G57" i="5"/>
  <c r="G83" i="5" s="1"/>
  <c r="G112" i="5" l="1"/>
  <c r="D15" i="16" s="1"/>
  <c r="G113" i="5"/>
  <c r="D16" i="16" s="1"/>
  <c r="H112" i="5"/>
  <c r="E15" i="16" s="1"/>
  <c r="H113" i="5"/>
  <c r="E16" i="16" s="1"/>
  <c r="H114" i="5"/>
  <c r="E17" i="16" s="1"/>
  <c r="G116" i="5"/>
  <c r="D19" i="16" s="1"/>
  <c r="H116" i="5"/>
  <c r="E19" i="16" s="1"/>
  <c r="G119" i="5"/>
  <c r="D22" i="16" s="1"/>
  <c r="G121" i="5"/>
  <c r="D24" i="16" s="1"/>
  <c r="H119" i="5"/>
  <c r="E22" i="16" s="1"/>
  <c r="H121" i="5"/>
  <c r="E24" i="16" s="1"/>
  <c r="D21" i="16" l="1"/>
  <c r="E21" i="16"/>
  <c r="E13" i="16"/>
  <c r="D13" i="16"/>
  <c r="H111" i="5"/>
  <c r="G111" i="5"/>
  <c r="G107" i="5"/>
  <c r="H107" i="5"/>
  <c r="G118" i="5"/>
  <c r="H118" i="5"/>
  <c r="D25" i="16" l="1"/>
  <c r="D27" i="16" s="1"/>
  <c r="E25" i="16"/>
  <c r="H122" i="5"/>
  <c r="E5" i="16" s="1"/>
  <c r="G122" i="5"/>
  <c r="D5" i="16" s="1"/>
  <c r="D12" i="16" s="1"/>
  <c r="H108" i="5"/>
  <c r="E27" i="16" l="1"/>
  <c r="H124" i="5"/>
  <c r="G124" i="5"/>
  <c r="G108" i="5"/>
  <c r="H140" i="14"/>
  <c r="H141" i="14" l="1"/>
  <c r="H296" i="8"/>
  <c r="H298" i="8" l="1"/>
  <c r="E6" i="16"/>
  <c r="E12"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RSIL</author>
  </authors>
  <commentList>
    <comment ref="F44" authorId="0" shapeId="0" xr:uid="{8504B09B-56E7-435C-ABE8-B9A8A90C8E9B}">
      <text>
        <r>
          <rPr>
            <b/>
            <sz val="9"/>
            <color indexed="81"/>
            <rFont val="Tahoma"/>
            <family val="2"/>
            <charset val="186"/>
          </rPr>
          <t>RSIL:</t>
        </r>
        <r>
          <rPr>
            <sz val="9"/>
            <color indexed="81"/>
            <rFont val="Tahoma"/>
            <family val="2"/>
            <charset val="186"/>
          </rPr>
          <t xml:space="preserve">
26 teritorijų tvarkymui</t>
        </r>
      </text>
    </comment>
    <comment ref="F45" authorId="0" shapeId="0" xr:uid="{E618F372-E11D-4DA6-A574-53A56A35B035}">
      <text>
        <r>
          <rPr>
            <b/>
            <sz val="9"/>
            <color indexed="81"/>
            <rFont val="Tahoma"/>
            <family val="2"/>
            <charset val="186"/>
          </rPr>
          <t>RSIL:</t>
        </r>
        <r>
          <rPr>
            <sz val="9"/>
            <color indexed="81"/>
            <rFont val="Tahoma"/>
            <family val="2"/>
            <charset val="186"/>
          </rPr>
          <t xml:space="preserve">
Teritorijų tvarkymui
</t>
        </r>
      </text>
    </comment>
  </commentList>
</comments>
</file>

<file path=xl/sharedStrings.xml><?xml version="1.0" encoding="utf-8"?>
<sst xmlns="http://schemas.openxmlformats.org/spreadsheetml/2006/main" count="5954" uniqueCount="1844">
  <si>
    <t>Priemonės kodas</t>
  </si>
  <si>
    <t xml:space="preserve">Priemonės pavadinimas </t>
  </si>
  <si>
    <t>Funkcinės klasifikacijos kodas</t>
  </si>
  <si>
    <t>Finansavimo šaltinis</t>
  </si>
  <si>
    <t>01</t>
  </si>
  <si>
    <t>02</t>
  </si>
  <si>
    <t>03</t>
  </si>
  <si>
    <t>10</t>
  </si>
  <si>
    <t>1</t>
  </si>
  <si>
    <t>2</t>
  </si>
  <si>
    <t>3</t>
  </si>
  <si>
    <t>4</t>
  </si>
  <si>
    <t>6</t>
  </si>
  <si>
    <t>7</t>
  </si>
  <si>
    <t>8</t>
  </si>
  <si>
    <t>Iš viso uždaviniui:</t>
  </si>
  <si>
    <t>Iš viso:</t>
  </si>
  <si>
    <t>Iš viso tikslui :</t>
  </si>
  <si>
    <t>5</t>
  </si>
  <si>
    <t>Pavadinimas</t>
  </si>
  <si>
    <t>SB</t>
  </si>
  <si>
    <t>Asignavimo valdytojo kodas*</t>
  </si>
  <si>
    <t>04</t>
  </si>
  <si>
    <t xml:space="preserve">Vykdytojas </t>
  </si>
  <si>
    <t>4.4.3.1</t>
  </si>
  <si>
    <t>6.2.1.1</t>
  </si>
  <si>
    <t>VD</t>
  </si>
  <si>
    <t>10.5.1.1</t>
  </si>
  <si>
    <t>ZRSA</t>
  </si>
  <si>
    <t xml:space="preserve">Vykdyti aplinkos apsaugos rėmimo programą  </t>
  </si>
  <si>
    <t>Europos Sąjungos lėšos (ES)</t>
  </si>
  <si>
    <t>Kitos lėšos (Kt.)</t>
  </si>
  <si>
    <t>1.1.1.2</t>
  </si>
  <si>
    <t>Vykdyti žemės sklypų kadastrinius matavimus, formavimą, planų rengimą ir derinimą</t>
  </si>
  <si>
    <t>5.3.1.1</t>
  </si>
  <si>
    <t>Gerinti gyvenimo kokybę seniūnijose, kuriant  saugią ir švarią aplinką (Seniūnijų veiklos planų įgyvendinimas)</t>
  </si>
  <si>
    <t>Antalieptės sen.</t>
  </si>
  <si>
    <t>Antazavės sen.</t>
  </si>
  <si>
    <t>Degučių sen.</t>
  </si>
  <si>
    <t>Dusetų sen.</t>
  </si>
  <si>
    <t>Imbrado sen.</t>
  </si>
  <si>
    <t>Salako sen.</t>
  </si>
  <si>
    <t>Suvieko sen.</t>
  </si>
  <si>
    <t>Turmanto sen.</t>
  </si>
  <si>
    <t>Zarasų miesto sen.</t>
  </si>
  <si>
    <t>Zarasų sen.</t>
  </si>
  <si>
    <t>1; 6</t>
  </si>
  <si>
    <t>5.1.1.1</t>
  </si>
  <si>
    <t>Atliekų surinkimas</t>
  </si>
  <si>
    <t>Antalieptės sen. įgyvendintos veiklos programos dalis, proc.</t>
  </si>
  <si>
    <t>Antazavės sen. įgyvendintos  veiklos programos dalis, proc.</t>
  </si>
  <si>
    <t>Degučių sen. įgyvendintos  veiklos programos dalis, proc.</t>
  </si>
  <si>
    <t>Dusetų sen. įgyvendintos veiklos programos dalis, proc.</t>
  </si>
  <si>
    <t>Imbrado sen. įgyvendintos veiklos programos dalis, proc.</t>
  </si>
  <si>
    <t>Salako sen. įgyvendintos veiklos programos dalis, proc.</t>
  </si>
  <si>
    <t>Suvieko sen. įgyvendintos veiklos programos dalis, proc.</t>
  </si>
  <si>
    <t>Zarasų miesto sen. įgyvendintos veiklos programos dalis, proc.</t>
  </si>
  <si>
    <t>Zarasų sen. įgyvendintos veiklos programos dalis, proc.</t>
  </si>
  <si>
    <t>ZSPC</t>
  </si>
  <si>
    <t>VB</t>
  </si>
  <si>
    <t>Įgyvendintų aplinkos apsaugos rėmimo programos priemonių dalis, proc.</t>
  </si>
  <si>
    <t xml:space="preserve">Prižiūrėti viešuosius tualetus </t>
  </si>
  <si>
    <t>Įgyvendinti užimtumo rėmimo priemones ir vykdyti užimtumo didinimo programą bei užimtumo skatinimo ir motyvavimo paslaugų nedirbantiems ir socialinę paramą gaunantiems asmenims modelio  įgyvendinimas</t>
  </si>
  <si>
    <t>Produkto vertinimo kriterijus</t>
  </si>
  <si>
    <t>AA</t>
  </si>
  <si>
    <t>100</t>
  </si>
  <si>
    <t>95</t>
  </si>
  <si>
    <t>2024-ųjų metų planas</t>
  </si>
  <si>
    <t>Pagal poreikį, proc.</t>
  </si>
  <si>
    <t>Dariaus ir Girėno g. bei Vytauto g. daugiabučių namų kvartalo kompleksinio sutvarkymo TP parengimas, vnt.</t>
  </si>
  <si>
    <t>Zarasų rajono kapinių išplėtimas ir tvarkymas</t>
  </si>
  <si>
    <t xml:space="preserve">Surengtų aplinkosauginio švietimo priemonių sk.
</t>
  </si>
  <si>
    <t>Dalyvaujamojo biudžeto projektų įgyvendinimas</t>
  </si>
  <si>
    <t>Įgyvendintų projektų sk.</t>
  </si>
  <si>
    <t>Funkcinės zonos strategijos parengimas, vnt.</t>
  </si>
  <si>
    <t xml:space="preserve">Surinkta padangų, t
</t>
  </si>
  <si>
    <t>Kiti pagal poreikį, proc.</t>
  </si>
  <si>
    <t>Parengtų techninių ir techninių darbo projektų ekspertizė, statinių ekspertizė, tyrimai ir darbų techninė bei projektų vykdymo priežiūra</t>
  </si>
  <si>
    <t>Techninių projektų, prieš projektinių pasiūlymų rengimas bei patikslinimas</t>
  </si>
  <si>
    <t>ES</t>
  </si>
  <si>
    <t>Pakeistų rajono Savivaldybės ar jų dalių bendrųjų planų sk., vnt.</t>
  </si>
  <si>
    <t>200</t>
  </si>
  <si>
    <t>Sosnovskio barščių naikinimas cheminiu būdu, ha</t>
  </si>
  <si>
    <t>2025 m. planas</t>
  </si>
  <si>
    <t>2025-ųjų metų planas</t>
  </si>
  <si>
    <t>50</t>
  </si>
  <si>
    <t>13</t>
  </si>
  <si>
    <t>Zarasų kolumbariumo įrengimas, etapai pagal TP</t>
  </si>
  <si>
    <t>3.3.1.1.</t>
  </si>
  <si>
    <t>3.3.2.2.</t>
  </si>
  <si>
    <t>14</t>
  </si>
  <si>
    <t>1.1.1.6</t>
  </si>
  <si>
    <t>Savivaldybei priklausančio turto draudimas, vnt.</t>
  </si>
  <si>
    <t>15</t>
  </si>
  <si>
    <t>Dokumentų reikalingų ES ar VB lėšoms gauti rengimas, konsultacijos, būtini atlikti tyrimai, teisės aktuose numatytų planų, programų, strategijų rengimas, įrangos ir baldų draudimas</t>
  </si>
  <si>
    <t>Tvarkyti avarinius ir netinkamoje vietoje augančius medžius, krūmus</t>
  </si>
  <si>
    <t>Komunikacijų parduodamiems sklypams įrengimas</t>
  </si>
  <si>
    <t>8.1.1.2</t>
  </si>
  <si>
    <t>Bendrųjų planų rengimas</t>
  </si>
  <si>
    <t>16</t>
  </si>
  <si>
    <t>300</t>
  </si>
  <si>
    <t>17</t>
  </si>
  <si>
    <t>18</t>
  </si>
  <si>
    <t>19</t>
  </si>
  <si>
    <t>Užimtumo skatinimo ir motyvavimo programoje dalyvaujančių asmenų sk.</t>
  </si>
  <si>
    <t>11</t>
  </si>
  <si>
    <t>12</t>
  </si>
  <si>
    <t>Didinti kraštovaizdžio patrauklumą, gerinti miesto ir kaimo gyvenamąją aplinką (3.3.2)</t>
  </si>
  <si>
    <t>Aplinkos kokybės gerinimas ir kraštovaizdžio išsaugojimas (3.3)</t>
  </si>
  <si>
    <t>Vykdyti teritorijų planavimą ir techninės – projektinės dokumentacijos rengimą</t>
  </si>
  <si>
    <t>Plėtoti atliekų surinkimo sistemą, skatinti atliekų perdirbimą (3.3.1)</t>
  </si>
  <si>
    <t>Mažosios architektūros elementų įrengimas ir jų apželdinimas gėlėmis (arkos su loveliais: prie apžvalgos rato-4 vnt., Šiaulių g. -1 vnt.), vnt.</t>
  </si>
  <si>
    <t>Želdynų ir gėlynų įrengimas, priežiūra, rekonstrukcija; mažosios architektūros elementų įrengimas, objektų apželdinimas, augalų paruošimas žiemojimui</t>
  </si>
  <si>
    <t>Iš jų: regioninių pažangos priemonių lėšos</t>
  </si>
  <si>
    <t>Asignavimų ir kitų lėšų pokytis, palyginti su ankstesnių metų patvirtintų asignavimų ir kitų lėšų planu</t>
  </si>
  <si>
    <t xml:space="preserve"> 2024 metų asignavimai</t>
  </si>
  <si>
    <t>2026 m. planas</t>
  </si>
  <si>
    <t>Savivaldybės biudžeto lėšos (nuosavos, be ankstesnių m. likučio) (SB)</t>
  </si>
  <si>
    <t>Lietuvos Respublikos valstybės biudžeto dotacijos (VD)</t>
  </si>
  <si>
    <t>Pajamų įmokos ir kitos pajamos (SP)</t>
  </si>
  <si>
    <t>Europos Sąjungos ir kitos tarptautinės finansinės paramos lėšos (ESB)</t>
  </si>
  <si>
    <t>Skolintos lėšos (SL)</t>
  </si>
  <si>
    <t>Ankstesnių metų likučiai (AML)</t>
  </si>
  <si>
    <t>1. Savivaldybės biudžetas (įskaitant skolintas lėšas), iš jo:</t>
  </si>
  <si>
    <t>2. Kiti šaltiniai:</t>
  </si>
  <si>
    <t>IŠ VISO programai finansuoti pagal finansavimo šaltinius (1 ir 2 punktai)</t>
  </si>
  <si>
    <t>Savivaldybės strateginio plėtros plano priemonės kodas</t>
  </si>
  <si>
    <t>Programoje naudojami sutrumpinimai: ZLM-Zarasų „Lakštingalos“ mokykla; ZPŠP - Zarasų Pauliaus Širvio progimnazija; ZSPM-Zarasų „Santarvės“ pradinė mokykla; DKBG - Zarasų rajono Dusetų Kazimiero Būgos gimnazija; AJGPM - Zarasų r. Antazavės Juozo Gruodžiopagrindinė mokykla; ZĄG - Zarasų „Ąžuolo“ gimnazija; ZŠPT - Zarasų švietimo pagalbos tarnyba; ZSC - Zarasų sporto centras; ZMM - Zarasų Fausto Latėno meno mokykla;  ZRSA - Zarasų rajono savivaldybės administracija. ZKC-Zarasų kultūros centras.</t>
  </si>
  <si>
    <t>Vystyti ir modernizuoti ugdymo įstaigų infrastruktūrą, diegti ugdymo inovacijas (2.1.1)</t>
  </si>
  <si>
    <t>2.1.1.1</t>
  </si>
  <si>
    <t>9.8.1.2</t>
  </si>
  <si>
    <t>Naujos arba modernizuotos vaikų priežiūros infrastruktūros mokymo klasių talpumas, asm./ sukurta naujų ikimokyklinio ugdymo vietų sk.</t>
  </si>
  <si>
    <t>Įsigyta tikslinių transporto priemonių, sk.</t>
  </si>
  <si>
    <t>2.1.1.2; 2.1.1.3</t>
  </si>
  <si>
    <t>Projekto „Tūkstantmečio mokykla“ įgyvendinimas</t>
  </si>
  <si>
    <t>Mokyklos, kuriose iš esmės atnaujinta infrastruktūra, sk.</t>
  </si>
  <si>
    <t>20</t>
  </si>
  <si>
    <t>2.1.1.4</t>
  </si>
  <si>
    <t>Neatlygintinas mokinių pavėžėjimas į mokyklas ir atgal, mokinių ir švietimo bendruomenės narių pavėžėjimas į neformaliojo ugdymo renginius, ekskursijas, egzaminų centrus ir pan.</t>
  </si>
  <si>
    <t>Mokinių, kuriems kompensuojamos pavėžėjimo išlaidos, sk.</t>
  </si>
  <si>
    <t>Mokinių, pasiekiančių mokyklą mažiau kaip per 30 min., dalis nuo bendro pavežamų mokinių sk.</t>
  </si>
  <si>
    <t>70</t>
  </si>
  <si>
    <t>80</t>
  </si>
  <si>
    <t>90</t>
  </si>
  <si>
    <t>Projekto „Atviros ekosistemos atsiskaitymams negrynaisiais pinigais bendrojo ugdymo įstaigų valgyklose kūrimas“ įgyvendinimas</t>
  </si>
  <si>
    <t>9.2.2.1</t>
  </si>
  <si>
    <t>ZĄG</t>
  </si>
  <si>
    <t>9.2.1.1</t>
  </si>
  <si>
    <t>ZPŠP</t>
  </si>
  <si>
    <t>9.1.2.1</t>
  </si>
  <si>
    <t>ZSPM</t>
  </si>
  <si>
    <t>DKBG</t>
  </si>
  <si>
    <t>AJGPM</t>
  </si>
  <si>
    <t>2.1.1.2</t>
  </si>
  <si>
    <t>Pagerinti ugdymosi aplinką užtikrinant kokybiškas veiklos sąlygas</t>
  </si>
  <si>
    <t>9.8.1.1 ė</t>
  </si>
  <si>
    <t>30</t>
  </si>
  <si>
    <t>ZLM</t>
  </si>
  <si>
    <t>155</t>
  </si>
  <si>
    <t xml:space="preserve">Atnaujinta šaligatvio danga, kv.m. </t>
  </si>
  <si>
    <t>Konvekcinių krosnelių sk.</t>
  </si>
  <si>
    <t>SP</t>
  </si>
  <si>
    <t>250</t>
  </si>
  <si>
    <t>28</t>
  </si>
  <si>
    <t>9.5.1.1</t>
  </si>
  <si>
    <t>IT priemonių darbo vietai gerinti (kompiuteriai, projektoriai ir kt.) sk.</t>
  </si>
  <si>
    <t>ZMM</t>
  </si>
  <si>
    <t>21</t>
  </si>
  <si>
    <t>24</t>
  </si>
  <si>
    <t>ZSC</t>
  </si>
  <si>
    <t>Stiprinti meno mokyklų materialinę bazę</t>
  </si>
  <si>
    <t>Plėtoti kokybiškas, prieinamas, gyventojų poreikius atitinkančias paslaugas (2.1.2)</t>
  </si>
  <si>
    <t>Bendrojo ugdymo mokyklų veiklos užtikrinimas</t>
  </si>
  <si>
    <t>Bendras ikimokyklinių /Magučių spec. skyr. ugdytinių sk. mokslo metų pradžiai. Rodiklis tikslinamas metų pabaigoje.</t>
  </si>
  <si>
    <t>9.2.1.1 d</t>
  </si>
  <si>
    <t>Etatų sk. finansuojamas iš SB lėšų</t>
  </si>
  <si>
    <t>9.8.1.1 ž</t>
  </si>
  <si>
    <t>Mokytojų padėjėjų etatų sk.</t>
  </si>
  <si>
    <t>9.6.1.1 mu</t>
  </si>
  <si>
    <t>Pedagoginių darbuotojų etatų sk.</t>
  </si>
  <si>
    <t>Bazinės mokyklos pastato patalpų plotas m2; padalinių skaičius ir jų eks. patalpų plotas m2</t>
  </si>
  <si>
    <t>1291/1/491</t>
  </si>
  <si>
    <t>Mokomų užsienio kalbų sk./vaikų sk.</t>
  </si>
  <si>
    <t>1/70</t>
  </si>
  <si>
    <t>Būrelių sk. mokykloje/juos lankančių mokinių sk.</t>
  </si>
  <si>
    <t>35</t>
  </si>
  <si>
    <t>Vaikų, atvykusių iš Ukrainos, ugdymui ir pavėžėjimui į mokyklą</t>
  </si>
  <si>
    <t>Psichologų et. sk. finansuojamas iš VB lėšų</t>
  </si>
  <si>
    <t>Mokytojų padėjėjų  etatų sk.</t>
  </si>
  <si>
    <t>Šalies mokinių jaunųjų poetų kūrybos konkursas „Raktažolė“, skirtas             P. Širviui ir padėkos dienos ,,Gerumo angelų palytėta“ (dalyvių sk.)</t>
  </si>
  <si>
    <t>Bazinės mokyklos pastato patalpų plotas m2; padalinių skaičius ir jų eks.patalpų plotas m2</t>
  </si>
  <si>
    <t>Mokinių/ priešmokyklinukų sk. mokslo metų pradžiai. Rodiklis tikslinamas metų pabaigoje.</t>
  </si>
  <si>
    <t>9.1.2.1 o</t>
  </si>
  <si>
    <t>Mokymo reikmių finansavimas</t>
  </si>
  <si>
    <t>ML dalis (7 proc.)</t>
  </si>
  <si>
    <t>Vidurinio ugdymo plano įgyvendinimas</t>
  </si>
  <si>
    <t>Mokinių/ priešmokyklinukų/ ikimokyklinukų/ spec.poreikių mokinių sk. mokslo metų pradžiai.</t>
  </si>
  <si>
    <t>210/13/48/17</t>
  </si>
  <si>
    <t>18/160</t>
  </si>
  <si>
    <t>4471/1/ 1297</t>
  </si>
  <si>
    <t>0,5</t>
  </si>
  <si>
    <t>0</t>
  </si>
  <si>
    <t>6,5</t>
  </si>
  <si>
    <t>44</t>
  </si>
  <si>
    <t>9.2.2.1 d</t>
  </si>
  <si>
    <t>43,3</t>
  </si>
  <si>
    <t>Vaikų vasaros užimtumo grupės veikla</t>
  </si>
  <si>
    <t>Etatų skaičius finansuojamas iš SB lėšų</t>
  </si>
  <si>
    <t>23</t>
  </si>
  <si>
    <t>Bazinės mokyklos pastato patalpų plotas m2</t>
  </si>
  <si>
    <t>4493,19</t>
  </si>
  <si>
    <t>Mokinių sk. mokslo metų pradžiai</t>
  </si>
  <si>
    <t>15,25</t>
  </si>
  <si>
    <t>10.4.1.40 nm</t>
  </si>
  <si>
    <t>Respublikinis moksleivių ir jaunimo dainuojamosios poezijos festivalis konkursas ,,Kai dainai daina atsišauks“, dalyvių sk.</t>
  </si>
  <si>
    <t xml:space="preserve">Teikti pedagoginę psichologinę pagalbą vaikams bei ugdymo įstaigų bendruomenėms </t>
  </si>
  <si>
    <t>26</t>
  </si>
  <si>
    <t>9.5.1.3</t>
  </si>
  <si>
    <t>ZŠPT</t>
  </si>
  <si>
    <t>Mokymų organizavimas, sk.</t>
  </si>
  <si>
    <t>Parengti ir įgyvendinti kvalifikacijos tobulinimo ir kiti renginiai</t>
  </si>
  <si>
    <t>45</t>
  </si>
  <si>
    <t>Metodinių būrelių sk.</t>
  </si>
  <si>
    <t>Atlikta  kompleksinių pedagoginių psichologinių vertinimų</t>
  </si>
  <si>
    <t>Bendravimo su vaikais tobulinimo kursai tėvams, pažymėjimus gavusių tėvų sk.</t>
  </si>
  <si>
    <t xml:space="preserve">Gerinti mokyklos bendruomenės veiklą </t>
  </si>
  <si>
    <t>Organizuotas mokytojų dienos minėjimas, renginių sk.</t>
  </si>
  <si>
    <t>Organizuota metodinių renginių sk.</t>
  </si>
  <si>
    <t>60</t>
  </si>
  <si>
    <t>Švietimo vadovų ir skyriaus specialistų kompetencijų tobulinimas, gerosios patirties sklaida, komandos formavimas, išvykų sk.</t>
  </si>
  <si>
    <t>Teisinė pagalba švietimo įstaigoms, proc.</t>
  </si>
  <si>
    <t>Vaikų gaunančių individualias mokymosi priemones (priešmokyklinukų ir pirmokų) sk.</t>
  </si>
  <si>
    <t xml:space="preserve">Vaikų gaunančių individualias mokymosi priemones </t>
  </si>
  <si>
    <t xml:space="preserve">Plėsti gabių ir talentingų mokslui vaikų ugdymo galimybes </t>
  </si>
  <si>
    <t>Apdovanoti abiturientai, kurių valstybinių egzaminų darbai įvertinti 100 balų, sk.</t>
  </si>
  <si>
    <t>Apdovanoti mokiniai /komandos užėmę prizines vietas  šalies ir tarptautiniuose konkursuose, sk.</t>
  </si>
  <si>
    <t>Socialinės paramos mokiniams teikimas ir administravimas bei  mokinio reikmenų įsigijimas</t>
  </si>
  <si>
    <t>10.4.1.40</t>
  </si>
  <si>
    <t>Socialiai remtinų ugdytinių skaičius</t>
  </si>
  <si>
    <t>48</t>
  </si>
  <si>
    <t>2.1.2.5</t>
  </si>
  <si>
    <t>2.1.2.6</t>
  </si>
  <si>
    <t>Mokinių besinaudojančių sukurta visos dienos mokyklos infrastruktūra sk.</t>
  </si>
  <si>
    <t>2.1.2.7</t>
  </si>
  <si>
    <t>Užtikrinti žmogiškųjų išteklių balansą švietimo įstaigose</t>
  </si>
  <si>
    <t>Mokytojų, su kuriais nutraukiamos darbo sutartys, sk.</t>
  </si>
  <si>
    <t>Parengtas ir įgyvendintas švietimo įstaigų trūkstamų darbuotojų pritraukimo planas (vnt.)</t>
  </si>
  <si>
    <t>Plano parengimas (vnt.)/ Darbuotojų, pasinaudojusių trūkstamų darbuotojų pritraukimo plane numatytomis paskatomis, skaičius (asmenys per metus)</t>
  </si>
  <si>
    <t>Dalyvaujamojo biudžeto projektų įgyvendinimas mokyklose</t>
  </si>
  <si>
    <t>Plėtoti Zarasų sporto centro veiklų įvairovę</t>
  </si>
  <si>
    <t>Bazinės mokyklos pastato patalpų plotas m2; Padalinių skaičius ir jų eks.patalpų plotas kv.m.</t>
  </si>
  <si>
    <t>2453</t>
  </si>
  <si>
    <t>Vaikų, pelniusių diplomus, apdovanojimus, sk.</t>
  </si>
  <si>
    <t>Sporto priemonėms ir įrangai skiriama lėšų dalis nuo bendro įstaigos biudžeto, proc.</t>
  </si>
  <si>
    <t>Pedagoginių darbuotojų (be mokytojų) etatų sk.</t>
  </si>
  <si>
    <t>Neformaliojo švietimo programų skaičius (be NVŠ)</t>
  </si>
  <si>
    <t>Unikalių mokinių sk. mokslo metų pradžiai</t>
  </si>
  <si>
    <t>Užtikrinti sporto renginių organizavimą</t>
  </si>
  <si>
    <t>8.1.1.3</t>
  </si>
  <si>
    <t>Organizuoti Tarptautinės vaikų gynimo dienos šventę varžybų sk./dalyvių sk.</t>
  </si>
  <si>
    <t>Zarasų pusmaratonio dalyvių sk.</t>
  </si>
  <si>
    <t>Įgyvendinti neformaliojo vaikų švietimo (NVŠ) programas</t>
  </si>
  <si>
    <t>9.8.1.1 u</t>
  </si>
  <si>
    <t>Programų teikėjų sk./ programų sk./ vaikų sk.</t>
  </si>
  <si>
    <t>12/16/350</t>
  </si>
  <si>
    <t>9.8.1.1</t>
  </si>
  <si>
    <t>ZKC</t>
  </si>
  <si>
    <t>ZVB</t>
  </si>
  <si>
    <t xml:space="preserve">Didinti Zarasų  Fausto Latėno meno mokyklos programų įvairovę, gerinti jų kokybę </t>
  </si>
  <si>
    <t>Bazinės mokyklos pastato patalpų plotas m2/ padalinio patalpų plotas, m2</t>
  </si>
  <si>
    <t>Neformaliojo vaikų švietimo ir ugdymo priemonėms ir įrangai skiriama lėšų dalis nuo bendro įstaigos biudžeto, proc.</t>
  </si>
  <si>
    <t>9,5</t>
  </si>
  <si>
    <t>3/3</t>
  </si>
  <si>
    <t>Mokytojų sk. / etatų skaičius</t>
  </si>
  <si>
    <t>32/24,5</t>
  </si>
  <si>
    <t>400</t>
  </si>
  <si>
    <t>Neformaliojo švietimo programų skaičius (iš jų NVŠ finansuojamų)</t>
  </si>
  <si>
    <t>22</t>
  </si>
  <si>
    <t>Dalyvavimas Dainų šventėse, festivaliuose, tarptautiniuose ir regioniniuose renginiuose</t>
  </si>
  <si>
    <t>Mokinių ir mokytojų dalyvavusių konkursuose, festivaliuose užsienyje sk. / organizuotų išvykų į užsienį sk.</t>
  </si>
  <si>
    <t>2.1.2.3</t>
  </si>
  <si>
    <t xml:space="preserve">Vaikų vasaros stovyklų ir kitų neformaliojo vaikų švietimo veiklų finansavimas </t>
  </si>
  <si>
    <t>Finansuotų paraiškų sk./ vaikų sk.</t>
  </si>
  <si>
    <t>Vaikų vasaros stovykloje dalyvaujančių vaikų sk./ stovyklų dienų sk.</t>
  </si>
  <si>
    <t>25/33</t>
  </si>
  <si>
    <t>Kūrybinės dienos stovyklos, vaikų sk./ dienų sk./ grupių sk.</t>
  </si>
  <si>
    <t>70/7</t>
  </si>
  <si>
    <t>Vaikų mokymas plaukti</t>
  </si>
  <si>
    <t>Vaikų (antrokų) sk.</t>
  </si>
  <si>
    <t>Mėnesinio mokesčio kompensavimas už ikimokyklinio amžiaus  vaikų išlaikymą ir priežiūrą Zarasų rajono nevalstybinėse švietimo įstaigose bei  infrastruktūros gerinimas</t>
  </si>
  <si>
    <t>9.1.1.1</t>
  </si>
  <si>
    <t>Vaikų, Zarasų rajono nevalstybinėse švietimo įstaigose, sk.</t>
  </si>
  <si>
    <t>Skatinti mokymąsi visą gyvenimą (2.1.3)</t>
  </si>
  <si>
    <t>Didinti suaugusiųjų neformaliojo švietimo paslaugų įvairovę</t>
  </si>
  <si>
    <t>9.5.1.2</t>
  </si>
  <si>
    <t>Programų teikėjų sk./ programų sk./ žm. sk.</t>
  </si>
  <si>
    <t>5/5/160</t>
  </si>
  <si>
    <t>ZKM</t>
  </si>
  <si>
    <t>Projekto „Tobulėti drauge- į pagalbą mokytojo padėjėjui" įgyvendinimas, vnt.</t>
  </si>
  <si>
    <t>2.1.3.1</t>
  </si>
  <si>
    <t>Skatinti ir įgyvendinti mokymosi visą gyvenimą projektus, veiklas ir iniciatyvas</t>
  </si>
  <si>
    <t>Įgyvendintų projektų skaičius (vnt.)</t>
  </si>
  <si>
    <t>SPORTO PASLAUGŲ PATRAUKLUMO DIDINIMAS (2.3)</t>
  </si>
  <si>
    <t>Gerinti sporto paslaugų kokybę (2.3.3)</t>
  </si>
  <si>
    <t>2.3.3.1</t>
  </si>
  <si>
    <t>Sudaryti sąlygas sportuoti visų amžiaus grupių gyventojams, įgyvendinant fizinio aktyvumo programas</t>
  </si>
  <si>
    <t>27</t>
  </si>
  <si>
    <t>Organizuotų suaugusių sporto renginių (varžybų, sporto akcijų ir švenčių) skaičius</t>
  </si>
  <si>
    <t>Dalyvavusių sporto ir sveikatingumo renginiuose dalyvių skaičius</t>
  </si>
  <si>
    <t>Organizuotų vandensvydžio varžybų, Mero taurei laimėti, dalyvių sk.</t>
  </si>
  <si>
    <t>2.3.3.5</t>
  </si>
  <si>
    <t xml:space="preserve">Gausinti sporto ir sveikatinimo infrastruktūrą, skatinant gyventojų fizinį aktyvumą ir sportą </t>
  </si>
  <si>
    <t xml:space="preserve">Savivaldybės sporto plėtros programos įgyvendinimas, sporto projektų organizavimas bei dalinis finansavimas </t>
  </si>
  <si>
    <t>Formuoti ir įgyvendinti aktyvią jaunimo politiką (4.2)</t>
  </si>
  <si>
    <t>Formuoti ir įgyvendinti aktyvią jaunimo politiką, įgalinančią jaunimo saviraiškos ir savirealizacijos galimybes (4.2.2)</t>
  </si>
  <si>
    <t>Zarasų atviro jaunimo centro veikla</t>
  </si>
  <si>
    <t>13.1</t>
  </si>
  <si>
    <t>8.2.1.6</t>
  </si>
  <si>
    <t>ZAJC unikalus lankytojų sk./ bendras lankytojų sk./ darbuotojų sk.</t>
  </si>
  <si>
    <t>Suorganizuotų renginių sk./ dalyvių sk.</t>
  </si>
  <si>
    <t>Įgyvendintų savanorystės skatinimo iniciatyvų skaičius (vnt. per metus)</t>
  </si>
  <si>
    <t>8.6.1.1</t>
  </si>
  <si>
    <t>Iš dalies finansuotų projektų / veiklų sk.</t>
  </si>
  <si>
    <t xml:space="preserve">Projekto "Mobilus darbas su jaunimu Zarasų rajone" veiklos: jaunimo situacijos/ veiklų tyrimų sk. / e.rinkodaros auditorija/ išvykų į sen.sk. (dalyvių sk.)/ savanorių sk./ mokymų sk. (dalyvių sk.)/ suteikta konsultacijų, as.sk./ pavėžėjimo pasl.gavusių as.sk./ dalyvių sk. </t>
  </si>
  <si>
    <t>Jaunimo politikos įgyvendinimas Zarasų rajone</t>
  </si>
  <si>
    <t>10.9.1.1</t>
  </si>
  <si>
    <t>Projekte dalyvaujančių mokyklų sk.</t>
  </si>
  <si>
    <t>Rajono pasiekiamumo didinimas, gyventojų darnaus judumo ir mobilumo plėtra (3.1)</t>
  </si>
  <si>
    <t>Atnaujinti ir plėtoti susisiekimo infrastruktūrą (3.1.1)</t>
  </si>
  <si>
    <t>3.1.1.3.</t>
  </si>
  <si>
    <t xml:space="preserve">Kelių, gatvių, šaligatvių būklės gerinimas ir priežiūra Zarasų rajone </t>
  </si>
  <si>
    <t>4.5.1.2</t>
  </si>
  <si>
    <t>Kelių programos lėšų panaudojimas proc.</t>
  </si>
  <si>
    <t xml:space="preserve">Šaligatvių prie renovuotų daugiabučių gyvenamųjų namų remontas, kv.m. </t>
  </si>
  <si>
    <t>Infrastruktūros plėtros plano priemonių įgyvendinimas</t>
  </si>
  <si>
    <t>5.2.1.1</t>
  </si>
  <si>
    <t>Infrastruktūros plėtros plano priemonių įgyvendinimas, proc.</t>
  </si>
  <si>
    <t>Efektyvios ir modernios inžinerinio aprūpinimo sistemos vystymas (3.2)</t>
  </si>
  <si>
    <t xml:space="preserve">Vystyti žaliąją energetiką, diegti energiją tausojančias priemones, skatinti darnų išteklių naudojimą </t>
  </si>
  <si>
    <t>Kt.</t>
  </si>
  <si>
    <t xml:space="preserve">Elektros įrenginių prijungimo paslaugos, galios keitimas </t>
  </si>
  <si>
    <t>6.4.1.1</t>
  </si>
  <si>
    <t xml:space="preserve">Zarasų rajono gatvių ir kiemų elektros apšvietimo užtikrinimas, tinklo gedimų šalinimas ir techninė priežiūra </t>
  </si>
  <si>
    <t>Sutarčių sk.</t>
  </si>
  <si>
    <t>Avarinio gatvių apšvietimo tinklo rekonstrukcija Zarasų miesto gatvėse, kuriose AB ESO likviduoja orines linijas. Linijų ilgios m/ atramų sk./šviestuvų sk.</t>
  </si>
  <si>
    <t>1,8/ 47</t>
  </si>
  <si>
    <t>Avarinio gatvių apšvietimo tinklo rekonstrukcija kaimiškose vietovėse, kuriose AB ESO likviduoja orines linijas. Linijos ilgis, m/ atramų sk./ šviestuvų sk.</t>
  </si>
  <si>
    <t>100/ 26/ 26</t>
  </si>
  <si>
    <t>Atnaujinti avarinių gatvių apšvietimo valdymo skydai, vnt.</t>
  </si>
  <si>
    <t>Zarasų raj. gatvių šviestuvų keitimas, vnt.</t>
  </si>
  <si>
    <t>150</t>
  </si>
  <si>
    <t>3.2.1.2.</t>
  </si>
  <si>
    <t xml:space="preserve">Energinio efektyvumo didinimo Zarasų rajono savivaldybės daugiabučiuose gyvenamuosiuose namuose programos </t>
  </si>
  <si>
    <t>Modernizuoti (atnaujinti) daugiabučiai gyvenamieji namai, vnt.</t>
  </si>
  <si>
    <t>3.2.1.5.</t>
  </si>
  <si>
    <t>1/20</t>
  </si>
  <si>
    <t>Tvariai naudoti vandens išteklius (3.2.2)</t>
  </si>
  <si>
    <t>3.2.2.1</t>
  </si>
  <si>
    <t>UAB</t>
  </si>
  <si>
    <t>Kompensacijos už vietinių vandens valymo įrenginių įsirengimą, prisijungimų sk.</t>
  </si>
  <si>
    <t>Fizinių asmenų prisijungusių prie geriamojo vandens tiekimo ir (arba) nuotekų tvarkymo infrastruktūros, kurią eksploatuoja vandens tiekėjas, sk.</t>
  </si>
  <si>
    <t>Amoniako cisternų likvidavimas, sutarčių sk.</t>
  </si>
  <si>
    <t>Paviršinių nuotekų (lietaus) tinklų šulinių ir trapų remontas, sutarčių sk.</t>
  </si>
  <si>
    <t>1.3.1.1</t>
  </si>
  <si>
    <t xml:space="preserve">Vykdyti melioracijos įrenginių priežiūros ir remonto darbus seniūnijose </t>
  </si>
  <si>
    <t>4.2.1.1</t>
  </si>
  <si>
    <t>Valstybei nuosavybės teise priklausančių melioracijos įrenginių avarinių gedimų remontas, vnt.</t>
  </si>
  <si>
    <t xml:space="preserve">Grioviai, km/ Rinktuvai, m /Pralaidos, vnt./ Žiotys, vnt./ Šuliniai, vnt. </t>
  </si>
  <si>
    <t>Smalvų k. v. griovių remontas, km                         Dimitriškių k.v. griovių rem.  km          Suvieko k. v.griovių remontas km             Vencavų Padustėlio griov. rem. km          Baibių  k. v. griovių remontas km   Suremontuota sausinimo sistemų ha</t>
  </si>
  <si>
    <t>VPP Antalieptės k.v. priežiūra ha,         Melioracijos st., apskaita ha                          Darbų techninė priežiūra,                   projektų ekspertizė,                           projektų parengimo paslaugos vnt.</t>
  </si>
  <si>
    <t>Melioracijos infrastruktūros atnaujinimas gyvenvietėse</t>
  </si>
  <si>
    <t>Užtikrinti efektyvią ekstremalių situacijų prevenciją ir valdymą (2.5.3)</t>
  </si>
  <si>
    <t>2.5.3.6</t>
  </si>
  <si>
    <t>Priešgaisrinės saugos priemonių modernizavimas ir veiklos užtikrinimas</t>
  </si>
  <si>
    <t>3.2.1.1</t>
  </si>
  <si>
    <t>Gaisrų skaičiaus pokytis gyvenamajame sektoriuje, lyginant su ankstesniais metais, proc.</t>
  </si>
  <si>
    <t>-10</t>
  </si>
  <si>
    <t>ZPAT</t>
  </si>
  <si>
    <t>Gaisrų skaičiaus pokytis atvirose teritorijose, lyginant su ankstesniais metais, proc.</t>
  </si>
  <si>
    <t>-2</t>
  </si>
  <si>
    <t>Vidutinis priešgaisrinių gelbėjimo pajėgų atvykimo laikas kaime, min.</t>
  </si>
  <si>
    <t>Išvykimų į įvykius skaičius (gaisrų gesinimas, gelbėjimo ir kiti darbai)</t>
  </si>
  <si>
    <t>190</t>
  </si>
  <si>
    <t>Gaisrų skaičius gyvenamajame sektoriuje</t>
  </si>
  <si>
    <t>110</t>
  </si>
  <si>
    <t>Gaisrų prevencijos Zarasų rajono savivaldybėje 2023-2024 metų programos priemonių plano bei kitų priemonių įgyvendinimas</t>
  </si>
  <si>
    <t xml:space="preserve">Plano įgyvendinimas, proc. </t>
  </si>
  <si>
    <t>Zarasų kultūros centro pastato generatoriaus įrengimas, vnt.</t>
  </si>
  <si>
    <t>Gerinti priešgaisrinės apsaugos tarnybos ugniagesių komandų teikiamų paslaugų kokybę</t>
  </si>
  <si>
    <t xml:space="preserve">Iš viso programai: </t>
  </si>
  <si>
    <t>Programoje naudojami sutrumpinimai: ZRSA - Zarasų rajono savivaldybės administracija; ZKC - Zarasų rajono savivaldybės kultūros centras; ZVB - Zarasų rajono savivaldybės viešosios biblioteka; ZKM - Zarasų krašto muziejus; KCDDG - Kultūros centras Dusetų dailės galerija.</t>
  </si>
  <si>
    <t>TURIZMO VYSTYMAS IR KURORTINĖ PLĖTRA  (1.2)</t>
  </si>
  <si>
    <t>Stiprinti kurortinį ir turizmo potencialą (1.2.1)</t>
  </si>
  <si>
    <t>Skatinti vietos profesionalių menininkų kūrybos sklaidą užsienyje</t>
  </si>
  <si>
    <t>8.2.1.2</t>
  </si>
  <si>
    <t>,,Art Vilnius“ mugė/ dalyvių sk.</t>
  </si>
  <si>
    <t>KCDDG</t>
  </si>
  <si>
    <t>8.2.1.8</t>
  </si>
  <si>
    <t>Skatinti menininkų rezidencijų veiklą</t>
  </si>
  <si>
    <t>Antazavės dvaro veikla</t>
  </si>
  <si>
    <t>Renginių sk.</t>
  </si>
  <si>
    <t xml:space="preserve">Saukų galerijos veiklos plėtra </t>
  </si>
  <si>
    <t>Saukų galerijos leidinio išleidimas</t>
  </si>
  <si>
    <t>2.3.1.2</t>
  </si>
  <si>
    <t>Pritaikyti kultūros įstaigų infrastruktūrą kultūros keliams, kultūrinei edukacijai bei kūrybinių industrijų veiklai</t>
  </si>
  <si>
    <t>Vietos išteklių vystymas integruoti į Europos žydų kultūros, Lietuvos Baltų kultūros kelius, virtualių kelių parengimas</t>
  </si>
  <si>
    <t>Renginių sk. žydų kultūros keliui vystyti/atmintinų dienų sk. žydų tautos aukoms pagerbti</t>
  </si>
  <si>
    <t>Renginių sk. žydų kultūros keliui vystyti/virtualių kelių sk./lankytojų sk.</t>
  </si>
  <si>
    <t>8.2.1.1</t>
  </si>
  <si>
    <t xml:space="preserve">Tarptautinio kultūrinio turizmo projektinės iniciatyvos </t>
  </si>
  <si>
    <t>Dalyvių sk./žiūrovų sk.</t>
  </si>
  <si>
    <t>Pritaikyti gamtos, istorinius ir kultūros paveldo objektus turizmui</t>
  </si>
  <si>
    <t>Senųjų kapinių  (paveldas) priežiūra</t>
  </si>
  <si>
    <t xml:space="preserve">Pirmo ir antro pasaulinių karų vokiečių karių kapų priežiūros darbai. Stovyklų sk. </t>
  </si>
  <si>
    <t>1.2.2.1</t>
  </si>
  <si>
    <t>x</t>
  </si>
  <si>
    <t>Salako mstl. senosios kapinių vartų ir tvoros (unikalus kodas Kultūros vertybių registre 21191) supaprastinto projekto parengimas, vnt.</t>
  </si>
  <si>
    <t>Sutvarkytų medinių kryžių, paminklų, koplyčių  sk.</t>
  </si>
  <si>
    <t xml:space="preserve">Kultūros paveldo pažinimo skatinimas: informaciniai stendai/ lentos, leidyba, projektavimas, pažinimo skatinimas   </t>
  </si>
  <si>
    <t>Informacinių lentų (kultūros paveldo objektų ženklinimas), vnt.</t>
  </si>
  <si>
    <t xml:space="preserve">Zarasų krašto muziejaus tinklo veiklos užtikrinimas  </t>
  </si>
  <si>
    <t>Muziejinės infrastruktūros išlaikymas kv.m.</t>
  </si>
  <si>
    <t>Teritorinių padalinių sk.</t>
  </si>
  <si>
    <t xml:space="preserve">Kultūros spec. sk. </t>
  </si>
  <si>
    <t>Bendras darb. sk. (užimtų et. sk.)</t>
  </si>
  <si>
    <t>Muziejinė veikla: eksponatų įsigijimas, ekspozicijų įrengimas, kultūrinė edukacija, dal. fin. užtikrinimas</t>
  </si>
  <si>
    <t>Vertybių sk.</t>
  </si>
  <si>
    <t>Ekspozicijų D. Bukonto pastate įrengimas, vnt.</t>
  </si>
  <si>
    <t>Įsigyta eksponatų, sk.</t>
  </si>
  <si>
    <t>1.2.2.4</t>
  </si>
  <si>
    <t>Fizinių ir juridinių asmenų, valdančių kultūros paveldo objektus, skatinimas išsaugoti ir atnaujinti nekilnojamojo istorinio ir kultūrinio paveldo vertybe</t>
  </si>
  <si>
    <t>Finansavimo tvarkos aprašo parengimas, vnt.</t>
  </si>
  <si>
    <t>Paramą gavusių objektų sk.</t>
  </si>
  <si>
    <t xml:space="preserve">Vystyti turizmo paslaugų rinkodarą ir informacinę sklaidą </t>
  </si>
  <si>
    <t>Kultūrinio įvaizdžio rinkodaros, taip pat ir e- rinkodaros veikla</t>
  </si>
  <si>
    <t xml:space="preserve">Viešinimo produktų sk. </t>
  </si>
  <si>
    <t>Renginių viešinimas socialiniuose tinkluose, konsultavimas, koordinavimas bei viešinimas, paslaugų sutarčių sk.</t>
  </si>
  <si>
    <t>Viešinimo produktų sk.</t>
  </si>
  <si>
    <t>Leidinių sk./ egzempliorių sk.</t>
  </si>
  <si>
    <t>1/700</t>
  </si>
  <si>
    <t>Iš viso tikslui:</t>
  </si>
  <si>
    <t>Aukštos ugdymo kokybės ir besimokančios visuomenės plėtra (2.1)</t>
  </si>
  <si>
    <t>Plėtoti kokybiškas, prieinamas, gyventojų poreikius atitinkančias paslaugas</t>
  </si>
  <si>
    <t xml:space="preserve">Kalbininko K. Būgos gimtosios sodybos - muziejaus lankymo skatinimas </t>
  </si>
  <si>
    <t>3/6/ 500</t>
  </si>
  <si>
    <t>Kultūrinio tapatumo plėtra (renginiai, veiklos viešosiose erdvėse)</t>
  </si>
  <si>
    <t>Kalėdų senelio rezidencijos papuošimas ir edukacijos, veiklų sk.</t>
  </si>
  <si>
    <t xml:space="preserve">Rasos/Joninės Kupolės slėnyje: veiklų sk./dalyvių sk./lankytojų sk. </t>
  </si>
  <si>
    <t xml:space="preserve">Renginių sk. </t>
  </si>
  <si>
    <t>Renginių tinkle  sk./lankytojų sk.</t>
  </si>
  <si>
    <t>Užsiėmimų sk./dalyvių sk.</t>
  </si>
  <si>
    <t>4/100</t>
  </si>
  <si>
    <t>1/4</t>
  </si>
  <si>
    <t>Kultūros projektų dalinio finansavimo užtikrinimas konkurso būdu</t>
  </si>
  <si>
    <t>Laimėtų projektų sk.</t>
  </si>
  <si>
    <t xml:space="preserve">Kalendorinės šventės kaimiškuose skyriuose/dalyvių sk./ lankytojų sk. </t>
  </si>
  <si>
    <t>Renginių sk., dalyvių sk.</t>
  </si>
  <si>
    <t>Kraštiečių šventės, vasaros kultūriniai renginiai kaimiškose seniūnijose vietos gyventojams ir turistams</t>
  </si>
  <si>
    <t>Vasaros renginių sk. seniūnijose</t>
  </si>
  <si>
    <t>Kultūrinės saviraiškos veiklų sk. kaimiškuose ZKC skyriuose/ kol. sk.</t>
  </si>
  <si>
    <t>Renginių sen. sk./ veiklų sk.</t>
  </si>
  <si>
    <t>Bibliotekinė veikla: dokumentų fondas, e-paslaugos; informacinė-kultūrinė edukacija</t>
  </si>
  <si>
    <t>Period. leid. pav., naujų knygų pav. sk./ egz. sk. / internetas vip tašk.</t>
  </si>
  <si>
    <t>Naujų knygų pav. sk./ egz. sk./ lankomumo vidurkis</t>
  </si>
  <si>
    <t>Įsigytų tech. priem. sk.</t>
  </si>
  <si>
    <t xml:space="preserve">Sociokultūrinė veikla  kultūros centrų tinkle: kultūrinė saviraiška įvairioms tikslinėms grupėms </t>
  </si>
  <si>
    <t>Mėgėjų meno kolektyvų sk./ iš jų vaikų, jaunimo, senjorų/su negalia/ taut. mažumų/ suaugusiųjų</t>
  </si>
  <si>
    <t>10/2/2</t>
  </si>
  <si>
    <t>Mėgėjų meno kolektyvų dalyvavimas 2024 m. Dainų šventėje, kolektyvų sk./ dalyvių sk.</t>
  </si>
  <si>
    <t>Kolektyvų sk., išvykų sk.</t>
  </si>
  <si>
    <t>Valstybinių švenčių ir atmintinų dienų, istorinių datų ir jubiliejų organizavimas</t>
  </si>
  <si>
    <t>Atlikėjų sk./ lankytojų sk.</t>
  </si>
  <si>
    <t>Reng. sk., lankytojų sk.</t>
  </si>
  <si>
    <t>Profesionalaus meno sklaidos renginių  organizavimas</t>
  </si>
  <si>
    <t>Prof. reng. sk./menininkų sk.</t>
  </si>
  <si>
    <t>4(10)</t>
  </si>
  <si>
    <t>Prof. reng. sk. (Festivalis „Galapagai“ ir „RatRace ralis“)</t>
  </si>
  <si>
    <t>15(120)</t>
  </si>
  <si>
    <t>1.2.2.5</t>
  </si>
  <si>
    <t>Parengti kultūrinių NVO, įgyvendinančių laimėtus projektus rajono Savivaldybės teritorijoje, kofinansavimo tvarką skatinančią kultūrinę įvairovę ir kultūrinių paslaugų kokybę</t>
  </si>
  <si>
    <t xml:space="preserve">Paramą gavusių objektų sk. </t>
  </si>
  <si>
    <t xml:space="preserve">Skatinti mokymąsi visą gyvenimą. </t>
  </si>
  <si>
    <t>Integruoti  kultūrinės edukacijos programas į formalųjį/neformalųjį ugdymą (Kultūros paso programų, Neformalaus ugdymo programų, Tautinio paveldo programų, Skaitymo skatinimo programų, kitų edukacinių kultūros programų įvairioms tikslinėms grupėms parengimas), Mokymosi visą gyvenimą lygio didinimas kultūros priemonėmis</t>
  </si>
  <si>
    <t xml:space="preserve">Programų sk., dalyvių sk. </t>
  </si>
  <si>
    <t>Edukacinių programų sk./tautodailės parodų sk./ ekskursijų sk./ pagamintų suvenyrų sk./mokymų sk.</t>
  </si>
  <si>
    <t>3/2/30 /1/1</t>
  </si>
  <si>
    <t>KULTŪROS, LAISVALAIKIO IR SPORTO PASLAUGŲ PATRAUKLUMO DIDINIMAS (2.3)</t>
  </si>
  <si>
    <t>Plėtoti ir modernizuoti kultūros ir laisvalaikio infrastruktūrą (2.3.1)</t>
  </si>
  <si>
    <t>Vergų bokšto pritaikymas ekspozicijai (projektavimas), vnt.</t>
  </si>
  <si>
    <t>2.3.1.1</t>
  </si>
  <si>
    <t>Modernizuoti kultūros įstaigų infrastruktūrą, atnaujinti kultūrinei veiklai organizuoti reikalingą įrangą ir baldus</t>
  </si>
  <si>
    <t>ZVB centrinio padalinio priestato terasos remontas, kv.m.</t>
  </si>
  <si>
    <t>Zarasų r. sav. viešosios bibliotekos ir Zarasų krašto muziejaus centrinių pastatų erdvių apjungimas, didinant prieinamumą lankytojams. Praėjimo įrengimas, vnt.</t>
  </si>
  <si>
    <t>Techninio projekto parengimas, vnt.</t>
  </si>
  <si>
    <t>Gerinti kultūros ir laisvalaikio paslaugų kokybę, pakankamumą ir pasiekiamumą (2.3.2.)</t>
  </si>
  <si>
    <t xml:space="preserve">Skatinti profesionalius menininkus, sertifikuotus tautodailininkus, kultūros profesionalus kurti kūrybiniu turiniu grįstus naujus produktus, paslaugas, intelektinę nuosavybę, skatinti šių produktų naudojimą </t>
  </si>
  <si>
    <t>Parodų sk./lankytojų sk.</t>
  </si>
  <si>
    <t xml:space="preserve">Sutarčių sk./ kūrėjų sk.  </t>
  </si>
  <si>
    <t>Vaizduojamųjų menų plėtrai skirtos veiklos ir šios krypties projektų dal. fin. užtikrinimas</t>
  </si>
  <si>
    <t>Plenerų sk.</t>
  </si>
  <si>
    <t>Projektų sk.</t>
  </si>
  <si>
    <t xml:space="preserve">Kultūros centro Dusetų dailės galerijos veiklos užtikrinimas  </t>
  </si>
  <si>
    <t>Bazinio pastato išlaikymo išlaidos</t>
  </si>
  <si>
    <t>Paslaugų ir ilgalaikio turto įsigijimo išlaidos, pagal poreikį</t>
  </si>
  <si>
    <t>Įsigytų priemonių/įrangos sk.</t>
  </si>
  <si>
    <t>8.2.1.2 c</t>
  </si>
  <si>
    <t>Kultūros ir meno darbuotojų etatų sk. (DU didinimas)</t>
  </si>
  <si>
    <t>Užtikrinti kultūros srities žmogiškųjų išteklių tvarumą, ugdyti jų profesines  kompetencijas, ugdant socialinį kapitalą</t>
  </si>
  <si>
    <t>Seminarų sk./ dalyvių sk.</t>
  </si>
  <si>
    <t>5(20)</t>
  </si>
  <si>
    <t>Seminarų sk., dalyvių sk.</t>
  </si>
  <si>
    <t>Kultūros meno premijų sk.</t>
  </si>
  <si>
    <t>Mokymai, renginiai, išvykos, apklausos. Veiklų sk.</t>
  </si>
  <si>
    <t xml:space="preserve">Zarasų rajono savivaldybės viešosios bibliotekos tinklo veiklos užtikrinimas </t>
  </si>
  <si>
    <t>Bazinio pastato plotas kv.m.</t>
  </si>
  <si>
    <t>Darb. sk. teritoriniuose padaliniuose (užimtų et. sk.)</t>
  </si>
  <si>
    <t xml:space="preserve">Zarasų rajono savivaldybės kultūros centro tinklo veiklos užtikrinimas </t>
  </si>
  <si>
    <t>Sudaryti sąlygas bendruomenei aktyviai dalyvauti kultūrinėje, laisvalaikio ir sporto veiklose (2.3.4.)</t>
  </si>
  <si>
    <t>Skatinti vietos gyventojus dalyvauti kultūrinėse veiklose ir prisidėti prie kultūros plėtros (kultūrinė edukacija)</t>
  </si>
  <si>
    <t>Edukacinių programų sk./ veiklų sk. /dalyvių sk.</t>
  </si>
  <si>
    <t>Kalėdinių renginių ciklas ZKC ir teritoriniuose padaliniuose</t>
  </si>
  <si>
    <t>9/2/30 /10/0</t>
  </si>
  <si>
    <t>Programų sk., dalyvių sk./nemokamų pramogų sk. Vaikų dienai</t>
  </si>
  <si>
    <t>Skatinti vietos tautinių mažumų integraciją (įsitraukimą) į vietos visuomeninį kultūrinį gyvenimą, didinti lietuvių kalbos aktualumą ir prestižą globalizacijos ir technologinių pokyčių kontekste, stiprinti vietos gyventojų kritinį mąstymą</t>
  </si>
  <si>
    <t xml:space="preserve">Seminarai, renginiai, bendradarbiavimo sutartys su profesionaliais kūrėjais. Veiklų sk. </t>
  </si>
  <si>
    <t>Efektyvios sveikatos priežiūros sistemos užtikrinimas ir sveikatingumo ugdymas (2.2)</t>
  </si>
  <si>
    <t>Modernizuoti sveikatos priežiūros paslaugų infrastruktūrą (2.2.1)</t>
  </si>
  <si>
    <t>2.2.1.1</t>
  </si>
  <si>
    <t>7.4.1.2</t>
  </si>
  <si>
    <t>ZVSB</t>
  </si>
  <si>
    <t>2.2.1.3</t>
  </si>
  <si>
    <t>25</t>
  </si>
  <si>
    <t>Paimtų vandens mėginių tyrimui sk. maudymosi sezono metu (nuo birželio 1 d. iki rugsėjo 15 d.)/ tikrinamų maudyklų sk.</t>
  </si>
  <si>
    <t>64/8</t>
  </si>
  <si>
    <t>Gerinti sveikatos priežiūros paslaugų kokybę, pakankamumą ir pasiekiamumą (2.2.2)</t>
  </si>
  <si>
    <t>2.2.2.1</t>
  </si>
  <si>
    <t>2.5.2.3; 2.5.2.5; 2.5.2.6</t>
  </si>
  <si>
    <t>Užtikrinti Zarasų rajono visuomenės sveikatos biuro veiklą bei atnaujinti</t>
  </si>
  <si>
    <t>Surinktų sveikatos stebėsenos rodiklių sk.</t>
  </si>
  <si>
    <t>Mokinių dalyvaujančių sveikatos priežiūros priemonėse sk.</t>
  </si>
  <si>
    <t>Vykdyti narkotinių ir psichotropinių medžiagų vartojimo prevenciją, skatinti ir remti prevencines priemones skirtas priklausomybėms mažinti. Įgyvendintų prevencinių priemonių sk.</t>
  </si>
  <si>
    <t>Vykdyti prevencines sveikatą stiprinančias priemones. Naujų prevencinių programų sk.</t>
  </si>
  <si>
    <t>Organizuotų mokymų, vykdant savižudybių prevenciją, skaičius (vnt. per metus)</t>
  </si>
  <si>
    <t xml:space="preserve">Palaikomojo gydymo ir slaugos  paslaugų dalinis finansavimas </t>
  </si>
  <si>
    <t>Palaikomojo gydymo ir slaugos paslaugų gavėjų sk..</t>
  </si>
  <si>
    <t>Gydytojų persikvalifikavimo išlaidų dalinis finansavimas</t>
  </si>
  <si>
    <t>Persikvalifikuotų gydytojų sk.</t>
  </si>
  <si>
    <t>2.2.2.2</t>
  </si>
  <si>
    <t xml:space="preserve">Trūkstamos specialybės gydytojams ir rezidentams, atvykstantiems dirbti į Zarasų ASPĮ, finansavimo teikimas </t>
  </si>
  <si>
    <t>Remiamų gydytojų ir rezidentų sk.</t>
  </si>
  <si>
    <t>2.2.2.3</t>
  </si>
  <si>
    <t>Plėtoti mobilių sveikatos priežiūros paslaugų teikimą</t>
  </si>
  <si>
    <t>Baseino, pirčių dalinis finansavimas ir remontas</t>
  </si>
  <si>
    <t>Pensijinio amžiaus lankytojų  proc. nuo visų lankytojų sk.</t>
  </si>
  <si>
    <t xml:space="preserve">Kompensacijų sk. </t>
  </si>
  <si>
    <t>Saugios socialinės aplinkos gyventojams plėtojimas (2.4)</t>
  </si>
  <si>
    <t>Modernizuoti socialinių paslaugų įstaigų infrastruktūrą, optimizuoti jų tinklą (2.4.1)</t>
  </si>
  <si>
    <t>2.4.1.1</t>
  </si>
  <si>
    <t>Plėsti socialines paslaugas teikiančių įstaigų ir organizacijų infrastruktūrą</t>
  </si>
  <si>
    <t>31</t>
  </si>
  <si>
    <t>Mobilių Salako socialinių globos namų teikiamų socialinių paslaugų pasiekiamumo didinimas, įsigyjant mobilioms paslaugoms teikti pritaikytą automobilį, vnt.</t>
  </si>
  <si>
    <t>SSGN</t>
  </si>
  <si>
    <t>Kokybiškų, prieinamų, lengvai pasiekiamų bei kompleksiškų socialinių paslaugų plėtra (2.4.2)</t>
  </si>
  <si>
    <t>Užtikrinti rajono gyventojams socialinę finansinę paramą</t>
  </si>
  <si>
    <t>Tikslinių, vienkartinių, sąlyginių, periodinių pašalpų gavėjų sk.</t>
  </si>
  <si>
    <t xml:space="preserve">Užtikrinti ilgalaikės (trumpalaikės) socialinės globos paslaugų teikimą </t>
  </si>
  <si>
    <t>10.2.1.2</t>
  </si>
  <si>
    <t>Soc. globos paslaugų be sunkios negalios gavėjų santykis su soc. globos paslaugų gavėjais su sunkia negalia</t>
  </si>
  <si>
    <t>10.1.2.40</t>
  </si>
  <si>
    <t>Gaunančių  globos paslaugas  kitose savivaldybėse proc.nuo visų gavėjų sk.</t>
  </si>
  <si>
    <t xml:space="preserve">Užtikrinti teisingą piniginės paramos skyrimą </t>
  </si>
  <si>
    <t>10.7.1.1</t>
  </si>
  <si>
    <t>Soc. pašalpų gavėjų sk.</t>
  </si>
  <si>
    <t>Laidojimo pašalpų gavėjų sk.</t>
  </si>
  <si>
    <t>10.6.1.40</t>
  </si>
  <si>
    <t>10.4.1.1</t>
  </si>
  <si>
    <t>Lėšos tikslinėms kompensacijoms (slaugos išlaidų ir priežiūros (pagalbos) išlaidų tikslinės kompensacijos) mokėti, administruoti ir dalyvauti  vertinant asmens savarankiškumą kasdienėje veikloje</t>
  </si>
  <si>
    <t>10.1.2.4</t>
  </si>
  <si>
    <t>Tikslinių kompensacijų gavėjų skaičius</t>
  </si>
  <si>
    <t>admin.lėšos</t>
  </si>
  <si>
    <t>Užtikrinti socialinės globos  paslaugų teikimą Salako socialinės globos namuose</t>
  </si>
  <si>
    <t>10.2.1.3</t>
  </si>
  <si>
    <t xml:space="preserve">Asmenų, gavusių socialinę globą, skaičius </t>
  </si>
  <si>
    <t>Vidutinės vieno gyventojo išlaikymo išlaidos įstaigoje, Eur per mėnesį</t>
  </si>
  <si>
    <t>Pajamos už suteiktas socialines paslaugas nuo bendro biudžeto (proc.)</t>
  </si>
  <si>
    <t>10.2.1.3 c</t>
  </si>
  <si>
    <t>Bendras etatų sk. ir darbuotojų sk.</t>
  </si>
  <si>
    <t>10.7.1.1 h</t>
  </si>
  <si>
    <t>Socialinių darbuotojų - specialistų dalis Salako senelių globos namuose, proc.</t>
  </si>
  <si>
    <t>Užtikrinti neveiksnių asmenų būklės peržiūrėjimą</t>
  </si>
  <si>
    <t>7.6.1.2</t>
  </si>
  <si>
    <t xml:space="preserve">Mirusiųjų palaikų pervežimas  ir laikinas laikymas (saugojimas) </t>
  </si>
  <si>
    <t>10.3.1.40</t>
  </si>
  <si>
    <t>Asmens higienos paslaugų užtikrinimas</t>
  </si>
  <si>
    <t>Užtikrinti  Zarasų rajono socialinių paslaugų centro veiklą</t>
  </si>
  <si>
    <t>10.1.2.1 v</t>
  </si>
  <si>
    <t>Paslaugų gavėjų skaičius šeimos krizių centre</t>
  </si>
  <si>
    <t>Pagalbos namuose paslaugų gavėjų sk.</t>
  </si>
  <si>
    <t>10.7.1.02</t>
  </si>
  <si>
    <t>Budinčių globotojų sk./globojamų vaikų sk.</t>
  </si>
  <si>
    <t>5/10</t>
  </si>
  <si>
    <t>Administravimui skirtų lėšų ir pajamų gautų už suteiktas socialines paslaugas procentinis santykis</t>
  </si>
  <si>
    <t>50/50</t>
  </si>
  <si>
    <t>10.2.1.04</t>
  </si>
  <si>
    <t>Dienos socialinės globos asmens namuose paslaugų gavėjų sk.</t>
  </si>
  <si>
    <t>10.4.1.40 sš</t>
  </si>
  <si>
    <t xml:space="preserve">Bendruomeninių šeimos namų paslaugų gavėjų sk.  </t>
  </si>
  <si>
    <t>Socialinių darbuotojų, dirbančių su šeimomis pareigybių sk./atvejo vadybininko pareigybių sk.</t>
  </si>
  <si>
    <t>11/4</t>
  </si>
  <si>
    <t>Projekto „Socialinė pažeidžiamų grupių įtrauktis Zarasų -Daugpilio pasienio regione kuriant integruotą socialinės rūpybos tinklą/ Vertinami žmonės“ įgyvendinimas</t>
  </si>
  <si>
    <t>10.9.1.9</t>
  </si>
  <si>
    <t>AKN</t>
  </si>
  <si>
    <t>2.4.2.2</t>
  </si>
  <si>
    <t>Modernizuoti ir pritaikyti neįgaliųjų poreikiams Salako socialinės globos namus ir kiemą</t>
  </si>
  <si>
    <t>Pritaikymas proc.</t>
  </si>
  <si>
    <t>Plėsti būsto pritaikymą specialiųjų poreikių turintiems gyventojams</t>
  </si>
  <si>
    <t>10.1.2.1</t>
  </si>
  <si>
    <t>Pritaikytų būstų asmenims su negalia (suaugę) sk.</t>
  </si>
  <si>
    <t>Pritaikytų būstų ir aplinkos vaikams su negalia sk.</t>
  </si>
  <si>
    <t>10.1.2.1ų</t>
  </si>
  <si>
    <t>Akredituotų socialinės reabilitacijos paslaugų neįgaliesiems finansavimas</t>
  </si>
  <si>
    <t>Socialinės reabilitacijos neįgaliesiems vietų sk.</t>
  </si>
  <si>
    <t>Sutarčių sk./vieno neįgaliojo išlaikymas raj. Sav. lėšomis, Eur/mėn. /valstybės lėšos, Eur/mėn.</t>
  </si>
  <si>
    <t>Transporto paslaugų teikimas neįgaliesiems</t>
  </si>
  <si>
    <t xml:space="preserve">Asmeninės pagalbos teikimas neįgaliesiems
</t>
  </si>
  <si>
    <t>10.7.1.2 y</t>
  </si>
  <si>
    <t>Asmeninės pagalbos gavėjų sk.</t>
  </si>
  <si>
    <t xml:space="preserve">Socialinių paslaugų teikimas smurto artimoje aplinkoje pavojų keliantiems asmenims
</t>
  </si>
  <si>
    <t>10.7.1.2</t>
  </si>
  <si>
    <t>Smurto elgesio keitimo programos vykdymas smurto artimoje aplinkoje pavojų keliantiems asmenims, asmenų sk.</t>
  </si>
  <si>
    <t>Laikino apgyvendinimo paslauga policijai pritaikius apsaugos nuo smurto orderį. Asmenų sk. per mėn.</t>
  </si>
  <si>
    <t>Skatinti socialinę integraciją ir mažinti socialinę atskirtį (2.4.3)</t>
  </si>
  <si>
    <t>2.4.3.3</t>
  </si>
  <si>
    <t>Vienkartinėms išmokom įsikurti gyv. vietovėje rajono Sav. teritorijoje ir/ar  mėn.kompensacijoms vaikų ugdymo pagal ikimokyklinio ar priešmokyklinio ugdymo programą, skirtoms laikinąją apsaugą LR gavusiems užsieniečiams</t>
  </si>
  <si>
    <t>10.7.1.1 sv</t>
  </si>
  <si>
    <t>Gavusių išmokas šeimų sk./ asmenų sk.</t>
  </si>
  <si>
    <t>4/5</t>
  </si>
  <si>
    <t>2.4.3.5</t>
  </si>
  <si>
    <t>Socialinio būsto įsigijimas ir statyba, būsto nuoma ir išperkamoji būsto nuoma</t>
  </si>
  <si>
    <t>6.1.1.1</t>
  </si>
  <si>
    <t>Įsigyta būstų socialinio būsto fondo plėtrai, vnt.</t>
  </si>
  <si>
    <t>Naujo soc. būsto statyba, pritaikymas/ pirkimas, vnt.</t>
  </si>
  <si>
    <t>10.6.1.1 š</t>
  </si>
  <si>
    <t>10.6.1.1</t>
  </si>
  <si>
    <t>Šeimų, kuriems mokamos būsto nuomos arba išperkamosios būsto nuomos kompensacijos</t>
  </si>
  <si>
    <t xml:space="preserve">Rajono Savivaldybei nuosavybės teise priklausančių patalpų bendrojo naudojimo objektų, savivaldybės būsto fondo remontas bei paslaugos </t>
  </si>
  <si>
    <t>Nuompinigiai</t>
  </si>
  <si>
    <t>Soc. ir sav. butų remontas, valymas, dezinfekcija, geriamo vandens pristatymas</t>
  </si>
  <si>
    <t>Komunaliniai mokesčiai už butų šildymą ir kitas paslaugas</t>
  </si>
  <si>
    <t xml:space="preserve">Rajono Savivaldybei nuosavybės teise priklausančių gyvenamųjų patalpų (socialinio būsto) nuomos sutarčių administravimas </t>
  </si>
  <si>
    <t>Tinkamai administruojamų socialinio būsto sutarčių skaičius vnt.</t>
  </si>
  <si>
    <t xml:space="preserve">Kaupiamosios administravimo ir eksploatavimo lėšos už rajono Savivaldybės butus </t>
  </si>
  <si>
    <t xml:space="preserve">Renovuotuose daugiabučiuose namuose esančių Savivaldybės būsto fondo butų sk. </t>
  </si>
  <si>
    <t>Kurti palankią vaikui ir šeimai aplinką (2.4.4)</t>
  </si>
  <si>
    <t>2.4.4.1</t>
  </si>
  <si>
    <t>Vaikų dienos centrų veikla</t>
  </si>
  <si>
    <t>10.4.1.1 d</t>
  </si>
  <si>
    <t>2.4.4.2</t>
  </si>
  <si>
    <t>Pagalbos pinigų gavėjų sk.</t>
  </si>
  <si>
    <t>Suteikti paramą vaikus auginančioms šeimoms, skatinant gimstamumą</t>
  </si>
  <si>
    <t xml:space="preserve">Išmokos vaikams ir lėšos išmokoms administravimas </t>
  </si>
  <si>
    <t>Užtikrinti socialinių paslaugų teikimą Zarasų rajono Antazavės socialinių paslaugų centre "Kartų namai"</t>
  </si>
  <si>
    <t>10.4.1.1d</t>
  </si>
  <si>
    <t>Vaikų sk. vaikų dienos centre/ 1 vaiko išlaikymo kaina  mėn.</t>
  </si>
  <si>
    <t>12/30</t>
  </si>
  <si>
    <t>10.7.1.2d</t>
  </si>
  <si>
    <t>BVGN Palaukės g. 12, vaikų skaičius/vieno vaiko išlaikymo kaina per mėn. / darbuotojų etatų sk.</t>
  </si>
  <si>
    <t>BVGN  Žirgų g. 15, Užtiltė, vaikų skaičius/vieno vaiko išlaikymo kaina per mėn. / darbuotojų etatų sk.</t>
  </si>
  <si>
    <t>Bendras pareigybių sk./tiesiogiai dirbančių su vaikais sk.</t>
  </si>
  <si>
    <t>26.5/ 13.5</t>
  </si>
  <si>
    <t>Vidutinis globojamų vaikų sk. tenkantis vienam socialinę globą teikiančiam įstaigos darbuotojui</t>
  </si>
  <si>
    <t>Bendruomeniniai vaikų globos namai/globojamų vaikų, gaunančių bendruomenines paslaugas sk.</t>
  </si>
  <si>
    <t>2/13</t>
  </si>
  <si>
    <t>PATRAUKLIOS EKONOMINĖS APLINKOS KŪRIMAS IR INVESTICIJŲ SKATINIMAS (1.1)</t>
  </si>
  <si>
    <t>Gerinti verslo plėtros bei investicijų pritraukimo sąlygas (1.1.1)</t>
  </si>
  <si>
    <t>Teritorijų paruošimas ir pritaikymas investicijų pritraukimui</t>
  </si>
  <si>
    <t>4.7.4.1</t>
  </si>
  <si>
    <t>Sukurta investicinių objektų duomenų bazė, vnt.</t>
  </si>
  <si>
    <t>1.1.1.4</t>
  </si>
  <si>
    <t>Bendradarbystės erdvių įrengimas Malūno g. 2, Zarasuose</t>
  </si>
  <si>
    <t>Parengtas techninis projektas, vnt.</t>
  </si>
  <si>
    <t>9</t>
  </si>
  <si>
    <t>Skatinti gyventojų verslumą bei ekonominį mobilumą (1.1.2)</t>
  </si>
  <si>
    <t>1.1.2.1</t>
  </si>
  <si>
    <t>Organizuoti ir viešinti verslumą skatinančius, gerąją verslo patirtį propaguojančius renginius, konkursus</t>
  </si>
  <si>
    <t>1.1</t>
  </si>
  <si>
    <t>4.7.5.1</t>
  </si>
  <si>
    <t>Suteikta nemokamų konsultacijų, metodinių paslaugų (iki 1 val.), sk.</t>
  </si>
  <si>
    <t>Organizuotų seminarų, informavimui apie ES paramos galimybes SVV plėtrai, (pakviečiant lektorius)  sk., seminaruose dalyvavusių asmenų sk.</t>
  </si>
  <si>
    <t>Verslininkams, verslo įmonėms, asmenims, ketinančioms pradėti verslą, investuotojams suteikta nemokamų konsultacijų, metodinių paslaugų, mokymų, seminarų, skaičius (vnt. per metus)</t>
  </si>
  <si>
    <t>Bendradarbiavimo tarp skirtingų  paslaugų teikėjų iniciatyvų sk./ straipsnių sk.</t>
  </si>
  <si>
    <t>2/2</t>
  </si>
  <si>
    <t>Organizuoti vieši konsultaciniai mokymai/ seminarai verslo atstovams ir bendruomenėms, sk.</t>
  </si>
  <si>
    <t>Verslo naujienų skilties parengimas ir administravimas www.visitzarasai.lt puslapyje. Informacinių pranešimų sk.</t>
  </si>
  <si>
    <t>Verslo dienos renginio organizavimas, sk.</t>
  </si>
  <si>
    <t>1.1.2.3</t>
  </si>
  <si>
    <t>Skatinti ekonominį ir socialinį jaunimo verslumą, sudaryti palankias sąlygas jaunimui aktyviai dalyvauti darbo rinkoje</t>
  </si>
  <si>
    <t xml:space="preserve">1 </t>
  </si>
  <si>
    <t>8.4.1.1</t>
  </si>
  <si>
    <t>Darbdavių, gavusių kompensacija, sk./ įdarbintų jaunuolių sk.</t>
  </si>
  <si>
    <t>Suorganizuotų ir (arba) dalyvautų renginių, mokymų, kursų, seminarų skaičius (vnt. per metus)</t>
  </si>
  <si>
    <t>1.1.2.4</t>
  </si>
  <si>
    <t>Parengti kompleksinę programą, skatinančią nuotoliniu būdu dirbančių asmenų ir jų šeimų įsikūrimą</t>
  </si>
  <si>
    <t>1.1.2.6</t>
  </si>
  <si>
    <t>Plėtoti paslaugas ir paramą smulkiajam  verslui (SV)</t>
  </si>
  <si>
    <t>10/12</t>
  </si>
  <si>
    <t>Paremtų iniciatyvų ir projektų skaičius prie lankomų objektų, vnt.</t>
  </si>
  <si>
    <t>TURIZMO VYSTYMAS IR KURORTINĖ PLĖTRA (1.2)</t>
  </si>
  <si>
    <t>1.2.1.1</t>
  </si>
  <si>
    <t>Zarasų rajono turizmo ir kurortinės plėtros strategijos parengimas</t>
  </si>
  <si>
    <t>Parengta strategija/galimybių studija, vnt.</t>
  </si>
  <si>
    <t>Mažosios laivininkystės maršruto sukūrimas ir reikiamos infrastruktūros įrengimas Sartų ežere</t>
  </si>
  <si>
    <t>1.2.1.4</t>
  </si>
  <si>
    <t>Projekto „Pirmojo pasaulinio karo paveldo turizmo maršrutas ir lankytojų pritraukimas į pasienio teritoriją /Pirmojo pasaulinio karo maršrutas/ LLI-501” įgyvendinimas</t>
  </si>
  <si>
    <t>Aerodromo tinkamumo naudojimo pažymėjimo gavimo ir kasmetinės priežiūros išlaidos</t>
  </si>
  <si>
    <t>1.2.1.7</t>
  </si>
  <si>
    <t>Plėsti ir (arba) atnaujinti vandens turizmo paslaugų bei pramogų infrastruktūrą</t>
  </si>
  <si>
    <t>Techninio projekto parengimas fontanui, vnt.</t>
  </si>
  <si>
    <t>4.7.3.1</t>
  </si>
  <si>
    <t>Įrengti ir (arba) sutvarkyti poilsiavietes, stovyklavietes, kempingus, apžvalgos aikšteles</t>
  </si>
  <si>
    <t>Kempingo Dusetose projekto parengimas, vnt.</t>
  </si>
  <si>
    <t>1.2.1.9</t>
  </si>
  <si>
    <t>1.2.1.16</t>
  </si>
  <si>
    <t>Parengti turizmui palankių  teritorijų tvarkymo planus</t>
  </si>
  <si>
    <t>Turistinių objektų dekoratyvinis apšvietimas</t>
  </si>
  <si>
    <t>2022 m. apžvalgos rato dekoratyvinio apšvietimo įrengimas, vnt., 2023-2024 m. kultūros paveldo objektų apšvietimas</t>
  </si>
  <si>
    <t>1.2</t>
  </si>
  <si>
    <t>Pritaikyti gamtos paveldo objektus turizmui (1.2.2)</t>
  </si>
  <si>
    <t>Vystyti turizmo paslaugų rinkodarą ir informacinę sklaidą (1.2.3)</t>
  </si>
  <si>
    <t>1.2.3.2</t>
  </si>
  <si>
    <t>Atvykstamojo ir vietinio turizmo skatinimas:</t>
  </si>
  <si>
    <t xml:space="preserve">Dalyvauti tarptautinėse ir respublikinėse turizmo parodose </t>
  </si>
  <si>
    <t>Dalyvauta tarptautinėse /respublikinėse turizmo parodose, vnt.</t>
  </si>
  <si>
    <t>Informacinių leidinių, skirtų parodoms, proc. nuo visų leidinių/ informacinių leidinių  užsienio kalba proc.</t>
  </si>
  <si>
    <t>50/10</t>
  </si>
  <si>
    <t>Vykdyti turistinių išteklių bei maršrutų rinkodarą, viešinimą</t>
  </si>
  <si>
    <t>Rinkodaros kompanijų, didinančių rajono žinomumą, sk. (žurnalistų ir blogerių turai)</t>
  </si>
  <si>
    <t>Rinkodara Lietuvoje ir užsienyje (rinkodaros kompanijos, straipsniai, internetinė reklama), priemonių sk.</t>
  </si>
  <si>
    <t>Zarasų rajono turizmo statistikos duomenų bazė puslapyje www.visitzarasai.lt atnaujinimas, kartai/m</t>
  </si>
  <si>
    <t>Išleista reprezentacinių leidinių, žemėlapių, lankstinukų, schemų. Tiražų sk./ bendras egz. sk.</t>
  </si>
  <si>
    <t>5/5000</t>
  </si>
  <si>
    <t>Suorganizuota gidų mokyklėlių skirtingoms amžiaus grupėms, kartai</t>
  </si>
  <si>
    <t>Turizmo forumo renginys, vnt.</t>
  </si>
  <si>
    <t>Naujų regioninių maršrutų sukūrimas ir viešinimas. Maršrutų sk./ viešinimo priemonių sk.</t>
  </si>
  <si>
    <t>Turizmui  skirtų renginių teminis kalendorius - baneris (kas ketv.)</t>
  </si>
  <si>
    <t>Nemokamos informacijos teikimas turistams ir turistines paslaugas teikiantiems subjektams</t>
  </si>
  <si>
    <t>Aptarnauta turistų (suteikta informacija),sk.</t>
  </si>
  <si>
    <t>3450</t>
  </si>
  <si>
    <t>Užimtų etatų sk. (TIC)</t>
  </si>
  <si>
    <t>Turizmo dienai paminėti surengta nemokamų ekskursijų po miestą ir /ar rajoną, vnt.</t>
  </si>
  <si>
    <t>ZRSA įgyvendinamiems projektams, turizmo ir verslo srityje, informacijos rengimas ir teikimas. Projektų sk.</t>
  </si>
  <si>
    <t>3-4</t>
  </si>
  <si>
    <t>Dalyvavimas kurortų, kempingų asociacijos, Tarptautinių organizacijų (IRE) veikloje</t>
  </si>
  <si>
    <t>Veiklų sk.</t>
  </si>
  <si>
    <t>1.2.3.3</t>
  </si>
  <si>
    <t>PAŽANGAUS ŽEMĖS ŪKIO VYSTYMAS BEI KAIMO PLĖTRA (1.3)</t>
  </si>
  <si>
    <t>Modernizuoti žemės ūkiui reikalingą infrastruktūrą, skatinti pažangų ūkininkavimą (1.3.1)</t>
  </si>
  <si>
    <t xml:space="preserve">Zarasų rajono žemės savininkų asociacijos įsteigimas </t>
  </si>
  <si>
    <t>4.2.1.6</t>
  </si>
  <si>
    <t>Įsteigtų asociacijų sk.</t>
  </si>
  <si>
    <t xml:space="preserve">Bendrai finansuotų projektų sk. </t>
  </si>
  <si>
    <t>1.3.1.2</t>
  </si>
  <si>
    <t>Vystyti ir skatinti ekologinių žemės ūkio šakų atsiradimą ir plėtrą</t>
  </si>
  <si>
    <t>Suorganizuotų ir (arba) lankytų renginių, mokymų apie ES paramą, kursų, seminarų sk. / dalyvių juose skaičius (asmenys)</t>
  </si>
  <si>
    <t xml:space="preserve">Suorganizuotų renginių skaičius: ekologinio maisto šventė/mugė, žvejų diena ir pan. </t>
  </si>
  <si>
    <t>Dalyvauta respublikiniuose renginiuose, parodose sk., dalyvių sk.</t>
  </si>
  <si>
    <t>1.3.1.3</t>
  </si>
  <si>
    <t>Skatinti vietinio maisto sistemų atsiradimą ir plėtojimą</t>
  </si>
  <si>
    <t>Sezoninių ūkininkų turgelių įrengimas, vnt.</t>
  </si>
  <si>
    <t>1.3.2.1</t>
  </si>
  <si>
    <t>Vykdyti kaimiškų vietovių gyventojų verslumą bei alternatyvias žemės ūkiui veiklas kaime skatinančius mokymus</t>
  </si>
  <si>
    <t>Organizuotų mokymų sk.</t>
  </si>
  <si>
    <t>1.3.2.2</t>
  </si>
  <si>
    <t>Teikti metodinę pagalbą fiziniams asmenis dėl paramos kaimo vietovėse</t>
  </si>
  <si>
    <t>Kaimo plėtros skyriaus konsultuotų asmenų sk.</t>
  </si>
  <si>
    <t>1.3.2.3</t>
  </si>
  <si>
    <t>Skatinti alternatyvias žemės ūkiui veiklas</t>
  </si>
  <si>
    <t>Parengtas veiklų finansavimo aprašas, vnt.</t>
  </si>
  <si>
    <t>1.3.2.4</t>
  </si>
  <si>
    <t>Dalyvauti Sumanaus kaimo projektuose ir iniciatyvose</t>
  </si>
  <si>
    <t>Bendrai finansuotų projektų sk.</t>
  </si>
  <si>
    <t>Nevyriausybinio sektoriaus įtraukties į viešąjį valdymą didinimas (4.2.1)</t>
  </si>
  <si>
    <t>Skatinti nevyriausybinių ir bendruomeninių organizacijų dalyvavimą viešajame valdyme ir viešųjų paslaugų teikime</t>
  </si>
  <si>
    <t>Teikti finansinę paramą nevyriausybinių, bendruomeninių organizacijų vykdomiems projektams</t>
  </si>
  <si>
    <t xml:space="preserve">Bendrai finansuotų projektų sk., vnt. </t>
  </si>
  <si>
    <t>4.2.1.2</t>
  </si>
  <si>
    <t>Efektyvus, į gyventojų ir verslo poreikius orientuotas valdymas (4.1)</t>
  </si>
  <si>
    <t>Didinti savivaldybės valdymo ir veiklos efektyvumą (4.1.1)</t>
  </si>
  <si>
    <t>Rajono Savivaldybės administracijos darbo organizavimas</t>
  </si>
  <si>
    <t>1.1.1.9</t>
  </si>
  <si>
    <t>Rajono Savivaldybės administracijos veiklos užtikrinimas (ūkinio bei materialinio aptarnavimas)</t>
  </si>
  <si>
    <t>Veiklos užtikrinimas, proc.</t>
  </si>
  <si>
    <t>Viešosios tvarkos užtikrinimo priemonių sk./pažeidimų protokolų sk.</t>
  </si>
  <si>
    <t>Rajono Savivaldybės tarybos finansinio, ūkinio bei materialinio aptarnavimo užtikrinimas</t>
  </si>
  <si>
    <t>Tarybos posėdžių per metus sk.</t>
  </si>
  <si>
    <t>Rajono Savivaldybės tarybos ir mero sekretoriato finansinio, ūkinio bei materialinio aptarnavimo užtikrinimas</t>
  </si>
  <si>
    <t>Darbuotojų kvalifikacijos kėlimas</t>
  </si>
  <si>
    <t xml:space="preserve">Kėlusių kvalifikaciją darbuotojų skaičius  </t>
  </si>
  <si>
    <t>1.6.1.4</t>
  </si>
  <si>
    <t>Sprendimų skirti lėšas iš administracijos direktoriaus rezervo sk.</t>
  </si>
  <si>
    <t>Paimtų ilgalaikių paskolų grąžinimas ir palūkanų mokėjimas/ paskolų likučiai</t>
  </si>
  <si>
    <t>SL</t>
  </si>
  <si>
    <t>1.7.1.1</t>
  </si>
  <si>
    <t>Sumokėtos palūkanos ir banko mokesčiai proc.</t>
  </si>
  <si>
    <t>Žalos atlyginimas teismo sprendimu</t>
  </si>
  <si>
    <t>Pagal teismo sprendimus, proc.</t>
  </si>
  <si>
    <t xml:space="preserve">Savivaldybei nuosavybės teise priklausančio ir patikėjimo teise valdomo turto valdymas, naudojimas, disponavimas, turto įsigijimas bei remontas
</t>
  </si>
  <si>
    <t>Rajono Savivaldybės nenaudojamų (neeksploatuojamų) statinių nugriovimas ir jų inžinerinių tinklų techninės būklės palaikymas. Nugriautų objektų sk.</t>
  </si>
  <si>
    <t>1.1.1.3</t>
  </si>
  <si>
    <t>2.6.1.4</t>
  </si>
  <si>
    <t>Patirtų nuostolių dėl visuomenei teikiamų būtinų keleivių vežimo vietiniais maršrutais paslaugų kompensavimas ir lengvatinis keleivių pavėžėjimas vietinio susisiekimo maršrutais</t>
  </si>
  <si>
    <t>4.5.1.1</t>
  </si>
  <si>
    <t>Autobusų rida nuostolingais vietinio (priemiestinio) reguliaraus susisiekimo kelių transporto maršrutais, tūkst. km.</t>
  </si>
  <si>
    <t xml:space="preserve">Priemonių, mažinančių administracinę naštą juridiniams ir fiziniams asmenims, taikymas </t>
  </si>
  <si>
    <t>Administracinę naštą mažinančių pakeistų norminių teisės aktų sk.</t>
  </si>
  <si>
    <t>Įvertintų norminių teisės aktų projektų sk.</t>
  </si>
  <si>
    <t>Atnaujintų informacinių pranešimų rajono Savivaldybės interneto svetainėje sk.</t>
  </si>
  <si>
    <t>Informacijos pateikimų Centralizuotam vidaus audito skyriui apie priemonių vykdymą sk.</t>
  </si>
  <si>
    <t>Lygių galimybių politikos įgyvendinimas</t>
  </si>
  <si>
    <t>Visuomenės informavimo (apie moterų ir vyrų lygias galimybes) priemonių sk.</t>
  </si>
  <si>
    <t xml:space="preserve">Vertinti rajono Savivaldybei nuosavybės teise priklausantį turtą ir keisti paskirtį </t>
  </si>
  <si>
    <t>Parengti dokumentai turto pardavimui viešame aukcione sk.ir parengtų pardavimui savivaldybės būstų sk.</t>
  </si>
  <si>
    <t>Energetinio naudingumo sertifikatai parduodamam turtui, vnt.</t>
  </si>
  <si>
    <t>Zarasų rajono savivaldybės konsoliduotų  ataskaitų rinkinio, savivaldybės biudžeto ir turto naudojimo, savivaldybės skolos, savivaldybės kontroliuojamų įmonių auditai</t>
  </si>
  <si>
    <t>29</t>
  </si>
  <si>
    <t>KAT</t>
  </si>
  <si>
    <t>Gyventojų registro tvarkymas, duomenų teikimas Valstybės suteiktos pagalbos registrui ir  archyvinių dokumentų tvarkymas</t>
  </si>
  <si>
    <t>1.3.3.2</t>
  </si>
  <si>
    <t>Archyvinių civilinės būklės aktų įrašų, gautų iš civilinės metrikacijos įstaigų, duomenų tvarkymas, suteiktos valst. pagalbos registrui pateiktų registro objektų skaičius (vnt.)</t>
  </si>
  <si>
    <t>Civilinės būklės aktų registravimas</t>
  </si>
  <si>
    <t>1.6.1.2</t>
  </si>
  <si>
    <t>Civilinės būklės aktų įrašų sudarymo, keitimas, papildymas  per metus sk.</t>
  </si>
  <si>
    <t>2.5.2.2</t>
  </si>
  <si>
    <t>Civilinės saugos funkcijos įgyvendinimas – Gerinti savivaldybių pasirengimą reaguoti į ekstremalias situacijas</t>
  </si>
  <si>
    <t>2.2.1.1, 2.1.1.2</t>
  </si>
  <si>
    <t>2.5.3.5</t>
  </si>
  <si>
    <t>Atnaujinti ir plėsti civilinės saugos infrastruktūrą</t>
  </si>
  <si>
    <t>Valstybinės kalbos vartojimo ir taisyklingumo kontrolė</t>
  </si>
  <si>
    <t>Renginių sk./ dalyvių sk.</t>
  </si>
  <si>
    <t>Mobilizacijos funkcijos įgyvendinimas</t>
  </si>
  <si>
    <t>Atnaujintų ir (ar) parengtų bei patvirtintų dokumentų, reglamentuojančių mobilizacijos organizavimą Savivaldybės teritorijoje, skaičius</t>
  </si>
  <si>
    <t>Organizuotų mobilizacinio ir priimančiosios šalies paramos mokymų renginių skaičius</t>
  </si>
  <si>
    <t>Vaikų ir jaunimo teisių apsauga</t>
  </si>
  <si>
    <t>Pirminės teisinės pagalbos teikimas</t>
  </si>
  <si>
    <t>Savivaldybės pirminės valstybės garantuojamos teisinės pagalbos specialistų netiksliai (netinkamai), unikalūs asmenys
užpildytų prašymų suteikti antrinę valstybės garantuojamą teisinę pagalbą skaičius nuo visų savivaldybės parengtų prašymų suteikti antrinę valstybės garantuojamą teisinę pagalbą skaičiaus, proc.</t>
  </si>
  <si>
    <t>Kitos bendros valstybės paslaugos (gyv. vietos deklaravimas ir registro tvarkymas)</t>
  </si>
  <si>
    <t>Žemės ūkio funkcijų administravimas</t>
  </si>
  <si>
    <t>Vidutinis ūkių dydis, ha</t>
  </si>
  <si>
    <t>1.6.1.3</t>
  </si>
  <si>
    <t>Topografinių planų  pagal poreikį, proc.</t>
  </si>
  <si>
    <t>Skatinti modernių technologijų naudojimų viešųjų paslaugų administravimo srityje  (4.1.2)</t>
  </si>
  <si>
    <t>Kompiuterinės, programinės įrangos, organizacinės technikos bei licencijų įsigijimas, eksploatavimas</t>
  </si>
  <si>
    <t>Naujos video kameros, sk./ palaikomas kamerų veikimas, sk.</t>
  </si>
  <si>
    <t>Perkančiųjų organizacijų informacinės sistemos palaikymas. Paslaugų sk.</t>
  </si>
  <si>
    <t>Stiprinti Zarasų rajono savivaldybės įvaizdį (4.1.3)</t>
  </si>
  <si>
    <t>Informacijos sklaidos spaudoje priemonės, pagal poreikį, proc.</t>
  </si>
  <si>
    <t>Stiprinti partnerystes ir tarpinstitucinį bendradarbiavimą (4.1.4)</t>
  </si>
  <si>
    <t>Tarpinstitucinis bendradarbiavimas</t>
  </si>
  <si>
    <t xml:space="preserve">Vaiko gerovės komisijos posėdžių sk. </t>
  </si>
  <si>
    <t>Tarpinstituciniai pasitarimai, sk.</t>
  </si>
  <si>
    <t>Skatinti tarptautinį bendradarbiavimą</t>
  </si>
  <si>
    <t>Dalyvauta tarptautinių organizacijų veikloje, tarptautiniuose ir miestų partnerių organizuojamuose renginiuose (vnt. per metus)</t>
  </si>
  <si>
    <t>Pagalba Ukrainos gyventojams, bėgantiems nuo Rusijos sukelto karo</t>
  </si>
  <si>
    <t>Priemonių sk.</t>
  </si>
  <si>
    <t>Bendruomeninės veiklos stiprinimas</t>
  </si>
  <si>
    <t>10.9.1.1bb</t>
  </si>
  <si>
    <t>Sudaryta biudžeto lėšų naudojimo sutarčių sk.</t>
  </si>
  <si>
    <t>Dalyvavimas Lietuvos savivaldybių, Lietuvos savivaldybių seniūnų asociacijų bei Utenos regiono plėtros tarybos veiklose</t>
  </si>
  <si>
    <t>Dalyvauta Lietuvos sav. asociacijos narių atstovų suvažiavimuose, apskričių (regionų) merų pasitarimuose sk., vnt.</t>
  </si>
  <si>
    <t>Dalyvavimas Utenos regiono plėtros tarybos veikloje. Posėdžių sk.</t>
  </si>
  <si>
    <r>
      <t xml:space="preserve">Zarasų rajono savivaldybės </t>
    </r>
    <r>
      <rPr>
        <strike/>
        <sz val="10"/>
        <rFont val="Times New Roman"/>
        <family val="1"/>
        <charset val="186"/>
      </rPr>
      <t xml:space="preserve"> </t>
    </r>
    <r>
      <rPr>
        <sz val="10"/>
        <rFont val="Times New Roman"/>
        <family val="1"/>
        <charset val="186"/>
      </rPr>
      <t>mero rezervas</t>
    </r>
  </si>
  <si>
    <t xml:space="preserve"> 2024 metų asignavimų planas </t>
  </si>
  <si>
    <t>2026-ųjų metų planas</t>
  </si>
  <si>
    <t>Gerinti šaligatvių, pėsčiųjų takų, tiltų, perėjų, automobilių parkavimo aikštelių kokybę</t>
  </si>
  <si>
    <t>Lietuvos automobilių ralio sprinto bei Lietuvos automobilių mini ralio čempionatų etapų organizavimas 2024-05-31- 2024-06-01, renginių sk.</t>
  </si>
  <si>
    <t>30/(350)</t>
  </si>
  <si>
    <t xml:space="preserve">Antazavės dvaro draudimo paslaugos 2024 m. </t>
  </si>
  <si>
    <t>Archeologiniai tyrimai, pagal poreikį, sutarčių sk.</t>
  </si>
  <si>
    <t>pagal poreikį</t>
  </si>
  <si>
    <t>Kultūros paveldo priklausančio Zarasų rajono savivaldybei tvarkyba ir priežiūra</t>
  </si>
  <si>
    <t xml:space="preserve">Kultūros paveldo objektų tvarkybai reikalingos dokumentacijos, tyrimų, projektų rengimas </t>
  </si>
  <si>
    <t>Mažosios architektūros, istorinių paminklų tvarkyba, priežiūra, demontavimas, įrengimas</t>
  </si>
  <si>
    <t>Demontuotų objektų (paminklas Turmante) sk.</t>
  </si>
  <si>
    <t>Europos paveldo dienos. Ekskursijų sk.</t>
  </si>
  <si>
    <t>Žygių sk./ dalyvių sk./ leidyba</t>
  </si>
  <si>
    <t>5/100/2</t>
  </si>
  <si>
    <t>6/100/2</t>
  </si>
  <si>
    <t>Tiltelio įrengimas prie Pirmojo pasaulinio karo Vokietijos imperijos karių kapų Suvieko kaime, ilgis m.</t>
  </si>
  <si>
    <t>Interviu su Al Faffe titravimas ir teisių rodymui įforminimas, sutarčių sk.</t>
  </si>
  <si>
    <t>19 (17)</t>
  </si>
  <si>
    <t>19(18)</t>
  </si>
  <si>
    <t>Muziejinės infrastruktūros išlaikymas (K. Būgos g. 11-1A, Dusetos) kv.m.</t>
  </si>
  <si>
    <t>3/ 6/500</t>
  </si>
  <si>
    <t>Naujų renginių/ iniciatyvų sk. Zaraso saloje</t>
  </si>
  <si>
    <t>Džiazo festivalis ,,Po žvaigždėmis" ,,Kupolės" erdvėje Zaraso saloje</t>
  </si>
  <si>
    <t>1/2/ 1500</t>
  </si>
  <si>
    <t>2/3/ 1600</t>
  </si>
  <si>
    <t>2/3/ 1700</t>
  </si>
  <si>
    <t>1/5/270/2200</t>
  </si>
  <si>
    <t>1/5/200/2500</t>
  </si>
  <si>
    <t>1/5/200/2600</t>
  </si>
  <si>
    <t>Meno paslaugų skaičius (Zarasų miesto šventė (viešinimas: plakatai, internetas, radijas, straipsniai)</t>
  </si>
  <si>
    <t>1/80</t>
  </si>
  <si>
    <t>15/1000</t>
  </si>
  <si>
    <t>15/1200</t>
  </si>
  <si>
    <t>12(1200)</t>
  </si>
  <si>
    <t>14(1500)</t>
  </si>
  <si>
    <t>14(2000)</t>
  </si>
  <si>
    <t>4(200)</t>
  </si>
  <si>
    <t>3(200)</t>
  </si>
  <si>
    <t>Dalyvių skaičius/Dainų šventės atributika (kepuraitės, marškinėliai ir kt.)</t>
  </si>
  <si>
    <t>30/230/340/16</t>
  </si>
  <si>
    <t>30/200/300/16</t>
  </si>
  <si>
    <t>30/190/280/16</t>
  </si>
  <si>
    <t>1200/2250/ 20,5</t>
  </si>
  <si>
    <t>1000/2000/ 20</t>
  </si>
  <si>
    <t>950/1900/ 19,5</t>
  </si>
  <si>
    <t>10/3/2</t>
  </si>
  <si>
    <t>152/176</t>
  </si>
  <si>
    <t>4(8)</t>
  </si>
  <si>
    <t>(50)800</t>
  </si>
  <si>
    <t>50(800)</t>
  </si>
  <si>
    <t>60(800)</t>
  </si>
  <si>
    <t>12(650)</t>
  </si>
  <si>
    <t>12(680)</t>
  </si>
  <si>
    <t>8/700</t>
  </si>
  <si>
    <t>Parengta tvarka, sk.</t>
  </si>
  <si>
    <t>8/2500</t>
  </si>
  <si>
    <t>XVIII a. varpo (R.Petniūno dovana ZKM) įrengimas Stelmužės dvarvietės bažnyčios varpinėje, vnt,</t>
  </si>
  <si>
    <t>82,55/ 52,98</t>
  </si>
  <si>
    <t>51,52/ 258,88</t>
  </si>
  <si>
    <t>Antazavės dvaro laiptų rekonstrukcija, kv.m.</t>
  </si>
  <si>
    <t>3/200</t>
  </si>
  <si>
    <t>4/250</t>
  </si>
  <si>
    <t>4/200</t>
  </si>
  <si>
    <t>6(15)</t>
  </si>
  <si>
    <t>17(16)</t>
  </si>
  <si>
    <t>17(17)</t>
  </si>
  <si>
    <t>14/35</t>
  </si>
  <si>
    <t>14/35/</t>
  </si>
  <si>
    <t>14/37</t>
  </si>
  <si>
    <t>6(9)</t>
  </si>
  <si>
    <t>7(10)</t>
  </si>
  <si>
    <t>Kupolės išlaikymo sąnaudos. Renginių sk.</t>
  </si>
  <si>
    <t>6/240/2550</t>
  </si>
  <si>
    <t>7/240/2600</t>
  </si>
  <si>
    <t>8/260/2800</t>
  </si>
  <si>
    <t>3(45)/1</t>
  </si>
  <si>
    <t xml:space="preserve">Nevyriausybinių ir bendruomeninių organizacijų veiklos stiprinimas </t>
  </si>
  <si>
    <t>10/ 100</t>
  </si>
  <si>
    <t>Išvykstamasis  NVO tarybos narių ir aktyvių bendruomeninių organizacijų narių susitikimas, sk./ dalyvių sk.</t>
  </si>
  <si>
    <t>Kapinių atliekų surinkimas ir išvežimas, sutarčių sk.</t>
  </si>
  <si>
    <t>Kelmų šalinimas, vnt.</t>
  </si>
  <si>
    <t>Želdynų ekspertų paslaugos, vnt.</t>
  </si>
  <si>
    <t>Zarasų rajono savivaldybės želdynų ir želdinių būklės stebėsenos programos įgyvendinimas, m</t>
  </si>
  <si>
    <t>Lietaus nuotekų siurblinės priežiūros paslaugos, sutarčių sk.</t>
  </si>
  <si>
    <t>Paviršinių (lietaus) nuotekų tinklų priežiūros paslaugos</t>
  </si>
  <si>
    <t>Asmens duomenų apsaugos audito atlikimas savivaldybėje, sk.</t>
  </si>
  <si>
    <t>Nekilnojamojo turto matavimai  ir teisinė registracija, pagal poreikį, vnt.</t>
  </si>
  <si>
    <t>396,3</t>
  </si>
  <si>
    <t>Viešojo tualeto (prie apžvalgos rato D. Bukonto g. 11B, Zarasuose) remontas ir eksploatavimas, sutarčių sk.</t>
  </si>
  <si>
    <t>4/40</t>
  </si>
  <si>
    <t>3/80</t>
  </si>
  <si>
    <t>17,5/18</t>
  </si>
  <si>
    <t>Peržiūrėtų bylų skaičius</t>
  </si>
  <si>
    <t>160</t>
  </si>
  <si>
    <t>2/3</t>
  </si>
  <si>
    <t>8/2293</t>
  </si>
  <si>
    <t>Vidutinis senelių sk.</t>
  </si>
  <si>
    <t>490</t>
  </si>
  <si>
    <t>10/180</t>
  </si>
  <si>
    <t>Suformuoti ir parengti žemės sklypų planai, pagal poreikį</t>
  </si>
  <si>
    <t>Žemės sklypų kadastriniai matavimai, pagal poreikį</t>
  </si>
  <si>
    <t>960/141</t>
  </si>
  <si>
    <t>Svogūninių gėlių sodinimas, kv.m./ daugiamečių augalų išsodinimas  ir daugiamečių augalų saugojimo vietos įrengimas, kv.m</t>
  </si>
  <si>
    <t>Naujų objektų apželdinimas, naujų želdynų įrengimas kv.m</t>
  </si>
  <si>
    <t>270</t>
  </si>
  <si>
    <t>Atnaujintų priedangų sk.</t>
  </si>
  <si>
    <t>Pasirašytų bendradarbiavimo sutarčių sk.</t>
  </si>
  <si>
    <t>9.5.1.3 e</t>
  </si>
  <si>
    <t>300/6000/3</t>
  </si>
  <si>
    <t>320/6200/3</t>
  </si>
  <si>
    <t>350/6400/3</t>
  </si>
  <si>
    <t>50/1000</t>
  </si>
  <si>
    <t>60/1200</t>
  </si>
  <si>
    <t>70/1400</t>
  </si>
  <si>
    <t>40/500</t>
  </si>
  <si>
    <t>50/600</t>
  </si>
  <si>
    <t>30/600</t>
  </si>
  <si>
    <t>40/650</t>
  </si>
  <si>
    <t>40/700</t>
  </si>
  <si>
    <t>5/10/5/10/2/20(300)/10/30/40</t>
  </si>
  <si>
    <t>6/15/10/20/2/30(400)/15/35/45</t>
  </si>
  <si>
    <t xml:space="preserve">Projekto "Turmanto atviros erdvės jaunimui vystymas ir paslaugų jaunimui plėtra" veiklos: jaunimo situacijos/ veiklų tyrimų sk. / e.rinkodaros auditorija/ išvykų į sen.sk. (dalyvių sk.)/ savanorių sk./ mokymų sk. (dalyvių sk.)/ suteikta konsultacijų, as.sk./ pavėžėjimo pasl.gavusių as.sk./ dalyvių sk. </t>
  </si>
  <si>
    <t>1/3/70/15/30/1/2</t>
  </si>
  <si>
    <t>Projekto „Atrask galimybes“ veiklos: organizuotų kino ir žaidimų vakarų sk./ įdiegta jaunimo reg.sistema, vnt./ mokymuose dal.asmenų sk./ įdiegta platforma su jaunimu, sk./ savanorių sk./ inf.sem.sk. (dalyvių sk.)/ konsultuotų (psichologo) asm.sk./  dalyvių sk. /</t>
  </si>
  <si>
    <t>40/5/400/1/15/15(200)/60/2500</t>
  </si>
  <si>
    <t>50/10/500/2/20/20(300)/70/3000</t>
  </si>
  <si>
    <t>Projekto „Salako atviros erdvės jaunimui vystymas ir paslaugų jaunimui plėtra 2024 m." veikla: įrengtų patalpų sk./ veiklose dal.savanorių sk./ užsiėmimų dalyvių sk.)/ jaunimo verslumo mokymų dalyvių sk./ išvykų į kitus JC sk./ renginių sk. / suburti nauji jaunimo kolektyvai</t>
  </si>
  <si>
    <t>1/6/80/30/10/1/3</t>
  </si>
  <si>
    <t>1/7/85/30/10/1/2</t>
  </si>
  <si>
    <t>1/8/90/30/10/1/2</t>
  </si>
  <si>
    <t>1868 m. Juozapo Mohlio valdos plano restauravimas (Imbrado dvaro), vnt.</t>
  </si>
  <si>
    <t>1(5000)</t>
  </si>
  <si>
    <t>Sutvarkytų objektų sk.(piliakalniai ar kiti kultūros paveldo objektai): krūmynų ir kitų želdinių tvarkymas</t>
  </si>
  <si>
    <t>Audituota viešojo sektoriaus subjektų, sk.</t>
  </si>
  <si>
    <t>Audituota asignavimų valdytojų, sk.</t>
  </si>
  <si>
    <t>Audituota savivaldybės valdomų įmonių, sk.</t>
  </si>
  <si>
    <t>Reprezentacinis leidinys ,,Zarasų krašto kultūra" (parengimas), leidinių sk.</t>
  </si>
  <si>
    <t>20 (25)</t>
  </si>
  <si>
    <t xml:space="preserve">2024 m. Salako patalpų remonto darbai, kv. m./ 2025 m. Štadvilių ir Sadūnų patalpų remonto darbai, kv.m. / 2026 m. Degučių ir Dusetų patalpų remonto darbai, kv.m. </t>
  </si>
  <si>
    <t>Kompensacija už geriamojo vandens gręžinius, sk.</t>
  </si>
  <si>
    <t>13.1.</t>
  </si>
  <si>
    <t>Projekto įgyvendinimo proc.</t>
  </si>
  <si>
    <t>Pastato elektrotechniniai matavimai, sutarčių sk.</t>
  </si>
  <si>
    <t>Pastatų sertifikavimas, auditas, draudimas, leidimų statyboms ir griovimui gavimas, statybos užbaigimo procedūros, pastatų apsauga ir  kitos inžinerinės paslaugos</t>
  </si>
  <si>
    <t>Elektromobilių sk.</t>
  </si>
  <si>
    <t>Įrangos komplektas, vnt.</t>
  </si>
  <si>
    <t>38</t>
  </si>
  <si>
    <t>40</t>
  </si>
  <si>
    <t>1,1</t>
  </si>
  <si>
    <t>1,2</t>
  </si>
  <si>
    <t>14/300</t>
  </si>
  <si>
    <t>15/310</t>
  </si>
  <si>
    <t>15/330</t>
  </si>
  <si>
    <t>Kurortinio sezono atidarymas dalyvių sk.</t>
  </si>
  <si>
    <t>260</t>
  </si>
  <si>
    <t>180</t>
  </si>
  <si>
    <t>7/200</t>
  </si>
  <si>
    <t>8/250</t>
  </si>
  <si>
    <t>8/260</t>
  </si>
  <si>
    <t>18/7</t>
  </si>
  <si>
    <t>15/7</t>
  </si>
  <si>
    <t>75/7</t>
  </si>
  <si>
    <t>330</t>
  </si>
  <si>
    <t>350</t>
  </si>
  <si>
    <t>Projekto ,,Skatinti rūšiuojamąjį atliekų surinkimą Zarasų rajono savivaldybėje"</t>
  </si>
  <si>
    <t xml:space="preserve">Didelių gabaritų atliekų surinkimo aikštelės įrengimas Dusetų mieste, vnt. </t>
  </si>
  <si>
    <t>Parengta techninė dokumentacija, vnt.</t>
  </si>
  <si>
    <t xml:space="preserve">Mokyklos, kuriose buvo įdiegtos universalaus dizaino ir kitos inžinerinės priemonės, pritaikant aplinką asmenims, turintiems negalią“ </t>
  </si>
  <si>
    <t>Naujos arba modernizuotos švietimo infrastruktūros naudotojų skaičius per metus</t>
  </si>
  <si>
    <t>683</t>
  </si>
  <si>
    <t>68</t>
  </si>
  <si>
    <t>Įsigyti trys apsaugoti būstai.</t>
  </si>
  <si>
    <t>9/14</t>
  </si>
  <si>
    <t>Slidinėjimo trasos ilgis, km</t>
  </si>
  <si>
    <t xml:space="preserve">Naujos arba modernizuotos sveikatos priežiūros infrastruktūros talpumas, asmenys per m/ Naujos arba modernizuotos sveikatos priežiūros infrastruktūros naudotojų skaičius per metus, naudotojai per m </t>
  </si>
  <si>
    <t>12000/ 9887</t>
  </si>
  <si>
    <t>265/ 20</t>
  </si>
  <si>
    <t>313</t>
  </si>
  <si>
    <t>335</t>
  </si>
  <si>
    <t>327</t>
  </si>
  <si>
    <t>8/130</t>
  </si>
  <si>
    <t>10/150</t>
  </si>
  <si>
    <t>4171,85</t>
  </si>
  <si>
    <t>97</t>
  </si>
  <si>
    <t>Vaikų žaidimų aikštelėse esančios pavėsinių atnaujinimas, sk.</t>
  </si>
  <si>
    <t>218/8</t>
  </si>
  <si>
    <t>238/8</t>
  </si>
  <si>
    <t>238/9</t>
  </si>
  <si>
    <t>33,13</t>
  </si>
  <si>
    <t>34,13</t>
  </si>
  <si>
    <t>29,37</t>
  </si>
  <si>
    <t>30,87</t>
  </si>
  <si>
    <t>Patalpų remontas pagal sąrašą</t>
  </si>
  <si>
    <t>Ilgalaikio turto įsigijimas, sk.</t>
  </si>
  <si>
    <t>5(30)</t>
  </si>
  <si>
    <t>6(30)</t>
  </si>
  <si>
    <t>6(35)</t>
  </si>
  <si>
    <t>Kostiumų sk./ instrumentų sk.</t>
  </si>
  <si>
    <t>12/0</t>
  </si>
  <si>
    <t>14/0</t>
  </si>
  <si>
    <t>10/1</t>
  </si>
  <si>
    <t>10/130/ 1000</t>
  </si>
  <si>
    <t>Renginių sk. /dalyvių sk. (sambūris "Gieda gaidelis","Sėlos muzikantai", "Zalvynė", "Sutarlėja", "Subatvakaris", "Oželio pastogė", edukacijos ir kt.)</t>
  </si>
  <si>
    <t>14/120/ 600</t>
  </si>
  <si>
    <t>14/130/ 650</t>
  </si>
  <si>
    <t>14/135/ 700</t>
  </si>
  <si>
    <t>4,0/2/2/</t>
  </si>
  <si>
    <t>4,0/2/2</t>
  </si>
  <si>
    <t>14 km                       6 kadastro vietovių priežiūros darbai</t>
  </si>
  <si>
    <t>12 km  6 kad. vietovių priežiūros darbai</t>
  </si>
  <si>
    <t>1,08       22959        4</t>
  </si>
  <si>
    <t>1,08     22959       4</t>
  </si>
  <si>
    <t>1,08     22959     4</t>
  </si>
  <si>
    <t>Objektų Turmante sk.</t>
  </si>
  <si>
    <r>
      <t>1/                                                                                        300,3 m</t>
    </r>
    <r>
      <rPr>
        <sz val="10"/>
        <rFont val="Calibri"/>
        <family val="2"/>
        <charset val="186"/>
      </rPr>
      <t>²</t>
    </r>
  </si>
  <si>
    <t>8/56</t>
  </si>
  <si>
    <t>8/50</t>
  </si>
  <si>
    <t>8/40</t>
  </si>
  <si>
    <t>Numatoma sudaryti paslaugų tiekimo ir turto draudimo sutartis</t>
  </si>
  <si>
    <t>2500</t>
  </si>
  <si>
    <t>Teisės aktų paieškos sistemos užtikrinimas, teisės aktų sk.</t>
  </si>
  <si>
    <t>12.5</t>
  </si>
  <si>
    <t>Kelių ir gatvių remonto darbų, kurių finansavimas negali būti atliekamas KPPP lėšomis</t>
  </si>
  <si>
    <t>Zarasų m. Statybininkų g. (0,35 km), Zarasų m. Turmanto g. ( 0.3 km)  (prie viaduko), Dusetų m. Vienažindžio g. (0,5 km)  avarinių elektros linijų kabeliavimas darbams (ilgis km./ atramų sk.</t>
  </si>
  <si>
    <t>210/8</t>
  </si>
  <si>
    <t>Lietaus nuotekų sistemos remontas, objektų sk.</t>
  </si>
  <si>
    <t>Techninio darbo projekto parengimas, vnt.</t>
  </si>
  <si>
    <t>Soc. būsto remonto darbai, vnt.</t>
  </si>
  <si>
    <t>Vykdyti turizmo sezoniškumą mažinančias priemones</t>
  </si>
  <si>
    <t>Renginių, kuriuos organizuoja rajono Savivaldybė ir savivaldybės pavaldumo įstaigos, pasiskirstymas vasaros /ne vasaros metu (proc.)</t>
  </si>
  <si>
    <t>60/40</t>
  </si>
  <si>
    <t>Straipsnių medijos priemonėse skaičius (vnt. per metus)</t>
  </si>
  <si>
    <t>Turtinti turistinį krašto įvaizdį, viešinant garsius kraštiečius ir jų pasiekimus, iškilios istorinės atminties faktus, kultūros paveldo objektus ir istorinę reikšmę</t>
  </si>
  <si>
    <t>1 (700)</t>
  </si>
  <si>
    <t>Prekybos ir paslaugų pasažo D. Bukanto g. 1, Zarasuose įveiklinimas</t>
  </si>
  <si>
    <t>Įveiklintų patalpų proc.</t>
  </si>
  <si>
    <t>88</t>
  </si>
  <si>
    <t>Vaikų žaidimo aikštelės įrengimas</t>
  </si>
  <si>
    <t>Parengtos investicijoms pritraukti teritorijos, vnt./ ha</t>
  </si>
  <si>
    <t>1/ 3,59</t>
  </si>
  <si>
    <t>Įkurtų bendradarbystės erdvė Malūno g. 2, Zarasuose, kv.m.</t>
  </si>
  <si>
    <t>618,8</t>
  </si>
  <si>
    <t>1 FZ</t>
  </si>
  <si>
    <t>Sveikatinimo ir laisvalaikio centro įkūrimas Magučiuose</t>
  </si>
  <si>
    <t>Įgyvendinimo proc.</t>
  </si>
  <si>
    <t>Viešojo tualeto (Zaraso ežero Didžiojoje salo, prie Zarasaičio ežero) remontas ir eksploatavimas, sutarčių sk.</t>
  </si>
  <si>
    <t>Objektų sk. (2023-2024 m.avarinis gedimas Salake). Pagal poreikį</t>
  </si>
  <si>
    <t xml:space="preserve">Projekto „Perėjimas nuo institucinės globos prie bendruomeninių paslaugų Sostinės regione, Vidurio ir vakarų Lietuvos regione" įgyvendinimas </t>
  </si>
  <si>
    <t>Mirusių, kurie neturi artimųjų saugojimas, gabenimas į ekspertizę ir laidojimas, sk.</t>
  </si>
  <si>
    <t>3/19,25/36,41</t>
  </si>
  <si>
    <t>7/44,0/93,50</t>
  </si>
  <si>
    <t>7/49,50/110,00</t>
  </si>
  <si>
    <t>Globojamų šeimynoje vaikų skaičius</t>
  </si>
  <si>
    <t>5/2451,22/ 5</t>
  </si>
  <si>
    <t>5/2451,22/5</t>
  </si>
  <si>
    <t>26,/ 13,5</t>
  </si>
  <si>
    <t>-5</t>
  </si>
  <si>
    <t>Gaisrų skaičiaus atvirose teritorijose pokytis</t>
  </si>
  <si>
    <t xml:space="preserve">Gaisruose žuvusių žmonių skaičius </t>
  </si>
  <si>
    <t>185</t>
  </si>
  <si>
    <t>105</t>
  </si>
  <si>
    <t>103</t>
  </si>
  <si>
    <t>Atnaujintų gaisro gesinimo automobilių sk. (Turmanto komandai)</t>
  </si>
  <si>
    <t xml:space="preserve">Etatų sk. finansuojamas iš SB lėšų </t>
  </si>
  <si>
    <t>225,16</t>
  </si>
  <si>
    <t>209</t>
  </si>
  <si>
    <t>206</t>
  </si>
  <si>
    <t>23,33</t>
  </si>
  <si>
    <t>130</t>
  </si>
  <si>
    <t>Zarasų rajono savivaldybės Dusetų miesto, Užtiltės kaimo ir Padustėlio kaimo gyvenamųjų vietovių ribų keitimo planas, vnt.</t>
  </si>
  <si>
    <t>Šokių klasės remontas/69 kv. m.</t>
  </si>
  <si>
    <t xml:space="preserve">Keramikos klasė/89 kv. m. </t>
  </si>
  <si>
    <t>2706/763</t>
  </si>
  <si>
    <t>30/24,5</t>
  </si>
  <si>
    <t>343</t>
  </si>
  <si>
    <t>360</t>
  </si>
  <si>
    <t>23/0</t>
  </si>
  <si>
    <t>1.3.2.9</t>
  </si>
  <si>
    <t xml:space="preserve">Savivaldybės Didžiosios  posėdžių salės balsavimo sistemos įdiegimas, vnt. </t>
  </si>
  <si>
    <t>Projekto "Bendrojo ugdymo prieinamumo didinimas Zarasų rajono savivaldybėje“</t>
  </si>
  <si>
    <t>Projekto „Ikimokyklinio ugdymo prieinamumo didinimas Zarasų rajono savivaldybėje" įgyvendinimas</t>
  </si>
  <si>
    <t>Projekto „Visos dienos mokyklos modelio diegimas Zarasų r. savivaldybės mokyklose" įgyvendinimas</t>
  </si>
  <si>
    <t>Projekto "Plėtoti paslaugas reikalingas asmenims su intelekto ir/ar psichikos negalia Zarasų rajono savivaldybėje" įgyvendinimas</t>
  </si>
  <si>
    <t>Vandentiekio ir nuotekų tinklų plėtra bei nuotekų valymo įrenginių statyba Zarasų rajone</t>
  </si>
  <si>
    <t>Gyventojai, prisijungę prie patobulintų viešojo vandens tiekimo sistemų (asmenys 2027)/ Viešojo vandens tiekimo paskirstymo sistemų naujų arba atnaujintų vamzdynų ilgis, (km) 2027 m.</t>
  </si>
  <si>
    <t>109/ 2,8</t>
  </si>
  <si>
    <t>495/ 20,2</t>
  </si>
  <si>
    <t xml:space="preserve"> Nauji arba atnaujinti nuotekų valymo pajėgumai (gyventojų ekvivalentas), 2027 m.</t>
  </si>
  <si>
    <t>Gyventojai, prisijungę bent prie antrinio viešojo nuotekų valymo įrenginių (asmenys), 2027 m./  Viešojo nuotekų surinkimo tinklo naujų arba atnaujintų vamzdynų ilgis (km), 2027 m.</t>
  </si>
  <si>
    <t>Gaisro aptikimo ir signalizavimo sistemos įrengimo darbai, vnt.</t>
  </si>
  <si>
    <t>34</t>
  </si>
  <si>
    <t>Tvarkyti sakralinio paveldo objektus</t>
  </si>
  <si>
    <t>Parengtas sakralinių objektų finansavimo tvarkos aprašas (vnt.)</t>
  </si>
  <si>
    <t>Finansuotų sakralinio paveldo objektų skaičius (vnt. per metus)</t>
  </si>
  <si>
    <t>Atnaujinti ir (arba) plėsti kultūros įstaigų informacinių technologijų aplinką</t>
  </si>
  <si>
    <t>Kultūros įstaigų, kuriose atnaujinta ir (arba) įsigyta skaitmeninimui reikalinga aukštos kokybės įranga, skaičius (vnt.)</t>
  </si>
  <si>
    <t>Bendradarbiavimo su aukštosiomis mokyklomis, kviečiant kultūros specialybių studentus atlikti specialybės praktiką Zarasų kultūros įstaigose</t>
  </si>
  <si>
    <t>Praktiką atliekančių asmenų skaičius (vnt. per metus)</t>
  </si>
  <si>
    <t>Įgyvendintų projektų skaičius (vnt. per metus)</t>
  </si>
  <si>
    <t>Skatinti bei sudaryti sąlygas talentų paieškai, vietos gyventojų saviraiškai ir kūrybingumui, profesionalių menininkų kūrybai</t>
  </si>
  <si>
    <t>Skatinti bei sudaryti sąlygas kultūros įstaigų, kultūros srityje veikiančių nevyriausybinių organizacijų ir atskirų menininkų bendrai veiklai</t>
  </si>
  <si>
    <t>Parengta ir įgyvendinama talentų pritraukimo programa (vnt.)</t>
  </si>
  <si>
    <t>Santuokų sk.,/ gimimų sk./ mirčių sk.</t>
  </si>
  <si>
    <t>320</t>
  </si>
  <si>
    <t>4/56</t>
  </si>
  <si>
    <t>4/60</t>
  </si>
  <si>
    <t>4/64</t>
  </si>
  <si>
    <t>Kompiuterių su programine įranga / serverių ./ licencijų įsigijimas ir palaikymas, proc.</t>
  </si>
  <si>
    <t>Ūkininkų ūkių žemė, ha</t>
  </si>
  <si>
    <t>Registruotų ūkininkų ūkių, sk.</t>
  </si>
  <si>
    <t>Mokymuose dalyvavusių seniūnaičių sk./ mokymo dalyvių sk./ mokymų sk.</t>
  </si>
  <si>
    <t>295/73</t>
  </si>
  <si>
    <t>25/73</t>
  </si>
  <si>
    <t>23/295</t>
  </si>
  <si>
    <t>37,45</t>
  </si>
  <si>
    <t>21,1</t>
  </si>
  <si>
    <t>143</t>
  </si>
  <si>
    <t>295</t>
  </si>
  <si>
    <t>73</t>
  </si>
  <si>
    <t>Atraminės sienelės įrengimas</t>
  </si>
  <si>
    <t>Socialinių dirbtuvių lankytojų sk.</t>
  </si>
  <si>
    <t>Zarasų "Lakštingalos" mokyklos švietimo pagalbos specialistų ir administracijos darbuotojų kabinetų remontui  bei edukacinių lauko terasų įrengimui, kv.m./ 2024 m. šilumos trasos avarinio gedimo šalinimas</t>
  </si>
  <si>
    <t>Geodezijos ir kartografijos erdvinių duomenų tvarkymas</t>
  </si>
  <si>
    <t>Projekto "Gyvenamų būstų prijungimas prie esamos centralizuotos nuotekų tvarkymo sistemos Zarasų aglomeracijoje" įgyvendinimas</t>
  </si>
  <si>
    <t>Prijungtų būstų sk.</t>
  </si>
  <si>
    <t xml:space="preserve">Vykdyti visuomenės sveikatos programas </t>
  </si>
  <si>
    <t>Kompensacijų už būsto šildymą ir karštą vandenų, gavėjų sk.</t>
  </si>
  <si>
    <t>Gavėjų sk.</t>
  </si>
  <si>
    <t>Transporto paslaugų gavėjų sk.</t>
  </si>
  <si>
    <t>Suremontuota butų, vnt./ kambarių sk.-4</t>
  </si>
  <si>
    <t>Antazavės kaimo kapinių koplyčios tvarkybos darbų atlikimas, proc.</t>
  </si>
  <si>
    <t>Pirmojo pasaulinio karo paveldo turizmo maršrutas, vnt.</t>
  </si>
  <si>
    <t>Konteineriai atliekoms surinkti (kapinių atliekos arba kitos atliekos pagal poreikį)</t>
  </si>
  <si>
    <t>Atminimo lentos įrengimas Joniui Nemaniui 100-tosioms gimimo metinėms atminti, vnt.</t>
  </si>
  <si>
    <t>Kitos paskirties inžinerinio statinio – Zarasų miesto kapinių praplėtimo Turmanto g. 1A, Zarasų mieste, supaprastintas statybos projekto parengimas, vnt.</t>
  </si>
  <si>
    <t xml:space="preserve">Dalies medžių pašalinimas ir kapinių teritorijos sutvarkymas, ha </t>
  </si>
  <si>
    <t>2-3</t>
  </si>
  <si>
    <t>Dalyvavimas "Sartai" renginyje, renginių sk.</t>
  </si>
  <si>
    <t>Avarinio pastato nugriovimas, vnt.</t>
  </si>
  <si>
    <t>Parengti rajono ekonominės plėtros/ investicijų pritraukimo galimybių studiją/ veiksmų planą</t>
  </si>
  <si>
    <t xml:space="preserve">Parengta galimybių studija/veiksmų planas, vnt. </t>
  </si>
  <si>
    <t>1.1.1.1</t>
  </si>
  <si>
    <t xml:space="preserve">Suformuotų ir investuotojams pristatytų investicinių motyvacinių paketų sk. </t>
  </si>
  <si>
    <t>1.1.1.5</t>
  </si>
  <si>
    <t xml:space="preserve">Vykdyti rinkodaros priemones, pristatant verslo plėtojimo ir investavimo galimybes </t>
  </si>
  <si>
    <t xml:space="preserve">Verslo misijų/ susitikimų/ parodų ir mugių, kuriose dalyvauta skaičius (vnt. per metus) </t>
  </si>
  <si>
    <t>Įgyvendintų rinkodaros priemonių skaičius (vnt. per metus)</t>
  </si>
  <si>
    <t>1.1.2.2</t>
  </si>
  <si>
    <t>8/14</t>
  </si>
  <si>
    <t>10/14</t>
  </si>
  <si>
    <t>Parengtų programų skaičius (vnt.)</t>
  </si>
  <si>
    <t>Festivalio „Jaunimas Zarasams“ programos dalyvių sk./ lankytojų sk./ Undinėlių daina, dalyvių sk.</t>
  </si>
  <si>
    <t>40/300/ 1</t>
  </si>
  <si>
    <t>Winter Rally Aukštaitijos varžybų organizavimas, renginių sk.</t>
  </si>
  <si>
    <t>Renginio "Mes darom prie ežero" organizavimas, vnt.</t>
  </si>
  <si>
    <t>Išvystyti Zarasus į kurortą</t>
  </si>
  <si>
    <t>1.2.1.2</t>
  </si>
  <si>
    <t>Įgyvendintų kurorto statusui gauti reikalingų bendrųjų ir specialiųjų priemonių skaičius (vnt. per metus). Aplinkkelio IP parengimas, vnt.</t>
  </si>
  <si>
    <t>Išvystyti Dusetas į kurortinę teritoriją</t>
  </si>
  <si>
    <t>1.2.1.3</t>
  </si>
  <si>
    <t>1R</t>
  </si>
  <si>
    <t>Plėsti ir (arba) atnaujinti viešąją rekreacijos ir aktyvaus poilsio, pažintinio turizmo paslaugų bei pramogų infrastruktūrą</t>
  </si>
  <si>
    <t xml:space="preserve">Projektas „Taktiliniai maketai turistui po atviru dangumi“. Taktilinių objektų žemėlapis, vnt. </t>
  </si>
  <si>
    <t>Plėsti ir (arba) atnaujinti turistinių ir rekreacinių objektų, kultūros bei gamtos paveldo objektų ženklinimo ir nuorodų sistemą  bei  įvaizdžio gerinimo priemones</t>
  </si>
  <si>
    <t>Turizmo ir rekreacijos objektų, pritaikytų asmenų su negalia poreikiams (proc.). Duomenų surinkimas.</t>
  </si>
  <si>
    <t>nėra duomenų</t>
  </si>
  <si>
    <t>4.7.3.3</t>
  </si>
  <si>
    <t>Pritaikyti turizmo bei rekreacijos objektus asmenų su negalia poreikiams</t>
  </si>
  <si>
    <t>Geriamojo vandens tiekimo ir nuotekų tvarkymo infrastruktūros gerinimas</t>
  </si>
  <si>
    <t>Valymo įrenginių įrengimas prie pastatų nuosavybės teise priklausančių rajono Savivaldybei, vnt.</t>
  </si>
  <si>
    <t xml:space="preserve">Dalyvavimas veiklose su VDU, vaikų sk./ išvykų sk. </t>
  </si>
  <si>
    <t>30/5</t>
  </si>
  <si>
    <t>Hidranto įrengimas Salake, vnt.</t>
  </si>
  <si>
    <t xml:space="preserve">Dainų šventės dalyvių sk. </t>
  </si>
  <si>
    <t>Kūno kultūros ir sporto dienos dalyvių sk.</t>
  </si>
  <si>
    <t xml:space="preserve">Organizuoti mokyklų žaidynes, renginių  sk.
dalyvių sk.
</t>
  </si>
  <si>
    <t>Vandens motociklų/ motorlaivių sporto tarptautinių varžybų organizavimas, renginių sk.</t>
  </si>
  <si>
    <t>Lietuvos automobilių slalomo čempionato III-o etapo Zarasų mieste organizavimas, renginių sk.</t>
  </si>
  <si>
    <t>Vaikų  sk.</t>
  </si>
  <si>
    <t>Saukų galerijos parengimas eksponavimui, ekspozicijų sk./renginių sk./parodų sk./lankytojų sk.</t>
  </si>
  <si>
    <t>ZKM remontuojamų patalpų  (Miškų urėdijos pastatas) plotas kv.m.</t>
  </si>
  <si>
    <t>Antazavės dvaro išlaikymo kaštai, Eur. Festivalis Antazavėje ir vargonų muzikos koncertas, renginių sk.</t>
  </si>
  <si>
    <t>Kultūros centro Dusetų dailės galerijos menininkų parodos užsienyje ir Lietuvoje, sk.</t>
  </si>
  <si>
    <t>Šeimų, globojančių vaikus, sk.</t>
  </si>
  <si>
    <t>Asmenų šeimų, galinčių prižiūrėti, globoti, rūpintis, įvaikinti tėvų globos netekusį, ar iš nesaugios aplinkos vaiką, vaikus pritraukimo ir paieškos programos įgyvendinimas</t>
  </si>
  <si>
    <t xml:space="preserve">Sav.teritorijoje esančių miestų ir miestelių teritorijų ribose valstybinės žemės, perduotos LR Vyriausybės nutarimu, funkcijoms vykdyti
</t>
  </si>
  <si>
    <t>Įsigytos įrangos /baldų, vnt. sk.</t>
  </si>
  <si>
    <t>Želdynų ir želdinių inventorizacijos paslaugos, vnt.</t>
  </si>
  <si>
    <t>Želdynų atkuriamoji vertė (kapinių plėtra), medžių sk.</t>
  </si>
  <si>
    <t>Prižiūrimų želdynų ir gėlynų plotas, kv.m (su paruošimu kitam sezonui)/ vazonų sk.</t>
  </si>
  <si>
    <t>Naujo reprezentacinio objekto sukūrimas ir įgyvendinimas (vėliavų pastatymas su apšvietimu prieš viaduką), vnt.</t>
  </si>
  <si>
    <t>1220/141</t>
  </si>
  <si>
    <t>1470/141</t>
  </si>
  <si>
    <t>390/165</t>
  </si>
  <si>
    <t>Esamų gėlynų ir želdynų rekonstrukcija su dirvožemio pakeitimu, kv.m.</t>
  </si>
  <si>
    <t>Valstybės biudžeto finansavimas (VB)</t>
  </si>
  <si>
    <t>Patalpų remontas dėl perkėlimo į 3 a., kv.m.</t>
  </si>
  <si>
    <t>75</t>
  </si>
  <si>
    <t>Renginių partneris, renginių sk.</t>
  </si>
  <si>
    <t xml:space="preserve">9.5.1.1 </t>
  </si>
  <si>
    <t>500</t>
  </si>
  <si>
    <t>pagal preikį</t>
  </si>
  <si>
    <t>96</t>
  </si>
  <si>
    <t>Archeologiniai tyrimai Stelmužės dvarvietės teritorijoje, paslaugų sutartis, vnt.</t>
  </si>
  <si>
    <t>Programa pasinaudojusių asmenų sk.</t>
  </si>
  <si>
    <t>232</t>
  </si>
  <si>
    <t>235</t>
  </si>
  <si>
    <t>247</t>
  </si>
  <si>
    <t>32</t>
  </si>
  <si>
    <t>140</t>
  </si>
  <si>
    <t>Zarasų HUB rinkodara, pasiekta auditorija Google ir FB priemonėmis, tūkst. žm.</t>
  </si>
  <si>
    <t>Įgyvendintų kurortinės teritorijos statusui gauti reikalingų bendrųjų ir specialiųjų priemonių skaičius (vnt. per metus) (kemperių aikštelė Dusetose)/Zarasų TVIC padalinio Dusetose įkūrimas</t>
  </si>
  <si>
    <t>Įrengta vaikų žaidimo aikštelė Zarasuose, vnt.</t>
  </si>
  <si>
    <t xml:space="preserve">Sėlių aikštės prieinamumo didinimas, kv. m. </t>
  </si>
  <si>
    <t>Antazavės parko sutvarkymo darbai, ha</t>
  </si>
  <si>
    <t>Sartų ežero pakrantės pritaikymas rekreacijai, kv.m</t>
  </si>
  <si>
    <t>Dviračių ir pėsčiųjų takų jungčių įrengimas Zarasų rajone, km</t>
  </si>
  <si>
    <t>Zarasų TVIC patalpų  įrengimas pasaže, kv.m.</t>
  </si>
  <si>
    <t>Stendų atnaujinimas, vnt.</t>
  </si>
  <si>
    <t>Įrengtų prekybos vietų/ paviljonų sk.</t>
  </si>
  <si>
    <t>580</t>
  </si>
  <si>
    <t>560</t>
  </si>
  <si>
    <t>Piniginis įnašas nuostoliams dengti</t>
  </si>
  <si>
    <t>Funkcijoms vykdyti</t>
  </si>
  <si>
    <t>797</t>
  </si>
  <si>
    <t>4/15</t>
  </si>
  <si>
    <t xml:space="preserve">Sklypų parduodamų su komunikacijomis sk. (Kauno g.)/ bendras parduodamų sklypų sk. </t>
  </si>
  <si>
    <t>Drenažo aplink gimnazijos pastatą atnaujinimas, pamatų hidroizoliacijos įrengimas, pamatų apšiltinimas, kv.m.</t>
  </si>
  <si>
    <t>Šiaulių g. šaligatvių remonto nuo Sėlių a. iki Vilniaus g. projektavimo paslaugos, sutarčių sk.</t>
  </si>
  <si>
    <t>620</t>
  </si>
  <si>
    <t>Paslaugų gavėjų nakvynės namuose</t>
  </si>
  <si>
    <t>Mokymų NVO ir verslo subjektams sk./ dalyvių sk.</t>
  </si>
  <si>
    <t>Zaraso ežero fontano remontas, paslaugų sk./ skydinės remonto paslaugos</t>
  </si>
  <si>
    <t>Gamtos objektų (Zarasaičio, Zaraso ir Laukesos upės) prieinamumo lankymui didinimas ir pritaikymas neįgaliesiems, naujų traukos centrų sk./ takų ilgis m./ automobilių stovėjimo aikštelės vietų sk.</t>
  </si>
  <si>
    <t>25000</t>
  </si>
  <si>
    <t>Stelmužės dvarvietės patrauklumo ir prieinamumo didinimas pritaikant ją lankymui, sutvarkyta teritorija, ha</t>
  </si>
  <si>
    <t xml:space="preserve">Šiukšlių rinkimo mašinos įsigijimas, vnt. </t>
  </si>
  <si>
    <t>2669</t>
  </si>
  <si>
    <t>1400</t>
  </si>
  <si>
    <t>1125</t>
  </si>
  <si>
    <t xml:space="preserve">Dusetų gimnazijos sporto aikštyno dangos atnaujinimas, kv.m. </t>
  </si>
  <si>
    <t>2800</t>
  </si>
  <si>
    <t xml:space="preserve">Aplinkos monitoringo programos įgyvendinimas (aplinkos tyrimas: triukšmas, dirvožemis, oras, vanduo) </t>
  </si>
  <si>
    <t>Pasibaigus užimtumo didinimo programoms po 6 mėn. dirbs arba vykdys savarankišką veiklą asmenų dalis iš užimtumo didinimo programų dalyvių sk., proc.</t>
  </si>
  <si>
    <t>Atraminės sienelės prie namo esančio K. Donelaičio g.7, Zarasuose, atstatymas, ilgis m</t>
  </si>
  <si>
    <t>Elektrinių cigarečių dūmų detektorių įrengimas, kompl.</t>
  </si>
  <si>
    <t>P. Širvio sporto salės langų apsaugų įrengimas, kv.m. / sugadintų lietvamzdžių ir sienų atstatymas</t>
  </si>
  <si>
    <t>P. Širvio gimnazijos prieigų aikštės dangos pakeitimas, kv.m.</t>
  </si>
  <si>
    <t>Mokinių/ priešmokyklinukų/ ikimokyklinukų sk. mokslo metų pradžiai. Rodiklis tikslinamas metų pabaigoje.</t>
  </si>
  <si>
    <t>Stovykla „Sveika gyvensena -gyvenimo būdas“, vaikų sk./ dienų sk.</t>
  </si>
  <si>
    <t>Zarasų sporto centro aikštyno  dangos atnaujinimas, kv.m</t>
  </si>
  <si>
    <t>Zarasų  "Ąžuolo" gimnazijos sporto salės remontas, kv.m</t>
  </si>
  <si>
    <t>Zarasų  "Ąžuolo" gimnazijos aikštyno dangos atnaujinimas, kv.m</t>
  </si>
  <si>
    <t xml:space="preserve">Priemonė "Plėtoti laiku atliekamo efektyvaus darbo su jaunimu sistemą". Projekto dalyvių, baigusių dalyvauti projekto veiklose, pradėjusių savanoriauti, mokytis, ieškoti darbo arba dirbti, dalis, proc.  </t>
  </si>
  <si>
    <t>Dimitriškių k. Šaltinių g. iki daugiabučių namų nr. 4,6,8 apšvietimo įrengimas (kabinamas kabelis), ilgis/ m./atramų sk.</t>
  </si>
  <si>
    <t>Obelisko skvero techninio projekto parengimas, vnt.</t>
  </si>
  <si>
    <t>Obelisko (Sankt Peterburgo-Varšuvos plento atkarpos Kaunas-Daugpilis traktui atminti) skvero Zarasuose prieinamumo lankymui didinimas, kv.m</t>
  </si>
  <si>
    <t>Muziejinės infrastruktūros išlaikymas kv.m. (D. Bukonto g. 1, Zarasai)</t>
  </si>
  <si>
    <t>D. Bukonto g. 1 Zarasuose skyriaus darbuotojų sk.</t>
  </si>
  <si>
    <t>Kalėdinė programa prie centrinės aikštės ir pramogos vaikams (traukinukas, karuselė ar pan.)</t>
  </si>
  <si>
    <t>Vasaros koncertų salės projektavimo konkursas, vnt.</t>
  </si>
  <si>
    <t>Svetainės zkc.lt atnaujinimas/ 2025 m. interaktyvaus reklaminio stendo įsigijimas, vnt.</t>
  </si>
  <si>
    <t>Mėgėjų kolektyvų renginiai, sk.</t>
  </si>
  <si>
    <t>Atvejo vadybininko pareigybių sk.</t>
  </si>
  <si>
    <t>Mirusiųjų saugojimas ir gabenimas į ekspertizę, sk.</t>
  </si>
  <si>
    <t>Paslaugų gavėjų sk.</t>
  </si>
  <si>
    <t>Palėpės pertvarkymas į gyvenamus kambarius, pritaikant gyventojams su negalia, kv.m</t>
  </si>
  <si>
    <t>Koordinatoriaus pareigybių sk.</t>
  </si>
  <si>
    <t>Išmokų vaikams gavėjų sk.</t>
  </si>
  <si>
    <t>Vienkartinių išmokų už kiekvieną gimusį vaiką sk.</t>
  </si>
  <si>
    <t>Dalis nuo  skiriamo finansavimo, proc.</t>
  </si>
  <si>
    <t>Automobilių parkavimo aikštelės įrengimas prie Zarasaičio ežero, vietų sk.</t>
  </si>
  <si>
    <t>Turmanto sen. įgyvendintos veiklos programos dalis, proc.</t>
  </si>
  <si>
    <t>AML</t>
  </si>
  <si>
    <t>10.7.1.1 d</t>
  </si>
  <si>
    <t>10.7.1.1 v</t>
  </si>
  <si>
    <t>1.3.2.1 č</t>
  </si>
  <si>
    <t>83/3/7           iš jų  24</t>
  </si>
  <si>
    <t>71/3/7          iš jų  24</t>
  </si>
  <si>
    <t>63/2/6           iš jų  23</t>
  </si>
  <si>
    <t>Renginys ,,Sartai", renginių sk.</t>
  </si>
  <si>
    <t>90/20/5</t>
  </si>
  <si>
    <t>60/5/4</t>
  </si>
  <si>
    <t>Kolektyvinės apsaugos statiniams  būtinųjų priemonių įsigijimas</t>
  </si>
  <si>
    <t>Meno rezidencija Antazavės dvare, vietų sk.</t>
  </si>
  <si>
    <t>346,4</t>
  </si>
  <si>
    <t>Ekskursijų sk./ veiklų sk./ lankytojų sk.</t>
  </si>
  <si>
    <t>3/6/500</t>
  </si>
  <si>
    <t>2/40/3</t>
  </si>
  <si>
    <t>8/42,35/90,75</t>
  </si>
  <si>
    <t>Etninės kultūros, Dainų švenčių tradicijos tęstinumo renginiai ir tautinio paveldo mugės, tęstinių etninės kultūros projektų dal. fin. užtikrinimas</t>
  </si>
  <si>
    <t>Zaraso ir Zarasaičio ežerų sujungimas pėsčiųjų taku (nuo apžvalgos rato (po tiltu) iki tramplyno prie Zarasaičio ežero)</t>
  </si>
  <si>
    <t>01.01</t>
  </si>
  <si>
    <t>01.01.01 TP</t>
  </si>
  <si>
    <t>01.01.02 TP</t>
  </si>
  <si>
    <t>01.01.02 RPP</t>
  </si>
  <si>
    <t>01.02</t>
  </si>
  <si>
    <t>01.02.01 TP</t>
  </si>
  <si>
    <t>01.02.02 TP</t>
  </si>
  <si>
    <t>01.03</t>
  </si>
  <si>
    <t>01.03.01 TP</t>
  </si>
  <si>
    <t>01.02.03 TP</t>
  </si>
  <si>
    <t>01.02.04 TP</t>
  </si>
  <si>
    <t>01.02.05 TP</t>
  </si>
  <si>
    <t>01.02.06 TP</t>
  </si>
  <si>
    <t>01.02.07 TP</t>
  </si>
  <si>
    <t>01.02.08 TP</t>
  </si>
  <si>
    <t>01.02.09 TP</t>
  </si>
  <si>
    <t>01.02.10 TP</t>
  </si>
  <si>
    <t>01.02.11 TP</t>
  </si>
  <si>
    <t>01.03.02 TP</t>
  </si>
  <si>
    <t>01.03.03 TP</t>
  </si>
  <si>
    <t>01.03.04 TP</t>
  </si>
  <si>
    <t>01.03.05 TP</t>
  </si>
  <si>
    <t>01.03.06 TP</t>
  </si>
  <si>
    <t>01.03.07 TP</t>
  </si>
  <si>
    <t>Finansavimo šaltinio pavadinimas</t>
  </si>
  <si>
    <t>01.01.01 RPP</t>
  </si>
  <si>
    <t xml:space="preserve"> 2024 metų asignavimų planas, tūkst. Eur </t>
  </si>
  <si>
    <t>2025 m. asignavimų poreikis, tūkst. Eur</t>
  </si>
  <si>
    <t>2026 m. asignavimų poreikis, tūkst. Eur</t>
  </si>
  <si>
    <t>Programoje naudojami sutrumpinimai: ZRSA- Zarasų rajono savivaldybės administracija ir Zarasų rajono savivaldybės administracijos seniūnijos; ZSPC-.Zarasų rajono socialinių paslaugų centras.</t>
  </si>
  <si>
    <t>3.3.2.7</t>
  </si>
  <si>
    <t>01.01.03 TP</t>
  </si>
  <si>
    <t>01.01.04 TP</t>
  </si>
  <si>
    <t>01.01.05 TP</t>
  </si>
  <si>
    <t>01.01.06 TP</t>
  </si>
  <si>
    <t>Priešgaisrinės sistemos įrengimas, kompl.</t>
  </si>
  <si>
    <t>Įsigyta išmanių lentų, vnt.</t>
  </si>
  <si>
    <t>Medžių atstatomoji vertė, nukirstų medžių sk.</t>
  </si>
  <si>
    <t>Virtuvės įrangos atnaujinimas (elektrinė viryklė su konvekcine krosnele), kompl. sk.</t>
  </si>
  <si>
    <t>Priešgaisrinės signalizacijos įrengimas vnt./ Koridoriaus grindų dangos (3 aukšte) keitimas, m²</t>
  </si>
  <si>
    <t>Remonto darbai kv.m.</t>
  </si>
  <si>
    <t>01.02.08 RPP</t>
  </si>
  <si>
    <t>01.02.09 RPP</t>
  </si>
  <si>
    <t>01.02.12 TP</t>
  </si>
  <si>
    <t>01.02.13 TP</t>
  </si>
  <si>
    <t>01.02.14 TP</t>
  </si>
  <si>
    <t>01.02.15 TP</t>
  </si>
  <si>
    <t>01.02.16 TP</t>
  </si>
  <si>
    <t>01.02.17 TP</t>
  </si>
  <si>
    <t>01.02.18 TP</t>
  </si>
  <si>
    <t>01.02.19 TP</t>
  </si>
  <si>
    <t>2025 m. asignavimų planas, tūkst. Eur</t>
  </si>
  <si>
    <t>2026 m. asignavimų planas, tūkst. Eur</t>
  </si>
  <si>
    <t>Įsigyta tikslinių transporto priemonių, sk./ Naujos arba modernizuotos vaikų priežiūros infrastruktūros naudotojų sk. per metus</t>
  </si>
  <si>
    <t>2/ 95</t>
  </si>
  <si>
    <t>02.01</t>
  </si>
  <si>
    <t>02.01.01 TP</t>
  </si>
  <si>
    <t>02.01.02 TP</t>
  </si>
  <si>
    <t>03.01</t>
  </si>
  <si>
    <t>03.01.01 TP</t>
  </si>
  <si>
    <t>03.01.02 TP</t>
  </si>
  <si>
    <t>02.01.03 TP</t>
  </si>
  <si>
    <t>02.01.04 TP</t>
  </si>
  <si>
    <t>02.02</t>
  </si>
  <si>
    <t>02.02.01 RPP</t>
  </si>
  <si>
    <t>02.02.02 TP</t>
  </si>
  <si>
    <t>02.02.03 TP</t>
  </si>
  <si>
    <t>02.02.04 TP</t>
  </si>
  <si>
    <t>02.02.05 TP</t>
  </si>
  <si>
    <t>02.02.06 TP</t>
  </si>
  <si>
    <t>02.03</t>
  </si>
  <si>
    <t>02.03.01 TP</t>
  </si>
  <si>
    <t>02.03.02.TP</t>
  </si>
  <si>
    <t>02.03.03 TP</t>
  </si>
  <si>
    <t>Funkcinis kodas</t>
  </si>
  <si>
    <t xml:space="preserve"> 2024 metų asignavimų planas, tūkst. Eur</t>
  </si>
  <si>
    <t xml:space="preserve">Sutvarkyti piliakalnius ar kitus kultūros paveldo objektus ir juos pritaikyti lankymui ir / ar kitoms viešosioms funkcijoms </t>
  </si>
  <si>
    <t>01.01.07 TP</t>
  </si>
  <si>
    <t>01.01.08 TP</t>
  </si>
  <si>
    <t>02.01.05 TP</t>
  </si>
  <si>
    <t>02.01.06 TP</t>
  </si>
  <si>
    <t>02.01.07 TP</t>
  </si>
  <si>
    <t>02.01.08 TP</t>
  </si>
  <si>
    <t>02.01.09 TP</t>
  </si>
  <si>
    <t>02.02.01</t>
  </si>
  <si>
    <t>03.02</t>
  </si>
  <si>
    <t>03.02.01 TP</t>
  </si>
  <si>
    <t>03.02.02 TP</t>
  </si>
  <si>
    <t>03.02.03 TP</t>
  </si>
  <si>
    <t>03.02.04 TP</t>
  </si>
  <si>
    <t>03.02.05 TP</t>
  </si>
  <si>
    <t>03.02.06 TP</t>
  </si>
  <si>
    <t>03.02.07 TP</t>
  </si>
  <si>
    <t>03.02.08 TP</t>
  </si>
  <si>
    <t>03.03</t>
  </si>
  <si>
    <t>03.03.01 TP</t>
  </si>
  <si>
    <t>03.03.02 TP</t>
  </si>
  <si>
    <t>03.03.03 TP</t>
  </si>
  <si>
    <t>03.03.04 TP</t>
  </si>
  <si>
    <t>71,4</t>
  </si>
  <si>
    <t>Kreditinės linijos lėšos, tūkst. Eur</t>
  </si>
  <si>
    <t>02.01.02 RPP</t>
  </si>
  <si>
    <t>02.02.01 TP</t>
  </si>
  <si>
    <t>1P</t>
  </si>
  <si>
    <t>02.02.08 TP</t>
  </si>
  <si>
    <t>02.02.09 TP</t>
  </si>
  <si>
    <t>02.02.10 TP</t>
  </si>
  <si>
    <t>02.02.07 TP</t>
  </si>
  <si>
    <t>02.02.11 P</t>
  </si>
  <si>
    <t>02.02.13 TP</t>
  </si>
  <si>
    <t>02.02.14 TP</t>
  </si>
  <si>
    <t>02.02.15 TP</t>
  </si>
  <si>
    <t>02.02.16 TP</t>
  </si>
  <si>
    <t>02.02.17 TP</t>
  </si>
  <si>
    <t>02.02.18 TP</t>
  </si>
  <si>
    <t>02.03.02 TP</t>
  </si>
  <si>
    <t>02.03.04 TP</t>
  </si>
  <si>
    <t>02.03.05 TP</t>
  </si>
  <si>
    <t>02.04</t>
  </si>
  <si>
    <t>02.04.01 TP</t>
  </si>
  <si>
    <t>02.04.02 TP</t>
  </si>
  <si>
    <t>02.04.03 TP</t>
  </si>
  <si>
    <t>02.04.04 TP</t>
  </si>
  <si>
    <t>02.04.05 TP</t>
  </si>
  <si>
    <t>01.01.</t>
  </si>
  <si>
    <t>02.01.15 RPP</t>
  </si>
  <si>
    <t>02.01.14 TP</t>
  </si>
  <si>
    <t>02.02.03 RPP</t>
  </si>
  <si>
    <t>03.01.04 TP</t>
  </si>
  <si>
    <t>03.01.05 TP</t>
  </si>
  <si>
    <t>04.01</t>
  </si>
  <si>
    <t>04.01.01 TP</t>
  </si>
  <si>
    <t>04.01.02 TP</t>
  </si>
  <si>
    <t>Kelionių išlaidų kompensavimas atvykstantiems gydytojams iš kitų rajonų</t>
  </si>
  <si>
    <t>01.01.24 VP</t>
  </si>
  <si>
    <t>01.04</t>
  </si>
  <si>
    <t>Turistų skaičiaus augimo dalis, proc. nuo praėjusių metų</t>
  </si>
  <si>
    <t>Interneto lankytojų sk. augimas, proc. nuo praėjusių metų</t>
  </si>
  <si>
    <t>58300/ 600/ 3000</t>
  </si>
  <si>
    <t>Antazavės dvaro parko projektavimas, projekto parengimas, vnt.</t>
  </si>
  <si>
    <t>Dalyvavimas 2024 m. jubiliejinėje Lietuvos dainų šventėje ,,Kad giria žaliuotų", dalyvių sk.</t>
  </si>
  <si>
    <t>Naujos iliuminacijos Kauno, Pakalnės, Zarasų g. Zarasų mieste įrengimas, vnt.</t>
  </si>
  <si>
    <t>SV paramos priemonėmis pasinaudojusių verslo subjektų skaičius (vnt. per metus)/ Sukurta naujų darbo vietų ne trumpesniam kaip 6 mėn. laikotarpiui skaičius (vnt. per metus)</t>
  </si>
  <si>
    <t>1/1100/ 15</t>
  </si>
  <si>
    <t>Meistriškumo pamokos „Masters days" Zarasuose ir Dusetose, dalyvavusių mokinių / mokytojų / profesorių (lektorių) sk.</t>
  </si>
  <si>
    <t>150/50/ 15</t>
  </si>
  <si>
    <t>9.3.1.1</t>
  </si>
  <si>
    <t>Viso tikslui:</t>
  </si>
  <si>
    <t>50/25</t>
  </si>
  <si>
    <t>Alkoholio kontrolės priemonių sk./ tabako, tabako gaminių ir su jais susijusių gaminių kontrolės priemonių sk.</t>
  </si>
  <si>
    <t>3/8</t>
  </si>
  <si>
    <t>50/70 /285</t>
  </si>
  <si>
    <t>55/75 /280</t>
  </si>
  <si>
    <t>60/80 /275</t>
  </si>
  <si>
    <t>Administracinės reprezentacinės išlaidos, tūkst. Eur</t>
  </si>
  <si>
    <t>Mero fondo lėšos, tūkst. Eur</t>
  </si>
  <si>
    <t>Aptarnauta konteinerių per m., sk.: mišrios atliekos / žaliosios atliekos/ surinktas komunalinių atliekų kiekis, tonos</t>
  </si>
  <si>
    <t>12668/ 3300</t>
  </si>
  <si>
    <t>12670/ 3500</t>
  </si>
  <si>
    <t>1670/ 3600</t>
  </si>
  <si>
    <t>51748/ 360/ 3000</t>
  </si>
  <si>
    <t>Iki 6 mėn. dirbančių asmenų sk.</t>
  </si>
  <si>
    <t>Aplinkosauginis viešinimas, veiklų sk.</t>
  </si>
  <si>
    <t xml:space="preserve">5.3.1.1 </t>
  </si>
  <si>
    <t>Medžių įveisimas, genėjimas, krūmų kirtimas, teritorijų valymas, įveista medžių, vnt.</t>
  </si>
  <si>
    <t>Nukirstų avarinių medžių skaičius vnt./ krūmų valymas, medžių genėjimas, pagal poreikį</t>
  </si>
  <si>
    <t xml:space="preserve">Olimpiadų ir konkursų dalyvių sk. </t>
  </si>
  <si>
    <t>Profesinis orientavimas, dalyvių sk.</t>
  </si>
  <si>
    <t>100/165</t>
  </si>
  <si>
    <t>53 (II etapai)</t>
  </si>
  <si>
    <t>15km       6 kad. vietovių priežiūros darbai</t>
  </si>
  <si>
    <t>Stiprinti kultūros partnerystės ryšius su šalies kūrėjais</t>
  </si>
  <si>
    <t>Meno parodų erdvių plėtra Dusetų galerijoje, įrengiant regioninę parodų salę-saugyklą</t>
  </si>
  <si>
    <t>Vaikų, atstovaujančių Lietuvą F3P vidaus radijo bangomis valdomų pilotažinių aviamodelių Pasaulio taurės varžybose, sk.</t>
  </si>
  <si>
    <t>Vietinės rinkliavos mokėtojų sk./ savitarnos svetainės aktyvių vartotojų sk.</t>
  </si>
  <si>
    <t>Renginių sk./ lankytojų sk.</t>
  </si>
  <si>
    <t>Mokymų sk. / dalyvių sk./ edukacijų sk./ parodų sk./ lankytojų sk.</t>
  </si>
  <si>
    <t>Renginių sk./dalyvių sk. (tradicinis renginys ,,Sartai", vedantysis, orkestras, kitos paslaugos)</t>
  </si>
  <si>
    <t>Renginys ,,Sartai". Kultūrinių veiklų renginyje sk. pagal Jungtinės veiklos sutartį</t>
  </si>
  <si>
    <t>Herbo ,,Vytis" atkūrimas ant Zarasų krašto muziejaus pastato</t>
  </si>
  <si>
    <t>Renginių sk./veiklų sk./žiūrovų sk. (Kurortinio sezono atidarymas ,,Zarasai-tarytum vasara")</t>
  </si>
  <si>
    <t>Meno programų sk., dalyvių sk., lankytojų sk. (festivalis ,,Žolynai")</t>
  </si>
  <si>
    <t>Sutarčių sk./vieno vaiko išlaikymas. Eur/ mėn./ vieno vaiko su negalia išlaikymas, Eur/mėn.</t>
  </si>
  <si>
    <t>Savarankiško gyvenimo namuose įsteigtų vietų sk. / kambarių sk.</t>
  </si>
  <si>
    <t>Užtikrinti asmenų su negalia reikalų koordinavimo funkcijos vykdymą</t>
  </si>
  <si>
    <t>Slidinėjimo trasos įrengimas ir priežiūra Zaraso ežero saloje</t>
  </si>
  <si>
    <t>Grąžinta paskolų, proc.</t>
  </si>
  <si>
    <t>Administracinės reprezentacinės išlaidos (iš jų: Mero fondas)</t>
  </si>
  <si>
    <t>01.04.02 TP</t>
  </si>
  <si>
    <t>01.04.01 TP</t>
  </si>
  <si>
    <t>01.01.30 TP</t>
  </si>
  <si>
    <t>01.01.29 TP</t>
  </si>
  <si>
    <t>01.01.28 TP</t>
  </si>
  <si>
    <t>01.01.27 TP</t>
  </si>
  <si>
    <t>01.01.26 TP</t>
  </si>
  <si>
    <t>01.01.25 TP</t>
  </si>
  <si>
    <t>01.01.23 TP</t>
  </si>
  <si>
    <t>01.01.22 TP</t>
  </si>
  <si>
    <t>01.01.21 TP</t>
  </si>
  <si>
    <t>01.01.20 TP</t>
  </si>
  <si>
    <t>01.01.19 TP</t>
  </si>
  <si>
    <t>01.01.18 TP</t>
  </si>
  <si>
    <t>01.01.17 TP</t>
  </si>
  <si>
    <t>01.01.16 TP</t>
  </si>
  <si>
    <t>01.01.15 TP</t>
  </si>
  <si>
    <t>01.01.14 TP</t>
  </si>
  <si>
    <t>01.01.13 TP</t>
  </si>
  <si>
    <t>01.01.12 TP</t>
  </si>
  <si>
    <t>01.01.11 TP</t>
  </si>
  <si>
    <t>01.01.10 TP</t>
  </si>
  <si>
    <t>01.01.09 TP</t>
  </si>
  <si>
    <t xml:space="preserve">01.01.01 </t>
  </si>
  <si>
    <t>01.01.03 RPP</t>
  </si>
  <si>
    <t xml:space="preserve">02.01.01 </t>
  </si>
  <si>
    <t xml:space="preserve">02.01.02 </t>
  </si>
  <si>
    <t>02.01.03 RPP</t>
  </si>
  <si>
    <t>Programoje naudojami sutrumpinimai: TP- tęstinė priemonė, RPP- Utenos regiono plėtros plano priemonė, ZRSA - Zarasų rajono savivaldybės administracija.</t>
  </si>
  <si>
    <t>02.01.04 RPP</t>
  </si>
  <si>
    <t xml:space="preserve">02.01.06 </t>
  </si>
  <si>
    <t xml:space="preserve">02.01.07 </t>
  </si>
  <si>
    <t xml:space="preserve">02.01.08 </t>
  </si>
  <si>
    <t xml:space="preserve">02.01.09 </t>
  </si>
  <si>
    <t>02.01.10 RPP</t>
  </si>
  <si>
    <t xml:space="preserve">02.01.11 </t>
  </si>
  <si>
    <t xml:space="preserve">02.01.12 </t>
  </si>
  <si>
    <t xml:space="preserve">02.01.13 </t>
  </si>
  <si>
    <t>1FZ</t>
  </si>
  <si>
    <t xml:space="preserve">02.02.01 </t>
  </si>
  <si>
    <t>02.02.02 RPP</t>
  </si>
  <si>
    <t xml:space="preserve">03.01.01 </t>
  </si>
  <si>
    <t xml:space="preserve">03.01.03 </t>
  </si>
  <si>
    <t xml:space="preserve">03.01.07 </t>
  </si>
  <si>
    <t xml:space="preserve">03.01.06 </t>
  </si>
  <si>
    <t>02.01.01 RPP</t>
  </si>
  <si>
    <t xml:space="preserve">02.02.05 </t>
  </si>
  <si>
    <t>02.02.12 RPP</t>
  </si>
  <si>
    <t>02.03.03 RPP</t>
  </si>
  <si>
    <t>Programoje naudojami sutrumpinimai: TP-tęstinė priemonė, RPP- Utenos regiono plėtros plano priemonė, ZRSA - Zarasų rajono savivaldybės administracija; SSGN- Salako socialinės globos namai; AKN -Zarasų rajono Antazavės socialinių paslaugų centras „Kartų namai“; ZSPC - Zarasų rajono socialinių paslaugų centras; ZVSB - Zarasų rajono savivaldybės visuomenės sveikatos biuras.</t>
  </si>
  <si>
    <t xml:space="preserve">01.01.08 </t>
  </si>
  <si>
    <t xml:space="preserve">02.03.03 </t>
  </si>
  <si>
    <t xml:space="preserve">02.02.06 </t>
  </si>
  <si>
    <t xml:space="preserve">02.02.03 </t>
  </si>
  <si>
    <t xml:space="preserve">01.01.02 </t>
  </si>
  <si>
    <t>Renginio „Vaiko diena" programų sk. / lankytojų sk.</t>
  </si>
  <si>
    <t>Programoje naudojami sutrumpinimai:  TP-tęstinė priemonė, ZRSA - Zarasų rajono savivaldybės administracija; KAT- Zarasų rajono savivaldybės kontrolieriai.</t>
  </si>
  <si>
    <t>Funkcinės zonos strategijos viešųjų erdvių atnaujinimo projektų įgyvendinimas</t>
  </si>
  <si>
    <t>Programos tikslų, uždavinių, priemonėms įgyvendinti skirtų lėšų ir vertinimo kriterijų suvestinė.</t>
  </si>
  <si>
    <t>7 priedas</t>
  </si>
  <si>
    <t>6 priedas</t>
  </si>
  <si>
    <t>5 priedas</t>
  </si>
  <si>
    <t>KULTŪROS PLĖTROS PROGRAMA (KODAS-08)</t>
  </si>
  <si>
    <t>4 priedas</t>
  </si>
  <si>
    <t>VERSLO IR INVESTICIJŲ  PROGRAMA (KODAS-13)</t>
  </si>
  <si>
    <t>VIEŠOJO IR VIDAUS ADMINISTRAVIMO PROGRAMA (KODAS-14)</t>
  </si>
  <si>
    <t>SOCIALINIŲ PASLAUGŲ, PARAMOS IR SVEIKATOS PRIEŽIŪROS PROGRAMA (KODAS-09)</t>
  </si>
  <si>
    <t>Programoje naudojami sutrumpinimai:  TP-tęstinė priemonė, ZRSA - Zarasų rajono savivaldybės administracija; ZPAT- Zarasų priešgaisrinė apsaugos tarnyba.</t>
  </si>
  <si>
    <t>INŽINERINĖS INFRASTRUKTŪROS PROGRAMA (KODAS-06)</t>
  </si>
  <si>
    <t>3 priedas</t>
  </si>
  <si>
    <t>ŠVIETIMO (FORMALAUS IR NEFORMALAUS) PROGRAMA (KODAS-06)</t>
  </si>
  <si>
    <t>2 priedas</t>
  </si>
  <si>
    <t>1 priedas</t>
  </si>
  <si>
    <t>APLINKOS IR KRAŠTOVAIZDŽIO APSAUGOS PROGRAMA (KODAS-01)</t>
  </si>
  <si>
    <t>3.2.1.5</t>
  </si>
  <si>
    <t>4.1.1.2</t>
  </si>
  <si>
    <t>4.1.1.4</t>
  </si>
  <si>
    <t>4.1.1.5</t>
  </si>
  <si>
    <t>4.1.1.6</t>
  </si>
  <si>
    <t>4.1.1.8</t>
  </si>
  <si>
    <t>4.1.2.1</t>
  </si>
  <si>
    <t>4.1.2.2</t>
  </si>
  <si>
    <t>4.1.2.1, 4.1.3.2</t>
  </si>
  <si>
    <t>4.1.4.1</t>
  </si>
  <si>
    <t>4.2.1.3</t>
  </si>
  <si>
    <t>4.2.1.4</t>
  </si>
  <si>
    <t>Funkcijų vykdymo užtikrinimas, proc.</t>
  </si>
  <si>
    <t>4.1.4.3, 4.2.2.1- 4.2.2.6;, 4.2.2.3</t>
  </si>
  <si>
    <t>4.2.2.4, 4.2.2.5, 4.2.2.6</t>
  </si>
  <si>
    <t>Zarasų TVIC padalinio Dusetose įkūrimas</t>
  </si>
  <si>
    <t xml:space="preserve">Objektų, įtrauktų į regioninius, Lietuvos ir tarptautinius,  turizmo maršrutus, skaičius </t>
  </si>
  <si>
    <t>1.2.1.17</t>
  </si>
  <si>
    <t>1.2.1.14</t>
  </si>
  <si>
    <t>1.2.2.2; 1.2.2.3</t>
  </si>
  <si>
    <t>1.2.1.3; 1.2.1.7; 1.2.2.2; 1.2.2.3</t>
  </si>
  <si>
    <t>4.2.1.1; 4.2.1.2</t>
  </si>
  <si>
    <t>Asignavimo valdytojo kodas</t>
  </si>
  <si>
    <t xml:space="preserve">UAB "Zarasų būstas" nuostolių dengimui ir/ar investavimui </t>
  </si>
  <si>
    <t>Renovuotų socialinių būstų kredito grąžinimas, vnt.</t>
  </si>
  <si>
    <t xml:space="preserve">   </t>
  </si>
  <si>
    <t>Pareigybių sk.</t>
  </si>
  <si>
    <t>Mero ir mero sekretoriato pareigybių sk.</t>
  </si>
  <si>
    <t>Kūdikių kraiteliams įsigyti, vnt.</t>
  </si>
  <si>
    <t xml:space="preserve"> 2024 metų asignavimų planas iki pakeitimo, tūkst. Eur </t>
  </si>
  <si>
    <t xml:space="preserve">Zarasų miesto ir Užtiltės kaimo šilumos ūkio specialiojo plano parengimas, vnt. </t>
  </si>
  <si>
    <t xml:space="preserve">04.01.03 </t>
  </si>
  <si>
    <t>Suvieko bendruomenės pastato remontas</t>
  </si>
  <si>
    <t>Sadūnų bendruomenės pastato remontas</t>
  </si>
  <si>
    <t>Tvarkomo pastato plotas (vidaus darbai), kv.m</t>
  </si>
  <si>
    <t>Tvarkomo pastato šlaitinio stogo plotas, kv.m</t>
  </si>
  <si>
    <t>Treniruoklių salės įrengimas, įgangos komplektas, vnt.</t>
  </si>
  <si>
    <t>Zarasų sveikatos centro kapitalo didinimui užtikrinant pacientų pavėžėjimo paslaugas</t>
  </si>
  <si>
    <t>01.04.03 TP</t>
  </si>
  <si>
    <t>02.01.03.1</t>
  </si>
  <si>
    <t>Įrangos (lazerinio graviravimo ir pjovimo staklės ir kt.) įsigijimas. vnt.</t>
  </si>
  <si>
    <t>Projekto „Žalias, skaitmeninis, moterų valdomas smulkus ir vidutinis verslas” įgyvendinimas</t>
  </si>
  <si>
    <t xml:space="preserve">01.02.06 </t>
  </si>
  <si>
    <t>Analizės ir rekomendacijų apie moterų verslumo sąlygas Zarasuose parengimo paslaugos, vnt.</t>
  </si>
  <si>
    <t>Šiaulių g. šaligatvių remonto nuo Sėlių a. iki Vilniaus g., 100 kv.m</t>
  </si>
  <si>
    <t>1157,39</t>
  </si>
  <si>
    <t>Šiaulių g. šaligatvių remontas nuo Vilniaus g. iki Malūno g., kv.m.</t>
  </si>
  <si>
    <t>Sutvarkytų objektų sk.(sen. Kapinės, turinčios unikalų kultūros paveldo kodą). Dulių k.kapinių tvoros įrengimas, kv.m</t>
  </si>
  <si>
    <t>D. Bukonto kapo paminklos priežiūros darbai</t>
  </si>
  <si>
    <t>Ąžuolo gimnazijos foje remontas, kv.m.</t>
  </si>
  <si>
    <t>Projekto „Anglų kalbos kursai" įgyvendinimas, vnt.</t>
  </si>
  <si>
    <t>Projekto „Autizmo spektras-pažinti ir suprasti" įgyvendinimas, vnt.</t>
  </si>
  <si>
    <t>Projekto „Psichoemocinės svikatos stiprinimas-raktas į kokybišką gyvenimą" įgyvendinimas, vnt.</t>
  </si>
  <si>
    <t>Projekto „Sveikatingumo mankštos senjorams", „Vaikų ir paauglių priklausomybės ligų prevencinių priemonių vykdymas", „Sveikatingumo mankštos Zarasų gyv." įgyvendinimas, vnt.</t>
  </si>
  <si>
    <t>Projekto „Baseinas-4" įgyvendinimas, vnt.</t>
  </si>
  <si>
    <t>Projekto „Įkvėpti sportuoti" įgyvendinimas, vnt.</t>
  </si>
  <si>
    <t>Pavėžėjimui ir papildomam darbui su vaikais iš Ukrainos</t>
  </si>
  <si>
    <t>Pagalbos į namus ir dienos socialinės globos paslaugų dalinis finansavimas (Senjoro programa)</t>
  </si>
  <si>
    <t>02.02.07</t>
  </si>
  <si>
    <t>Antazavės k.vandens tiekimo tinklų plėtra</t>
  </si>
  <si>
    <t>Paviršinių nuotekų (lietaus) tinklų plėtra, priežiūra, remontas ir ekologinių avarijų grėsmių šalinimas</t>
  </si>
  <si>
    <t>Automobilio įsigijimas, vnt. / paslaugų gavėjų sk.</t>
  </si>
  <si>
    <t>Virtuvės įrengimas, vnt.</t>
  </si>
  <si>
    <t>Magučių sk.šiluminės trasos keitimas, m /Geoterminės šildymo sistemos Magučių ugdymo skyriuje įrengimas, kompl.</t>
  </si>
  <si>
    <t>10.7.1.1 ee</t>
  </si>
  <si>
    <t>10.4.1.40 v</t>
  </si>
  <si>
    <t>9.2.2.1 o</t>
  </si>
  <si>
    <t>9.2.1.1 o</t>
  </si>
  <si>
    <t>Pacientų pavėžėjimo, kaip greitosios medicinos pagalbos dalies, dalinis finansavimas</t>
  </si>
  <si>
    <t>Pavėžėjimo paslaugos gavėjų sk.</t>
  </si>
  <si>
    <t>Tinklų ilgis, m/ prisijunusių gyventojų sk. (namų sk.)</t>
  </si>
  <si>
    <t>615/ 12 (9)</t>
  </si>
  <si>
    <t>Įveiklintos kultūros įstaigų infrastruktūros sk. (2024 m. pagrindų scenai paruošimas)</t>
  </si>
  <si>
    <t>Viešosios įstaigos "Euroregiono Ežerų kraštas direktorato biuras" likvidavimas</t>
  </si>
  <si>
    <t>Likviduota įmonių, sk.</t>
  </si>
  <si>
    <t>Eil. Nr.</t>
  </si>
  <si>
    <t>Programos kodas ir pavadinimas</t>
  </si>
  <si>
    <t>2024 metų asignavimai ir kitos lėšos</t>
  </si>
  <si>
    <t>2025 metų asignavimai ir kitos lėšos</t>
  </si>
  <si>
    <t>2026 metų asignavimai ir kitos lėšos</t>
  </si>
  <si>
    <t>1.</t>
  </si>
  <si>
    <t>Aplinkos ir kraštovaizdžio programa</t>
  </si>
  <si>
    <t>2.</t>
  </si>
  <si>
    <t>Švietimo (formalaus ir neformalaus) programa</t>
  </si>
  <si>
    <t>3.</t>
  </si>
  <si>
    <t>Inžinerinės infrastruktūros programa</t>
  </si>
  <si>
    <t>4.</t>
  </si>
  <si>
    <t>Kultūros plėtros programa</t>
  </si>
  <si>
    <t>5.</t>
  </si>
  <si>
    <t>Socialinių paslaugų, paramos ir sveikatos priežiūros programa</t>
  </si>
  <si>
    <t>6.</t>
  </si>
  <si>
    <t>Verslo ir investicijų programa</t>
  </si>
  <si>
    <t>7.</t>
  </si>
  <si>
    <t>Viešojo ir vidaus administravimo programa</t>
  </si>
  <si>
    <t> Iš viso:</t>
  </si>
  <si>
    <t>1. Rajono Savivaldybės biudžetas (įskaitant skolintas lėšas)</t>
  </si>
  <si>
    <t> Iš jo:</t>
  </si>
  <si>
    <t>1.1. savivaldybės biudžeto lėšos (nuosavos, be ankstesnių metų likučio)</t>
  </si>
  <si>
    <t>1.2. Lietuvos Respublikos valstybės biudžeto dotacijos</t>
  </si>
  <si>
    <t>1.3. Pajamų įmokos ir kitos pajamos</t>
  </si>
  <si>
    <t>1.4. Europos Sąjungos ir kitos tarptautinės finansinės paramos lėšos</t>
  </si>
  <si>
    <t>1.5. Skolintos lėšos</t>
  </si>
  <si>
    <t>1.6. Ankstesnių metų likučiai</t>
  </si>
  <si>
    <t>2. Kiti šaltiniai (Europos Sąjungos finansinė parama projektams įgyvendinti ir kitos teisėtai gautos lėšos, nurodant atskirus šaltinius)</t>
  </si>
  <si>
    <t xml:space="preserve">2.1. Europos Sąjungos lėšos </t>
  </si>
  <si>
    <t xml:space="preserve">2.2. Valstybės biudžeto finansavimas </t>
  </si>
  <si>
    <t xml:space="preserve">2.3. Kitos lėšos </t>
  </si>
  <si>
    <t>Lėšų  poreikis programoms ir numatomi finansavimo šaltiniai</t>
  </si>
  <si>
    <t>4.1.1.1; 4.1.1.3</t>
  </si>
  <si>
    <t>Lietaus nuotekų tinklų remontas ir plėtra (trijų daugiabučių gyv. namų Užtiltėje, dviejų daugiabučių gyv.namų Dusetose, gimnazijos pastato ir stadiono drenažo įrengimas), m</t>
  </si>
  <si>
    <t>800</t>
  </si>
  <si>
    <t>Paviršinių nuotekų (lietaus) kanalizacijos remontas Savanorių skg.</t>
  </si>
  <si>
    <t>Specialiųjų planų rengimas</t>
  </si>
  <si>
    <t>200/10</t>
  </si>
  <si>
    <t>Mokinio reikmenis gavusių mokinių skaičius, procentas nuo planuoto sk.</t>
  </si>
  <si>
    <t>Įrengtas dienos užimtumo centras ir socialinės dirbtuvės Malūno g.2, Zarasuose, vnt. / psaslaugų gavėjų sk.(2026 m.)</t>
  </si>
  <si>
    <t>1/25</t>
  </si>
  <si>
    <t>Įkurti grupiniai gyvenimo namai, vnt./ asmenys (2026 m.)</t>
  </si>
  <si>
    <t>1/10</t>
  </si>
  <si>
    <t>Projektinių pasiūlymų konkursas, vnt. /Techninio projekto parengimas, vnt.</t>
  </si>
  <si>
    <t>1/0</t>
  </si>
  <si>
    <t>0/1</t>
  </si>
  <si>
    <t xml:space="preserve">04.01.04 </t>
  </si>
  <si>
    <t>Šildymo sistemos TVIC patalpose įrengimas, proc.</t>
  </si>
  <si>
    <t>Apšvietimo lempų pakeitimas  promenadoje (pakrantėje)</t>
  </si>
  <si>
    <t>Priekabos katamaranui įsigijimas, vnt.</t>
  </si>
  <si>
    <t>XVII a. Stelmužės dvaro sodybos  lankymo skatinimas /projekto ,,A Living History“ įgyvendinimas</t>
  </si>
  <si>
    <t>Projekto "Karūna" įgyvendinimas, vnt.</t>
  </si>
  <si>
    <t>Kieto kuro katilo įsigijimas, vnt.</t>
  </si>
  <si>
    <t>Autobuso remontui ir papildomam pavėžėjimui iš neformaliojo švietimo įstaigų</t>
  </si>
  <si>
    <t xml:space="preserve">lentynų įsigijimas keramikos klasei, vnt. </t>
  </si>
  <si>
    <t xml:space="preserve">Enduro varžyboms organizuoti, renginių sk. </t>
  </si>
  <si>
    <t xml:space="preserve">Aprangos ir sporto inventoriaus įsigijimui, vnt. </t>
  </si>
  <si>
    <t>02.02.08</t>
  </si>
  <si>
    <t>Programos MELGIS atnaujinimas</t>
  </si>
  <si>
    <t>Atnaujinta programa, vnt.</t>
  </si>
  <si>
    <t>Patalpų remontas, kv.m.</t>
  </si>
  <si>
    <t>3426/ 60</t>
  </si>
  <si>
    <t>Gimnazijos sienų plovimas, kv.m/ tvoros įrengimas ugdymo skyriuje "Sartukas" ilgis, m</t>
  </si>
  <si>
    <t>Pastato statybos užbaigimo darbams kompensuoti</t>
  </si>
  <si>
    <t>100/ 4</t>
  </si>
  <si>
    <t>17,5</t>
  </si>
  <si>
    <t>Renginių sk. ("Švietimo aktualijos baigiant 2023-2024 mokslo metus")</t>
  </si>
  <si>
    <t>6.2</t>
  </si>
  <si>
    <t>9.8.1.1 tt</t>
  </si>
  <si>
    <t>Geltonojo autobusiuko įsigijimas, vnt.</t>
  </si>
  <si>
    <t>9.8.1.2 o</t>
  </si>
  <si>
    <t>Daugiatikslių projektų įgyvendinimui</t>
  </si>
  <si>
    <t>10.1.2.1 at</t>
  </si>
  <si>
    <t>Skleisti informaciją apie savivaldybę vietinėje, regioninėje, respublikinėje spaudoje, televizijoje, soc. tinkluose, filmų kūrimas</t>
  </si>
  <si>
    <t>02.02.19 TP</t>
  </si>
  <si>
    <t>10.1.1.1</t>
  </si>
  <si>
    <t>Atokvėpio paslaugų teikimas ir administravimas</t>
  </si>
  <si>
    <t>10.6.1.1 sb</t>
  </si>
  <si>
    <t xml:space="preserve">Dotacija užseniečiams, pasitraukusiems iš Ukrainos dėl Rusijos federacijos karinių veiksmų Ukrainoje, priimti ir pagalbai jiems teikti būstui išsinuomoti. </t>
  </si>
  <si>
    <t>PATVIRTINTA                                   Zarasų rajono savivaldybės tarybos 2024 m. vasario 15 d. sprendimu Nr. T-18</t>
  </si>
  <si>
    <t>(Zarasų rajono savivaldybės tarybos 2024 m.           d. sprendimo Nr. T-  redakcija)</t>
  </si>
  <si>
    <t>Paslaugų gavėjų (su slaugos poreikiais) sk.</t>
  </si>
  <si>
    <t>Pirmokų kraitelių sk.</t>
  </si>
  <si>
    <t>Sporto klubų stojimo į Lietuvos lygą mokesčių finansavimas ir /ar sporto klubų, dalyvaujančio aukšto meistriškumo sporto varžybose, Lietuvos sporto šakų federacijos mokesčių finansavimas. Finansuotų paraiškų sk.</t>
  </si>
  <si>
    <t>Sporto projektų finansavimas</t>
  </si>
  <si>
    <t>2.3.4</t>
  </si>
  <si>
    <t xml:space="preserve">Paramos teikimas globėjams (rūpintojams), budintiems ir nuolatiniams globotojams, šeimynoms   </t>
  </si>
  <si>
    <t>Informacinio (dvipusio) LCD ekranų įrengimas Zarasų mieste, vnt.</t>
  </si>
  <si>
    <t>Informacinių stendų, ekranų įrengimas, ženklinimas, informacijos sklaidos objektų  atnaujinimas, filmų kūrimas</t>
  </si>
  <si>
    <t>Nendrių šalinimas vandens telkiniuose, pagal poreikį</t>
  </si>
  <si>
    <t>24/15</t>
  </si>
  <si>
    <t>9.8.1.0 mm</t>
  </si>
  <si>
    <t>9.2.2.1 a</t>
  </si>
  <si>
    <t>9.2.1.1 a</t>
  </si>
  <si>
    <t>9.8.1.1 pd</t>
  </si>
  <si>
    <t>9.1.2.1 a</t>
  </si>
  <si>
    <t>9.3.1.1 d</t>
  </si>
  <si>
    <t>10.9.1.1 v</t>
  </si>
  <si>
    <t>5.6.1.1 ap</t>
  </si>
  <si>
    <t>UAB "Zarasų būstas" gautos projektinės lėšos, Eur</t>
  </si>
  <si>
    <t>28,4</t>
  </si>
  <si>
    <t>02.04.06 TP</t>
  </si>
  <si>
    <t xml:space="preserve">Vaikų gavusių dovanėles sk. </t>
  </si>
  <si>
    <t>Kalėdinėms vaikų dovanėlėms</t>
  </si>
  <si>
    <t xml:space="preserve">Tinklo veiklos užtikrinimas (ūkis), proc./ garso įrangos įsigijimas, vnt. </t>
  </si>
  <si>
    <t>9.8.1.1 mu</t>
  </si>
  <si>
    <t>Maisto atliekų konteinerių įsigijimas, vnt.</t>
  </si>
  <si>
    <t>Antazavės kaimo kapinių koplyčios  (unikalus kodas Kultūros vertybių registre 43139) tvarkybos projekto parengimas, vnt./ kapitalinio remonto techninio projekto parengimas, vnt. /projektų sk.</t>
  </si>
  <si>
    <t>Savivaldybės visuomenės sveikatos rėmimo specialioji programa (15500 Eur). Visuomenės sveikatos vykdomų programų projektų sk. (naudojamos AA lėšos)</t>
  </si>
  <si>
    <t>Parengta tvarkymo planų, sk. (2025 m.-Dusetos, Salako; 2065- Antalieptė, Turmantas, Antazavė)</t>
  </si>
  <si>
    <t>Dusetų ambulatorijos remontas</t>
  </si>
  <si>
    <t>Projekto „Sveikatos centro sudėtyje teikiamų sveikatos priežiūros paslaugų infrastruktūros modernizavimas Zarasų rajono savivaldybėje" įgyvendinimas ir kitos infrastruktūros gerinimas</t>
  </si>
  <si>
    <t>Kavinės lauko baldų įsigijimas, kompl. sk.</t>
  </si>
  <si>
    <t>27/60/ 2</t>
  </si>
  <si>
    <t>25/60/ 2</t>
  </si>
  <si>
    <t>Elektros inžinerinių sistemų Ežerėnų g. 4, Zarasuose, kapitalinis remontas, vnt.</t>
  </si>
  <si>
    <t>Stelmužės dvaro sodybos (u.k. 939), esančios Stelmužės k., Imbrado sen., Zarasų r., istorinis tyrimas archeologinių žvalgymų projektui parengti, tyrimų sk.</t>
  </si>
  <si>
    <t>Jaunimo renginių sk./ savanorių sk./mokymų sk./tarptautinių susitikimų sk./programose dalyvaujančių jaunuolių sk.</t>
  </si>
  <si>
    <t>5 /5 /10 /2 /300</t>
  </si>
  <si>
    <t>ESB</t>
  </si>
  <si>
    <t>Gautos ES lėšos po galutinės ataskaitos patvirtinimo, tūkst. Eur</t>
  </si>
  <si>
    <t xml:space="preserve">P.Širvio g. kiemo dangų remontas, kv.m. </t>
  </si>
  <si>
    <t>240</t>
  </si>
  <si>
    <t xml:space="preserve">01.02.11 </t>
  </si>
  <si>
    <t>Projekto "Viešųjų vandens telkinių aplinkos būklės pagerinimas Lietuvoje ir Latvijoje" LLI-476</t>
  </si>
  <si>
    <t>02.02.20</t>
  </si>
  <si>
    <t>Materialinio nepritekliaus mažinimas Lietuvoje</t>
  </si>
  <si>
    <t>02.01.16 TP</t>
  </si>
  <si>
    <t>Projekto Viešųjų erdvių Zarasų miesto Didžiojoje saloje sutvarkymas</t>
  </si>
  <si>
    <t>Grąžintos ES lėšos.</t>
  </si>
  <si>
    <t>TŪM veikloms apmokėti</t>
  </si>
  <si>
    <t>ZKC garažo stogo remontas, kv.m.</t>
  </si>
  <si>
    <t>9.8.1.1u</t>
  </si>
  <si>
    <t>Baldai ir priemonės technologijų kabinetui, kompl. vnt.</t>
  </si>
  <si>
    <t xml:space="preserve">9.1.2.1 </t>
  </si>
  <si>
    <t>Apšvietimo tinklų projektavimas ir įrengimas, elektros inžinerinių sistemų įrengimas ir remontas</t>
  </si>
  <si>
    <t>ES lėšos projektui.</t>
  </si>
  <si>
    <t>Apšvietimo tinklų projektavimas ir įrengimas, pagal poreikį</t>
  </si>
  <si>
    <t>ES finansavimas projektui</t>
  </si>
  <si>
    <t>Pagrindinės eglės ir papuošimų gamyba ir pasažo teritorijos puošyba, sutarčių sk.</t>
  </si>
  <si>
    <r>
      <t xml:space="preserve">Iš viso programai finansuoti pagal finansavimo šaltinius </t>
    </r>
    <r>
      <rPr>
        <i/>
        <sz val="11"/>
        <rFont val="Times New Roman"/>
        <family val="1"/>
        <charset val="186"/>
      </rPr>
      <t>(1 ir 2 punktai)</t>
    </r>
  </si>
  <si>
    <t>2024 m. gruodžio  mėn.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</si>
</sst>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
    <numFmt numFmtId="165" formatCode="#,##0.0\ _L_t"/>
    <numFmt numFmtId="166" formatCode="#,##0.00\ _L_t"/>
    <numFmt numFmtId="167" formatCode="#,##0.0"/>
    <numFmt numFmtId="168" formatCode="#,##0\ _L_t"/>
    <numFmt numFmtId="169" formatCode="#,##0.000"/>
    <numFmt numFmtId="170" formatCode="0.000"/>
    <numFmt numFmtId="171" formatCode="#,##0.000\ _L_t"/>
  </numFmts>
  <fonts count="38">
    <font>
      <sz val="10"/>
      <name val="Arial"/>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0"/>
      <name val="Arial"/>
      <family val="2"/>
      <charset val="186"/>
    </font>
    <font>
      <sz val="8"/>
      <name val="Arial"/>
      <family val="2"/>
      <charset val="186"/>
    </font>
    <font>
      <sz val="10"/>
      <name val="Arial"/>
      <family val="2"/>
      <charset val="186"/>
    </font>
    <font>
      <sz val="10"/>
      <name val="Times New Roman"/>
      <family val="1"/>
      <charset val="186"/>
    </font>
    <font>
      <sz val="10"/>
      <name val="TimesLT"/>
      <charset val="186"/>
    </font>
    <font>
      <b/>
      <sz val="10"/>
      <name val="Times New Roman"/>
      <family val="1"/>
      <charset val="186"/>
    </font>
    <font>
      <i/>
      <sz val="11"/>
      <color rgb="FF7F7F7F"/>
      <name val="Calibri"/>
      <family val="2"/>
      <charset val="186"/>
      <scheme val="minor"/>
    </font>
    <font>
      <sz val="12"/>
      <name val="Times New Roman"/>
      <family val="1"/>
      <charset val="186"/>
    </font>
    <font>
      <sz val="9"/>
      <name val="Times New Roman"/>
      <family val="1"/>
      <charset val="186"/>
    </font>
    <font>
      <sz val="11"/>
      <name val="Times New Roman"/>
      <family val="1"/>
      <charset val="186"/>
    </font>
    <font>
      <sz val="10"/>
      <name val="Times New Roman"/>
      <family val="1"/>
    </font>
    <font>
      <b/>
      <sz val="10"/>
      <name val="Times New Roman"/>
      <family val="1"/>
    </font>
    <font>
      <strike/>
      <sz val="10"/>
      <name val="Times New Roman"/>
      <family val="1"/>
      <charset val="186"/>
    </font>
    <font>
      <u/>
      <sz val="10"/>
      <color theme="10"/>
      <name val="Arial"/>
      <family val="2"/>
      <charset val="186"/>
    </font>
    <font>
      <sz val="10"/>
      <name val="Calibri"/>
      <family val="2"/>
      <charset val="186"/>
    </font>
    <font>
      <sz val="11"/>
      <name val="Times New Roman"/>
      <family val="1"/>
    </font>
    <font>
      <b/>
      <sz val="11"/>
      <name val="Times New Roman"/>
      <family val="1"/>
    </font>
    <font>
      <sz val="9"/>
      <color indexed="81"/>
      <name val="Tahoma"/>
      <family val="2"/>
      <charset val="186"/>
    </font>
    <font>
      <b/>
      <sz val="9"/>
      <color indexed="81"/>
      <name val="Tahoma"/>
      <family val="2"/>
      <charset val="186"/>
    </font>
    <font>
      <b/>
      <sz val="10"/>
      <name val="Arial"/>
      <family val="2"/>
      <charset val="186"/>
    </font>
    <font>
      <b/>
      <sz val="11"/>
      <name val="Times New Roman"/>
      <family val="1"/>
      <charset val="186"/>
    </font>
    <font>
      <sz val="10"/>
      <name val="TimesNewRomanPSMT"/>
      <charset val="186"/>
    </font>
    <font>
      <i/>
      <sz val="10"/>
      <name val="Times New Roman"/>
      <family val="1"/>
      <charset val="186"/>
    </font>
    <font>
      <u/>
      <sz val="9"/>
      <name val="Calibri"/>
      <family val="2"/>
      <charset val="186"/>
      <scheme val="minor"/>
    </font>
    <font>
      <sz val="11"/>
      <color rgb="FF000000"/>
      <name val="Times New Roman"/>
      <family val="1"/>
      <charset val="186"/>
    </font>
    <font>
      <b/>
      <sz val="11"/>
      <color rgb="FF000000"/>
      <name val="Times New Roman"/>
      <family val="1"/>
      <charset val="186"/>
    </font>
    <font>
      <i/>
      <sz val="11"/>
      <name val="Times New Roman"/>
      <family val="1"/>
      <charset val="186"/>
    </font>
  </fonts>
  <fills count="17">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CCFFCC"/>
        <bgColor indexed="64"/>
      </patternFill>
    </fill>
    <fill>
      <patternFill patternType="solid">
        <fgColor rgb="FFFFFFFF"/>
        <bgColor rgb="FFF2F2F2"/>
      </patternFill>
    </fill>
    <fill>
      <patternFill patternType="solid">
        <fgColor rgb="FFFFC000"/>
        <bgColor indexed="64"/>
      </patternFill>
    </fill>
    <fill>
      <patternFill patternType="solid">
        <fgColor rgb="FFFFFFFF"/>
        <bgColor indexed="64"/>
      </patternFill>
    </fill>
    <fill>
      <patternFill patternType="solid">
        <fgColor theme="0"/>
        <bgColor rgb="FFFFFFCC"/>
      </patternFill>
    </fill>
    <fill>
      <patternFill patternType="solid">
        <fgColor indexed="13"/>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bgColor rgb="FFF2F2F2"/>
      </patternFill>
    </fill>
  </fills>
  <borders count="7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medium">
        <color indexed="64"/>
      </right>
      <top/>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style="thin">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style="medium">
        <color rgb="FF000000"/>
      </right>
      <top style="medium">
        <color indexed="64"/>
      </top>
      <bottom style="medium">
        <color indexed="64"/>
      </bottom>
      <diagonal/>
    </border>
  </borders>
  <cellStyleXfs count="75">
    <xf numFmtId="0" fontId="0" fillId="0" borderId="0"/>
    <xf numFmtId="0" fontId="15" fillId="0" borderId="0"/>
    <xf numFmtId="0" fontId="11" fillId="0" borderId="0"/>
    <xf numFmtId="0" fontId="13" fillId="0" borderId="0"/>
    <xf numFmtId="0" fontId="15" fillId="0" borderId="0"/>
    <xf numFmtId="0" fontId="13" fillId="0" borderId="0"/>
    <xf numFmtId="0" fontId="15" fillId="0" borderId="0"/>
    <xf numFmtId="0" fontId="11" fillId="0" borderId="0"/>
    <xf numFmtId="0" fontId="11" fillId="0" borderId="0"/>
    <xf numFmtId="0" fontId="17" fillId="0" borderId="0" applyNumberFormat="0" applyFill="0" applyBorder="0" applyAlignment="0" applyProtection="0"/>
    <xf numFmtId="0" fontId="10" fillId="0" borderId="0"/>
    <xf numFmtId="0" fontId="24" fillId="0" borderId="0" applyNumberFormat="0" applyFill="0" applyBorder="0" applyAlignment="0" applyProtection="0"/>
    <xf numFmtId="0" fontId="9" fillId="0" borderId="0"/>
    <xf numFmtId="0" fontId="8" fillId="0" borderId="0"/>
    <xf numFmtId="0" fontId="7" fillId="0" borderId="0"/>
    <xf numFmtId="0" fontId="6" fillId="0" borderId="0"/>
    <xf numFmtId="0" fontId="6" fillId="0" borderId="0"/>
    <xf numFmtId="0" fontId="6" fillId="0" borderId="0"/>
    <xf numFmtId="0" fontId="11"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1283">
    <xf numFmtId="0" fontId="0" fillId="0" borderId="0" xfId="0"/>
    <xf numFmtId="0" fontId="14" fillId="0" borderId="0" xfId="0" applyFont="1"/>
    <xf numFmtId="0" fontId="14" fillId="0" borderId="0" xfId="0" applyFont="1" applyAlignment="1">
      <alignment horizontal="left"/>
    </xf>
    <xf numFmtId="49" fontId="16" fillId="0" borderId="0" xfId="0" applyNumberFormat="1" applyFont="1" applyAlignment="1">
      <alignment horizontal="center" vertical="center"/>
    </xf>
    <xf numFmtId="0" fontId="16" fillId="2" borderId="7" xfId="0" applyFont="1" applyFill="1" applyBorder="1" applyAlignment="1">
      <alignment vertical="top" wrapText="1"/>
    </xf>
    <xf numFmtId="49" fontId="16" fillId="2" borderId="1" xfId="0" applyNumberFormat="1" applyFont="1" applyFill="1" applyBorder="1" applyAlignment="1">
      <alignment vertical="top" wrapText="1"/>
    </xf>
    <xf numFmtId="0" fontId="16" fillId="2" borderId="1" xfId="0" applyFont="1" applyFill="1" applyBorder="1" applyAlignment="1">
      <alignment vertical="top" wrapText="1"/>
    </xf>
    <xf numFmtId="49" fontId="14" fillId="4" borderId="1" xfId="0" applyNumberFormat="1" applyFont="1" applyFill="1" applyBorder="1" applyAlignment="1">
      <alignment horizontal="center" vertical="top"/>
    </xf>
    <xf numFmtId="49" fontId="14" fillId="4" borderId="13" xfId="0" applyNumberFormat="1" applyFont="1" applyFill="1" applyBorder="1" applyAlignment="1">
      <alignment vertical="top" wrapText="1"/>
    </xf>
    <xf numFmtId="49" fontId="14" fillId="0" borderId="20" xfId="0" applyNumberFormat="1" applyFont="1" applyBorder="1" applyAlignment="1">
      <alignment horizontal="center" vertical="top" wrapText="1"/>
    </xf>
    <xf numFmtId="49" fontId="16" fillId="4" borderId="1" xfId="0" applyNumberFormat="1" applyFont="1" applyFill="1" applyBorder="1" applyAlignment="1">
      <alignment horizontal="center" vertical="top" wrapText="1"/>
    </xf>
    <xf numFmtId="49" fontId="16" fillId="4" borderId="1" xfId="0" applyNumberFormat="1" applyFont="1" applyFill="1" applyBorder="1" applyAlignment="1">
      <alignment horizontal="center" vertical="top"/>
    </xf>
    <xf numFmtId="49" fontId="16" fillId="0" borderId="1" xfId="0" applyNumberFormat="1" applyFont="1" applyBorder="1" applyAlignment="1">
      <alignment horizontal="center" vertical="top" wrapText="1"/>
    </xf>
    <xf numFmtId="49" fontId="14" fillId="0" borderId="11" xfId="0" applyNumberFormat="1" applyFont="1" applyBorder="1" applyAlignment="1">
      <alignment horizontal="center" vertical="top" wrapText="1"/>
    </xf>
    <xf numFmtId="164" fontId="16" fillId="0" borderId="0" xfId="0" applyNumberFormat="1" applyFont="1" applyAlignment="1">
      <alignment horizontal="center" wrapText="1"/>
    </xf>
    <xf numFmtId="164" fontId="14" fillId="0" borderId="0" xfId="0" applyNumberFormat="1" applyFont="1" applyAlignment="1">
      <alignment horizontal="center" wrapText="1"/>
    </xf>
    <xf numFmtId="49" fontId="14" fillId="0" borderId="0" xfId="0" applyNumberFormat="1" applyFont="1" applyAlignment="1">
      <alignment horizontal="center" vertical="center"/>
    </xf>
    <xf numFmtId="49" fontId="14" fillId="0" borderId="7" xfId="0" applyNumberFormat="1" applyFont="1" applyBorder="1" applyAlignment="1">
      <alignment horizontal="center" vertical="top" wrapText="1"/>
    </xf>
    <xf numFmtId="0" fontId="16" fillId="0" borderId="0" xfId="0" applyFont="1"/>
    <xf numFmtId="165" fontId="16" fillId="0" borderId="1" xfId="0" applyNumberFormat="1" applyFont="1" applyBorder="1" applyAlignment="1">
      <alignment horizontal="right" vertical="top"/>
    </xf>
    <xf numFmtId="167" fontId="14" fillId="4" borderId="1" xfId="0" applyNumberFormat="1" applyFont="1" applyFill="1" applyBorder="1" applyAlignment="1">
      <alignment horizontal="center" vertical="top" wrapText="1"/>
    </xf>
    <xf numFmtId="49" fontId="14" fillId="4" borderId="1" xfId="0" applyNumberFormat="1" applyFont="1" applyFill="1" applyBorder="1" applyAlignment="1">
      <alignment vertical="top" wrapText="1"/>
    </xf>
    <xf numFmtId="0" fontId="14" fillId="4" borderId="1" xfId="0" applyFont="1" applyFill="1" applyBorder="1" applyAlignment="1">
      <alignment horizontal="left" vertical="top" wrapText="1"/>
    </xf>
    <xf numFmtId="0" fontId="14" fillId="4" borderId="0" xfId="0" applyFont="1" applyFill="1" applyAlignment="1">
      <alignment vertical="top" wrapText="1"/>
    </xf>
    <xf numFmtId="0" fontId="14" fillId="4" borderId="0" xfId="0" applyFont="1" applyFill="1" applyAlignment="1">
      <alignment vertical="top"/>
    </xf>
    <xf numFmtId="0" fontId="14" fillId="4" borderId="0" xfId="0" applyFont="1" applyFill="1" applyAlignment="1">
      <alignment horizontal="left"/>
    </xf>
    <xf numFmtId="0" fontId="14" fillId="4" borderId="0" xfId="0" applyFont="1" applyFill="1"/>
    <xf numFmtId="0" fontId="16" fillId="4" borderId="0" xfId="0" applyFont="1" applyFill="1"/>
    <xf numFmtId="0" fontId="16" fillId="4" borderId="0" xfId="0" applyFont="1" applyFill="1" applyAlignment="1">
      <alignment horizontal="right" vertical="top"/>
    </xf>
    <xf numFmtId="0" fontId="16" fillId="4" borderId="0" xfId="0" applyFont="1" applyFill="1" applyAlignment="1">
      <alignment horizontal="center" vertical="top"/>
    </xf>
    <xf numFmtId="0" fontId="16" fillId="4" borderId="0" xfId="0" applyFont="1" applyFill="1" applyAlignment="1">
      <alignment horizontal="right"/>
    </xf>
    <xf numFmtId="0" fontId="16" fillId="4" borderId="0" xfId="0" applyFont="1" applyFill="1" applyAlignment="1">
      <alignment horizontal="right" wrapText="1"/>
    </xf>
    <xf numFmtId="49" fontId="14" fillId="4" borderId="7" xfId="0" applyNumberFormat="1" applyFont="1" applyFill="1" applyBorder="1" applyAlignment="1">
      <alignment vertical="top" wrapText="1"/>
    </xf>
    <xf numFmtId="49" fontId="14" fillId="4" borderId="15" xfId="0" applyNumberFormat="1" applyFont="1" applyFill="1" applyBorder="1" applyAlignment="1">
      <alignment vertical="top" wrapText="1"/>
    </xf>
    <xf numFmtId="0" fontId="14" fillId="4" borderId="1" xfId="0" applyFont="1" applyFill="1" applyBorder="1" applyAlignment="1">
      <alignment horizontal="center" vertical="top" wrapText="1"/>
    </xf>
    <xf numFmtId="49" fontId="14" fillId="4" borderId="14" xfId="0" applyNumberFormat="1" applyFont="1" applyFill="1" applyBorder="1" applyAlignment="1">
      <alignment vertical="top" wrapText="1"/>
    </xf>
    <xf numFmtId="49" fontId="14" fillId="4" borderId="12" xfId="0" applyNumberFormat="1" applyFont="1" applyFill="1" applyBorder="1" applyAlignment="1">
      <alignment vertical="top" wrapText="1"/>
    </xf>
    <xf numFmtId="0" fontId="14" fillId="4" borderId="18" xfId="0" applyFont="1" applyFill="1" applyBorder="1" applyAlignment="1">
      <alignment vertical="top"/>
    </xf>
    <xf numFmtId="0" fontId="14" fillId="4" borderId="7" xfId="0" applyFont="1" applyFill="1" applyBorder="1" applyAlignment="1">
      <alignment horizontal="center" vertical="top" wrapText="1"/>
    </xf>
    <xf numFmtId="0" fontId="14" fillId="4" borderId="20" xfId="0" applyFont="1" applyFill="1" applyBorder="1" applyAlignment="1">
      <alignment horizontal="left" vertical="top"/>
    </xf>
    <xf numFmtId="0" fontId="14" fillId="4" borderId="9" xfId="0" applyFont="1" applyFill="1" applyBorder="1" applyAlignment="1">
      <alignment vertical="top"/>
    </xf>
    <xf numFmtId="0" fontId="14" fillId="4" borderId="11" xfId="0" applyFont="1" applyFill="1" applyBorder="1" applyAlignment="1">
      <alignment vertical="top"/>
    </xf>
    <xf numFmtId="49" fontId="14" fillId="4" borderId="21" xfId="0" applyNumberFormat="1" applyFont="1" applyFill="1" applyBorder="1" applyAlignment="1">
      <alignment vertical="top" wrapText="1"/>
    </xf>
    <xf numFmtId="0" fontId="14" fillId="4" borderId="0" xfId="0" applyFont="1" applyFill="1" applyAlignment="1">
      <alignment horizontal="left" vertical="top"/>
    </xf>
    <xf numFmtId="0" fontId="14" fillId="4" borderId="0" xfId="0" applyFont="1" applyFill="1" applyAlignment="1">
      <alignment horizontal="center" vertical="top"/>
    </xf>
    <xf numFmtId="165" fontId="14" fillId="4" borderId="0" xfId="0" applyNumberFormat="1" applyFont="1" applyFill="1" applyAlignment="1">
      <alignment horizontal="right"/>
    </xf>
    <xf numFmtId="0" fontId="14" fillId="4" borderId="0" xfId="0" applyFont="1" applyFill="1" applyAlignment="1">
      <alignment wrapText="1"/>
    </xf>
    <xf numFmtId="49" fontId="14" fillId="4" borderId="0" xfId="0" applyNumberFormat="1" applyFont="1" applyFill="1" applyAlignment="1">
      <alignment horizontal="center" vertical="center"/>
    </xf>
    <xf numFmtId="49" fontId="14" fillId="4" borderId="1" xfId="2" applyNumberFormat="1" applyFont="1" applyFill="1" applyBorder="1" applyAlignment="1">
      <alignment horizontal="center" vertical="top" wrapText="1"/>
    </xf>
    <xf numFmtId="3" fontId="14" fillId="4" borderId="1" xfId="0" applyNumberFormat="1" applyFont="1" applyFill="1" applyBorder="1" applyAlignment="1">
      <alignment horizontal="center" vertical="top" wrapText="1"/>
    </xf>
    <xf numFmtId="49" fontId="16" fillId="4" borderId="0" xfId="0" applyNumberFormat="1" applyFont="1" applyFill="1" applyAlignment="1">
      <alignment horizontal="right" vertical="top" wrapText="1"/>
    </xf>
    <xf numFmtId="167" fontId="14" fillId="4" borderId="0" xfId="0" applyNumberFormat="1" applyFont="1" applyFill="1" applyAlignment="1">
      <alignment horizontal="center" vertical="top" wrapText="1"/>
    </xf>
    <xf numFmtId="49" fontId="14" fillId="4" borderId="0" xfId="0" applyNumberFormat="1" applyFont="1" applyFill="1" applyAlignment="1">
      <alignment horizontal="center" vertical="top"/>
    </xf>
    <xf numFmtId="168" fontId="14" fillId="4" borderId="5" xfId="0" applyNumberFormat="1" applyFont="1" applyFill="1" applyBorder="1" applyAlignment="1">
      <alignment horizontal="center" vertical="top" wrapText="1"/>
    </xf>
    <xf numFmtId="49" fontId="14" fillId="4" borderId="0" xfId="0" applyNumberFormat="1" applyFont="1" applyFill="1" applyAlignment="1">
      <alignment horizontal="center" vertical="top" wrapText="1"/>
    </xf>
    <xf numFmtId="0" fontId="14" fillId="4" borderId="15" xfId="0" applyFont="1" applyFill="1" applyBorder="1" applyAlignment="1">
      <alignment horizontal="left" vertical="top"/>
    </xf>
    <xf numFmtId="0" fontId="14" fillId="0" borderId="1" xfId="0" applyFont="1" applyBorder="1" applyAlignment="1">
      <alignment horizontal="left" vertical="top" wrapText="1"/>
    </xf>
    <xf numFmtId="0" fontId="14" fillId="4" borderId="11" xfId="0" applyFont="1" applyFill="1" applyBorder="1" applyAlignment="1">
      <alignment horizontal="left" vertical="top" wrapText="1"/>
    </xf>
    <xf numFmtId="49" fontId="14" fillId="4" borderId="15" xfId="0" applyNumberFormat="1" applyFont="1" applyFill="1" applyBorder="1" applyAlignment="1">
      <alignment horizontal="center" vertical="top" wrapText="1"/>
    </xf>
    <xf numFmtId="0" fontId="14" fillId="4" borderId="1" xfId="0" applyFont="1" applyFill="1" applyBorder="1" applyAlignment="1">
      <alignment horizontal="left" vertical="top"/>
    </xf>
    <xf numFmtId="0" fontId="16" fillId="4" borderId="1" xfId="0" applyFont="1" applyFill="1" applyBorder="1" applyAlignment="1">
      <alignment horizontal="left" vertical="top"/>
    </xf>
    <xf numFmtId="49" fontId="14" fillId="4" borderId="7" xfId="0" applyNumberFormat="1" applyFont="1" applyFill="1" applyBorder="1" applyAlignment="1">
      <alignment horizontal="center" vertical="top" wrapText="1"/>
    </xf>
    <xf numFmtId="49" fontId="14" fillId="4" borderId="20" xfId="0" applyNumberFormat="1" applyFont="1" applyFill="1" applyBorder="1" applyAlignment="1">
      <alignment vertical="top" wrapText="1"/>
    </xf>
    <xf numFmtId="0" fontId="14" fillId="4" borderId="1" xfId="0" applyFont="1" applyFill="1" applyBorder="1" applyAlignment="1">
      <alignment vertical="top" wrapText="1"/>
    </xf>
    <xf numFmtId="49" fontId="14" fillId="4" borderId="25" xfId="0" applyNumberFormat="1" applyFont="1" applyFill="1" applyBorder="1" applyAlignment="1">
      <alignment vertical="top" wrapText="1"/>
    </xf>
    <xf numFmtId="49" fontId="14" fillId="4" borderId="8" xfId="0" applyNumberFormat="1" applyFont="1" applyFill="1" applyBorder="1" applyAlignment="1">
      <alignment vertical="top" wrapText="1"/>
    </xf>
    <xf numFmtId="49" fontId="14" fillId="0" borderId="1" xfId="0" applyNumberFormat="1" applyFont="1" applyBorder="1" applyAlignment="1">
      <alignment horizontal="left" vertical="top" wrapText="1"/>
    </xf>
    <xf numFmtId="0" fontId="14" fillId="4" borderId="36" xfId="0" applyFont="1" applyFill="1" applyBorder="1" applyAlignment="1">
      <alignment vertical="top"/>
    </xf>
    <xf numFmtId="0" fontId="14" fillId="4" borderId="15" xfId="0" applyFont="1" applyFill="1" applyBorder="1" applyAlignment="1">
      <alignment vertical="top"/>
    </xf>
    <xf numFmtId="2" fontId="14" fillId="4" borderId="1" xfId="0" applyNumberFormat="1" applyFont="1" applyFill="1" applyBorder="1" applyAlignment="1">
      <alignment vertical="top" wrapText="1"/>
    </xf>
    <xf numFmtId="0" fontId="16" fillId="0" borderId="0" xfId="0" applyFont="1" applyAlignment="1">
      <alignment vertical="top"/>
    </xf>
    <xf numFmtId="0" fontId="14" fillId="0" borderId="0" xfId="0" applyFont="1" applyAlignment="1">
      <alignment vertical="top"/>
    </xf>
    <xf numFmtId="49" fontId="14" fillId="4" borderId="12" xfId="0" applyNumberFormat="1" applyFont="1" applyFill="1" applyBorder="1" applyAlignment="1">
      <alignment horizontal="left" vertical="top" wrapText="1"/>
    </xf>
    <xf numFmtId="0" fontId="14" fillId="4" borderId="18" xfId="0" applyFont="1" applyFill="1" applyBorder="1" applyAlignment="1">
      <alignment horizontal="left" vertical="top"/>
    </xf>
    <xf numFmtId="49" fontId="14" fillId="4" borderId="15" xfId="0" applyNumberFormat="1" applyFont="1" applyFill="1" applyBorder="1" applyAlignment="1">
      <alignment horizontal="left" vertical="top" wrapText="1"/>
    </xf>
    <xf numFmtId="0" fontId="14" fillId="4" borderId="20" xfId="0" applyFont="1" applyFill="1" applyBorder="1" applyAlignment="1">
      <alignment vertical="top"/>
    </xf>
    <xf numFmtId="49" fontId="14" fillId="0" borderId="1" xfId="0" applyNumberFormat="1" applyFont="1" applyBorder="1" applyAlignment="1">
      <alignment horizontal="center" vertical="top" wrapText="1"/>
    </xf>
    <xf numFmtId="49" fontId="14" fillId="4" borderId="1" xfId="0" applyNumberFormat="1" applyFont="1" applyFill="1" applyBorder="1" applyAlignment="1">
      <alignment horizontal="center" vertical="top" wrapText="1"/>
    </xf>
    <xf numFmtId="49" fontId="14" fillId="4" borderId="8" xfId="0" applyNumberFormat="1" applyFont="1" applyFill="1" applyBorder="1" applyAlignment="1">
      <alignment horizontal="left" vertical="top" wrapText="1"/>
    </xf>
    <xf numFmtId="49" fontId="14" fillId="4" borderId="13" xfId="0" applyNumberFormat="1" applyFont="1" applyFill="1" applyBorder="1" applyAlignment="1">
      <alignment horizontal="left" vertical="top" wrapText="1"/>
    </xf>
    <xf numFmtId="49" fontId="14" fillId="4" borderId="1" xfId="0" applyNumberFormat="1" applyFont="1" applyFill="1" applyBorder="1" applyAlignment="1">
      <alignment horizontal="left" vertical="top" wrapText="1"/>
    </xf>
    <xf numFmtId="0" fontId="11" fillId="0" borderId="0" xfId="0" applyFont="1"/>
    <xf numFmtId="0" fontId="14" fillId="4" borderId="20" xfId="0" applyFont="1" applyFill="1" applyBorder="1" applyAlignment="1">
      <alignment horizontal="center" vertical="top"/>
    </xf>
    <xf numFmtId="0" fontId="14" fillId="4" borderId="1" xfId="7" applyFont="1" applyFill="1" applyBorder="1" applyAlignment="1">
      <alignment horizontal="center" vertical="top" wrapText="1"/>
    </xf>
    <xf numFmtId="49" fontId="14" fillId="0" borderId="12" xfId="0" applyNumberFormat="1" applyFont="1" applyBorder="1" applyAlignment="1">
      <alignment horizontal="left" vertical="top" wrapText="1"/>
    </xf>
    <xf numFmtId="165" fontId="14" fillId="4" borderId="41" xfId="0" applyNumberFormat="1" applyFont="1" applyFill="1" applyBorder="1" applyAlignment="1">
      <alignment horizontal="center" vertical="top"/>
    </xf>
    <xf numFmtId="165" fontId="14" fillId="4" borderId="66" xfId="0" applyNumberFormat="1" applyFont="1" applyFill="1" applyBorder="1" applyAlignment="1">
      <alignment horizontal="center" vertical="top"/>
    </xf>
    <xf numFmtId="1" fontId="14" fillId="4" borderId="1" xfId="2" applyNumberFormat="1" applyFont="1" applyFill="1" applyBorder="1" applyAlignment="1">
      <alignment horizontal="center" vertical="top" wrapText="1"/>
    </xf>
    <xf numFmtId="49" fontId="14" fillId="4" borderId="68" xfId="0" applyNumberFormat="1" applyFont="1" applyFill="1" applyBorder="1" applyAlignment="1">
      <alignment horizontal="left" vertical="top" wrapText="1"/>
    </xf>
    <xf numFmtId="0" fontId="14" fillId="4" borderId="24" xfId="0" applyFont="1" applyFill="1" applyBorder="1" applyAlignment="1">
      <alignment horizontal="left" vertical="top"/>
    </xf>
    <xf numFmtId="165" fontId="14" fillId="4" borderId="43" xfId="0" applyNumberFormat="1" applyFont="1" applyFill="1" applyBorder="1" applyAlignment="1">
      <alignment horizontal="center" vertical="top"/>
    </xf>
    <xf numFmtId="165" fontId="14" fillId="4" borderId="0" xfId="0" applyNumberFormat="1" applyFont="1" applyFill="1" applyAlignment="1">
      <alignment horizontal="center" vertical="top"/>
    </xf>
    <xf numFmtId="165" fontId="16" fillId="4" borderId="3" xfId="0" applyNumberFormat="1" applyFont="1" applyFill="1" applyBorder="1" applyAlignment="1">
      <alignment horizontal="center" vertical="top"/>
    </xf>
    <xf numFmtId="49" fontId="16" fillId="4" borderId="1" xfId="0" applyNumberFormat="1" applyFont="1" applyFill="1" applyBorder="1" applyAlignment="1">
      <alignment horizontal="left" vertical="top" wrapText="1"/>
    </xf>
    <xf numFmtId="165" fontId="14" fillId="4" borderId="50" xfId="0" applyNumberFormat="1" applyFont="1" applyFill="1" applyBorder="1" applyAlignment="1">
      <alignment horizontal="center" vertical="top"/>
    </xf>
    <xf numFmtId="165" fontId="14" fillId="4" borderId="44" xfId="0" applyNumberFormat="1" applyFont="1" applyFill="1" applyBorder="1" applyAlignment="1">
      <alignment horizontal="center" vertical="top"/>
    </xf>
    <xf numFmtId="165" fontId="16" fillId="4" borderId="5" xfId="0" applyNumberFormat="1" applyFont="1" applyFill="1" applyBorder="1" applyAlignment="1">
      <alignment horizontal="center" vertical="top"/>
    </xf>
    <xf numFmtId="165" fontId="14" fillId="4" borderId="6" xfId="0" applyNumberFormat="1" applyFont="1" applyFill="1" applyBorder="1" applyAlignment="1">
      <alignment horizontal="center" vertical="top"/>
    </xf>
    <xf numFmtId="167" fontId="14" fillId="2" borderId="41" xfId="0" applyNumberFormat="1" applyFont="1" applyFill="1" applyBorder="1" applyAlignment="1">
      <alignment horizontal="center" vertical="top"/>
    </xf>
    <xf numFmtId="167" fontId="14" fillId="4" borderId="71" xfId="0" applyNumberFormat="1" applyFont="1" applyFill="1" applyBorder="1" applyAlignment="1">
      <alignment horizontal="center" vertical="top"/>
    </xf>
    <xf numFmtId="167" fontId="14" fillId="4" borderId="29" xfId="0" applyNumberFormat="1" applyFont="1" applyFill="1" applyBorder="1" applyAlignment="1">
      <alignment horizontal="center" vertical="top"/>
    </xf>
    <xf numFmtId="167" fontId="14" fillId="4" borderId="1" xfId="0" applyNumberFormat="1" applyFont="1" applyFill="1" applyBorder="1" applyAlignment="1">
      <alignment horizontal="center" vertical="top"/>
    </xf>
    <xf numFmtId="0" fontId="16" fillId="3" borderId="16" xfId="0" applyFont="1" applyFill="1" applyBorder="1" applyAlignment="1">
      <alignment vertical="top" wrapText="1"/>
    </xf>
    <xf numFmtId="0" fontId="14" fillId="4" borderId="1" xfId="0" applyFont="1" applyFill="1" applyBorder="1" applyAlignment="1">
      <alignment horizontal="center" vertical="top"/>
    </xf>
    <xf numFmtId="0" fontId="14" fillId="4" borderId="15" xfId="0" applyFont="1" applyFill="1" applyBorder="1" applyAlignment="1">
      <alignment horizontal="center" vertical="top" wrapText="1"/>
    </xf>
    <xf numFmtId="49" fontId="14" fillId="4" borderId="2" xfId="0" applyNumberFormat="1" applyFont="1" applyFill="1" applyBorder="1" applyAlignment="1">
      <alignment horizontal="left" vertical="top" wrapText="1"/>
    </xf>
    <xf numFmtId="0" fontId="14" fillId="4" borderId="24" xfId="0" applyFont="1" applyFill="1" applyBorder="1" applyAlignment="1">
      <alignment horizontal="center" vertical="top" wrapText="1"/>
    </xf>
    <xf numFmtId="49" fontId="14" fillId="4" borderId="17" xfId="0" applyNumberFormat="1" applyFont="1" applyFill="1" applyBorder="1" applyAlignment="1">
      <alignment horizontal="left" vertical="top" wrapText="1"/>
    </xf>
    <xf numFmtId="0" fontId="14" fillId="4" borderId="36" xfId="0" applyFont="1" applyFill="1" applyBorder="1" applyAlignment="1">
      <alignment horizontal="left" vertical="top"/>
    </xf>
    <xf numFmtId="0" fontId="14" fillId="4" borderId="20" xfId="0" applyFont="1" applyFill="1" applyBorder="1" applyAlignment="1">
      <alignment horizontal="center" vertical="top" wrapText="1"/>
    </xf>
    <xf numFmtId="0" fontId="14" fillId="4" borderId="20" xfId="0" applyFont="1" applyFill="1" applyBorder="1" applyAlignment="1">
      <alignment vertical="top" wrapText="1"/>
    </xf>
    <xf numFmtId="49" fontId="14" fillId="4" borderId="11" xfId="0" applyNumberFormat="1" applyFont="1" applyFill="1" applyBorder="1" applyAlignment="1">
      <alignment horizontal="center" vertical="top" wrapText="1"/>
    </xf>
    <xf numFmtId="0" fontId="14" fillId="4" borderId="11" xfId="0" applyFont="1" applyFill="1" applyBorder="1" applyAlignment="1">
      <alignment horizontal="center" vertical="top" wrapText="1"/>
    </xf>
    <xf numFmtId="165" fontId="14" fillId="4" borderId="47" xfId="0" applyNumberFormat="1" applyFont="1" applyFill="1" applyBorder="1" applyAlignment="1">
      <alignment horizontal="center" vertical="top"/>
    </xf>
    <xf numFmtId="0" fontId="14" fillId="4" borderId="22" xfId="0" applyFont="1" applyFill="1" applyBorder="1" applyAlignment="1">
      <alignment vertical="top"/>
    </xf>
    <xf numFmtId="167" fontId="14" fillId="4" borderId="41" xfId="0" applyNumberFormat="1" applyFont="1" applyFill="1" applyBorder="1" applyAlignment="1">
      <alignment horizontal="center" vertical="top"/>
    </xf>
    <xf numFmtId="167" fontId="14" fillId="4" borderId="46" xfId="0" applyNumberFormat="1" applyFont="1" applyFill="1" applyBorder="1" applyAlignment="1">
      <alignment horizontal="center" vertical="top"/>
    </xf>
    <xf numFmtId="165" fontId="14" fillId="4" borderId="46" xfId="0" applyNumberFormat="1" applyFont="1" applyFill="1" applyBorder="1" applyAlignment="1">
      <alignment horizontal="center" vertical="top"/>
    </xf>
    <xf numFmtId="165" fontId="14" fillId="4" borderId="0" xfId="0" applyNumberFormat="1" applyFont="1" applyFill="1" applyAlignment="1">
      <alignment horizontal="left" vertical="top" wrapText="1"/>
    </xf>
    <xf numFmtId="49" fontId="14" fillId="4" borderId="25" xfId="0" applyNumberFormat="1" applyFont="1" applyFill="1" applyBorder="1" applyAlignment="1">
      <alignment horizontal="left" vertical="top" wrapText="1"/>
    </xf>
    <xf numFmtId="0" fontId="14" fillId="4" borderId="7" xfId="0" applyFont="1" applyFill="1" applyBorder="1" applyAlignment="1">
      <alignment horizontal="left" vertical="top" wrapText="1"/>
    </xf>
    <xf numFmtId="49" fontId="14" fillId="4" borderId="7" xfId="0" applyNumberFormat="1" applyFont="1" applyFill="1" applyBorder="1" applyAlignment="1">
      <alignment horizontal="left" vertical="top" wrapText="1"/>
    </xf>
    <xf numFmtId="49" fontId="14" fillId="0" borderId="13" xfId="0" applyNumberFormat="1" applyFont="1" applyBorder="1" applyAlignment="1">
      <alignment horizontal="left" vertical="top" wrapText="1"/>
    </xf>
    <xf numFmtId="49" fontId="16" fillId="0" borderId="55" xfId="0" applyNumberFormat="1" applyFont="1" applyBorder="1" applyAlignment="1">
      <alignment horizontal="center" vertical="top" wrapText="1"/>
    </xf>
    <xf numFmtId="49" fontId="16" fillId="0" borderId="16" xfId="0" applyNumberFormat="1" applyFont="1" applyBorder="1" applyAlignment="1">
      <alignment horizontal="center" vertical="top" wrapText="1"/>
    </xf>
    <xf numFmtId="0" fontId="16" fillId="4" borderId="0" xfId="0" applyFont="1" applyFill="1" applyAlignment="1">
      <alignment horizontal="center" vertical="top" wrapText="1"/>
    </xf>
    <xf numFmtId="0" fontId="14" fillId="4" borderId="0" xfId="0" applyFont="1" applyFill="1" applyAlignment="1">
      <alignment horizontal="left" vertical="top" wrapText="1"/>
    </xf>
    <xf numFmtId="49" fontId="14" fillId="4" borderId="14" xfId="0" applyNumberFormat="1" applyFont="1" applyFill="1" applyBorder="1" applyAlignment="1">
      <alignment horizontal="left" vertical="top" wrapText="1"/>
    </xf>
    <xf numFmtId="0" fontId="16" fillId="4" borderId="0" xfId="0" applyFont="1" applyFill="1" applyAlignment="1">
      <alignment horizontal="center"/>
    </xf>
    <xf numFmtId="49" fontId="14" fillId="0" borderId="14" xfId="0" applyNumberFormat="1" applyFont="1" applyBorder="1" applyAlignment="1">
      <alignment horizontal="left" vertical="top" wrapText="1"/>
    </xf>
    <xf numFmtId="49" fontId="14" fillId="0" borderId="25" xfId="0" applyNumberFormat="1" applyFont="1" applyBorder="1" applyAlignment="1">
      <alignment horizontal="left" vertical="top" wrapText="1"/>
    </xf>
    <xf numFmtId="49" fontId="14" fillId="0" borderId="8" xfId="0" applyNumberFormat="1" applyFont="1" applyBorder="1" applyAlignment="1">
      <alignment horizontal="left" vertical="top" wrapText="1"/>
    </xf>
    <xf numFmtId="165" fontId="14" fillId="4" borderId="33" xfId="0" applyNumberFormat="1" applyFont="1" applyFill="1" applyBorder="1" applyAlignment="1">
      <alignment horizontal="center" vertical="top"/>
    </xf>
    <xf numFmtId="165" fontId="16" fillId="4" borderId="28" xfId="0" applyNumberFormat="1" applyFont="1" applyFill="1" applyBorder="1" applyAlignment="1">
      <alignment horizontal="center" vertical="top"/>
    </xf>
    <xf numFmtId="165" fontId="14" fillId="4" borderId="29" xfId="0" applyNumberFormat="1" applyFont="1" applyFill="1" applyBorder="1" applyAlignment="1">
      <alignment horizontal="center" vertical="top"/>
    </xf>
    <xf numFmtId="165" fontId="14" fillId="4" borderId="23" xfId="0" applyNumberFormat="1" applyFont="1" applyFill="1" applyBorder="1" applyAlignment="1">
      <alignment horizontal="center" vertical="top"/>
    </xf>
    <xf numFmtId="168" fontId="14" fillId="4" borderId="0" xfId="0" applyNumberFormat="1" applyFont="1" applyFill="1" applyAlignment="1">
      <alignment horizontal="center" vertical="top" wrapText="1"/>
    </xf>
    <xf numFmtId="0" fontId="14" fillId="4" borderId="0" xfId="0" applyFont="1" applyFill="1" applyAlignment="1">
      <alignment horizontal="left" wrapText="1"/>
    </xf>
    <xf numFmtId="165" fontId="16" fillId="4" borderId="0" xfId="0" applyNumberFormat="1" applyFont="1" applyFill="1" applyAlignment="1">
      <alignment horizontal="center" vertical="top"/>
    </xf>
    <xf numFmtId="168" fontId="16" fillId="4" borderId="32" xfId="0" applyNumberFormat="1" applyFont="1" applyFill="1" applyBorder="1" applyAlignment="1">
      <alignment horizontal="center" vertical="top" wrapText="1"/>
    </xf>
    <xf numFmtId="0" fontId="16" fillId="4" borderId="32" xfId="0" applyFont="1" applyFill="1" applyBorder="1" applyAlignment="1">
      <alignment vertical="top" wrapText="1"/>
    </xf>
    <xf numFmtId="168" fontId="16" fillId="6" borderId="16" xfId="0" applyNumberFormat="1" applyFont="1" applyFill="1" applyBorder="1" applyAlignment="1">
      <alignment horizontal="center" vertical="top" wrapText="1"/>
    </xf>
    <xf numFmtId="2" fontId="16" fillId="4" borderId="1" xfId="0" applyNumberFormat="1" applyFont="1" applyFill="1" applyBorder="1" applyAlignment="1">
      <alignment horizontal="left" vertical="top" wrapText="1"/>
    </xf>
    <xf numFmtId="168" fontId="16" fillId="8" borderId="16" xfId="0" applyNumberFormat="1" applyFont="1" applyFill="1" applyBorder="1" applyAlignment="1">
      <alignment horizontal="center" vertical="top" wrapText="1"/>
    </xf>
    <xf numFmtId="2" fontId="14" fillId="4" borderId="1" xfId="0" applyNumberFormat="1" applyFont="1" applyFill="1" applyBorder="1" applyAlignment="1">
      <alignment horizontal="left" vertical="top" wrapText="1"/>
    </xf>
    <xf numFmtId="49" fontId="14" fillId="0" borderId="7" xfId="0" applyNumberFormat="1" applyFont="1" applyBorder="1" applyAlignment="1">
      <alignment horizontal="left" vertical="top" wrapText="1"/>
    </xf>
    <xf numFmtId="165" fontId="14" fillId="4" borderId="35" xfId="0" applyNumberFormat="1" applyFont="1" applyFill="1" applyBorder="1" applyAlignment="1">
      <alignment horizontal="center" vertical="top"/>
    </xf>
    <xf numFmtId="49" fontId="14" fillId="0" borderId="2" xfId="0" applyNumberFormat="1" applyFont="1" applyBorder="1" applyAlignment="1">
      <alignment horizontal="left" vertical="top" wrapText="1"/>
    </xf>
    <xf numFmtId="165" fontId="14" fillId="2" borderId="50" xfId="0" applyNumberFormat="1" applyFont="1" applyFill="1" applyBorder="1" applyAlignment="1">
      <alignment horizontal="center" vertical="top"/>
    </xf>
    <xf numFmtId="165" fontId="14" fillId="4" borderId="10" xfId="0" applyNumberFormat="1" applyFont="1" applyFill="1" applyBorder="1" applyAlignment="1">
      <alignment horizontal="center" vertical="top"/>
    </xf>
    <xf numFmtId="165" fontId="14" fillId="4" borderId="52" xfId="0" applyNumberFormat="1" applyFont="1" applyFill="1" applyBorder="1" applyAlignment="1">
      <alignment horizontal="center" vertical="top"/>
    </xf>
    <xf numFmtId="49" fontId="14" fillId="4" borderId="20" xfId="0" applyNumberFormat="1" applyFont="1" applyFill="1" applyBorder="1" applyAlignment="1">
      <alignment horizontal="left" vertical="top" wrapText="1"/>
    </xf>
    <xf numFmtId="49" fontId="14" fillId="4" borderId="20" xfId="0" applyNumberFormat="1" applyFont="1" applyFill="1" applyBorder="1" applyAlignment="1">
      <alignment horizontal="center" vertical="top" wrapText="1"/>
    </xf>
    <xf numFmtId="0" fontId="14" fillId="4" borderId="1" xfId="0" applyFont="1" applyFill="1" applyBorder="1" applyAlignment="1">
      <alignment vertical="top"/>
    </xf>
    <xf numFmtId="1" fontId="14" fillId="4" borderId="1" xfId="0" applyNumberFormat="1" applyFont="1" applyFill="1" applyBorder="1" applyAlignment="1">
      <alignment horizontal="center" vertical="top" wrapText="1"/>
    </xf>
    <xf numFmtId="49" fontId="14" fillId="0" borderId="17" xfId="0" applyNumberFormat="1" applyFont="1" applyBorder="1" applyAlignment="1">
      <alignment vertical="top" wrapText="1"/>
    </xf>
    <xf numFmtId="165" fontId="14" fillId="4" borderId="59" xfId="0" applyNumberFormat="1" applyFont="1" applyFill="1" applyBorder="1" applyAlignment="1">
      <alignment horizontal="center" vertical="top"/>
    </xf>
    <xf numFmtId="165" fontId="14" fillId="4" borderId="45" xfId="0" applyNumberFormat="1" applyFont="1" applyFill="1" applyBorder="1" applyAlignment="1">
      <alignment horizontal="center" vertical="top"/>
    </xf>
    <xf numFmtId="165" fontId="14" fillId="2" borderId="47" xfId="0" applyNumberFormat="1" applyFont="1" applyFill="1" applyBorder="1" applyAlignment="1">
      <alignment horizontal="center" vertical="top"/>
    </xf>
    <xf numFmtId="49" fontId="14" fillId="0" borderId="25" xfId="0" applyNumberFormat="1" applyFont="1" applyBorder="1" applyAlignment="1">
      <alignment vertical="top" wrapText="1"/>
    </xf>
    <xf numFmtId="0" fontId="14" fillId="0" borderId="20" xfId="0" applyFont="1" applyBorder="1" applyAlignment="1">
      <alignment vertical="top"/>
    </xf>
    <xf numFmtId="165" fontId="14" fillId="2" borderId="29" xfId="0" applyNumberFormat="1" applyFont="1" applyFill="1" applyBorder="1" applyAlignment="1">
      <alignment horizontal="center" vertical="top"/>
    </xf>
    <xf numFmtId="165" fontId="14" fillId="2" borderId="52" xfId="0" applyNumberFormat="1" applyFont="1" applyFill="1" applyBorder="1" applyAlignment="1">
      <alignment horizontal="center" vertical="top"/>
    </xf>
    <xf numFmtId="49" fontId="14" fillId="0" borderId="15" xfId="0" applyNumberFormat="1" applyFont="1" applyBorder="1" applyAlignment="1">
      <alignment horizontal="center" vertical="top" wrapText="1"/>
    </xf>
    <xf numFmtId="165" fontId="14" fillId="4" borderId="5" xfId="0" applyNumberFormat="1" applyFont="1" applyFill="1" applyBorder="1" applyAlignment="1">
      <alignment horizontal="center" vertical="top"/>
    </xf>
    <xf numFmtId="165" fontId="14" fillId="0" borderId="50" xfId="0" applyNumberFormat="1" applyFont="1" applyBorder="1" applyAlignment="1">
      <alignment horizontal="center" vertical="top"/>
    </xf>
    <xf numFmtId="165" fontId="14" fillId="0" borderId="52" xfId="0" applyNumberFormat="1" applyFont="1" applyBorder="1" applyAlignment="1">
      <alignment horizontal="center" vertical="top"/>
    </xf>
    <xf numFmtId="49" fontId="20" fillId="4" borderId="1" xfId="0" applyNumberFormat="1" applyFont="1" applyFill="1" applyBorder="1" applyAlignment="1">
      <alignment horizontal="center" vertical="top" wrapText="1"/>
    </xf>
    <xf numFmtId="165" fontId="14" fillId="2" borderId="45" xfId="0" applyNumberFormat="1" applyFont="1" applyFill="1" applyBorder="1" applyAlignment="1">
      <alignment horizontal="center" vertical="top"/>
    </xf>
    <xf numFmtId="1" fontId="14" fillId="4" borderId="13" xfId="7" applyNumberFormat="1" applyFont="1" applyFill="1" applyBorder="1" applyAlignment="1">
      <alignment horizontal="left" vertical="top" wrapText="1"/>
    </xf>
    <xf numFmtId="49" fontId="16" fillId="4" borderId="15" xfId="0" applyNumberFormat="1" applyFont="1" applyFill="1" applyBorder="1" applyAlignment="1">
      <alignment horizontal="left" vertical="top" wrapText="1"/>
    </xf>
    <xf numFmtId="1" fontId="14" fillId="4" borderId="7" xfId="0" applyNumberFormat="1" applyFont="1" applyFill="1" applyBorder="1" applyAlignment="1">
      <alignment horizontal="center" vertical="top" wrapText="1"/>
    </xf>
    <xf numFmtId="49" fontId="14" fillId="4" borderId="23" xfId="0" applyNumberFormat="1" applyFont="1" applyFill="1" applyBorder="1" applyAlignment="1">
      <alignment vertical="top" wrapText="1"/>
    </xf>
    <xf numFmtId="2" fontId="14" fillId="0" borderId="1" xfId="0" applyNumberFormat="1" applyFont="1" applyBorder="1" applyAlignment="1">
      <alignment horizontal="left" vertical="top" wrapText="1"/>
    </xf>
    <xf numFmtId="49" fontId="14" fillId="4" borderId="66" xfId="0" applyNumberFormat="1" applyFont="1" applyFill="1" applyBorder="1" applyAlignment="1">
      <alignment vertical="top" wrapText="1"/>
    </xf>
    <xf numFmtId="0" fontId="16" fillId="6" borderId="16" xfId="0" applyFont="1" applyFill="1" applyBorder="1" applyAlignment="1">
      <alignment vertical="top" wrapText="1"/>
    </xf>
    <xf numFmtId="0" fontId="16" fillId="8" borderId="16" xfId="0" applyFont="1" applyFill="1" applyBorder="1" applyAlignment="1">
      <alignment vertical="top" wrapText="1"/>
    </xf>
    <xf numFmtId="16" fontId="14" fillId="4" borderId="1" xfId="0" applyNumberFormat="1" applyFont="1" applyFill="1" applyBorder="1" applyAlignment="1">
      <alignment horizontal="center" vertical="top" wrapText="1"/>
    </xf>
    <xf numFmtId="0" fontId="14" fillId="0" borderId="1" xfId="0" applyFont="1" applyBorder="1" applyAlignment="1">
      <alignment horizontal="center" vertical="top" wrapText="1"/>
    </xf>
    <xf numFmtId="167" fontId="14" fillId="4" borderId="76" xfId="0" applyNumberFormat="1" applyFont="1" applyFill="1" applyBorder="1" applyAlignment="1">
      <alignment horizontal="center" vertical="top"/>
    </xf>
    <xf numFmtId="167" fontId="14" fillId="4" borderId="76" xfId="0" applyNumberFormat="1" applyFont="1" applyFill="1" applyBorder="1" applyAlignment="1">
      <alignment vertical="top"/>
    </xf>
    <xf numFmtId="0" fontId="14" fillId="0" borderId="15" xfId="0" applyFont="1" applyBorder="1" applyAlignment="1">
      <alignment horizontal="center" vertical="top" wrapText="1"/>
    </xf>
    <xf numFmtId="0" fontId="14" fillId="0" borderId="1" xfId="0" applyFont="1" applyBorder="1" applyAlignment="1">
      <alignment horizontal="center" vertical="top"/>
    </xf>
    <xf numFmtId="0" fontId="14" fillId="2" borderId="15" xfId="0" applyFont="1" applyFill="1" applyBorder="1" applyAlignment="1">
      <alignment vertical="top"/>
    </xf>
    <xf numFmtId="16" fontId="14" fillId="2" borderId="1" xfId="0" applyNumberFormat="1" applyFont="1" applyFill="1" applyBorder="1" applyAlignment="1">
      <alignment horizontal="center" vertical="top" wrapText="1"/>
    </xf>
    <xf numFmtId="49" fontId="14" fillId="2" borderId="8" xfId="0" applyNumberFormat="1" applyFont="1" applyFill="1" applyBorder="1" applyAlignment="1">
      <alignment vertical="top" wrapText="1"/>
    </xf>
    <xf numFmtId="49" fontId="14" fillId="4" borderId="1" xfId="8" applyNumberFormat="1" applyFont="1" applyFill="1" applyBorder="1" applyAlignment="1">
      <alignment vertical="top" wrapText="1"/>
    </xf>
    <xf numFmtId="0" fontId="14" fillId="0" borderId="1" xfId="8" applyFont="1" applyBorder="1" applyAlignment="1">
      <alignment horizontal="left" vertical="top"/>
    </xf>
    <xf numFmtId="165" fontId="14" fillId="2" borderId="1" xfId="0" applyNumberFormat="1" applyFont="1" applyFill="1" applyBorder="1" applyAlignment="1">
      <alignment vertical="top" wrapText="1"/>
    </xf>
    <xf numFmtId="49" fontId="14" fillId="2" borderId="1" xfId="0" applyNumberFormat="1" applyFont="1" applyFill="1" applyBorder="1" applyAlignment="1">
      <alignment vertical="top" wrapText="1"/>
    </xf>
    <xf numFmtId="165" fontId="16" fillId="4" borderId="74" xfId="0" applyNumberFormat="1" applyFont="1" applyFill="1" applyBorder="1" applyAlignment="1">
      <alignment horizontal="center" vertical="top"/>
    </xf>
    <xf numFmtId="165" fontId="16" fillId="4" borderId="43" xfId="0" applyNumberFormat="1" applyFont="1" applyFill="1" applyBorder="1" applyAlignment="1">
      <alignment horizontal="center" vertical="top"/>
    </xf>
    <xf numFmtId="164" fontId="14" fillId="4" borderId="0" xfId="0" applyNumberFormat="1" applyFont="1" applyFill="1" applyAlignment="1">
      <alignment vertical="top" wrapText="1"/>
    </xf>
    <xf numFmtId="49" fontId="16" fillId="4" borderId="0" xfId="0" applyNumberFormat="1" applyFont="1" applyFill="1" applyAlignment="1">
      <alignment horizontal="center" vertical="top" wrapText="1"/>
    </xf>
    <xf numFmtId="2" fontId="16" fillId="4" borderId="0" xfId="0" applyNumberFormat="1" applyFont="1" applyFill="1" applyAlignment="1">
      <alignment horizontal="left" vertical="top" wrapText="1"/>
    </xf>
    <xf numFmtId="164" fontId="14" fillId="4" borderId="0" xfId="0" applyNumberFormat="1" applyFont="1" applyFill="1" applyAlignment="1">
      <alignment horizontal="center" vertical="top" wrapText="1"/>
    </xf>
    <xf numFmtId="164" fontId="16" fillId="4" borderId="0" xfId="0" applyNumberFormat="1" applyFont="1" applyFill="1" applyAlignment="1">
      <alignment horizontal="center" vertical="top" wrapText="1"/>
    </xf>
    <xf numFmtId="0" fontId="14" fillId="4" borderId="0" xfId="0" applyFont="1" applyFill="1" applyAlignment="1">
      <alignment horizontal="center" vertical="top" wrapText="1"/>
    </xf>
    <xf numFmtId="49" fontId="16" fillId="4" borderId="28" xfId="0" applyNumberFormat="1" applyFont="1" applyFill="1" applyBorder="1" applyAlignment="1">
      <alignment horizontal="center" wrapText="1"/>
    </xf>
    <xf numFmtId="49" fontId="16" fillId="4" borderId="16" xfId="0" applyNumberFormat="1" applyFont="1" applyFill="1" applyBorder="1" applyAlignment="1">
      <alignment horizontal="center" wrapText="1"/>
    </xf>
    <xf numFmtId="49" fontId="16" fillId="4" borderId="31" xfId="0" applyNumberFormat="1" applyFont="1" applyFill="1" applyBorder="1" applyAlignment="1">
      <alignment horizontal="center" wrapText="1"/>
    </xf>
    <xf numFmtId="0" fontId="16" fillId="4" borderId="0" xfId="0" applyFont="1" applyFill="1" applyAlignment="1">
      <alignment vertical="top" wrapText="1"/>
    </xf>
    <xf numFmtId="0" fontId="14" fillId="4" borderId="15" xfId="0" applyFont="1" applyFill="1" applyBorder="1" applyAlignment="1">
      <alignment vertical="top" wrapText="1"/>
    </xf>
    <xf numFmtId="49" fontId="16" fillId="4" borderId="48" xfId="0" applyNumberFormat="1" applyFont="1" applyFill="1" applyBorder="1" applyAlignment="1">
      <alignment horizontal="center" wrapText="1"/>
    </xf>
    <xf numFmtId="49" fontId="16" fillId="4" borderId="32" xfId="0" applyNumberFormat="1" applyFont="1" applyFill="1" applyBorder="1" applyAlignment="1">
      <alignment horizontal="center" wrapText="1"/>
    </xf>
    <xf numFmtId="49" fontId="16" fillId="4" borderId="65" xfId="0" applyNumberFormat="1" applyFont="1" applyFill="1" applyBorder="1" applyAlignment="1">
      <alignment horizontal="center" wrapText="1"/>
    </xf>
    <xf numFmtId="0" fontId="16" fillId="8" borderId="31" xfId="0" applyFont="1" applyFill="1" applyBorder="1" applyAlignment="1">
      <alignment horizontal="left" vertical="top" wrapText="1"/>
    </xf>
    <xf numFmtId="49" fontId="16" fillId="4" borderId="61" xfId="0" applyNumberFormat="1" applyFont="1" applyFill="1" applyBorder="1" applyAlignment="1">
      <alignment horizontal="center" wrapText="1"/>
    </xf>
    <xf numFmtId="165" fontId="14" fillId="2" borderId="41" xfId="0" applyNumberFormat="1" applyFont="1" applyFill="1" applyBorder="1" applyAlignment="1">
      <alignment horizontal="center" vertical="top"/>
    </xf>
    <xf numFmtId="165" fontId="14" fillId="0" borderId="66" xfId="0" applyNumberFormat="1" applyFont="1" applyBorder="1" applyAlignment="1">
      <alignment horizontal="center" vertical="top"/>
    </xf>
    <xf numFmtId="165" fontId="14" fillId="0" borderId="23" xfId="0" applyNumberFormat="1" applyFont="1" applyBorder="1" applyAlignment="1">
      <alignment horizontal="center" vertical="top"/>
    </xf>
    <xf numFmtId="167" fontId="16" fillId="0" borderId="28" xfId="0" applyNumberFormat="1" applyFont="1" applyBorder="1" applyAlignment="1">
      <alignment vertical="top"/>
    </xf>
    <xf numFmtId="0" fontId="14" fillId="2" borderId="0" xfId="0" applyFont="1" applyFill="1" applyAlignment="1">
      <alignment vertical="top"/>
    </xf>
    <xf numFmtId="0" fontId="14" fillId="0" borderId="0" xfId="0" applyFont="1" applyAlignment="1">
      <alignment horizontal="center" vertical="top"/>
    </xf>
    <xf numFmtId="49" fontId="14" fillId="0" borderId="0" xfId="0" applyNumberFormat="1" applyFont="1" applyAlignment="1">
      <alignment horizontal="center" vertical="top" wrapText="1"/>
    </xf>
    <xf numFmtId="0" fontId="14" fillId="0" borderId="0" xfId="0" applyFont="1" applyAlignment="1">
      <alignment horizontal="left" vertical="top"/>
    </xf>
    <xf numFmtId="0" fontId="16" fillId="0" borderId="0" xfId="0" applyFont="1" applyAlignment="1">
      <alignment horizontal="center" vertical="top"/>
    </xf>
    <xf numFmtId="0" fontId="16" fillId="0" borderId="0" xfId="0" applyFont="1" applyAlignment="1">
      <alignment horizontal="right" vertical="top"/>
    </xf>
    <xf numFmtId="0" fontId="16" fillId="2" borderId="0" xfId="0" applyFont="1" applyFill="1" applyAlignment="1">
      <alignment vertical="top"/>
    </xf>
    <xf numFmtId="49" fontId="16" fillId="0" borderId="0" xfId="0" applyNumberFormat="1" applyFont="1" applyAlignment="1">
      <alignment horizontal="center" vertical="top"/>
    </xf>
    <xf numFmtId="0" fontId="14" fillId="0" borderId="0" xfId="0" applyFont="1" applyAlignment="1">
      <alignment vertical="top" wrapText="1"/>
    </xf>
    <xf numFmtId="0" fontId="14" fillId="0" borderId="32" xfId="0" applyFont="1" applyBorder="1" applyAlignment="1">
      <alignment vertical="top" wrapText="1"/>
    </xf>
    <xf numFmtId="0" fontId="16" fillId="0" borderId="32" xfId="0" applyFont="1" applyBorder="1" applyAlignment="1">
      <alignment vertical="top" wrapText="1"/>
    </xf>
    <xf numFmtId="49" fontId="16" fillId="0" borderId="6" xfId="0" applyNumberFormat="1" applyFont="1" applyBorder="1" applyAlignment="1">
      <alignment vertical="top" wrapText="1"/>
    </xf>
    <xf numFmtId="0" fontId="16" fillId="5" borderId="32" xfId="0" applyFont="1" applyFill="1" applyBorder="1" applyAlignment="1">
      <alignment vertical="top" wrapText="1"/>
    </xf>
    <xf numFmtId="49" fontId="16" fillId="4" borderId="7" xfId="0" applyNumberFormat="1" applyFont="1" applyFill="1" applyBorder="1" applyAlignment="1">
      <alignment horizontal="center" vertical="top" wrapText="1"/>
    </xf>
    <xf numFmtId="0" fontId="16" fillId="2" borderId="15" xfId="0" applyFont="1" applyFill="1" applyBorder="1" applyAlignment="1">
      <alignment vertical="top" wrapText="1"/>
    </xf>
    <xf numFmtId="0" fontId="16" fillId="4" borderId="1" xfId="0" applyFont="1" applyFill="1" applyBorder="1" applyAlignment="1">
      <alignment horizontal="left" vertical="top" wrapText="1"/>
    </xf>
    <xf numFmtId="0" fontId="14" fillId="4" borderId="24" xfId="0" applyFont="1" applyFill="1" applyBorder="1" applyAlignment="1">
      <alignment vertical="top"/>
    </xf>
    <xf numFmtId="167" fontId="14" fillId="4" borderId="29" xfId="0" applyNumberFormat="1" applyFont="1" applyFill="1" applyBorder="1" applyAlignment="1">
      <alignment vertical="top"/>
    </xf>
    <xf numFmtId="49" fontId="14" fillId="0" borderId="12" xfId="0" applyNumberFormat="1" applyFont="1" applyBorder="1" applyAlignment="1">
      <alignment vertical="top" wrapText="1"/>
    </xf>
    <xf numFmtId="0" fontId="14" fillId="0" borderId="18" xfId="0" applyFont="1" applyBorder="1" applyAlignment="1">
      <alignment vertical="top"/>
    </xf>
    <xf numFmtId="49" fontId="14" fillId="0" borderId="8" xfId="0" applyNumberFormat="1" applyFont="1" applyBorder="1" applyAlignment="1">
      <alignment vertical="top" wrapText="1"/>
    </xf>
    <xf numFmtId="49" fontId="14" fillId="4" borderId="21" xfId="0" applyNumberFormat="1" applyFont="1" applyFill="1" applyBorder="1" applyAlignment="1">
      <alignment horizontal="left" vertical="top" wrapText="1"/>
    </xf>
    <xf numFmtId="49" fontId="14" fillId="4" borderId="0" xfId="0" applyNumberFormat="1" applyFont="1" applyFill="1" applyAlignment="1">
      <alignment horizontal="left" vertical="top" wrapText="1"/>
    </xf>
    <xf numFmtId="49" fontId="16" fillId="2" borderId="15" xfId="0" applyNumberFormat="1" applyFont="1" applyFill="1" applyBorder="1" applyAlignment="1">
      <alignment vertical="top" wrapText="1"/>
    </xf>
    <xf numFmtId="164" fontId="16" fillId="2" borderId="1" xfId="0" applyNumberFormat="1" applyFont="1" applyFill="1" applyBorder="1" applyAlignment="1">
      <alignment vertical="top" wrapText="1"/>
    </xf>
    <xf numFmtId="0" fontId="16" fillId="5" borderId="16" xfId="0" applyFont="1" applyFill="1" applyBorder="1" applyAlignment="1">
      <alignment vertical="top" wrapText="1"/>
    </xf>
    <xf numFmtId="49" fontId="14" fillId="4" borderId="1" xfId="7" applyNumberFormat="1" applyFont="1" applyFill="1" applyBorder="1" applyAlignment="1">
      <alignment horizontal="center" vertical="top" wrapText="1"/>
    </xf>
    <xf numFmtId="49" fontId="14" fillId="4" borderId="1" xfId="7" applyNumberFormat="1" applyFont="1" applyFill="1" applyBorder="1" applyAlignment="1">
      <alignment horizontal="left" vertical="top" wrapText="1"/>
    </xf>
    <xf numFmtId="49" fontId="14" fillId="4" borderId="22" xfId="0" applyNumberFormat="1" applyFont="1" applyFill="1" applyBorder="1" applyAlignment="1">
      <alignment horizontal="center" vertical="top" wrapText="1"/>
    </xf>
    <xf numFmtId="0" fontId="14" fillId="0" borderId="17" xfId="0" applyFont="1" applyBorder="1" applyAlignment="1">
      <alignment horizontal="center" vertical="top" wrapText="1"/>
    </xf>
    <xf numFmtId="0" fontId="14" fillId="0" borderId="20" xfId="0" applyFont="1" applyBorder="1" applyAlignment="1">
      <alignment horizontal="left" vertical="top"/>
    </xf>
    <xf numFmtId="0" fontId="14" fillId="0" borderId="20" xfId="0" applyFont="1" applyBorder="1" applyAlignment="1">
      <alignment horizontal="left" vertical="top" wrapText="1"/>
    </xf>
    <xf numFmtId="169" fontId="14" fillId="4" borderId="1" xfId="0" applyNumberFormat="1" applyFont="1" applyFill="1" applyBorder="1" applyAlignment="1">
      <alignment vertical="top" wrapText="1"/>
    </xf>
    <xf numFmtId="0" fontId="14" fillId="0" borderId="11" xfId="0" applyFont="1" applyBorder="1" applyAlignment="1">
      <alignment horizontal="center" vertical="top" wrapText="1"/>
    </xf>
    <xf numFmtId="0" fontId="14" fillId="0" borderId="15" xfId="0" applyFont="1" applyBorder="1" applyAlignment="1">
      <alignment horizontal="left" vertical="top"/>
    </xf>
    <xf numFmtId="0" fontId="14" fillId="0" borderId="7" xfId="0" applyFont="1" applyBorder="1" applyAlignment="1">
      <alignment horizontal="center" vertical="top" wrapText="1"/>
    </xf>
    <xf numFmtId="49" fontId="14" fillId="4" borderId="2" xfId="0" applyNumberFormat="1" applyFont="1" applyFill="1" applyBorder="1" applyAlignment="1">
      <alignment vertical="top" wrapText="1"/>
    </xf>
    <xf numFmtId="0" fontId="14" fillId="2" borderId="20" xfId="0" applyFont="1" applyFill="1" applyBorder="1" applyAlignment="1">
      <alignment horizontal="center" vertical="top"/>
    </xf>
    <xf numFmtId="0" fontId="16" fillId="2" borderId="0" xfId="0" applyFont="1" applyFill="1"/>
    <xf numFmtId="0" fontId="14" fillId="4" borderId="66" xfId="0" applyFont="1" applyFill="1" applyBorder="1" applyAlignment="1">
      <alignment vertical="top"/>
    </xf>
    <xf numFmtId="49" fontId="14" fillId="4" borderId="12" xfId="0" applyNumberFormat="1" applyFont="1" applyFill="1" applyBorder="1" applyAlignment="1">
      <alignment horizontal="center" vertical="top" wrapText="1"/>
    </xf>
    <xf numFmtId="49" fontId="16" fillId="4" borderId="1" xfId="0" applyNumberFormat="1" applyFont="1" applyFill="1" applyBorder="1" applyAlignment="1">
      <alignment vertical="top" wrapText="1"/>
    </xf>
    <xf numFmtId="167" fontId="14" fillId="4" borderId="50" xfId="0" applyNumberFormat="1" applyFont="1" applyFill="1" applyBorder="1" applyAlignment="1">
      <alignment horizontal="center" vertical="top"/>
    </xf>
    <xf numFmtId="0" fontId="14" fillId="4" borderId="9" xfId="0" applyFont="1" applyFill="1" applyBorder="1" applyAlignment="1">
      <alignment horizontal="left" vertical="top"/>
    </xf>
    <xf numFmtId="0" fontId="14" fillId="4" borderId="11" xfId="0" applyFont="1" applyFill="1" applyBorder="1" applyAlignment="1">
      <alignment horizontal="left" vertical="top"/>
    </xf>
    <xf numFmtId="49" fontId="14" fillId="2" borderId="7" xfId="0" applyNumberFormat="1" applyFont="1" applyFill="1" applyBorder="1" applyAlignment="1">
      <alignment horizontal="center" vertical="top" wrapText="1"/>
    </xf>
    <xf numFmtId="49" fontId="14" fillId="2" borderId="7" xfId="0" applyNumberFormat="1" applyFont="1" applyFill="1" applyBorder="1" applyAlignment="1">
      <alignment vertical="top" wrapText="1"/>
    </xf>
    <xf numFmtId="0" fontId="14" fillId="2" borderId="9" xfId="0" applyFont="1" applyFill="1" applyBorder="1" applyAlignment="1">
      <alignment vertical="top" wrapText="1"/>
    </xf>
    <xf numFmtId="49" fontId="14" fillId="0" borderId="1" xfId="0" applyNumberFormat="1" applyFont="1" applyBorder="1" applyAlignment="1">
      <alignment vertical="top" wrapText="1"/>
    </xf>
    <xf numFmtId="0" fontId="14" fillId="0" borderId="11" xfId="0" applyFont="1" applyBorder="1" applyAlignment="1">
      <alignment vertical="top" wrapText="1"/>
    </xf>
    <xf numFmtId="49" fontId="14" fillId="0" borderId="19" xfId="0" applyNumberFormat="1" applyFont="1" applyBorder="1" applyAlignment="1">
      <alignment vertical="top" wrapText="1"/>
    </xf>
    <xf numFmtId="0" fontId="14" fillId="0" borderId="26" xfId="0" applyFont="1" applyBorder="1" applyAlignment="1">
      <alignment vertical="top" wrapText="1"/>
    </xf>
    <xf numFmtId="49" fontId="14" fillId="0" borderId="9" xfId="0" applyNumberFormat="1" applyFont="1" applyBorder="1" applyAlignment="1">
      <alignment horizontal="center" vertical="top" wrapText="1"/>
    </xf>
    <xf numFmtId="49" fontId="14" fillId="2" borderId="1" xfId="0" applyNumberFormat="1" applyFont="1" applyFill="1" applyBorder="1" applyAlignment="1">
      <alignment horizontal="center" vertical="top" wrapText="1"/>
    </xf>
    <xf numFmtId="49" fontId="14" fillId="2" borderId="20" xfId="0" applyNumberFormat="1" applyFont="1" applyFill="1" applyBorder="1" applyAlignment="1">
      <alignment vertical="top" wrapText="1"/>
    </xf>
    <xf numFmtId="49" fontId="14" fillId="2" borderId="13" xfId="0" applyNumberFormat="1" applyFont="1" applyFill="1" applyBorder="1" applyAlignment="1">
      <alignment vertical="top" wrapText="1"/>
    </xf>
    <xf numFmtId="49" fontId="14" fillId="0" borderId="32" xfId="0" applyNumberFormat="1" applyFont="1" applyBorder="1" applyAlignment="1">
      <alignment horizontal="center" vertical="top" wrapText="1"/>
    </xf>
    <xf numFmtId="165" fontId="16" fillId="0" borderId="28" xfId="0" applyNumberFormat="1" applyFont="1" applyBorder="1" applyAlignment="1">
      <alignment horizontal="center" vertical="top"/>
    </xf>
    <xf numFmtId="165" fontId="16" fillId="0" borderId="5" xfId="0" applyNumberFormat="1" applyFont="1" applyBorder="1" applyAlignment="1">
      <alignment horizontal="center" vertical="top"/>
    </xf>
    <xf numFmtId="49" fontId="16" fillId="2" borderId="20" xfId="0" applyNumberFormat="1" applyFont="1" applyFill="1" applyBorder="1" applyAlignment="1">
      <alignment vertical="top" wrapText="1"/>
    </xf>
    <xf numFmtId="49" fontId="16" fillId="2" borderId="1" xfId="0" applyNumberFormat="1" applyFont="1" applyFill="1" applyBorder="1" applyAlignment="1">
      <alignment horizontal="center" vertical="top" wrapText="1"/>
    </xf>
    <xf numFmtId="167" fontId="14" fillId="0" borderId="29" xfId="0" applyNumberFormat="1" applyFont="1" applyBorder="1" applyAlignment="1">
      <alignment vertical="top"/>
    </xf>
    <xf numFmtId="0" fontId="14" fillId="0" borderId="15" xfId="0" applyFont="1" applyBorder="1" applyAlignment="1">
      <alignment vertical="top"/>
    </xf>
    <xf numFmtId="167" fontId="14" fillId="4" borderId="1" xfId="0" applyNumberFormat="1" applyFont="1" applyFill="1" applyBorder="1" applyAlignment="1">
      <alignment horizontal="center" vertical="center" wrapText="1"/>
    </xf>
    <xf numFmtId="164" fontId="16" fillId="4" borderId="1" xfId="0" applyNumberFormat="1" applyFont="1" applyFill="1" applyBorder="1" applyAlignment="1">
      <alignment horizontal="left" vertical="top" wrapText="1"/>
    </xf>
    <xf numFmtId="164" fontId="16" fillId="4" borderId="0" xfId="0" applyNumberFormat="1" applyFont="1" applyFill="1" applyAlignment="1">
      <alignment vertical="top"/>
    </xf>
    <xf numFmtId="0" fontId="16" fillId="4" borderId="0" xfId="0" applyFont="1" applyFill="1" applyAlignment="1">
      <alignment horizontal="left" vertical="top"/>
    </xf>
    <xf numFmtId="164" fontId="16" fillId="4" borderId="0" xfId="0" applyNumberFormat="1" applyFont="1" applyFill="1" applyAlignment="1">
      <alignment horizontal="left" vertical="top" wrapText="1"/>
    </xf>
    <xf numFmtId="167" fontId="16" fillId="2" borderId="5" xfId="0" applyNumberFormat="1" applyFont="1" applyFill="1" applyBorder="1" applyAlignment="1">
      <alignment horizontal="center" vertical="top"/>
    </xf>
    <xf numFmtId="167" fontId="14" fillId="2" borderId="52" xfId="0" applyNumberFormat="1" applyFont="1" applyFill="1" applyBorder="1" applyAlignment="1">
      <alignment horizontal="center" vertical="top"/>
    </xf>
    <xf numFmtId="167" fontId="14" fillId="2" borderId="51" xfId="0" applyNumberFormat="1" applyFont="1" applyFill="1" applyBorder="1" applyAlignment="1">
      <alignment horizontal="center" vertical="top"/>
    </xf>
    <xf numFmtId="0" fontId="14" fillId="4" borderId="7" xfId="0" applyFont="1" applyFill="1" applyBorder="1" applyAlignment="1">
      <alignment vertical="top" wrapText="1"/>
    </xf>
    <xf numFmtId="0" fontId="14" fillId="4" borderId="7" xfId="0" applyFont="1" applyFill="1" applyBorder="1" applyAlignment="1">
      <alignment horizontal="left" vertical="top"/>
    </xf>
    <xf numFmtId="0" fontId="21" fillId="4" borderId="15" xfId="0" applyFont="1" applyFill="1" applyBorder="1" applyAlignment="1">
      <alignment vertical="top"/>
    </xf>
    <xf numFmtId="0" fontId="21" fillId="4" borderId="1" xfId="0" applyFont="1" applyFill="1" applyBorder="1" applyAlignment="1">
      <alignment horizontal="center" vertical="top"/>
    </xf>
    <xf numFmtId="0" fontId="21" fillId="4" borderId="1" xfId="0" applyFont="1" applyFill="1" applyBorder="1" applyAlignment="1">
      <alignment horizontal="left" vertical="top" wrapText="1"/>
    </xf>
    <xf numFmtId="0" fontId="21" fillId="4" borderId="1" xfId="0" applyFont="1" applyFill="1" applyBorder="1" applyAlignment="1">
      <alignment horizontal="center" vertical="top" wrapText="1"/>
    </xf>
    <xf numFmtId="0" fontId="21" fillId="4" borderId="7" xfId="0" applyFont="1" applyFill="1" applyBorder="1" applyAlignment="1">
      <alignment horizontal="center" vertical="top" wrapText="1"/>
    </xf>
    <xf numFmtId="0" fontId="21" fillId="4" borderId="20" xfId="0" applyFont="1" applyFill="1" applyBorder="1" applyAlignment="1">
      <alignment vertical="top"/>
    </xf>
    <xf numFmtId="167" fontId="21" fillId="4" borderId="6" xfId="0" applyNumberFormat="1" applyFont="1" applyFill="1" applyBorder="1" applyAlignment="1">
      <alignment horizontal="center" vertical="top"/>
    </xf>
    <xf numFmtId="49" fontId="21" fillId="4" borderId="8" xfId="0" applyNumberFormat="1" applyFont="1" applyFill="1" applyBorder="1" applyAlignment="1">
      <alignment vertical="top" wrapText="1"/>
    </xf>
    <xf numFmtId="49" fontId="14" fillId="4" borderId="4" xfId="0" applyNumberFormat="1" applyFont="1" applyFill="1" applyBorder="1" applyAlignment="1">
      <alignment vertical="top" wrapText="1"/>
    </xf>
    <xf numFmtId="0" fontId="14" fillId="4" borderId="22" xfId="0" applyFont="1" applyFill="1" applyBorder="1" applyAlignment="1">
      <alignment horizontal="center" vertical="top" wrapText="1"/>
    </xf>
    <xf numFmtId="0" fontId="14" fillId="4" borderId="66" xfId="0" applyFont="1" applyFill="1" applyBorder="1" applyAlignment="1">
      <alignment horizontal="center" vertical="top" wrapText="1"/>
    </xf>
    <xf numFmtId="49" fontId="14" fillId="4" borderId="16" xfId="0" applyNumberFormat="1" applyFont="1" applyFill="1" applyBorder="1" applyAlignment="1">
      <alignment vertical="top" wrapText="1"/>
    </xf>
    <xf numFmtId="0" fontId="14" fillId="4" borderId="9" xfId="0" applyFont="1" applyFill="1" applyBorder="1" applyAlignment="1">
      <alignment horizontal="center" vertical="top" wrapText="1"/>
    </xf>
    <xf numFmtId="49" fontId="14" fillId="4" borderId="0" xfId="0" applyNumberFormat="1" applyFont="1" applyFill="1" applyAlignment="1">
      <alignment vertical="top" wrapText="1"/>
    </xf>
    <xf numFmtId="167" fontId="14" fillId="4" borderId="0" xfId="0" applyNumberFormat="1" applyFont="1" applyFill="1" applyAlignment="1">
      <alignment vertical="top"/>
    </xf>
    <xf numFmtId="167" fontId="14" fillId="4" borderId="0" xfId="0" applyNumberFormat="1" applyFont="1" applyFill="1" applyAlignment="1">
      <alignment horizontal="left" vertical="top" wrapText="1"/>
    </xf>
    <xf numFmtId="164" fontId="14" fillId="4" borderId="0" xfId="0" applyNumberFormat="1" applyFont="1" applyFill="1" applyAlignment="1">
      <alignment horizontal="left" vertical="top"/>
    </xf>
    <xf numFmtId="168" fontId="22" fillId="3" borderId="16" xfId="0" applyNumberFormat="1" applyFont="1" applyFill="1" applyBorder="1" applyAlignment="1">
      <alignment vertical="top" wrapText="1"/>
    </xf>
    <xf numFmtId="165" fontId="22" fillId="2" borderId="5" xfId="0" applyNumberFormat="1" applyFont="1" applyFill="1" applyBorder="1" applyAlignment="1">
      <alignment horizontal="center" vertical="top"/>
    </xf>
    <xf numFmtId="165" fontId="22" fillId="4" borderId="5" xfId="0" applyNumberFormat="1" applyFont="1" applyFill="1" applyBorder="1" applyAlignment="1">
      <alignment horizontal="center" vertical="top"/>
    </xf>
    <xf numFmtId="165" fontId="22" fillId="4" borderId="28" xfId="0" applyNumberFormat="1" applyFont="1" applyFill="1" applyBorder="1" applyAlignment="1">
      <alignment horizontal="center" vertical="top"/>
    </xf>
    <xf numFmtId="168" fontId="14" fillId="0" borderId="0" xfId="0" applyNumberFormat="1" applyFont="1" applyAlignment="1">
      <alignment horizontal="center" vertical="top"/>
    </xf>
    <xf numFmtId="168" fontId="16" fillId="0" borderId="0" xfId="0" applyNumberFormat="1" applyFont="1" applyAlignment="1">
      <alignment horizontal="center" vertical="top"/>
    </xf>
    <xf numFmtId="0" fontId="16" fillId="2" borderId="0" xfId="0" applyFont="1" applyFill="1" applyAlignment="1">
      <alignment horizontal="left" vertical="top" wrapText="1"/>
    </xf>
    <xf numFmtId="0" fontId="14" fillId="2" borderId="0" xfId="0" applyFont="1" applyFill="1" applyAlignment="1">
      <alignment horizontal="left" vertical="top" wrapText="1"/>
    </xf>
    <xf numFmtId="164" fontId="14" fillId="4" borderId="1" xfId="2" applyNumberFormat="1" applyFont="1" applyFill="1" applyBorder="1" applyAlignment="1">
      <alignment horizontal="center" vertical="top" wrapText="1"/>
    </xf>
    <xf numFmtId="164" fontId="16" fillId="4" borderId="1" xfId="0" applyNumberFormat="1" applyFont="1" applyFill="1" applyBorder="1" applyAlignment="1">
      <alignment horizontal="center" vertical="top" wrapText="1"/>
    </xf>
    <xf numFmtId="0" fontId="14" fillId="2" borderId="20" xfId="0" applyFont="1" applyFill="1" applyBorder="1" applyAlignment="1">
      <alignment horizontal="left" vertical="top"/>
    </xf>
    <xf numFmtId="49" fontId="14" fillId="2" borderId="1" xfId="0" applyNumberFormat="1" applyFont="1" applyFill="1" applyBorder="1" applyAlignment="1">
      <alignment horizontal="left" vertical="top" wrapText="1"/>
    </xf>
    <xf numFmtId="0" fontId="14" fillId="2" borderId="15" xfId="0" applyFont="1" applyFill="1" applyBorder="1" applyAlignment="1">
      <alignment horizontal="left" vertical="top"/>
    </xf>
    <xf numFmtId="49" fontId="16" fillId="2" borderId="16" xfId="0" applyNumberFormat="1" applyFont="1" applyFill="1" applyBorder="1" applyAlignment="1">
      <alignment horizontal="center" vertical="top" wrapText="1"/>
    </xf>
    <xf numFmtId="49" fontId="16" fillId="2" borderId="16" xfId="0" applyNumberFormat="1" applyFont="1" applyFill="1" applyBorder="1" applyAlignment="1">
      <alignment horizontal="left" vertical="top" wrapText="1"/>
    </xf>
    <xf numFmtId="49" fontId="16" fillId="2" borderId="31" xfId="0" applyNumberFormat="1" applyFont="1" applyFill="1" applyBorder="1" applyAlignment="1">
      <alignment horizontal="left" vertical="top" wrapText="1"/>
    </xf>
    <xf numFmtId="165" fontId="16" fillId="2" borderId="49" xfId="0" applyNumberFormat="1" applyFont="1" applyFill="1" applyBorder="1" applyAlignment="1">
      <alignment horizontal="center" vertical="top"/>
    </xf>
    <xf numFmtId="168" fontId="16" fillId="3" borderId="16" xfId="0" applyNumberFormat="1" applyFont="1" applyFill="1" applyBorder="1" applyAlignment="1">
      <alignment horizontal="center" vertical="top" wrapText="1"/>
    </xf>
    <xf numFmtId="49" fontId="16" fillId="0" borderId="16" xfId="0" applyNumberFormat="1" applyFont="1" applyBorder="1" applyAlignment="1">
      <alignment horizontal="left" vertical="top" wrapText="1"/>
    </xf>
    <xf numFmtId="49" fontId="16" fillId="0" borderId="31" xfId="0" applyNumberFormat="1" applyFont="1" applyBorder="1" applyAlignment="1">
      <alignment horizontal="left" vertical="top" wrapText="1"/>
    </xf>
    <xf numFmtId="165" fontId="16" fillId="2" borderId="5" xfId="0" applyNumberFormat="1" applyFont="1" applyFill="1" applyBorder="1" applyAlignment="1">
      <alignment horizontal="center" vertical="top"/>
    </xf>
    <xf numFmtId="49" fontId="14" fillId="2" borderId="21" xfId="0" applyNumberFormat="1" applyFont="1" applyFill="1" applyBorder="1" applyAlignment="1">
      <alignment horizontal="left" vertical="top" wrapText="1"/>
    </xf>
    <xf numFmtId="0" fontId="14" fillId="2" borderId="18" xfId="0" applyFont="1" applyFill="1" applyBorder="1" applyAlignment="1">
      <alignment horizontal="left" vertical="top"/>
    </xf>
    <xf numFmtId="0" fontId="14" fillId="2" borderId="9" xfId="0" applyFont="1" applyFill="1" applyBorder="1" applyAlignment="1">
      <alignment horizontal="left" vertical="top"/>
    </xf>
    <xf numFmtId="167" fontId="14" fillId="0" borderId="29" xfId="0" applyNumberFormat="1" applyFont="1" applyBorder="1" applyAlignment="1">
      <alignment horizontal="center" vertical="top"/>
    </xf>
    <xf numFmtId="49" fontId="14" fillId="2" borderId="15" xfId="0" applyNumberFormat="1" applyFont="1" applyFill="1" applyBorder="1" applyAlignment="1">
      <alignment horizontal="center" vertical="top" wrapText="1"/>
    </xf>
    <xf numFmtId="165" fontId="16" fillId="2" borderId="3" xfId="0" applyNumberFormat="1" applyFont="1" applyFill="1" applyBorder="1" applyAlignment="1">
      <alignment horizontal="center" vertical="top"/>
    </xf>
    <xf numFmtId="49" fontId="14" fillId="0" borderId="21" xfId="0" applyNumberFormat="1" applyFont="1" applyBorder="1" applyAlignment="1">
      <alignment horizontal="left" vertical="top" wrapText="1"/>
    </xf>
    <xf numFmtId="0" fontId="14" fillId="0" borderId="18" xfId="0" applyFont="1" applyBorder="1" applyAlignment="1">
      <alignment horizontal="left" vertical="top"/>
    </xf>
    <xf numFmtId="0" fontId="14" fillId="0" borderId="9" xfId="0" applyFont="1" applyBorder="1" applyAlignment="1">
      <alignment horizontal="left" vertical="top"/>
    </xf>
    <xf numFmtId="165" fontId="16" fillId="2" borderId="28" xfId="0" applyNumberFormat="1" applyFont="1" applyFill="1" applyBorder="1" applyAlignment="1">
      <alignment horizontal="center" vertical="top"/>
    </xf>
    <xf numFmtId="49" fontId="14" fillId="2" borderId="8" xfId="0" applyNumberFormat="1" applyFont="1" applyFill="1" applyBorder="1" applyAlignment="1">
      <alignment horizontal="left" vertical="top" wrapText="1"/>
    </xf>
    <xf numFmtId="0" fontId="14" fillId="0" borderId="11" xfId="0" applyFont="1" applyBorder="1" applyAlignment="1">
      <alignment horizontal="left" vertical="top"/>
    </xf>
    <xf numFmtId="0" fontId="14" fillId="0" borderId="1" xfId="0" applyFont="1" applyBorder="1"/>
    <xf numFmtId="0" fontId="14" fillId="2" borderId="66" xfId="0" applyFont="1" applyFill="1" applyBorder="1" applyAlignment="1">
      <alignment horizontal="left" vertical="top"/>
    </xf>
    <xf numFmtId="49" fontId="16" fillId="0" borderId="55" xfId="0" applyNumberFormat="1" applyFont="1" applyBorder="1" applyAlignment="1">
      <alignment horizontal="left" vertical="top" wrapText="1"/>
    </xf>
    <xf numFmtId="49" fontId="16" fillId="0" borderId="56" xfId="0" applyNumberFormat="1" applyFont="1" applyBorder="1" applyAlignment="1">
      <alignment horizontal="left" vertical="top" wrapText="1"/>
    </xf>
    <xf numFmtId="167" fontId="16" fillId="4" borderId="40" xfId="0" applyNumberFormat="1" applyFont="1" applyFill="1" applyBorder="1" applyAlignment="1">
      <alignment horizontal="center" vertical="top"/>
    </xf>
    <xf numFmtId="168" fontId="16" fillId="3" borderId="16" xfId="0" applyNumberFormat="1" applyFont="1" applyFill="1" applyBorder="1" applyAlignment="1">
      <alignment vertical="top" wrapText="1"/>
    </xf>
    <xf numFmtId="167" fontId="16" fillId="4" borderId="5" xfId="0" applyNumberFormat="1" applyFont="1" applyFill="1" applyBorder="1" applyAlignment="1">
      <alignment horizontal="center" vertical="top"/>
    </xf>
    <xf numFmtId="0" fontId="14" fillId="2" borderId="11" xfId="0" applyFont="1" applyFill="1" applyBorder="1" applyAlignment="1">
      <alignment horizontal="left" vertical="top"/>
    </xf>
    <xf numFmtId="49" fontId="14" fillId="2" borderId="13" xfId="0" applyNumberFormat="1" applyFont="1" applyFill="1" applyBorder="1" applyAlignment="1">
      <alignment horizontal="left" vertical="top" wrapText="1"/>
    </xf>
    <xf numFmtId="49" fontId="14" fillId="2" borderId="66" xfId="0" applyNumberFormat="1" applyFont="1" applyFill="1" applyBorder="1" applyAlignment="1">
      <alignment horizontal="left" vertical="top" wrapText="1"/>
    </xf>
    <xf numFmtId="49" fontId="14" fillId="2" borderId="0" xfId="0" applyNumberFormat="1" applyFont="1" applyFill="1" applyAlignment="1">
      <alignment horizontal="left" vertical="top" wrapText="1"/>
    </xf>
    <xf numFmtId="165" fontId="14" fillId="4" borderId="74" xfId="0" applyNumberFormat="1" applyFont="1" applyFill="1" applyBorder="1" applyAlignment="1">
      <alignment horizontal="center" vertical="top"/>
    </xf>
    <xf numFmtId="165" fontId="14" fillId="0" borderId="0" xfId="0" applyNumberFormat="1" applyFont="1" applyAlignment="1">
      <alignment horizontal="center" vertical="top"/>
    </xf>
    <xf numFmtId="49" fontId="14" fillId="2" borderId="25" xfId="0" applyNumberFormat="1" applyFont="1" applyFill="1" applyBorder="1" applyAlignment="1">
      <alignment horizontal="left" vertical="top" wrapText="1"/>
    </xf>
    <xf numFmtId="165" fontId="16" fillId="2" borderId="74" xfId="0" applyNumberFormat="1" applyFont="1" applyFill="1" applyBorder="1" applyAlignment="1">
      <alignment horizontal="center" vertical="top"/>
    </xf>
    <xf numFmtId="49" fontId="14" fillId="12" borderId="1" xfId="9" applyNumberFormat="1" applyFont="1" applyFill="1" applyBorder="1" applyAlignment="1">
      <alignment horizontal="center" vertical="top" wrapText="1"/>
    </xf>
    <xf numFmtId="49" fontId="14" fillId="2" borderId="7" xfId="0" applyNumberFormat="1" applyFont="1" applyFill="1" applyBorder="1" applyAlignment="1">
      <alignment horizontal="left" vertical="top" wrapText="1"/>
    </xf>
    <xf numFmtId="49" fontId="14" fillId="12" borderId="1" xfId="0" applyNumberFormat="1" applyFont="1" applyFill="1" applyBorder="1" applyAlignment="1">
      <alignment horizontal="center" vertical="top" wrapText="1"/>
    </xf>
    <xf numFmtId="165" fontId="16" fillId="2" borderId="40" xfId="0" applyNumberFormat="1" applyFont="1" applyFill="1" applyBorder="1" applyAlignment="1">
      <alignment horizontal="center" vertical="top"/>
    </xf>
    <xf numFmtId="167" fontId="14" fillId="4" borderId="6" xfId="0" applyNumberFormat="1" applyFont="1" applyFill="1" applyBorder="1" applyAlignment="1">
      <alignment horizontal="center" vertical="top"/>
    </xf>
    <xf numFmtId="167" fontId="14" fillId="4" borderId="5" xfId="0" applyNumberFormat="1" applyFont="1" applyFill="1" applyBorder="1" applyAlignment="1">
      <alignment horizontal="center" vertical="top"/>
    </xf>
    <xf numFmtId="165" fontId="16" fillId="4" borderId="49" xfId="0" applyNumberFormat="1" applyFont="1" applyFill="1" applyBorder="1" applyAlignment="1">
      <alignment horizontal="center" vertical="top"/>
    </xf>
    <xf numFmtId="164" fontId="16" fillId="4" borderId="0" xfId="0" applyNumberFormat="1" applyFont="1" applyFill="1"/>
    <xf numFmtId="164" fontId="16" fillId="2" borderId="0" xfId="0" applyNumberFormat="1" applyFont="1" applyFill="1" applyAlignment="1">
      <alignment horizontal="left" vertical="top" wrapText="1"/>
    </xf>
    <xf numFmtId="164" fontId="14" fillId="2" borderId="0" xfId="0" applyNumberFormat="1" applyFont="1" applyFill="1" applyAlignment="1">
      <alignment horizontal="left" vertical="top" wrapText="1"/>
    </xf>
    <xf numFmtId="165" fontId="14" fillId="2" borderId="0" xfId="0" applyNumberFormat="1" applyFont="1" applyFill="1" applyAlignment="1">
      <alignment horizontal="center" vertical="top"/>
    </xf>
    <xf numFmtId="165" fontId="14" fillId="2" borderId="0" xfId="0" applyNumberFormat="1" applyFont="1" applyFill="1"/>
    <xf numFmtId="166" fontId="14" fillId="0" borderId="0" xfId="0" applyNumberFormat="1" applyFont="1" applyAlignment="1">
      <alignment vertical="top" wrapText="1"/>
    </xf>
    <xf numFmtId="0" fontId="16" fillId="0" borderId="0" xfId="0" applyFont="1" applyAlignment="1">
      <alignment horizontal="center" vertical="top" wrapText="1"/>
    </xf>
    <xf numFmtId="0" fontId="16" fillId="4" borderId="8" xfId="0" applyFont="1" applyFill="1" applyBorder="1" applyAlignment="1">
      <alignment horizontal="left" vertical="top" wrapText="1"/>
    </xf>
    <xf numFmtId="0" fontId="16" fillId="4" borderId="7" xfId="0" applyFont="1" applyFill="1" applyBorder="1" applyAlignment="1">
      <alignment horizontal="left" vertical="top"/>
    </xf>
    <xf numFmtId="49" fontId="14" fillId="0" borderId="20" xfId="0" applyNumberFormat="1" applyFont="1" applyBorder="1" applyAlignment="1">
      <alignment horizontal="left" vertical="top" wrapText="1"/>
    </xf>
    <xf numFmtId="0" fontId="14" fillId="0" borderId="22" xfId="0" applyFont="1" applyBorder="1" applyAlignment="1">
      <alignment horizontal="left" vertical="top"/>
    </xf>
    <xf numFmtId="0" fontId="14" fillId="4" borderId="22" xfId="0" applyFont="1" applyFill="1" applyBorder="1" applyAlignment="1">
      <alignment horizontal="left" vertical="top"/>
    </xf>
    <xf numFmtId="0" fontId="14" fillId="0" borderId="12" xfId="0" applyFont="1" applyBorder="1" applyAlignment="1">
      <alignment horizontal="center" vertical="top" wrapText="1"/>
    </xf>
    <xf numFmtId="0" fontId="14" fillId="0" borderId="20" xfId="0" applyFont="1" applyBorder="1" applyAlignment="1">
      <alignment horizontal="center" vertical="top" wrapText="1"/>
    </xf>
    <xf numFmtId="49" fontId="14" fillId="0" borderId="14" xfId="0" applyNumberFormat="1" applyFont="1" applyBorder="1" applyAlignment="1">
      <alignment vertical="top" wrapText="1"/>
    </xf>
    <xf numFmtId="1" fontId="14" fillId="0" borderId="1" xfId="2" applyNumberFormat="1" applyFont="1" applyBorder="1" applyAlignment="1">
      <alignment horizontal="left" vertical="top" wrapText="1"/>
    </xf>
    <xf numFmtId="0" fontId="14" fillId="0" borderId="24" xfId="0" applyFont="1" applyBorder="1" applyAlignment="1">
      <alignment horizontal="left" vertical="top"/>
    </xf>
    <xf numFmtId="49" fontId="14" fillId="0" borderId="22" xfId="0" applyNumberFormat="1" applyFont="1" applyBorder="1" applyAlignment="1">
      <alignment horizontal="center" vertical="top" wrapText="1"/>
    </xf>
    <xf numFmtId="0" fontId="14" fillId="0" borderId="36" xfId="0" applyFont="1" applyBorder="1" applyAlignment="1">
      <alignment horizontal="left" vertical="top"/>
    </xf>
    <xf numFmtId="0" fontId="14" fillId="0" borderId="1" xfId="0" applyFont="1" applyBorder="1" applyAlignment="1">
      <alignment vertical="top"/>
    </xf>
    <xf numFmtId="49" fontId="14" fillId="4" borderId="17" xfId="0" applyNumberFormat="1" applyFont="1" applyFill="1" applyBorder="1" applyAlignment="1">
      <alignment vertical="top" wrapText="1"/>
    </xf>
    <xf numFmtId="49" fontId="16" fillId="0" borderId="15" xfId="0" applyNumberFormat="1" applyFont="1" applyBorder="1" applyAlignment="1">
      <alignment vertical="top" wrapText="1"/>
    </xf>
    <xf numFmtId="49" fontId="14" fillId="0" borderId="15" xfId="0" applyNumberFormat="1" applyFont="1" applyBorder="1" applyAlignment="1">
      <alignment horizontal="left" vertical="top" wrapText="1"/>
    </xf>
    <xf numFmtId="49" fontId="14" fillId="4" borderId="1" xfId="8" applyNumberFormat="1" applyFont="1" applyFill="1" applyBorder="1" applyAlignment="1">
      <alignment horizontal="center" vertical="top" wrapText="1"/>
    </xf>
    <xf numFmtId="49" fontId="14" fillId="4" borderId="1" xfId="8" applyNumberFormat="1" applyFont="1" applyFill="1" applyBorder="1" applyAlignment="1">
      <alignment horizontal="center" vertical="top"/>
    </xf>
    <xf numFmtId="49" fontId="14" fillId="0" borderId="22" xfId="0" applyNumberFormat="1" applyFont="1" applyBorder="1" applyAlignment="1">
      <alignment horizontal="left" vertical="top" wrapText="1"/>
    </xf>
    <xf numFmtId="0" fontId="16" fillId="2" borderId="15" xfId="0" applyFont="1" applyFill="1" applyBorder="1" applyAlignment="1">
      <alignment vertical="top"/>
    </xf>
    <xf numFmtId="49" fontId="14" fillId="0" borderId="23" xfId="0" applyNumberFormat="1" applyFont="1" applyBorder="1" applyAlignment="1">
      <alignment horizontal="left" vertical="top" wrapText="1"/>
    </xf>
    <xf numFmtId="0" fontId="16" fillId="2" borderId="24" xfId="0" applyFont="1" applyFill="1" applyBorder="1" applyAlignment="1">
      <alignment vertical="top" wrapText="1"/>
    </xf>
    <xf numFmtId="49" fontId="14" fillId="4" borderId="24" xfId="0" applyNumberFormat="1" applyFont="1" applyFill="1" applyBorder="1" applyAlignment="1">
      <alignment horizontal="center" vertical="top" wrapText="1"/>
    </xf>
    <xf numFmtId="49" fontId="14" fillId="4" borderId="11" xfId="0" applyNumberFormat="1" applyFont="1" applyFill="1" applyBorder="1" applyAlignment="1">
      <alignment horizontal="left" vertical="top" wrapText="1"/>
    </xf>
    <xf numFmtId="167" fontId="16" fillId="2" borderId="40" xfId="0" applyNumberFormat="1" applyFont="1" applyFill="1" applyBorder="1" applyAlignment="1">
      <alignment horizontal="center" vertical="top"/>
    </xf>
    <xf numFmtId="165" fontId="21" fillId="2" borderId="0" xfId="0" applyNumberFormat="1" applyFont="1" applyFill="1" applyAlignment="1">
      <alignment horizontal="center" vertical="top"/>
    </xf>
    <xf numFmtId="165" fontId="16" fillId="4" borderId="16" xfId="0" applyNumberFormat="1" applyFont="1" applyFill="1" applyBorder="1" applyAlignment="1">
      <alignment horizontal="center" vertical="top"/>
    </xf>
    <xf numFmtId="165" fontId="16" fillId="2" borderId="31" xfId="0" applyNumberFormat="1" applyFont="1" applyFill="1" applyBorder="1" applyAlignment="1">
      <alignment horizontal="center" vertical="top"/>
    </xf>
    <xf numFmtId="164" fontId="14" fillId="4" borderId="1" xfId="0" applyNumberFormat="1" applyFont="1" applyFill="1" applyBorder="1" applyAlignment="1">
      <alignment vertical="top" wrapText="1"/>
    </xf>
    <xf numFmtId="165" fontId="14" fillId="4" borderId="73" xfId="0" applyNumberFormat="1" applyFont="1" applyFill="1" applyBorder="1" applyAlignment="1">
      <alignment horizontal="center" vertical="top"/>
    </xf>
    <xf numFmtId="165" fontId="14" fillId="4" borderId="28" xfId="0" applyNumberFormat="1" applyFont="1" applyFill="1" applyBorder="1" applyAlignment="1">
      <alignment horizontal="center" vertical="top"/>
    </xf>
    <xf numFmtId="165" fontId="16" fillId="4" borderId="48" xfId="0" applyNumberFormat="1" applyFont="1" applyFill="1" applyBorder="1" applyAlignment="1">
      <alignment horizontal="center" vertical="top"/>
    </xf>
    <xf numFmtId="167" fontId="14" fillId="4" borderId="31" xfId="0" applyNumberFormat="1" applyFont="1" applyFill="1" applyBorder="1" applyAlignment="1">
      <alignment horizontal="center" vertical="top"/>
    </xf>
    <xf numFmtId="165" fontId="16" fillId="4" borderId="65" xfId="0" applyNumberFormat="1" applyFont="1" applyFill="1" applyBorder="1" applyAlignment="1">
      <alignment horizontal="center" vertical="top"/>
    </xf>
    <xf numFmtId="165" fontId="16" fillId="4" borderId="37" xfId="0" applyNumberFormat="1" applyFont="1" applyFill="1" applyBorder="1" applyAlignment="1">
      <alignment horizontal="center" vertical="top"/>
    </xf>
    <xf numFmtId="167" fontId="16" fillId="2" borderId="28" xfId="0" applyNumberFormat="1" applyFont="1" applyFill="1" applyBorder="1" applyAlignment="1">
      <alignment horizontal="center" vertical="top"/>
    </xf>
    <xf numFmtId="0" fontId="16" fillId="4" borderId="0" xfId="0" applyFont="1" applyFill="1" applyAlignment="1">
      <alignment horizontal="left" wrapText="1"/>
    </xf>
    <xf numFmtId="0" fontId="16" fillId="4" borderId="0" xfId="0" applyFont="1" applyFill="1" applyAlignment="1">
      <alignment horizontal="left"/>
    </xf>
    <xf numFmtId="167" fontId="14" fillId="4" borderId="1" xfId="0" applyNumberFormat="1" applyFont="1" applyFill="1" applyBorder="1" applyAlignment="1">
      <alignment vertical="top" wrapText="1"/>
    </xf>
    <xf numFmtId="0" fontId="14" fillId="4" borderId="75" xfId="0" applyFont="1" applyFill="1" applyBorder="1" applyAlignment="1">
      <alignment horizontal="left" vertical="top" wrapText="1"/>
    </xf>
    <xf numFmtId="165" fontId="14" fillId="4" borderId="1" xfId="0" applyNumberFormat="1" applyFont="1" applyFill="1" applyBorder="1" applyAlignment="1">
      <alignment horizontal="left" vertical="top" wrapText="1"/>
    </xf>
    <xf numFmtId="167" fontId="14" fillId="4" borderId="1" xfId="0" applyNumberFormat="1" applyFont="1" applyFill="1" applyBorder="1" applyAlignment="1">
      <alignment horizontal="left" vertical="top" wrapText="1"/>
    </xf>
    <xf numFmtId="167" fontId="14" fillId="4" borderId="29" xfId="8" applyNumberFormat="1" applyFont="1" applyFill="1" applyBorder="1" applyAlignment="1">
      <alignment horizontal="center" vertical="top"/>
    </xf>
    <xf numFmtId="167" fontId="14" fillId="4" borderId="76" xfId="8" applyNumberFormat="1" applyFont="1" applyFill="1" applyBorder="1" applyAlignment="1">
      <alignment horizontal="center" vertical="top"/>
    </xf>
    <xf numFmtId="167" fontId="14" fillId="4" borderId="76" xfId="8" applyNumberFormat="1" applyFont="1" applyFill="1" applyBorder="1" applyAlignment="1">
      <alignment vertical="top"/>
    </xf>
    <xf numFmtId="0" fontId="14" fillId="0" borderId="1" xfId="8" applyFont="1" applyBorder="1" applyAlignment="1">
      <alignment horizontal="center" vertical="top" wrapText="1"/>
    </xf>
    <xf numFmtId="0" fontId="14" fillId="0" borderId="1" xfId="8" applyFont="1" applyBorder="1" applyAlignment="1">
      <alignment horizontal="center" vertical="top"/>
    </xf>
    <xf numFmtId="49" fontId="14" fillId="16" borderId="1" xfId="0" applyNumberFormat="1" applyFont="1" applyFill="1" applyBorder="1" applyAlignment="1">
      <alignment horizontal="center" vertical="top" wrapText="1"/>
    </xf>
    <xf numFmtId="167" fontId="14" fillId="4" borderId="1" xfId="8" applyNumberFormat="1" applyFont="1" applyFill="1" applyBorder="1" applyAlignment="1">
      <alignment vertical="top" wrapText="1"/>
    </xf>
    <xf numFmtId="167" fontId="14" fillId="4" borderId="1" xfId="8" applyNumberFormat="1" applyFont="1" applyFill="1" applyBorder="1" applyAlignment="1">
      <alignment horizontal="left" vertical="top" wrapText="1"/>
    </xf>
    <xf numFmtId="165" fontId="21" fillId="4" borderId="41" xfId="0" applyNumberFormat="1" applyFont="1" applyFill="1" applyBorder="1" applyAlignment="1">
      <alignment horizontal="center" vertical="top"/>
    </xf>
    <xf numFmtId="49" fontId="14" fillId="4" borderId="22" xfId="0" applyNumberFormat="1" applyFont="1" applyFill="1" applyBorder="1" applyAlignment="1">
      <alignment horizontal="left" vertical="top" wrapText="1"/>
    </xf>
    <xf numFmtId="0" fontId="14" fillId="0" borderId="1" xfId="0" applyFont="1" applyBorder="1" applyAlignment="1">
      <alignment horizontal="left" vertical="center"/>
    </xf>
    <xf numFmtId="167" fontId="16" fillId="4" borderId="1" xfId="0" applyNumberFormat="1" applyFont="1" applyFill="1" applyBorder="1" applyAlignment="1">
      <alignment vertical="top" wrapText="1"/>
    </xf>
    <xf numFmtId="49" fontId="14" fillId="2" borderId="23" xfId="0" applyNumberFormat="1" applyFont="1" applyFill="1" applyBorder="1" applyAlignment="1">
      <alignment horizontal="left" vertical="top" wrapText="1"/>
    </xf>
    <xf numFmtId="165" fontId="14" fillId="4" borderId="6" xfId="0" applyNumberFormat="1" applyFont="1" applyFill="1" applyBorder="1" applyAlignment="1">
      <alignment vertical="top" wrapText="1"/>
    </xf>
    <xf numFmtId="165" fontId="21" fillId="4" borderId="10" xfId="0" applyNumberFormat="1" applyFont="1" applyFill="1" applyBorder="1" applyAlignment="1">
      <alignment horizontal="center" vertical="top"/>
    </xf>
    <xf numFmtId="165" fontId="21" fillId="4" borderId="29" xfId="0" applyNumberFormat="1" applyFont="1" applyFill="1" applyBorder="1" applyAlignment="1">
      <alignment horizontal="center" vertical="top"/>
    </xf>
    <xf numFmtId="167" fontId="16" fillId="2" borderId="1" xfId="0" applyNumberFormat="1" applyFont="1" applyFill="1" applyBorder="1" applyAlignment="1">
      <alignment horizontal="left" vertical="top" wrapText="1"/>
    </xf>
    <xf numFmtId="164" fontId="16" fillId="2" borderId="1" xfId="0" applyNumberFormat="1" applyFont="1" applyFill="1" applyBorder="1" applyAlignment="1">
      <alignment horizontal="left" vertical="top" wrapText="1"/>
    </xf>
    <xf numFmtId="167" fontId="14" fillId="2" borderId="45" xfId="0" applyNumberFormat="1" applyFont="1" applyFill="1" applyBorder="1" applyAlignment="1">
      <alignment horizontal="center" vertical="top"/>
    </xf>
    <xf numFmtId="167" fontId="14" fillId="2" borderId="50" xfId="0" applyNumberFormat="1" applyFont="1" applyFill="1" applyBorder="1" applyAlignment="1">
      <alignment horizontal="center" vertical="top"/>
    </xf>
    <xf numFmtId="167" fontId="14" fillId="7" borderId="5" xfId="0" applyNumberFormat="1" applyFont="1" applyFill="1" applyBorder="1" applyAlignment="1">
      <alignment horizontal="center" vertical="top"/>
    </xf>
    <xf numFmtId="165" fontId="21" fillId="7" borderId="4" xfId="0" applyNumberFormat="1" applyFont="1" applyFill="1" applyBorder="1" applyAlignment="1">
      <alignment horizontal="center" vertical="top"/>
    </xf>
    <xf numFmtId="165" fontId="22" fillId="4" borderId="0" xfId="0" applyNumberFormat="1" applyFont="1" applyFill="1" applyAlignment="1">
      <alignment horizontal="center" vertical="top"/>
    </xf>
    <xf numFmtId="165" fontId="14" fillId="2" borderId="5" xfId="0" applyNumberFormat="1" applyFont="1" applyFill="1" applyBorder="1" applyAlignment="1">
      <alignment horizontal="center" vertical="top"/>
    </xf>
    <xf numFmtId="165" fontId="14" fillId="4" borderId="76" xfId="0" applyNumberFormat="1" applyFont="1" applyFill="1" applyBorder="1" applyAlignment="1">
      <alignment horizontal="center" vertical="top"/>
    </xf>
    <xf numFmtId="165" fontId="14" fillId="2" borderId="35" xfId="0" applyNumberFormat="1" applyFont="1" applyFill="1" applyBorder="1" applyAlignment="1">
      <alignment horizontal="center" vertical="top"/>
    </xf>
    <xf numFmtId="165" fontId="14" fillId="2" borderId="6" xfId="0" applyNumberFormat="1" applyFont="1" applyFill="1" applyBorder="1" applyAlignment="1">
      <alignment horizontal="center" vertical="top"/>
    </xf>
    <xf numFmtId="165" fontId="14" fillId="2" borderId="10" xfId="0" applyNumberFormat="1" applyFont="1" applyFill="1" applyBorder="1" applyAlignment="1">
      <alignment horizontal="center" vertical="top"/>
    </xf>
    <xf numFmtId="165" fontId="14" fillId="0" borderId="43" xfId="0" applyNumberFormat="1" applyFont="1" applyBorder="1" applyAlignment="1">
      <alignment horizontal="center" vertical="top"/>
    </xf>
    <xf numFmtId="168" fontId="21" fillId="2" borderId="0" xfId="0" applyNumberFormat="1" applyFont="1" applyFill="1" applyAlignment="1">
      <alignment horizontal="center" vertical="top"/>
    </xf>
    <xf numFmtId="0" fontId="22" fillId="2" borderId="0" xfId="0" applyFont="1" applyFill="1" applyAlignment="1">
      <alignment horizontal="center"/>
    </xf>
    <xf numFmtId="0" fontId="22" fillId="5" borderId="32" xfId="0" applyFont="1" applyFill="1" applyBorder="1" applyAlignment="1">
      <alignment vertical="top" wrapText="1"/>
    </xf>
    <xf numFmtId="0" fontId="22" fillId="3" borderId="16" xfId="0" applyFont="1" applyFill="1" applyBorder="1" applyAlignment="1">
      <alignment vertical="top" wrapText="1"/>
    </xf>
    <xf numFmtId="165" fontId="22" fillId="2" borderId="49" xfId="0" applyNumberFormat="1" applyFont="1" applyFill="1" applyBorder="1" applyAlignment="1">
      <alignment horizontal="center" vertical="top"/>
    </xf>
    <xf numFmtId="168" fontId="22" fillId="3" borderId="16" xfId="0" applyNumberFormat="1" applyFont="1" applyFill="1" applyBorder="1" applyAlignment="1">
      <alignment horizontal="center" vertical="top" wrapText="1"/>
    </xf>
    <xf numFmtId="165" fontId="21" fillId="4" borderId="46" xfId="0" applyNumberFormat="1" applyFont="1" applyFill="1" applyBorder="1" applyAlignment="1">
      <alignment horizontal="center" vertical="top"/>
    </xf>
    <xf numFmtId="165" fontId="21" fillId="4" borderId="6" xfId="0" applyNumberFormat="1" applyFont="1" applyFill="1" applyBorder="1" applyAlignment="1">
      <alignment horizontal="center" vertical="top"/>
    </xf>
    <xf numFmtId="165" fontId="22" fillId="4" borderId="3" xfId="0" applyNumberFormat="1" applyFont="1" applyFill="1" applyBorder="1" applyAlignment="1">
      <alignment horizontal="center" vertical="top"/>
    </xf>
    <xf numFmtId="167" fontId="21" fillId="4" borderId="46" xfId="0" applyNumberFormat="1" applyFont="1" applyFill="1" applyBorder="1" applyAlignment="1">
      <alignment horizontal="center" vertical="top"/>
    </xf>
    <xf numFmtId="167" fontId="21" fillId="4" borderId="29" xfId="0" applyNumberFormat="1" applyFont="1" applyFill="1" applyBorder="1" applyAlignment="1">
      <alignment horizontal="center" vertical="top"/>
    </xf>
    <xf numFmtId="0" fontId="22" fillId="5" borderId="16" xfId="0" applyFont="1" applyFill="1" applyBorder="1" applyAlignment="1">
      <alignment vertical="top" wrapText="1"/>
    </xf>
    <xf numFmtId="167" fontId="21" fillId="0" borderId="29" xfId="0" applyNumberFormat="1" applyFont="1" applyBorder="1" applyAlignment="1">
      <alignment horizontal="center" vertical="top"/>
    </xf>
    <xf numFmtId="165" fontId="21" fillId="4" borderId="43" xfId="0" applyNumberFormat="1" applyFont="1" applyFill="1" applyBorder="1" applyAlignment="1">
      <alignment horizontal="center" vertical="top"/>
    </xf>
    <xf numFmtId="167" fontId="21" fillId="4" borderId="41" xfId="0" applyNumberFormat="1" applyFont="1" applyFill="1" applyBorder="1" applyAlignment="1">
      <alignment horizontal="center" vertical="top"/>
    </xf>
    <xf numFmtId="165" fontId="21" fillId="4" borderId="33" xfId="0" applyNumberFormat="1" applyFont="1" applyFill="1" applyBorder="1" applyAlignment="1">
      <alignment horizontal="center" vertical="top"/>
    </xf>
    <xf numFmtId="168" fontId="22" fillId="3" borderId="28" xfId="0" applyNumberFormat="1" applyFont="1" applyFill="1" applyBorder="1" applyAlignment="1">
      <alignment vertical="top" wrapText="1"/>
    </xf>
    <xf numFmtId="165" fontId="21" fillId="4" borderId="74" xfId="0" applyNumberFormat="1" applyFont="1" applyFill="1" applyBorder="1" applyAlignment="1">
      <alignment horizontal="center" vertical="top"/>
    </xf>
    <xf numFmtId="165" fontId="22" fillId="2" borderId="3" xfId="0" applyNumberFormat="1" applyFont="1" applyFill="1" applyBorder="1" applyAlignment="1">
      <alignment horizontal="center" vertical="top"/>
    </xf>
    <xf numFmtId="165" fontId="21" fillId="2" borderId="41" xfId="0" applyNumberFormat="1" applyFont="1" applyFill="1" applyBorder="1" applyAlignment="1">
      <alignment horizontal="center" vertical="top"/>
    </xf>
    <xf numFmtId="165" fontId="22" fillId="2" borderId="74" xfId="0" applyNumberFormat="1" applyFont="1" applyFill="1" applyBorder="1" applyAlignment="1">
      <alignment horizontal="center" vertical="top"/>
    </xf>
    <xf numFmtId="165" fontId="22" fillId="2" borderId="40" xfId="0" applyNumberFormat="1" applyFont="1" applyFill="1" applyBorder="1" applyAlignment="1">
      <alignment horizontal="center" vertical="top"/>
    </xf>
    <xf numFmtId="0" fontId="22" fillId="6" borderId="16" xfId="0" applyFont="1" applyFill="1" applyBorder="1" applyAlignment="1">
      <alignment vertical="top" wrapText="1"/>
    </xf>
    <xf numFmtId="167" fontId="21" fillId="4" borderId="5" xfId="0" applyNumberFormat="1" applyFont="1" applyFill="1" applyBorder="1" applyAlignment="1">
      <alignment horizontal="center" vertical="top"/>
    </xf>
    <xf numFmtId="165" fontId="22" fillId="4" borderId="49" xfId="0" applyNumberFormat="1" applyFont="1" applyFill="1" applyBorder="1" applyAlignment="1">
      <alignment horizontal="center" vertical="top"/>
    </xf>
    <xf numFmtId="165" fontId="14" fillId="2" borderId="51" xfId="0" applyNumberFormat="1" applyFont="1" applyFill="1" applyBorder="1" applyAlignment="1">
      <alignment horizontal="center" vertical="top"/>
    </xf>
    <xf numFmtId="165" fontId="14" fillId="0" borderId="29" xfId="0" applyNumberFormat="1" applyFont="1" applyBorder="1" applyAlignment="1">
      <alignment horizontal="center" vertical="top"/>
    </xf>
    <xf numFmtId="165" fontId="14" fillId="0" borderId="41" xfId="0" applyNumberFormat="1" applyFont="1" applyBorder="1" applyAlignment="1">
      <alignment horizontal="center" vertical="top"/>
    </xf>
    <xf numFmtId="2" fontId="14" fillId="4" borderId="1" xfId="0" applyNumberFormat="1" applyFont="1" applyFill="1" applyBorder="1" applyAlignment="1">
      <alignment horizontal="center" vertical="top" wrapText="1"/>
    </xf>
    <xf numFmtId="165" fontId="14" fillId="2" borderId="30" xfId="0" applyNumberFormat="1" applyFont="1" applyFill="1" applyBorder="1" applyAlignment="1">
      <alignment horizontal="center" vertical="top"/>
    </xf>
    <xf numFmtId="165" fontId="14" fillId="2" borderId="51" xfId="0" applyNumberFormat="1" applyFont="1" applyFill="1" applyBorder="1" applyAlignment="1">
      <alignment horizontal="center" vertical="top" wrapText="1"/>
    </xf>
    <xf numFmtId="0" fontId="14" fillId="0" borderId="0" xfId="0" applyFont="1" applyAlignment="1">
      <alignment horizontal="left" vertical="top" wrapText="1"/>
    </xf>
    <xf numFmtId="0" fontId="26" fillId="4" borderId="0" xfId="0" applyFont="1" applyFill="1" applyAlignment="1">
      <alignment vertical="top"/>
    </xf>
    <xf numFmtId="0" fontId="27" fillId="4" borderId="0" xfId="0" applyFont="1" applyFill="1" applyAlignment="1">
      <alignment vertical="top"/>
    </xf>
    <xf numFmtId="49" fontId="26" fillId="4" borderId="7" xfId="0" applyNumberFormat="1" applyFont="1" applyFill="1" applyBorder="1" applyAlignment="1">
      <alignment horizontal="left" vertical="top" wrapText="1"/>
    </xf>
    <xf numFmtId="49" fontId="27" fillId="4" borderId="28" xfId="0" applyNumberFormat="1" applyFont="1" applyFill="1" applyBorder="1" applyAlignment="1">
      <alignment horizontal="right" vertical="top" wrapText="1"/>
    </xf>
    <xf numFmtId="49" fontId="27" fillId="4" borderId="53" xfId="0" applyNumberFormat="1" applyFont="1" applyFill="1" applyBorder="1" applyAlignment="1">
      <alignment horizontal="right" vertical="top" wrapText="1"/>
    </xf>
    <xf numFmtId="165" fontId="14" fillId="7" borderId="30" xfId="0" applyNumberFormat="1" applyFont="1" applyFill="1" applyBorder="1" applyAlignment="1">
      <alignment horizontal="center" vertical="top"/>
    </xf>
    <xf numFmtId="165" fontId="14" fillId="4" borderId="30" xfId="0" applyNumberFormat="1" applyFont="1" applyFill="1" applyBorder="1" applyAlignment="1">
      <alignment horizontal="center" vertical="top"/>
    </xf>
    <xf numFmtId="0" fontId="14" fillId="4" borderId="2" xfId="0" applyFont="1" applyFill="1" applyBorder="1" applyAlignment="1">
      <alignment vertical="top" wrapText="1"/>
    </xf>
    <xf numFmtId="165" fontId="14" fillId="2" borderId="48" xfId="0" applyNumberFormat="1" applyFont="1" applyFill="1" applyBorder="1" applyAlignment="1">
      <alignment horizontal="center" vertical="top"/>
    </xf>
    <xf numFmtId="165" fontId="21" fillId="4" borderId="30" xfId="0" applyNumberFormat="1" applyFont="1" applyFill="1" applyBorder="1" applyAlignment="1">
      <alignment horizontal="center" vertical="top"/>
    </xf>
    <xf numFmtId="0" fontId="14" fillId="0" borderId="1" xfId="0" applyFont="1" applyBorder="1" applyAlignment="1">
      <alignment vertical="top" wrapText="1"/>
    </xf>
    <xf numFmtId="0" fontId="16" fillId="4" borderId="0" xfId="0" applyFont="1" applyFill="1" applyAlignment="1">
      <alignment horizontal="left" vertical="top" wrapText="1"/>
    </xf>
    <xf numFmtId="49" fontId="16" fillId="0" borderId="1" xfId="0" applyNumberFormat="1" applyFont="1" applyBorder="1" applyAlignment="1">
      <alignment horizontal="left" vertical="top" wrapText="1"/>
    </xf>
    <xf numFmtId="49" fontId="16" fillId="2" borderId="1" xfId="0" applyNumberFormat="1" applyFont="1" applyFill="1" applyBorder="1" applyAlignment="1">
      <alignment horizontal="left" vertical="top" wrapText="1"/>
    </xf>
    <xf numFmtId="49" fontId="16" fillId="4" borderId="0" xfId="0" applyNumberFormat="1" applyFont="1" applyFill="1" applyAlignment="1">
      <alignment horizontal="left" vertical="top" wrapText="1"/>
    </xf>
    <xf numFmtId="165" fontId="14" fillId="4" borderId="16" xfId="0" applyNumberFormat="1" applyFont="1" applyFill="1" applyBorder="1" applyAlignment="1">
      <alignment horizontal="center" vertical="top"/>
    </xf>
    <xf numFmtId="165" fontId="14" fillId="4" borderId="69" xfId="0" applyNumberFormat="1" applyFont="1" applyFill="1" applyBorder="1" applyAlignment="1">
      <alignment horizontal="center" vertical="top"/>
    </xf>
    <xf numFmtId="0" fontId="14" fillId="0" borderId="48" xfId="0" applyFont="1" applyBorder="1" applyAlignment="1">
      <alignment horizontal="center"/>
    </xf>
    <xf numFmtId="49" fontId="14" fillId="4" borderId="1" xfId="2" applyNumberFormat="1" applyFont="1" applyFill="1" applyBorder="1" applyAlignment="1">
      <alignment horizontal="left" vertical="top" wrapText="1"/>
    </xf>
    <xf numFmtId="1" fontId="14" fillId="4" borderId="1" xfId="3" applyNumberFormat="1" applyFont="1" applyFill="1" applyBorder="1" applyAlignment="1">
      <alignment vertical="top" wrapText="1"/>
    </xf>
    <xf numFmtId="1" fontId="14" fillId="4" borderId="1" xfId="2" applyNumberFormat="1" applyFont="1" applyFill="1" applyBorder="1" applyAlignment="1">
      <alignment horizontal="left" vertical="top" wrapText="1"/>
    </xf>
    <xf numFmtId="167" fontId="16" fillId="4" borderId="1" xfId="0" applyNumberFormat="1" applyFont="1" applyFill="1" applyBorder="1" applyAlignment="1">
      <alignment horizontal="left" vertical="top" wrapText="1"/>
    </xf>
    <xf numFmtId="0" fontId="14" fillId="4" borderId="1" xfId="3" applyFont="1" applyFill="1" applyBorder="1" applyAlignment="1">
      <alignment horizontal="left" vertical="top" wrapText="1"/>
    </xf>
    <xf numFmtId="1" fontId="14" fillId="4" borderId="1" xfId="3" applyNumberFormat="1" applyFont="1" applyFill="1" applyBorder="1" applyAlignment="1">
      <alignment horizontal="left" vertical="top" wrapText="1"/>
    </xf>
    <xf numFmtId="0" fontId="14" fillId="4" borderId="1" xfId="5" applyFont="1" applyFill="1" applyBorder="1" applyAlignment="1">
      <alignment horizontal="left" vertical="top" wrapText="1"/>
    </xf>
    <xf numFmtId="164" fontId="14" fillId="4" borderId="1" xfId="0" applyNumberFormat="1" applyFont="1" applyFill="1" applyBorder="1" applyAlignment="1">
      <alignment horizontal="left" vertical="top" wrapText="1"/>
    </xf>
    <xf numFmtId="0" fontId="11" fillId="0" borderId="0" xfId="0" applyFont="1" applyAlignment="1">
      <alignment vertical="top"/>
    </xf>
    <xf numFmtId="0" fontId="16" fillId="2" borderId="1" xfId="0" applyFont="1" applyFill="1" applyBorder="1" applyAlignment="1">
      <alignment horizontal="left" vertical="top" wrapText="1"/>
    </xf>
    <xf numFmtId="14" fontId="16" fillId="2" borderId="1" xfId="0" applyNumberFormat="1" applyFont="1" applyFill="1" applyBorder="1" applyAlignment="1">
      <alignment horizontal="left" vertical="top" wrapText="1"/>
    </xf>
    <xf numFmtId="165" fontId="16" fillId="0" borderId="1" xfId="0" applyNumberFormat="1" applyFont="1" applyBorder="1" applyAlignment="1">
      <alignment horizontal="left" vertical="top"/>
    </xf>
    <xf numFmtId="168" fontId="14" fillId="4" borderId="0" xfId="0" applyNumberFormat="1" applyFont="1" applyFill="1" applyAlignment="1">
      <alignment horizontal="left" vertical="top" wrapText="1"/>
    </xf>
    <xf numFmtId="165" fontId="16" fillId="4" borderId="0" xfId="0" applyNumberFormat="1" applyFont="1" applyFill="1" applyAlignment="1">
      <alignment horizontal="left" vertical="top"/>
    </xf>
    <xf numFmtId="165" fontId="14" fillId="4" borderId="0" xfId="0" applyNumberFormat="1" applyFont="1" applyFill="1" applyAlignment="1">
      <alignment horizontal="left" vertical="top"/>
    </xf>
    <xf numFmtId="165" fontId="14" fillId="2" borderId="0" xfId="0" applyNumberFormat="1" applyFont="1" applyFill="1" applyAlignment="1">
      <alignment horizontal="left" vertical="top"/>
    </xf>
    <xf numFmtId="0" fontId="16" fillId="4" borderId="15" xfId="0" applyFont="1" applyFill="1" applyBorder="1" applyAlignment="1">
      <alignment horizontal="left" vertical="top" wrapText="1"/>
    </xf>
    <xf numFmtId="49" fontId="14" fillId="4" borderId="2" xfId="0" applyNumberFormat="1" applyFont="1" applyFill="1" applyBorder="1" applyAlignment="1">
      <alignment horizontal="left" vertical="top"/>
    </xf>
    <xf numFmtId="49" fontId="14" fillId="4" borderId="7" xfId="0" applyNumberFormat="1" applyFont="1" applyFill="1" applyBorder="1" applyAlignment="1">
      <alignment horizontal="left" vertical="top"/>
    </xf>
    <xf numFmtId="0" fontId="16" fillId="4" borderId="22" xfId="0" applyFont="1" applyFill="1" applyBorder="1" applyAlignment="1">
      <alignment horizontal="left" vertical="top" wrapText="1"/>
    </xf>
    <xf numFmtId="165" fontId="14" fillId="0" borderId="44" xfId="0" applyNumberFormat="1" applyFont="1" applyBorder="1" applyAlignment="1">
      <alignment horizontal="center" vertical="top"/>
    </xf>
    <xf numFmtId="165" fontId="14" fillId="4" borderId="51" xfId="0" applyNumberFormat="1" applyFont="1" applyFill="1" applyBorder="1" applyAlignment="1">
      <alignment horizontal="center" vertical="top"/>
    </xf>
    <xf numFmtId="165" fontId="14" fillId="4" borderId="54" xfId="0" applyNumberFormat="1" applyFont="1" applyFill="1" applyBorder="1" applyAlignment="1">
      <alignment horizontal="center" vertical="top"/>
    </xf>
    <xf numFmtId="165" fontId="14" fillId="4" borderId="0" xfId="0" applyNumberFormat="1" applyFont="1" applyFill="1" applyAlignment="1">
      <alignment horizontal="right" vertical="top"/>
    </xf>
    <xf numFmtId="49" fontId="16" fillId="4" borderId="10" xfId="0" applyNumberFormat="1" applyFont="1" applyFill="1" applyBorder="1" applyAlignment="1">
      <alignment horizontal="left" vertical="top" wrapText="1"/>
    </xf>
    <xf numFmtId="49" fontId="16" fillId="4" borderId="61" xfId="0" applyNumberFormat="1" applyFont="1" applyFill="1" applyBorder="1" applyAlignment="1">
      <alignment wrapText="1"/>
    </xf>
    <xf numFmtId="49" fontId="16" fillId="4" borderId="16" xfId="0" applyNumberFormat="1" applyFont="1" applyFill="1" applyBorder="1" applyAlignment="1">
      <alignment wrapText="1"/>
    </xf>
    <xf numFmtId="49" fontId="16" fillId="4" borderId="31" xfId="0" applyNumberFormat="1" applyFont="1" applyFill="1" applyBorder="1" applyAlignment="1">
      <alignment wrapText="1"/>
    </xf>
    <xf numFmtId="165" fontId="14" fillId="7" borderId="51" xfId="0" applyNumberFormat="1" applyFont="1" applyFill="1" applyBorder="1" applyAlignment="1">
      <alignment horizontal="center" vertical="top"/>
    </xf>
    <xf numFmtId="165" fontId="14" fillId="0" borderId="46" xfId="0" applyNumberFormat="1" applyFont="1" applyBorder="1" applyAlignment="1">
      <alignment horizontal="center" vertical="top"/>
    </xf>
    <xf numFmtId="165" fontId="14" fillId="0" borderId="69" xfId="0" applyNumberFormat="1" applyFont="1" applyBorder="1" applyAlignment="1">
      <alignment horizontal="center" vertical="top"/>
    </xf>
    <xf numFmtId="165" fontId="14" fillId="2" borderId="76" xfId="0" applyNumberFormat="1" applyFont="1" applyFill="1" applyBorder="1" applyAlignment="1">
      <alignment horizontal="center" vertical="top"/>
    </xf>
    <xf numFmtId="0" fontId="16" fillId="6" borderId="16" xfId="0" applyFont="1" applyFill="1" applyBorder="1" applyAlignment="1">
      <alignment horizontal="center" vertical="top" wrapText="1"/>
    </xf>
    <xf numFmtId="0" fontId="16" fillId="8" borderId="16" xfId="0" applyFont="1" applyFill="1" applyBorder="1" applyAlignment="1">
      <alignment horizontal="center" vertical="top" wrapText="1"/>
    </xf>
    <xf numFmtId="167" fontId="14" fillId="4" borderId="46" xfId="8" applyNumberFormat="1" applyFont="1" applyFill="1" applyBorder="1" applyAlignment="1">
      <alignment horizontal="center" vertical="top"/>
    </xf>
    <xf numFmtId="0" fontId="14" fillId="4" borderId="1" xfId="6" applyFont="1" applyFill="1" applyBorder="1" applyAlignment="1">
      <alignment horizontal="left" vertical="top" wrapText="1"/>
    </xf>
    <xf numFmtId="165" fontId="16" fillId="4" borderId="1" xfId="0" applyNumberFormat="1" applyFont="1" applyFill="1" applyBorder="1" applyAlignment="1">
      <alignment horizontal="center" vertical="top" wrapText="1"/>
    </xf>
    <xf numFmtId="49" fontId="14" fillId="0" borderId="1" xfId="0" applyNumberFormat="1" applyFont="1" applyBorder="1" applyAlignment="1">
      <alignment horizontal="center" vertical="center" wrapText="1"/>
    </xf>
    <xf numFmtId="49" fontId="20" fillId="0" borderId="1" xfId="0" applyNumberFormat="1" applyFont="1" applyBorder="1" applyAlignment="1">
      <alignment horizontal="center" vertical="top" wrapText="1"/>
    </xf>
    <xf numFmtId="1" fontId="14" fillId="4" borderId="1" xfId="7" applyNumberFormat="1" applyFont="1" applyFill="1" applyBorder="1" applyAlignment="1">
      <alignment horizontal="left" vertical="top" wrapText="1"/>
    </xf>
    <xf numFmtId="0" fontId="20" fillId="4" borderId="1" xfId="0" applyFont="1" applyFill="1" applyBorder="1" applyAlignment="1">
      <alignment vertical="top" wrapText="1"/>
    </xf>
    <xf numFmtId="165" fontId="16" fillId="4" borderId="1" xfId="0" applyNumberFormat="1" applyFont="1" applyFill="1" applyBorder="1" applyAlignment="1">
      <alignment horizontal="center" vertical="top"/>
    </xf>
    <xf numFmtId="0" fontId="14" fillId="4" borderId="1" xfId="6" applyFont="1" applyFill="1" applyBorder="1" applyAlignment="1">
      <alignment horizontal="left" wrapText="1"/>
    </xf>
    <xf numFmtId="49" fontId="16" fillId="4" borderId="1" xfId="0" applyNumberFormat="1" applyFont="1" applyFill="1" applyBorder="1" applyAlignment="1">
      <alignment horizontal="center" wrapText="1"/>
    </xf>
    <xf numFmtId="0" fontId="14" fillId="4" borderId="1" xfId="0" applyFont="1" applyFill="1" applyBorder="1" applyAlignment="1">
      <alignment wrapText="1"/>
    </xf>
    <xf numFmtId="49" fontId="14" fillId="4" borderId="1" xfId="0" applyNumberFormat="1" applyFont="1" applyFill="1" applyBorder="1" applyAlignment="1">
      <alignment horizontal="center" wrapText="1"/>
    </xf>
    <xf numFmtId="167" fontId="14" fillId="4" borderId="1" xfId="0" applyNumberFormat="1" applyFont="1" applyFill="1" applyBorder="1" applyAlignment="1">
      <alignment wrapText="1"/>
    </xf>
    <xf numFmtId="167" fontId="14" fillId="0" borderId="1" xfId="0" applyNumberFormat="1" applyFont="1" applyBorder="1" applyAlignment="1">
      <alignment vertical="top" wrapText="1"/>
    </xf>
    <xf numFmtId="0" fontId="14" fillId="4" borderId="1" xfId="8" applyFont="1" applyFill="1" applyBorder="1" applyAlignment="1">
      <alignment vertical="top" wrapText="1"/>
    </xf>
    <xf numFmtId="3" fontId="14" fillId="4" borderId="1" xfId="8" applyNumberFormat="1" applyFont="1" applyFill="1" applyBorder="1" applyAlignment="1">
      <alignment vertical="top" wrapText="1"/>
    </xf>
    <xf numFmtId="0" fontId="16" fillId="4" borderId="1" xfId="0" applyFont="1" applyFill="1" applyBorder="1" applyAlignment="1">
      <alignment horizontal="center" vertical="top" wrapText="1"/>
    </xf>
    <xf numFmtId="167" fontId="14" fillId="0" borderId="0" xfId="0" applyNumberFormat="1" applyFont="1" applyAlignment="1">
      <alignment horizontal="center" vertical="top"/>
    </xf>
    <xf numFmtId="167" fontId="14" fillId="4" borderId="0" xfId="0" applyNumberFormat="1" applyFont="1" applyFill="1" applyAlignment="1">
      <alignment horizontal="center" vertical="top"/>
    </xf>
    <xf numFmtId="167" fontId="16" fillId="0" borderId="32" xfId="0" applyNumberFormat="1" applyFont="1" applyBorder="1" applyAlignment="1">
      <alignment horizontal="center" vertical="top" wrapText="1"/>
    </xf>
    <xf numFmtId="167" fontId="16" fillId="5" borderId="32" xfId="0" applyNumberFormat="1" applyFont="1" applyFill="1" applyBorder="1" applyAlignment="1">
      <alignment horizontal="center" vertical="top" wrapText="1"/>
    </xf>
    <xf numFmtId="167" fontId="16" fillId="3" borderId="16" xfId="0" applyNumberFormat="1" applyFont="1" applyFill="1" applyBorder="1" applyAlignment="1">
      <alignment horizontal="center" vertical="top" wrapText="1"/>
    </xf>
    <xf numFmtId="0" fontId="16" fillId="3" borderId="16" xfId="0" applyFont="1" applyFill="1" applyBorder="1" applyAlignment="1">
      <alignment horizontal="center" vertical="top" wrapText="1"/>
    </xf>
    <xf numFmtId="167" fontId="14" fillId="4" borderId="66" xfId="0" applyNumberFormat="1" applyFont="1" applyFill="1" applyBorder="1" applyAlignment="1">
      <alignment horizontal="center" vertical="top"/>
    </xf>
    <xf numFmtId="167" fontId="14" fillId="4" borderId="47" xfId="0" applyNumberFormat="1" applyFont="1" applyFill="1" applyBorder="1" applyAlignment="1">
      <alignment horizontal="center" vertical="top"/>
    </xf>
    <xf numFmtId="167" fontId="14" fillId="4" borderId="23" xfId="0" applyNumberFormat="1" applyFont="1" applyFill="1" applyBorder="1" applyAlignment="1">
      <alignment horizontal="center" vertical="top"/>
    </xf>
    <xf numFmtId="167" fontId="14" fillId="4" borderId="52" xfId="0" applyNumberFormat="1" applyFont="1" applyFill="1" applyBorder="1" applyAlignment="1">
      <alignment horizontal="center" vertical="top"/>
    </xf>
    <xf numFmtId="167" fontId="16" fillId="4" borderId="28" xfId="0" applyNumberFormat="1" applyFont="1" applyFill="1" applyBorder="1" applyAlignment="1">
      <alignment horizontal="center" vertical="top"/>
    </xf>
    <xf numFmtId="167" fontId="14" fillId="0" borderId="41" xfId="0" applyNumberFormat="1" applyFont="1" applyBorder="1" applyAlignment="1">
      <alignment horizontal="center" vertical="top"/>
    </xf>
    <xf numFmtId="167" fontId="14" fillId="0" borderId="50" xfId="0" applyNumberFormat="1" applyFont="1" applyBorder="1" applyAlignment="1">
      <alignment horizontal="center" vertical="top"/>
    </xf>
    <xf numFmtId="167" fontId="16" fillId="0" borderId="28" xfId="0" applyNumberFormat="1" applyFont="1" applyBorder="1" applyAlignment="1">
      <alignment horizontal="center" vertical="top"/>
    </xf>
    <xf numFmtId="167" fontId="16" fillId="0" borderId="5" xfId="0" applyNumberFormat="1" applyFont="1" applyBorder="1" applyAlignment="1">
      <alignment horizontal="center" vertical="top"/>
    </xf>
    <xf numFmtId="167" fontId="14" fillId="0" borderId="46" xfId="0" applyNumberFormat="1" applyFont="1" applyBorder="1" applyAlignment="1">
      <alignment horizontal="center" vertical="top"/>
    </xf>
    <xf numFmtId="167" fontId="14" fillId="0" borderId="47" xfId="0" applyNumberFormat="1" applyFont="1" applyBorder="1" applyAlignment="1">
      <alignment horizontal="center" vertical="top"/>
    </xf>
    <xf numFmtId="167" fontId="16" fillId="5" borderId="28" xfId="0" applyNumberFormat="1" applyFont="1" applyFill="1" applyBorder="1" applyAlignment="1">
      <alignment horizontal="center" vertical="top" wrapText="1"/>
    </xf>
    <xf numFmtId="167" fontId="16" fillId="5" borderId="16" xfId="0" applyNumberFormat="1" applyFont="1" applyFill="1" applyBorder="1" applyAlignment="1">
      <alignment horizontal="center" vertical="top" wrapText="1"/>
    </xf>
    <xf numFmtId="167" fontId="16" fillId="3" borderId="28" xfId="0" applyNumberFormat="1" applyFont="1" applyFill="1" applyBorder="1" applyAlignment="1">
      <alignment horizontal="center" vertical="top" wrapText="1"/>
    </xf>
    <xf numFmtId="167" fontId="16" fillId="3" borderId="31" xfId="0" applyNumberFormat="1" applyFont="1" applyFill="1" applyBorder="1" applyAlignment="1">
      <alignment horizontal="center" vertical="top" wrapText="1"/>
    </xf>
    <xf numFmtId="167" fontId="14" fillId="0" borderId="52" xfId="0" applyNumberFormat="1" applyFont="1" applyBorder="1" applyAlignment="1">
      <alignment horizontal="center" vertical="top"/>
    </xf>
    <xf numFmtId="167" fontId="14" fillId="2" borderId="46" xfId="0" applyNumberFormat="1" applyFont="1" applyFill="1" applyBorder="1" applyAlignment="1">
      <alignment horizontal="center" vertical="top"/>
    </xf>
    <xf numFmtId="167" fontId="14" fillId="2" borderId="47" xfId="0" applyNumberFormat="1" applyFont="1" applyFill="1" applyBorder="1" applyAlignment="1">
      <alignment horizontal="center" vertical="top"/>
    </xf>
    <xf numFmtId="167" fontId="14" fillId="2" borderId="41" xfId="0" applyNumberFormat="1" applyFont="1" applyFill="1" applyBorder="1" applyAlignment="1">
      <alignment horizontal="center" vertical="top" wrapText="1"/>
    </xf>
    <xf numFmtId="167" fontId="14" fillId="2" borderId="50" xfId="0" applyNumberFormat="1" applyFont="1" applyFill="1" applyBorder="1" applyAlignment="1">
      <alignment horizontal="center" vertical="top" wrapText="1"/>
    </xf>
    <xf numFmtId="167" fontId="16" fillId="4" borderId="3" xfId="0" applyNumberFormat="1" applyFont="1" applyFill="1" applyBorder="1" applyAlignment="1">
      <alignment horizontal="center" vertical="top"/>
    </xf>
    <xf numFmtId="165" fontId="14" fillId="2" borderId="33" xfId="0" applyNumberFormat="1" applyFont="1" applyFill="1" applyBorder="1" applyAlignment="1">
      <alignment horizontal="center" vertical="top"/>
    </xf>
    <xf numFmtId="165" fontId="16" fillId="0" borderId="3" xfId="0" applyNumberFormat="1" applyFont="1" applyBorder="1" applyAlignment="1">
      <alignment horizontal="center" vertical="top"/>
    </xf>
    <xf numFmtId="167" fontId="14" fillId="0" borderId="29" xfId="0" applyNumberFormat="1" applyFont="1" applyBorder="1" applyAlignment="1">
      <alignment horizontal="center" vertical="top" wrapText="1"/>
    </xf>
    <xf numFmtId="167" fontId="14" fillId="0" borderId="52" xfId="0" applyNumberFormat="1" applyFont="1" applyBorder="1" applyAlignment="1">
      <alignment horizontal="center" vertical="top" wrapText="1"/>
    </xf>
    <xf numFmtId="167" fontId="14" fillId="0" borderId="43" xfId="0" applyNumberFormat="1" applyFont="1" applyBorder="1" applyAlignment="1">
      <alignment horizontal="center" vertical="top" wrapText="1"/>
    </xf>
    <xf numFmtId="167" fontId="14" fillId="0" borderId="44" xfId="0" applyNumberFormat="1" applyFont="1" applyBorder="1" applyAlignment="1">
      <alignment horizontal="center" vertical="top" wrapText="1"/>
    </xf>
    <xf numFmtId="167" fontId="16" fillId="0" borderId="28" xfId="0" applyNumberFormat="1" applyFont="1" applyBorder="1" applyAlignment="1">
      <alignment horizontal="center" vertical="top" wrapText="1"/>
    </xf>
    <xf numFmtId="167" fontId="16" fillId="0" borderId="5" xfId="0" applyNumberFormat="1" applyFont="1" applyBorder="1" applyAlignment="1">
      <alignment horizontal="center" vertical="top" wrapText="1"/>
    </xf>
    <xf numFmtId="167" fontId="14" fillId="0" borderId="43" xfId="0" applyNumberFormat="1" applyFont="1" applyBorder="1" applyAlignment="1">
      <alignment horizontal="center" vertical="top"/>
    </xf>
    <xf numFmtId="167" fontId="14" fillId="0" borderId="44" xfId="0" applyNumberFormat="1" applyFont="1" applyBorder="1" applyAlignment="1">
      <alignment horizontal="center" vertical="top"/>
    </xf>
    <xf numFmtId="167" fontId="14" fillId="0" borderId="45" xfId="0" applyNumberFormat="1" applyFont="1" applyBorder="1" applyAlignment="1">
      <alignment horizontal="center" vertical="top"/>
    </xf>
    <xf numFmtId="167" fontId="16" fillId="0" borderId="37" xfId="0" applyNumberFormat="1" applyFont="1" applyBorder="1" applyAlignment="1">
      <alignment horizontal="center" vertical="top"/>
    </xf>
    <xf numFmtId="167" fontId="14" fillId="4" borderId="49" xfId="0" applyNumberFormat="1" applyFont="1" applyFill="1" applyBorder="1" applyAlignment="1">
      <alignment horizontal="center" vertical="top"/>
    </xf>
    <xf numFmtId="167" fontId="16" fillId="3" borderId="5" xfId="0" applyNumberFormat="1" applyFont="1" applyFill="1" applyBorder="1" applyAlignment="1">
      <alignment horizontal="center" vertical="top" wrapText="1"/>
    </xf>
    <xf numFmtId="167" fontId="14" fillId="0" borderId="48" xfId="0" applyNumberFormat="1" applyFont="1" applyBorder="1" applyAlignment="1">
      <alignment horizontal="center" vertical="top"/>
    </xf>
    <xf numFmtId="167" fontId="16" fillId="4" borderId="53" xfId="0" applyNumberFormat="1" applyFont="1" applyFill="1" applyBorder="1" applyAlignment="1">
      <alignment horizontal="center" vertical="top"/>
    </xf>
    <xf numFmtId="167" fontId="14" fillId="0" borderId="76" xfId="0" applyNumberFormat="1" applyFont="1" applyBorder="1" applyAlignment="1">
      <alignment horizontal="center" vertical="top"/>
    </xf>
    <xf numFmtId="167" fontId="16" fillId="0" borderId="48" xfId="0" applyNumberFormat="1" applyFont="1" applyBorder="1" applyAlignment="1">
      <alignment horizontal="center" vertical="top"/>
    </xf>
    <xf numFmtId="0" fontId="14" fillId="0" borderId="1" xfId="0" applyFont="1" applyBorder="1" applyAlignment="1">
      <alignment horizontal="justify" vertical="top" wrapText="1"/>
    </xf>
    <xf numFmtId="0" fontId="18" fillId="0" borderId="1" xfId="0" applyFont="1" applyBorder="1" applyAlignment="1">
      <alignment horizontal="justify" vertical="top" wrapText="1"/>
    </xf>
    <xf numFmtId="167" fontId="16" fillId="0" borderId="1" xfId="0" applyNumberFormat="1" applyFont="1" applyBorder="1" applyAlignment="1">
      <alignment vertical="top"/>
    </xf>
    <xf numFmtId="167" fontId="19" fillId="4" borderId="1" xfId="0" applyNumberFormat="1" applyFont="1" applyFill="1" applyBorder="1" applyAlignment="1">
      <alignment vertical="top" wrapText="1"/>
    </xf>
    <xf numFmtId="0" fontId="14" fillId="9" borderId="1" xfId="9" applyFont="1" applyFill="1" applyBorder="1" applyAlignment="1">
      <alignment horizontal="left" vertical="top" wrapText="1"/>
    </xf>
    <xf numFmtId="167" fontId="14" fillId="9" borderId="1" xfId="0" applyNumberFormat="1" applyFont="1" applyFill="1" applyBorder="1" applyAlignment="1">
      <alignment vertical="top" wrapText="1"/>
    </xf>
    <xf numFmtId="168" fontId="16" fillId="4" borderId="1" xfId="0" applyNumberFormat="1" applyFont="1" applyFill="1" applyBorder="1" applyAlignment="1">
      <alignment horizontal="left" vertical="top" wrapText="1"/>
    </xf>
    <xf numFmtId="167" fontId="16" fillId="4" borderId="1" xfId="0" applyNumberFormat="1" applyFont="1" applyFill="1" applyBorder="1" applyAlignment="1">
      <alignment vertical="top"/>
    </xf>
    <xf numFmtId="165" fontId="14" fillId="4" borderId="48" xfId="0" applyNumberFormat="1" applyFont="1" applyFill="1" applyBorder="1" applyAlignment="1">
      <alignment horizontal="center" vertical="top"/>
    </xf>
    <xf numFmtId="0" fontId="14" fillId="4" borderId="1" xfId="0" applyFont="1" applyFill="1" applyBorder="1" applyAlignment="1">
      <alignment horizontal="center" vertical="center"/>
    </xf>
    <xf numFmtId="1" fontId="14" fillId="0" borderId="1" xfId="7" applyNumberFormat="1" applyFont="1" applyBorder="1" applyAlignment="1">
      <alignment horizontal="left" vertical="top" wrapText="1"/>
    </xf>
    <xf numFmtId="0" fontId="14" fillId="6" borderId="32" xfId="0" applyFont="1" applyFill="1" applyBorder="1" applyAlignment="1">
      <alignment horizontal="center" vertical="top" wrapText="1"/>
    </xf>
    <xf numFmtId="0" fontId="14" fillId="8" borderId="32" xfId="0" applyFont="1" applyFill="1" applyBorder="1" applyAlignment="1">
      <alignment horizontal="center" vertical="top" wrapText="1"/>
    </xf>
    <xf numFmtId="167" fontId="14" fillId="4" borderId="28" xfId="0" applyNumberFormat="1" applyFont="1" applyFill="1" applyBorder="1" applyAlignment="1">
      <alignment horizontal="center" vertical="top"/>
    </xf>
    <xf numFmtId="167" fontId="14" fillId="4" borderId="16" xfId="0" applyNumberFormat="1" applyFont="1" applyFill="1" applyBorder="1" applyAlignment="1">
      <alignment horizontal="center" vertical="top"/>
    </xf>
    <xf numFmtId="3" fontId="14" fillId="8" borderId="28" xfId="0" applyNumberFormat="1" applyFont="1" applyFill="1" applyBorder="1" applyAlignment="1">
      <alignment horizontal="center" vertical="top" wrapText="1"/>
    </xf>
    <xf numFmtId="3" fontId="14" fillId="8" borderId="16" xfId="0" applyNumberFormat="1" applyFont="1" applyFill="1" applyBorder="1" applyAlignment="1">
      <alignment horizontal="center" vertical="top" wrapText="1"/>
    </xf>
    <xf numFmtId="167" fontId="14" fillId="4" borderId="48" xfId="0" applyNumberFormat="1" applyFont="1" applyFill="1" applyBorder="1" applyAlignment="1">
      <alignment horizontal="center" vertical="top"/>
    </xf>
    <xf numFmtId="0" fontId="14" fillId="8" borderId="16" xfId="0" applyFont="1" applyFill="1" applyBorder="1" applyAlignment="1">
      <alignment horizontal="center" vertical="top" wrapText="1"/>
    </xf>
    <xf numFmtId="49" fontId="14" fillId="4" borderId="1" xfId="0" applyNumberFormat="1" applyFont="1" applyFill="1" applyBorder="1" applyAlignment="1">
      <alignment vertical="center" wrapText="1"/>
    </xf>
    <xf numFmtId="49" fontId="14" fillId="4" borderId="1" xfId="0" applyNumberFormat="1" applyFont="1" applyFill="1" applyBorder="1" applyAlignment="1">
      <alignment horizontal="center" vertical="center" wrapText="1"/>
    </xf>
    <xf numFmtId="49" fontId="16" fillId="0" borderId="0" xfId="0" applyNumberFormat="1" applyFont="1"/>
    <xf numFmtId="0" fontId="14" fillId="2" borderId="20" xfId="0" applyFont="1" applyFill="1" applyBorder="1" applyAlignment="1">
      <alignment horizontal="center" vertical="top" wrapText="1"/>
    </xf>
    <xf numFmtId="167" fontId="14" fillId="0" borderId="0" xfId="0" applyNumberFormat="1" applyFont="1"/>
    <xf numFmtId="165" fontId="16" fillId="5" borderId="0" xfId="0" applyNumberFormat="1" applyFont="1" applyFill="1" applyAlignment="1">
      <alignment horizontal="center" vertical="top" wrapText="1"/>
    </xf>
    <xf numFmtId="165" fontId="16" fillId="3" borderId="23" xfId="0" applyNumberFormat="1" applyFont="1" applyFill="1" applyBorder="1" applyAlignment="1">
      <alignment horizontal="center" vertical="top" wrapText="1"/>
    </xf>
    <xf numFmtId="165" fontId="16" fillId="3" borderId="73" xfId="0" applyNumberFormat="1" applyFont="1" applyFill="1" applyBorder="1" applyAlignment="1">
      <alignment horizontal="center" vertical="top" wrapText="1"/>
    </xf>
    <xf numFmtId="165" fontId="16" fillId="4" borderId="40" xfId="0" applyNumberFormat="1" applyFont="1" applyFill="1" applyBorder="1" applyAlignment="1">
      <alignment horizontal="center" vertical="top"/>
    </xf>
    <xf numFmtId="165" fontId="16" fillId="3" borderId="16" xfId="0" applyNumberFormat="1" applyFont="1" applyFill="1" applyBorder="1" applyAlignment="1">
      <alignment horizontal="center" vertical="top" wrapText="1"/>
    </xf>
    <xf numFmtId="165" fontId="16" fillId="4" borderId="53" xfId="0" applyNumberFormat="1" applyFont="1" applyFill="1" applyBorder="1" applyAlignment="1">
      <alignment horizontal="center" vertical="top"/>
    </xf>
    <xf numFmtId="165" fontId="16" fillId="2" borderId="1" xfId="0" applyNumberFormat="1" applyFont="1" applyFill="1" applyBorder="1" applyAlignment="1">
      <alignment horizontal="center" vertical="top"/>
    </xf>
    <xf numFmtId="167" fontId="14" fillId="2" borderId="35" xfId="0" applyNumberFormat="1" applyFont="1" applyFill="1" applyBorder="1" applyAlignment="1">
      <alignment horizontal="center" vertical="top"/>
    </xf>
    <xf numFmtId="165" fontId="14" fillId="2" borderId="37" xfId="0" applyNumberFormat="1" applyFont="1" applyFill="1" applyBorder="1" applyAlignment="1">
      <alignment horizontal="center" vertical="top"/>
    </xf>
    <xf numFmtId="165" fontId="14" fillId="2" borderId="46" xfId="0" applyNumberFormat="1" applyFont="1" applyFill="1" applyBorder="1" applyAlignment="1">
      <alignment horizontal="center" vertical="top"/>
    </xf>
    <xf numFmtId="165" fontId="14" fillId="4" borderId="53" xfId="0" applyNumberFormat="1" applyFont="1" applyFill="1" applyBorder="1" applyAlignment="1">
      <alignment horizontal="center" vertical="top"/>
    </xf>
    <xf numFmtId="167" fontId="16" fillId="2" borderId="53" xfId="0" applyNumberFormat="1" applyFont="1" applyFill="1" applyBorder="1" applyAlignment="1">
      <alignment horizontal="center" vertical="top"/>
    </xf>
    <xf numFmtId="0" fontId="14" fillId="2" borderId="1" xfId="0" applyFont="1" applyFill="1" applyBorder="1" applyAlignment="1">
      <alignment horizontal="center" vertical="top" wrapText="1"/>
    </xf>
    <xf numFmtId="167" fontId="14" fillId="4" borderId="1" xfId="10" applyNumberFormat="1" applyFont="1" applyFill="1" applyBorder="1" applyAlignment="1">
      <alignment horizontal="left" vertical="top" wrapText="1"/>
    </xf>
    <xf numFmtId="0" fontId="14" fillId="4" borderId="1" xfId="2" applyFont="1" applyFill="1" applyBorder="1" applyAlignment="1">
      <alignment horizontal="left" vertical="top" wrapText="1"/>
    </xf>
    <xf numFmtId="165" fontId="16" fillId="4" borderId="1" xfId="0" applyNumberFormat="1" applyFont="1" applyFill="1" applyBorder="1" applyAlignment="1">
      <alignment vertical="top"/>
    </xf>
    <xf numFmtId="0" fontId="16" fillId="2" borderId="1" xfId="0" applyFont="1" applyFill="1" applyBorder="1" applyAlignment="1">
      <alignment horizontal="center" vertical="top" wrapText="1"/>
    </xf>
    <xf numFmtId="167" fontId="16" fillId="2" borderId="1" xfId="0" applyNumberFormat="1" applyFont="1" applyFill="1" applyBorder="1" applyAlignment="1">
      <alignment horizontal="center" vertical="top"/>
    </xf>
    <xf numFmtId="167" fontId="22" fillId="4" borderId="5" xfId="0" applyNumberFormat="1" applyFont="1" applyFill="1" applyBorder="1" applyAlignment="1">
      <alignment horizontal="center" vertical="top"/>
    </xf>
    <xf numFmtId="49" fontId="27" fillId="4" borderId="48" xfId="0" applyNumberFormat="1" applyFont="1" applyFill="1" applyBorder="1" applyAlignment="1">
      <alignment horizontal="right" vertical="top" wrapText="1"/>
    </xf>
    <xf numFmtId="165" fontId="16" fillId="4" borderId="0" xfId="0" applyNumberFormat="1" applyFont="1" applyFill="1" applyAlignment="1">
      <alignment horizontal="center"/>
    </xf>
    <xf numFmtId="165" fontId="14" fillId="4" borderId="0" xfId="0" applyNumberFormat="1" applyFont="1" applyFill="1" applyAlignment="1">
      <alignment horizontal="center"/>
    </xf>
    <xf numFmtId="165" fontId="16" fillId="2" borderId="48" xfId="0" applyNumberFormat="1" applyFont="1" applyFill="1" applyBorder="1" applyAlignment="1">
      <alignment horizontal="center" vertical="top"/>
    </xf>
    <xf numFmtId="167" fontId="14" fillId="0" borderId="46" xfId="0" applyNumberFormat="1" applyFont="1" applyBorder="1" applyAlignment="1">
      <alignment vertical="top"/>
    </xf>
    <xf numFmtId="165" fontId="14" fillId="2" borderId="43" xfId="0" applyNumberFormat="1" applyFont="1" applyFill="1" applyBorder="1" applyAlignment="1">
      <alignment horizontal="center" vertical="top"/>
    </xf>
    <xf numFmtId="165" fontId="16" fillId="2" borderId="43" xfId="0" applyNumberFormat="1" applyFont="1" applyFill="1" applyBorder="1" applyAlignment="1">
      <alignment horizontal="center" vertical="top"/>
    </xf>
    <xf numFmtId="165" fontId="16" fillId="2" borderId="53" xfId="0" applyNumberFormat="1" applyFont="1" applyFill="1" applyBorder="1" applyAlignment="1">
      <alignment horizontal="center" vertical="top"/>
    </xf>
    <xf numFmtId="1" fontId="14" fillId="2" borderId="1" xfId="2" applyNumberFormat="1" applyFont="1" applyFill="1" applyBorder="1" applyAlignment="1">
      <alignment horizontal="left" vertical="top" wrapText="1"/>
    </xf>
    <xf numFmtId="0" fontId="14" fillId="0" borderId="1" xfId="0" applyFont="1" applyBorder="1" applyAlignment="1">
      <alignment wrapText="1"/>
    </xf>
    <xf numFmtId="0" fontId="14" fillId="4" borderId="1" xfId="0" applyFont="1" applyFill="1" applyBorder="1" applyAlignment="1">
      <alignment vertical="center" wrapText="1"/>
    </xf>
    <xf numFmtId="167" fontId="14" fillId="2" borderId="1" xfId="0" applyNumberFormat="1" applyFont="1" applyFill="1" applyBorder="1" applyAlignment="1">
      <alignment horizontal="left" vertical="top" wrapText="1"/>
    </xf>
    <xf numFmtId="0" fontId="14" fillId="11" borderId="1" xfId="0" applyFont="1" applyFill="1" applyBorder="1" applyAlignment="1">
      <alignment vertical="top" wrapText="1"/>
    </xf>
    <xf numFmtId="165" fontId="14" fillId="0" borderId="1" xfId="0" applyNumberFormat="1" applyFont="1" applyBorder="1" applyAlignment="1">
      <alignment horizontal="left" vertical="top" wrapText="1"/>
    </xf>
    <xf numFmtId="164" fontId="14" fillId="4" borderId="1" xfId="0" applyNumberFormat="1" applyFont="1" applyFill="1" applyBorder="1" applyAlignment="1">
      <alignment horizontal="center" vertical="top" wrapText="1"/>
    </xf>
    <xf numFmtId="0" fontId="14" fillId="4" borderId="1" xfId="0" applyFont="1" applyFill="1" applyBorder="1"/>
    <xf numFmtId="0" fontId="16" fillId="4" borderId="1" xfId="0" applyFont="1" applyFill="1" applyBorder="1" applyAlignment="1">
      <alignment horizontal="center" vertical="top"/>
    </xf>
    <xf numFmtId="49" fontId="16" fillId="0" borderId="6" xfId="0" applyNumberFormat="1" applyFont="1" applyBorder="1" applyAlignment="1">
      <alignment horizontal="left" vertical="top" wrapText="1"/>
    </xf>
    <xf numFmtId="0" fontId="16" fillId="2" borderId="22" xfId="0" applyFont="1" applyFill="1" applyBorder="1" applyAlignment="1">
      <alignment horizontal="left" vertical="top" wrapText="1"/>
    </xf>
    <xf numFmtId="49" fontId="16" fillId="2" borderId="15" xfId="0" applyNumberFormat="1" applyFont="1" applyFill="1" applyBorder="1" applyAlignment="1">
      <alignment horizontal="left" vertical="top" wrapText="1"/>
    </xf>
    <xf numFmtId="0" fontId="16" fillId="2" borderId="15" xfId="0" applyFont="1" applyFill="1" applyBorder="1" applyAlignment="1">
      <alignment horizontal="left" vertical="top" wrapText="1"/>
    </xf>
    <xf numFmtId="49" fontId="16" fillId="0" borderId="15" xfId="0" applyNumberFormat="1" applyFont="1" applyBorder="1" applyAlignment="1">
      <alignment horizontal="left" vertical="top" wrapText="1"/>
    </xf>
    <xf numFmtId="49" fontId="16" fillId="2" borderId="20" xfId="0" applyNumberFormat="1" applyFont="1" applyFill="1" applyBorder="1" applyAlignment="1">
      <alignment horizontal="left" vertical="top" wrapText="1"/>
    </xf>
    <xf numFmtId="0" fontId="11" fillId="0" borderId="0" xfId="0" applyFont="1" applyAlignment="1">
      <alignment horizontal="center"/>
    </xf>
    <xf numFmtId="165" fontId="16" fillId="4" borderId="0" xfId="0" applyNumberFormat="1" applyFont="1" applyFill="1" applyAlignment="1">
      <alignment horizontal="center" wrapText="1"/>
    </xf>
    <xf numFmtId="165" fontId="16" fillId="5" borderId="16" xfId="0" applyNumberFormat="1" applyFont="1" applyFill="1" applyBorder="1" applyAlignment="1">
      <alignment horizontal="center" vertical="top" wrapText="1"/>
    </xf>
    <xf numFmtId="165" fontId="16" fillId="0" borderId="40" xfId="0" applyNumberFormat="1" applyFont="1" applyBorder="1" applyAlignment="1">
      <alignment horizontal="center" vertical="top"/>
    </xf>
    <xf numFmtId="165" fontId="16" fillId="0" borderId="53" xfId="0" applyNumberFormat="1" applyFont="1" applyBorder="1" applyAlignment="1">
      <alignment horizontal="center" vertical="top"/>
    </xf>
    <xf numFmtId="165" fontId="16" fillId="3" borderId="28" xfId="0" applyNumberFormat="1" applyFont="1" applyFill="1" applyBorder="1" applyAlignment="1">
      <alignment horizontal="center" vertical="top" wrapText="1"/>
    </xf>
    <xf numFmtId="165" fontId="14" fillId="0" borderId="76" xfId="0" applyNumberFormat="1" applyFont="1" applyBorder="1" applyAlignment="1">
      <alignment horizontal="center" vertical="top"/>
    </xf>
    <xf numFmtId="167" fontId="14" fillId="2" borderId="29" xfId="0" applyNumberFormat="1" applyFont="1" applyFill="1" applyBorder="1" applyAlignment="1">
      <alignment horizontal="center" vertical="top"/>
    </xf>
    <xf numFmtId="167" fontId="14" fillId="4" borderId="43" xfId="0" applyNumberFormat="1" applyFont="1" applyFill="1" applyBorder="1" applyAlignment="1">
      <alignment horizontal="center" vertical="top"/>
    </xf>
    <xf numFmtId="165" fontId="16" fillId="0" borderId="54" xfId="0" applyNumberFormat="1" applyFont="1" applyBorder="1" applyAlignment="1">
      <alignment horizontal="center" vertical="top"/>
    </xf>
    <xf numFmtId="0" fontId="16" fillId="3" borderId="28" xfId="0" applyFont="1" applyFill="1" applyBorder="1" applyAlignment="1">
      <alignment horizontal="center" vertical="top" wrapText="1"/>
    </xf>
    <xf numFmtId="165" fontId="14" fillId="4" borderId="10" xfId="8" applyNumberFormat="1" applyFont="1" applyFill="1" applyBorder="1" applyAlignment="1">
      <alignment horizontal="center" vertical="top"/>
    </xf>
    <xf numFmtId="165" fontId="14" fillId="4" borderId="23" xfId="8" applyNumberFormat="1" applyFont="1" applyFill="1" applyBorder="1" applyAlignment="1">
      <alignment horizontal="center" vertical="top"/>
    </xf>
    <xf numFmtId="167" fontId="14" fillId="4" borderId="32" xfId="0" applyNumberFormat="1" applyFont="1" applyFill="1" applyBorder="1" applyAlignment="1">
      <alignment horizontal="center" vertical="top"/>
    </xf>
    <xf numFmtId="167" fontId="14" fillId="4" borderId="69" xfId="0" applyNumberFormat="1" applyFont="1" applyFill="1" applyBorder="1" applyAlignment="1">
      <alignment horizontal="center" vertical="top"/>
    </xf>
    <xf numFmtId="167" fontId="14" fillId="2" borderId="66" xfId="0" applyNumberFormat="1" applyFont="1" applyFill="1" applyBorder="1" applyAlignment="1">
      <alignment horizontal="center" vertical="top"/>
    </xf>
    <xf numFmtId="167" fontId="16" fillId="2" borderId="16" xfId="0" applyNumberFormat="1" applyFont="1" applyFill="1" applyBorder="1" applyAlignment="1">
      <alignment horizontal="center" vertical="top"/>
    </xf>
    <xf numFmtId="165" fontId="16" fillId="0" borderId="16" xfId="0" applyNumberFormat="1" applyFont="1" applyBorder="1" applyAlignment="1">
      <alignment horizontal="center" vertical="top"/>
    </xf>
    <xf numFmtId="165" fontId="16" fillId="7" borderId="28" xfId="0" applyNumberFormat="1" applyFont="1" applyFill="1" applyBorder="1" applyAlignment="1">
      <alignment horizontal="center" vertical="top"/>
    </xf>
    <xf numFmtId="49" fontId="16" fillId="0" borderId="5" xfId="0" applyNumberFormat="1" applyFont="1" applyBorder="1" applyAlignment="1">
      <alignment horizontal="left" vertical="top" wrapText="1"/>
    </xf>
    <xf numFmtId="165" fontId="16" fillId="4" borderId="1" xfId="0" applyNumberFormat="1" applyFont="1" applyFill="1" applyBorder="1" applyAlignment="1">
      <alignment horizontal="left" vertical="top"/>
    </xf>
    <xf numFmtId="49" fontId="16" fillId="2" borderId="5" xfId="0" applyNumberFormat="1" applyFont="1" applyFill="1" applyBorder="1" applyAlignment="1">
      <alignment horizontal="left" vertical="top" wrapText="1"/>
    </xf>
    <xf numFmtId="165" fontId="16" fillId="7" borderId="5" xfId="0" applyNumberFormat="1" applyFont="1" applyFill="1" applyBorder="1" applyAlignment="1">
      <alignment horizontal="center" vertical="top" wrapText="1"/>
    </xf>
    <xf numFmtId="165" fontId="14" fillId="2" borderId="49" xfId="0" applyNumberFormat="1" applyFont="1" applyFill="1" applyBorder="1" applyAlignment="1">
      <alignment horizontal="center" vertical="top"/>
    </xf>
    <xf numFmtId="0" fontId="14" fillId="0" borderId="1" xfId="0" applyFont="1" applyBorder="1" applyAlignment="1">
      <alignment horizontal="center"/>
    </xf>
    <xf numFmtId="167" fontId="14" fillId="4" borderId="13" xfId="10" applyNumberFormat="1" applyFont="1" applyFill="1" applyBorder="1" applyAlignment="1">
      <alignment horizontal="left" vertical="top" wrapText="1"/>
    </xf>
    <xf numFmtId="168" fontId="14" fillId="4" borderId="28" xfId="0" applyNumberFormat="1" applyFont="1" applyFill="1" applyBorder="1" applyAlignment="1">
      <alignment horizontal="center" vertical="top" wrapText="1"/>
    </xf>
    <xf numFmtId="165" fontId="14" fillId="7" borderId="28" xfId="0" applyNumberFormat="1" applyFont="1" applyFill="1" applyBorder="1" applyAlignment="1">
      <alignment horizontal="center" vertical="top"/>
    </xf>
    <xf numFmtId="165" fontId="21" fillId="7" borderId="28" xfId="0" applyNumberFormat="1" applyFont="1" applyFill="1" applyBorder="1" applyAlignment="1">
      <alignment horizontal="center" vertical="top"/>
    </xf>
    <xf numFmtId="165" fontId="14" fillId="0" borderId="30" xfId="0" applyNumberFormat="1" applyFont="1" applyBorder="1" applyAlignment="1">
      <alignment horizontal="center" vertical="top"/>
    </xf>
    <xf numFmtId="3" fontId="19" fillId="4" borderId="1" xfId="0" applyNumberFormat="1" applyFont="1" applyFill="1" applyBorder="1" applyAlignment="1">
      <alignment horizontal="center" vertical="top" wrapText="1"/>
    </xf>
    <xf numFmtId="1" fontId="14" fillId="4" borderId="1" xfId="7" applyNumberFormat="1" applyFont="1" applyFill="1" applyBorder="1" applyAlignment="1">
      <alignment horizontal="center" vertical="top" wrapText="1"/>
    </xf>
    <xf numFmtId="0" fontId="14" fillId="2" borderId="0" xfId="0" applyFont="1" applyFill="1" applyAlignment="1">
      <alignment horizontal="left" vertical="top"/>
    </xf>
    <xf numFmtId="0" fontId="16" fillId="2" borderId="0" xfId="0" applyFont="1" applyFill="1" applyAlignment="1">
      <alignment horizontal="left" vertical="top"/>
    </xf>
    <xf numFmtId="165" fontId="14" fillId="4" borderId="49" xfId="0" applyNumberFormat="1" applyFont="1" applyFill="1" applyBorder="1" applyAlignment="1">
      <alignment horizontal="center" vertical="top"/>
    </xf>
    <xf numFmtId="49" fontId="16" fillId="0" borderId="49" xfId="0" applyNumberFormat="1" applyFont="1" applyBorder="1" applyAlignment="1">
      <alignment horizontal="left" vertical="top" wrapText="1"/>
    </xf>
    <xf numFmtId="0" fontId="14" fillId="4" borderId="72" xfId="0" applyFont="1" applyFill="1" applyBorder="1" applyAlignment="1">
      <alignment vertical="top"/>
    </xf>
    <xf numFmtId="0" fontId="20" fillId="4" borderId="0" xfId="0" applyFont="1" applyFill="1" applyAlignment="1">
      <alignment horizontal="right" vertical="top"/>
    </xf>
    <xf numFmtId="164" fontId="14" fillId="2" borderId="0" xfId="0" applyNumberFormat="1" applyFont="1" applyFill="1" applyAlignment="1">
      <alignment horizontal="center" vertical="top" wrapText="1"/>
    </xf>
    <xf numFmtId="0" fontId="30" fillId="0" borderId="0" xfId="0" applyFont="1" applyAlignment="1">
      <alignment horizontal="center"/>
    </xf>
    <xf numFmtId="0" fontId="30" fillId="0" borderId="0" xfId="0" applyFont="1" applyAlignment="1">
      <alignment vertical="top"/>
    </xf>
    <xf numFmtId="0" fontId="30" fillId="0" borderId="0" xfId="0" applyFont="1"/>
    <xf numFmtId="166" fontId="14" fillId="4" borderId="0" xfId="0" applyNumberFormat="1" applyFont="1" applyFill="1" applyAlignment="1">
      <alignment horizontal="center" vertical="top"/>
    </xf>
    <xf numFmtId="0" fontId="20" fillId="4" borderId="0" xfId="0" applyFont="1" applyFill="1" applyAlignment="1">
      <alignment horizontal="right"/>
    </xf>
    <xf numFmtId="49" fontId="14" fillId="4" borderId="3" xfId="0" applyNumberFormat="1" applyFont="1" applyFill="1" applyBorder="1" applyAlignment="1">
      <alignment horizontal="center" vertical="top" wrapText="1"/>
    </xf>
    <xf numFmtId="49" fontId="14" fillId="4" borderId="61" xfId="0" applyNumberFormat="1" applyFont="1" applyFill="1" applyBorder="1" applyAlignment="1">
      <alignment horizontal="center" vertical="top" wrapText="1"/>
    </xf>
    <xf numFmtId="49" fontId="14" fillId="4" borderId="60" xfId="0" applyNumberFormat="1" applyFont="1" applyFill="1" applyBorder="1" applyAlignment="1">
      <alignment horizontal="center" vertical="top" wrapText="1"/>
    </xf>
    <xf numFmtId="49" fontId="14" fillId="4" borderId="34" xfId="0" applyNumberFormat="1" applyFont="1" applyFill="1" applyBorder="1" applyAlignment="1">
      <alignment horizontal="center" vertical="top" wrapText="1"/>
    </xf>
    <xf numFmtId="49" fontId="14" fillId="4" borderId="70" xfId="0" applyNumberFormat="1" applyFont="1" applyFill="1" applyBorder="1" applyAlignment="1">
      <alignment horizontal="center" vertical="center" wrapText="1"/>
    </xf>
    <xf numFmtId="49" fontId="14" fillId="4" borderId="42" xfId="0" applyNumberFormat="1" applyFont="1" applyFill="1" applyBorder="1" applyAlignment="1">
      <alignment horizontal="center" vertical="center" wrapText="1"/>
    </xf>
    <xf numFmtId="49" fontId="14" fillId="4" borderId="40" xfId="0" applyNumberFormat="1" applyFont="1" applyFill="1" applyBorder="1" applyAlignment="1">
      <alignment horizontal="center" vertical="center" wrapText="1"/>
    </xf>
    <xf numFmtId="168" fontId="14" fillId="4" borderId="40" xfId="0" applyNumberFormat="1" applyFont="1" applyFill="1" applyBorder="1" applyAlignment="1">
      <alignment horizontal="center" vertical="top" wrapText="1"/>
    </xf>
    <xf numFmtId="168" fontId="14" fillId="4" borderId="54" xfId="0" applyNumberFormat="1" applyFont="1" applyFill="1" applyBorder="1" applyAlignment="1">
      <alignment horizontal="center" vertical="center" wrapText="1"/>
    </xf>
    <xf numFmtId="168" fontId="14" fillId="4" borderId="70" xfId="0" applyNumberFormat="1" applyFont="1" applyFill="1" applyBorder="1" applyAlignment="1">
      <alignment horizontal="center" vertical="center" wrapText="1"/>
    </xf>
    <xf numFmtId="49" fontId="14" fillId="4" borderId="40" xfId="0" applyNumberFormat="1" applyFont="1" applyFill="1" applyBorder="1" applyAlignment="1">
      <alignment horizontal="center" vertical="top" wrapText="1"/>
    </xf>
    <xf numFmtId="49" fontId="14" fillId="4" borderId="64" xfId="0" applyNumberFormat="1" applyFont="1" applyFill="1" applyBorder="1" applyAlignment="1">
      <alignment horizontal="center" vertical="center" wrapText="1"/>
    </xf>
    <xf numFmtId="49" fontId="14" fillId="4" borderId="24" xfId="0" applyNumberFormat="1" applyFont="1" applyFill="1" applyBorder="1" applyAlignment="1">
      <alignment horizontal="center" vertical="center" wrapText="1"/>
    </xf>
    <xf numFmtId="49" fontId="14" fillId="4" borderId="2" xfId="0" applyNumberFormat="1" applyFont="1" applyFill="1" applyBorder="1" applyAlignment="1">
      <alignment horizontal="center" vertical="center" wrapText="1"/>
    </xf>
    <xf numFmtId="49" fontId="14" fillId="4" borderId="34" xfId="0" applyNumberFormat="1" applyFont="1" applyFill="1" applyBorder="1" applyAlignment="1">
      <alignment horizontal="center" vertical="center" wrapText="1"/>
    </xf>
    <xf numFmtId="168" fontId="14" fillId="4" borderId="40" xfId="0" applyNumberFormat="1" applyFont="1" applyFill="1" applyBorder="1" applyAlignment="1">
      <alignment horizontal="center" vertical="center" wrapText="1"/>
    </xf>
    <xf numFmtId="49" fontId="14" fillId="4" borderId="7" xfId="0" applyNumberFormat="1" applyFont="1" applyFill="1" applyBorder="1" applyAlignment="1">
      <alignment horizontal="center" vertical="center" wrapText="1"/>
    </xf>
    <xf numFmtId="168" fontId="14" fillId="4" borderId="7" xfId="0" applyNumberFormat="1" applyFont="1" applyFill="1" applyBorder="1" applyAlignment="1">
      <alignment horizontal="center" vertical="center" wrapText="1"/>
    </xf>
    <xf numFmtId="49" fontId="14" fillId="4" borderId="25" xfId="0" applyNumberFormat="1" applyFont="1" applyFill="1" applyBorder="1" applyAlignment="1">
      <alignment horizontal="center" vertical="center" wrapText="1"/>
    </xf>
    <xf numFmtId="49" fontId="14" fillId="4" borderId="26" xfId="0" applyNumberFormat="1" applyFont="1" applyFill="1" applyBorder="1" applyAlignment="1">
      <alignment horizontal="center" vertical="center" wrapText="1"/>
    </xf>
    <xf numFmtId="49" fontId="14" fillId="4" borderId="3"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wrapText="1"/>
    </xf>
    <xf numFmtId="168" fontId="14" fillId="4" borderId="3" xfId="0" applyNumberFormat="1" applyFont="1" applyFill="1" applyBorder="1" applyAlignment="1">
      <alignment horizontal="center" vertical="top" wrapText="1"/>
    </xf>
    <xf numFmtId="168" fontId="14" fillId="4" borderId="34" xfId="0" applyNumberFormat="1" applyFont="1" applyFill="1" applyBorder="1" applyAlignment="1">
      <alignment horizontal="center" vertical="top" wrapText="1"/>
    </xf>
    <xf numFmtId="49" fontId="14" fillId="4" borderId="63" xfId="0" applyNumberFormat="1" applyFont="1" applyFill="1" applyBorder="1" applyAlignment="1">
      <alignment horizontal="center" vertical="center" wrapText="1"/>
    </xf>
    <xf numFmtId="49" fontId="14" fillId="4" borderId="34" xfId="0" applyNumberFormat="1" applyFont="1" applyFill="1" applyBorder="1" applyAlignment="1">
      <alignment horizontal="left" vertical="top" wrapText="1"/>
    </xf>
    <xf numFmtId="49" fontId="20" fillId="4" borderId="4" xfId="0" applyNumberFormat="1" applyFont="1" applyFill="1" applyBorder="1" applyAlignment="1">
      <alignment horizontal="center" vertical="center" wrapText="1"/>
    </xf>
    <xf numFmtId="168" fontId="14" fillId="4" borderId="3" xfId="0" applyNumberFormat="1" applyFont="1" applyFill="1" applyBorder="1" applyAlignment="1">
      <alignment horizontal="center" vertical="center" wrapText="1"/>
    </xf>
    <xf numFmtId="168" fontId="14" fillId="4" borderId="5" xfId="0" applyNumberFormat="1" applyFont="1" applyFill="1" applyBorder="1" applyAlignment="1">
      <alignment horizontal="center" vertical="center" wrapText="1"/>
    </xf>
    <xf numFmtId="168" fontId="14" fillId="4" borderId="34" xfId="0" applyNumberFormat="1" applyFont="1" applyFill="1" applyBorder="1" applyAlignment="1">
      <alignment horizontal="center" vertical="center" wrapText="1"/>
    </xf>
    <xf numFmtId="49" fontId="14" fillId="4" borderId="61" xfId="0" applyNumberFormat="1" applyFont="1" applyFill="1" applyBorder="1" applyAlignment="1">
      <alignment horizontal="center" vertical="center" wrapText="1"/>
    </xf>
    <xf numFmtId="0" fontId="16" fillId="4" borderId="0" xfId="0" applyFont="1" applyFill="1" applyAlignment="1">
      <alignment wrapText="1"/>
    </xf>
    <xf numFmtId="164" fontId="18" fillId="4" borderId="0" xfId="0" applyNumberFormat="1" applyFont="1" applyFill="1" applyAlignment="1">
      <alignment horizontal="center" vertical="top" wrapText="1"/>
    </xf>
    <xf numFmtId="1" fontId="14" fillId="4" borderId="53" xfId="0" applyNumberFormat="1" applyFont="1" applyFill="1" applyBorder="1" applyAlignment="1">
      <alignment horizontal="center" vertical="top" wrapText="1"/>
    </xf>
    <xf numFmtId="1" fontId="14" fillId="4" borderId="55" xfId="0" applyNumberFormat="1" applyFont="1" applyFill="1" applyBorder="1" applyAlignment="1">
      <alignment horizontal="center" vertical="top" wrapText="1"/>
    </xf>
    <xf numFmtId="1" fontId="14" fillId="4" borderId="56" xfId="0" applyNumberFormat="1" applyFont="1" applyFill="1" applyBorder="1" applyAlignment="1">
      <alignment horizontal="center" vertical="top" wrapText="1"/>
    </xf>
    <xf numFmtId="1" fontId="14" fillId="4" borderId="48" xfId="0" applyNumberFormat="1" applyFont="1" applyFill="1" applyBorder="1" applyAlignment="1">
      <alignment horizontal="center" vertical="top" wrapText="1"/>
    </xf>
    <xf numFmtId="1" fontId="14" fillId="4" borderId="32" xfId="0" applyNumberFormat="1" applyFont="1" applyFill="1" applyBorder="1" applyAlignment="1">
      <alignment horizontal="center" vertical="top" wrapText="1"/>
    </xf>
    <xf numFmtId="1" fontId="14" fillId="4" borderId="65" xfId="0" applyNumberFormat="1" applyFont="1" applyFill="1" applyBorder="1" applyAlignment="1">
      <alignment horizontal="center" vertical="top" wrapText="1"/>
    </xf>
    <xf numFmtId="49" fontId="14" fillId="4" borderId="54" xfId="0" applyNumberFormat="1" applyFont="1" applyFill="1" applyBorder="1" applyAlignment="1">
      <alignment horizontal="center" vertical="top" wrapText="1"/>
    </xf>
    <xf numFmtId="49" fontId="14" fillId="4" borderId="49" xfId="0" applyNumberFormat="1" applyFont="1" applyFill="1" applyBorder="1" applyAlignment="1">
      <alignment horizontal="center" vertical="top" wrapText="1"/>
    </xf>
    <xf numFmtId="166" fontId="14" fillId="4" borderId="49" xfId="0" applyNumberFormat="1" applyFont="1" applyFill="1" applyBorder="1" applyAlignment="1">
      <alignment horizontal="center" vertical="top" wrapText="1"/>
    </xf>
    <xf numFmtId="168" fontId="14" fillId="4" borderId="54" xfId="0" applyNumberFormat="1" applyFont="1" applyFill="1" applyBorder="1" applyAlignment="1">
      <alignment horizontal="center" vertical="top" wrapText="1"/>
    </xf>
    <xf numFmtId="168" fontId="14" fillId="4" borderId="44" xfId="0" applyNumberFormat="1" applyFont="1" applyFill="1" applyBorder="1" applyAlignment="1">
      <alignment horizontal="center" vertical="top" wrapText="1"/>
    </xf>
    <xf numFmtId="168" fontId="14" fillId="4" borderId="49" xfId="0" applyNumberFormat="1" applyFont="1" applyFill="1" applyBorder="1" applyAlignment="1">
      <alignment horizontal="center" vertical="top" wrapText="1"/>
    </xf>
    <xf numFmtId="168" fontId="14" fillId="4" borderId="53" xfId="0" applyNumberFormat="1" applyFont="1" applyFill="1" applyBorder="1" applyAlignment="1">
      <alignment horizontal="center" vertical="top" wrapText="1"/>
    </xf>
    <xf numFmtId="168" fontId="14" fillId="4" borderId="43" xfId="0" applyNumberFormat="1" applyFont="1" applyFill="1" applyBorder="1" applyAlignment="1">
      <alignment horizontal="center" vertical="top" wrapText="1"/>
    </xf>
    <xf numFmtId="168" fontId="14" fillId="4" borderId="48" xfId="0" applyNumberFormat="1" applyFont="1" applyFill="1" applyBorder="1" applyAlignment="1">
      <alignment horizontal="center" vertical="top" wrapText="1"/>
    </xf>
    <xf numFmtId="0" fontId="19" fillId="4" borderId="54" xfId="0" applyFont="1" applyFill="1" applyBorder="1" applyAlignment="1">
      <alignment horizontal="center" vertical="top" wrapText="1"/>
    </xf>
    <xf numFmtId="0" fontId="19" fillId="4" borderId="44" xfId="0" applyFont="1" applyFill="1" applyBorder="1" applyAlignment="1">
      <alignment horizontal="center" vertical="top" wrapText="1"/>
    </xf>
    <xf numFmtId="0" fontId="19" fillId="4" borderId="49" xfId="0" applyFont="1" applyFill="1" applyBorder="1" applyAlignment="1">
      <alignment horizontal="center" vertical="top" wrapText="1"/>
    </xf>
    <xf numFmtId="0" fontId="14" fillId="4" borderId="32" xfId="0" applyFont="1" applyFill="1" applyBorder="1" applyAlignment="1">
      <alignment horizontal="center" vertical="top" wrapText="1"/>
    </xf>
    <xf numFmtId="166" fontId="14" fillId="4" borderId="54" xfId="0" applyNumberFormat="1" applyFont="1" applyFill="1" applyBorder="1" applyAlignment="1">
      <alignment horizontal="center" vertical="top" wrapText="1"/>
    </xf>
    <xf numFmtId="0" fontId="14" fillId="4" borderId="42" xfId="0" applyFont="1" applyFill="1" applyBorder="1" applyAlignment="1">
      <alignment horizontal="center" wrapText="1"/>
    </xf>
    <xf numFmtId="0" fontId="14" fillId="4" borderId="2" xfId="0" applyFont="1" applyFill="1" applyBorder="1" applyAlignment="1">
      <alignment horizontal="center" wrapText="1"/>
    </xf>
    <xf numFmtId="0" fontId="14" fillId="4" borderId="38" xfId="0" applyFont="1" applyFill="1" applyBorder="1" applyAlignment="1">
      <alignment horizontal="center" wrapText="1"/>
    </xf>
    <xf numFmtId="0" fontId="16" fillId="0" borderId="0" xfId="0" applyFont="1" applyAlignment="1">
      <alignment wrapText="1"/>
    </xf>
    <xf numFmtId="0" fontId="16" fillId="4" borderId="0" xfId="0" applyFont="1" applyFill="1" applyAlignment="1">
      <alignment horizontal="right" vertical="top" wrapText="1"/>
    </xf>
    <xf numFmtId="171" fontId="14" fillId="4" borderId="50" xfId="0" applyNumberFormat="1" applyFont="1" applyFill="1" applyBorder="1" applyAlignment="1">
      <alignment horizontal="center" vertical="top" wrapText="1"/>
    </xf>
    <xf numFmtId="165" fontId="14" fillId="4" borderId="49" xfId="8" applyNumberFormat="1" applyFont="1" applyFill="1" applyBorder="1" applyAlignment="1">
      <alignment horizontal="center" vertical="top"/>
    </xf>
    <xf numFmtId="167" fontId="21" fillId="4" borderId="71" xfId="0" applyNumberFormat="1" applyFont="1" applyFill="1" applyBorder="1" applyAlignment="1">
      <alignment horizontal="center" vertical="top"/>
    </xf>
    <xf numFmtId="167" fontId="21" fillId="4" borderId="31" xfId="0" applyNumberFormat="1" applyFont="1" applyFill="1" applyBorder="1" applyAlignment="1">
      <alignment horizontal="center" vertical="top"/>
    </xf>
    <xf numFmtId="167" fontId="21" fillId="4" borderId="28" xfId="0" applyNumberFormat="1" applyFont="1" applyFill="1" applyBorder="1" applyAlignment="1">
      <alignment horizontal="center" vertical="top"/>
    </xf>
    <xf numFmtId="0" fontId="21" fillId="4" borderId="1" xfId="0" applyFont="1" applyFill="1" applyBorder="1"/>
    <xf numFmtId="0" fontId="14" fillId="4" borderId="7" xfId="72" applyFont="1" applyFill="1" applyBorder="1" applyAlignment="1">
      <alignment vertical="top" wrapText="1"/>
    </xf>
    <xf numFmtId="0" fontId="19" fillId="4" borderId="1" xfId="0" applyFont="1" applyFill="1" applyBorder="1" applyAlignment="1">
      <alignment horizontal="center" vertical="top" wrapText="1"/>
    </xf>
    <xf numFmtId="0" fontId="14" fillId="0" borderId="32" xfId="0" applyFont="1" applyBorder="1" applyAlignment="1">
      <alignment horizontal="left" vertical="top" wrapText="1"/>
    </xf>
    <xf numFmtId="0" fontId="14" fillId="4" borderId="2" xfId="0" applyFont="1" applyFill="1" applyBorder="1" applyAlignment="1">
      <alignment horizontal="center" vertical="top" wrapText="1"/>
    </xf>
    <xf numFmtId="49" fontId="14" fillId="2" borderId="2" xfId="0" applyNumberFormat="1" applyFont="1" applyFill="1" applyBorder="1" applyAlignment="1">
      <alignment horizontal="left" vertical="top" wrapText="1"/>
    </xf>
    <xf numFmtId="0" fontId="14" fillId="4" borderId="12" xfId="0" applyFont="1" applyFill="1" applyBorder="1" applyAlignment="1">
      <alignment horizontal="center" vertical="top" wrapText="1"/>
    </xf>
    <xf numFmtId="0" fontId="14" fillId="4" borderId="17" xfId="0" applyFont="1" applyFill="1" applyBorder="1" applyAlignment="1">
      <alignment horizontal="center" vertical="top" wrapText="1"/>
    </xf>
    <xf numFmtId="0" fontId="14" fillId="0" borderId="7" xfId="0" applyFont="1" applyBorder="1" applyAlignment="1">
      <alignment vertical="top" wrapText="1"/>
    </xf>
    <xf numFmtId="0" fontId="32" fillId="0" borderId="1" xfId="0" applyFont="1" applyBorder="1" applyAlignment="1">
      <alignment vertical="center" wrapText="1"/>
    </xf>
    <xf numFmtId="0" fontId="11" fillId="0" borderId="0" xfId="0" applyFont="1" applyAlignment="1">
      <alignment horizontal="left" vertical="top"/>
    </xf>
    <xf numFmtId="0" fontId="11" fillId="0" borderId="0" xfId="0" applyFont="1" applyAlignment="1">
      <alignment wrapText="1"/>
    </xf>
    <xf numFmtId="0" fontId="11" fillId="4" borderId="0" xfId="0" applyFont="1" applyFill="1"/>
    <xf numFmtId="167" fontId="11" fillId="0" borderId="0" xfId="0" applyNumberFormat="1" applyFont="1"/>
    <xf numFmtId="167" fontId="11" fillId="0" borderId="0" xfId="0" applyNumberFormat="1" applyFont="1" applyAlignment="1">
      <alignment horizontal="center"/>
    </xf>
    <xf numFmtId="0" fontId="11" fillId="0" borderId="0" xfId="0" applyFont="1" applyAlignment="1">
      <alignment horizontal="center" vertical="top"/>
    </xf>
    <xf numFmtId="170" fontId="11" fillId="4" borderId="0" xfId="0" applyNumberFormat="1" applyFont="1" applyFill="1"/>
    <xf numFmtId="0" fontId="19" fillId="0" borderId="0" xfId="0" applyFont="1" applyAlignment="1">
      <alignment horizontal="center" vertical="top"/>
    </xf>
    <xf numFmtId="0" fontId="33" fillId="4" borderId="0" xfId="0" applyFont="1" applyFill="1" applyAlignment="1">
      <alignment horizontal="center" vertical="top"/>
    </xf>
    <xf numFmtId="0" fontId="14" fillId="4" borderId="32" xfId="0" applyFont="1" applyFill="1" applyBorder="1" applyAlignment="1">
      <alignment vertical="top"/>
    </xf>
    <xf numFmtId="16" fontId="14" fillId="4" borderId="1" xfId="0" applyNumberFormat="1" applyFont="1" applyFill="1" applyBorder="1" applyAlignment="1">
      <alignment horizontal="center" vertical="top"/>
    </xf>
    <xf numFmtId="167" fontId="14" fillId="4" borderId="10" xfId="0" applyNumberFormat="1" applyFont="1" applyFill="1" applyBorder="1" applyAlignment="1">
      <alignment horizontal="center" vertical="top"/>
    </xf>
    <xf numFmtId="1" fontId="14" fillId="4" borderId="1" xfId="7" applyNumberFormat="1" applyFont="1" applyFill="1" applyBorder="1" applyAlignment="1">
      <alignment vertical="top" wrapText="1"/>
    </xf>
    <xf numFmtId="0" fontId="14" fillId="4" borderId="1" xfId="8" applyFont="1" applyFill="1" applyBorder="1" applyAlignment="1">
      <alignment vertical="top"/>
    </xf>
    <xf numFmtId="167" fontId="14" fillId="4" borderId="52" xfId="8" applyNumberFormat="1" applyFont="1" applyFill="1" applyBorder="1" applyAlignment="1">
      <alignment horizontal="center" vertical="top"/>
    </xf>
    <xf numFmtId="49" fontId="14" fillId="4" borderId="1" xfId="8" applyNumberFormat="1" applyFont="1" applyFill="1" applyBorder="1" applyAlignment="1">
      <alignment horizontal="left" vertical="top" wrapText="1"/>
    </xf>
    <xf numFmtId="167" fontId="14" fillId="4" borderId="50" xfId="8" applyNumberFormat="1" applyFont="1" applyFill="1" applyBorder="1" applyAlignment="1">
      <alignment horizontal="center" vertical="top"/>
    </xf>
    <xf numFmtId="167" fontId="14" fillId="4" borderId="41" xfId="8" applyNumberFormat="1" applyFont="1" applyFill="1" applyBorder="1" applyAlignment="1">
      <alignment horizontal="center" vertical="top"/>
    </xf>
    <xf numFmtId="0" fontId="14" fillId="4" borderId="1" xfId="8" applyFont="1" applyFill="1" applyBorder="1" applyAlignment="1">
      <alignment horizontal="left" vertical="top" wrapText="1"/>
    </xf>
    <xf numFmtId="1" fontId="14" fillId="4" borderId="1" xfId="7" applyNumberFormat="1" applyFont="1" applyFill="1" applyBorder="1" applyAlignment="1">
      <alignment horizontal="center" vertical="center" wrapText="1"/>
    </xf>
    <xf numFmtId="16" fontId="14" fillId="4" borderId="1" xfId="8" applyNumberFormat="1" applyFont="1" applyFill="1" applyBorder="1" applyAlignment="1">
      <alignment horizontal="center" vertical="top"/>
    </xf>
    <xf numFmtId="0" fontId="14" fillId="4" borderId="1" xfId="8" applyFont="1" applyFill="1" applyBorder="1" applyAlignment="1">
      <alignment horizontal="center" vertical="top"/>
    </xf>
    <xf numFmtId="167" fontId="14" fillId="4" borderId="35" xfId="0" applyNumberFormat="1" applyFont="1" applyFill="1" applyBorder="1" applyAlignment="1">
      <alignment horizontal="center" vertical="top"/>
    </xf>
    <xf numFmtId="167" fontId="14" fillId="4" borderId="44" xfId="0" applyNumberFormat="1" applyFont="1" applyFill="1" applyBorder="1" applyAlignment="1">
      <alignment horizontal="center" vertical="top"/>
    </xf>
    <xf numFmtId="49" fontId="14" fillId="4" borderId="66" xfId="0" applyNumberFormat="1" applyFont="1" applyFill="1" applyBorder="1" applyAlignment="1">
      <alignment horizontal="left" vertical="top" wrapText="1"/>
    </xf>
    <xf numFmtId="14" fontId="14" fillId="4" borderId="1" xfId="0" applyNumberFormat="1" applyFont="1" applyFill="1" applyBorder="1" applyAlignment="1">
      <alignment horizontal="center" vertical="top"/>
    </xf>
    <xf numFmtId="14" fontId="14" fillId="4" borderId="1" xfId="0" applyNumberFormat="1" applyFont="1" applyFill="1" applyBorder="1" applyAlignment="1">
      <alignment horizontal="center" vertical="top" wrapText="1"/>
    </xf>
    <xf numFmtId="167" fontId="14" fillId="4" borderId="74" xfId="0" applyNumberFormat="1" applyFont="1" applyFill="1" applyBorder="1" applyAlignment="1">
      <alignment horizontal="center" vertical="top"/>
    </xf>
    <xf numFmtId="167" fontId="14" fillId="0" borderId="35" xfId="0" applyNumberFormat="1" applyFont="1" applyBorder="1" applyAlignment="1">
      <alignment horizontal="center" vertical="top"/>
    </xf>
    <xf numFmtId="3" fontId="14" fillId="4" borderId="1" xfId="0" applyNumberFormat="1" applyFont="1" applyFill="1" applyBorder="1" applyAlignment="1">
      <alignment horizontal="center" vertical="top"/>
    </xf>
    <xf numFmtId="167" fontId="14" fillId="4" borderId="33" xfId="0" applyNumberFormat="1" applyFont="1" applyFill="1" applyBorder="1" applyAlignment="1">
      <alignment horizontal="center" vertical="top"/>
    </xf>
    <xf numFmtId="167" fontId="14" fillId="4" borderId="45" xfId="0" applyNumberFormat="1" applyFont="1" applyFill="1" applyBorder="1" applyAlignment="1">
      <alignment horizontal="center" vertical="top"/>
    </xf>
    <xf numFmtId="16" fontId="14" fillId="4" borderId="1" xfId="0" applyNumberFormat="1" applyFont="1" applyFill="1" applyBorder="1" applyAlignment="1">
      <alignment horizontal="left" vertical="top"/>
    </xf>
    <xf numFmtId="1" fontId="14" fillId="4" borderId="1" xfId="0" applyNumberFormat="1" applyFont="1" applyFill="1" applyBorder="1" applyAlignment="1">
      <alignment horizontal="center" vertical="top"/>
    </xf>
    <xf numFmtId="0" fontId="14" fillId="4" borderId="1" xfId="0" applyFont="1" applyFill="1" applyBorder="1" applyAlignment="1">
      <alignment horizontal="left" vertical="center" wrapText="1"/>
    </xf>
    <xf numFmtId="0" fontId="14" fillId="4" borderId="1" xfId="0" applyFont="1" applyFill="1" applyBorder="1" applyAlignment="1">
      <alignment horizontal="center" vertical="center" wrapText="1"/>
    </xf>
    <xf numFmtId="167" fontId="14" fillId="4" borderId="30" xfId="0" applyNumberFormat="1" applyFont="1" applyFill="1" applyBorder="1" applyAlignment="1">
      <alignment horizontal="center" vertical="top"/>
    </xf>
    <xf numFmtId="16" fontId="14" fillId="0" borderId="1" xfId="0" applyNumberFormat="1" applyFont="1" applyBorder="1" applyAlignment="1">
      <alignment horizontal="center" vertical="top" wrapText="1"/>
    </xf>
    <xf numFmtId="167" fontId="14" fillId="4" borderId="51" xfId="0" applyNumberFormat="1" applyFont="1" applyFill="1" applyBorder="1" applyAlignment="1">
      <alignment horizontal="center" vertical="top"/>
    </xf>
    <xf numFmtId="167" fontId="14" fillId="0" borderId="6" xfId="0" applyNumberFormat="1" applyFont="1" applyBorder="1" applyAlignment="1">
      <alignment horizontal="center" vertical="top"/>
    </xf>
    <xf numFmtId="165" fontId="14" fillId="7" borderId="5" xfId="0" applyNumberFormat="1" applyFont="1" applyFill="1" applyBorder="1" applyAlignment="1">
      <alignment horizontal="center" vertical="top"/>
    </xf>
    <xf numFmtId="165" fontId="14" fillId="2" borderId="59" xfId="0" applyNumberFormat="1" applyFont="1" applyFill="1" applyBorder="1" applyAlignment="1">
      <alignment horizontal="center" vertical="top"/>
    </xf>
    <xf numFmtId="165" fontId="14" fillId="4" borderId="0" xfId="0" applyNumberFormat="1" applyFont="1" applyFill="1"/>
    <xf numFmtId="166" fontId="14" fillId="4" borderId="0" xfId="0" applyNumberFormat="1" applyFont="1" applyFill="1"/>
    <xf numFmtId="0" fontId="14" fillId="0" borderId="0" xfId="0" applyFont="1" applyAlignment="1">
      <alignment horizontal="center" vertical="center"/>
    </xf>
    <xf numFmtId="168" fontId="14" fillId="2" borderId="32" xfId="0" applyNumberFormat="1" applyFont="1" applyFill="1" applyBorder="1" applyAlignment="1">
      <alignment horizontal="center" vertical="top"/>
    </xf>
    <xf numFmtId="168" fontId="14" fillId="0" borderId="32" xfId="0" applyNumberFormat="1" applyFont="1" applyBorder="1" applyAlignment="1">
      <alignment horizontal="center" vertical="top"/>
    </xf>
    <xf numFmtId="168" fontId="14" fillId="0" borderId="0" xfId="0" applyNumberFormat="1" applyFont="1" applyAlignment="1">
      <alignment vertical="top"/>
    </xf>
    <xf numFmtId="0" fontId="16" fillId="0" borderId="0" xfId="0" applyFont="1" applyAlignment="1">
      <alignment horizontal="left" vertical="top" wrapText="1"/>
    </xf>
    <xf numFmtId="0" fontId="14" fillId="0" borderId="32" xfId="0" applyFont="1" applyBorder="1" applyAlignment="1">
      <alignment horizontal="center" vertical="top" wrapText="1"/>
    </xf>
    <xf numFmtId="166" fontId="14" fillId="0" borderId="32" xfId="0" applyNumberFormat="1" applyFont="1" applyBorder="1" applyAlignment="1">
      <alignment horizontal="left" vertical="top" wrapText="1"/>
    </xf>
    <xf numFmtId="168" fontId="16" fillId="5" borderId="32" xfId="0" applyNumberFormat="1" applyFont="1" applyFill="1" applyBorder="1" applyAlignment="1">
      <alignment horizontal="center" vertical="top" wrapText="1"/>
    </xf>
    <xf numFmtId="0" fontId="14" fillId="2" borderId="1" xfId="0" applyFont="1" applyFill="1" applyBorder="1" applyAlignment="1">
      <alignment horizontal="center" vertical="center" wrapText="1"/>
    </xf>
    <xf numFmtId="0" fontId="16" fillId="0" borderId="1" xfId="0" applyFont="1" applyBorder="1" applyAlignment="1">
      <alignment horizontal="left" vertical="top" wrapText="1"/>
    </xf>
    <xf numFmtId="0" fontId="16" fillId="0" borderId="1" xfId="0" applyFont="1" applyBorder="1" applyAlignment="1">
      <alignment horizontal="center" vertical="top" wrapText="1"/>
    </xf>
    <xf numFmtId="0" fontId="14" fillId="0" borderId="1" xfId="4" applyFont="1" applyBorder="1" applyAlignment="1">
      <alignment horizontal="left" vertical="top" wrapText="1"/>
    </xf>
    <xf numFmtId="49" fontId="14" fillId="4" borderId="18" xfId="0" applyNumberFormat="1" applyFont="1" applyFill="1" applyBorder="1" applyAlignment="1">
      <alignment horizontal="center" vertical="top" wrapText="1"/>
    </xf>
    <xf numFmtId="49" fontId="14" fillId="4" borderId="65" xfId="0" applyNumberFormat="1" applyFont="1" applyFill="1" applyBorder="1" applyAlignment="1">
      <alignment horizontal="center" vertical="top" wrapText="1"/>
    </xf>
    <xf numFmtId="0" fontId="14" fillId="2" borderId="20" xfId="0" applyFont="1" applyFill="1" applyBorder="1" applyAlignment="1">
      <alignment vertical="top"/>
    </xf>
    <xf numFmtId="165" fontId="14" fillId="4" borderId="13" xfId="0" applyNumberFormat="1" applyFont="1" applyFill="1" applyBorder="1" applyAlignment="1">
      <alignment horizontal="center" vertical="top"/>
    </xf>
    <xf numFmtId="49" fontId="14" fillId="4" borderId="39" xfId="0" applyNumberFormat="1" applyFont="1" applyFill="1" applyBorder="1" applyAlignment="1">
      <alignment horizontal="left" vertical="top" wrapText="1"/>
    </xf>
    <xf numFmtId="49" fontId="14" fillId="4" borderId="66" xfId="0" applyNumberFormat="1" applyFont="1" applyFill="1" applyBorder="1" applyAlignment="1">
      <alignment horizontal="center" vertical="top" wrapText="1"/>
    </xf>
    <xf numFmtId="49" fontId="14" fillId="4" borderId="23" xfId="0" applyNumberFormat="1" applyFont="1" applyFill="1" applyBorder="1" applyAlignment="1">
      <alignment horizontal="center" vertical="top" wrapText="1"/>
    </xf>
    <xf numFmtId="0" fontId="14" fillId="4" borderId="1" xfId="5" applyFont="1" applyFill="1" applyBorder="1" applyAlignment="1">
      <alignment horizontal="center" vertical="top" wrapText="1"/>
    </xf>
    <xf numFmtId="0" fontId="14" fillId="4" borderId="36" xfId="0" applyFont="1" applyFill="1" applyBorder="1" applyAlignment="1">
      <alignment horizontal="center" vertical="top"/>
    </xf>
    <xf numFmtId="0" fontId="14" fillId="2" borderId="36" xfId="0" applyFont="1" applyFill="1" applyBorder="1" applyAlignment="1">
      <alignment horizontal="center" vertical="top" wrapText="1"/>
    </xf>
    <xf numFmtId="49" fontId="16" fillId="0" borderId="10" xfId="0" applyNumberFormat="1" applyFont="1" applyBorder="1" applyAlignment="1">
      <alignment vertical="top" wrapText="1"/>
    </xf>
    <xf numFmtId="168" fontId="16" fillId="15" borderId="16" xfId="0" applyNumberFormat="1" applyFont="1" applyFill="1" applyBorder="1" applyAlignment="1">
      <alignment horizontal="center" vertical="top" wrapText="1"/>
    </xf>
    <xf numFmtId="49" fontId="14" fillId="2" borderId="1" xfId="0" applyNumberFormat="1" applyFont="1" applyFill="1" applyBorder="1" applyAlignment="1">
      <alignment horizontal="center" vertical="center" wrapText="1"/>
    </xf>
    <xf numFmtId="165" fontId="14" fillId="0" borderId="54" xfId="0" applyNumberFormat="1" applyFont="1" applyBorder="1" applyAlignment="1">
      <alignment horizontal="center" vertical="top"/>
    </xf>
    <xf numFmtId="3" fontId="14" fillId="4" borderId="1" xfId="0" applyNumberFormat="1" applyFont="1" applyFill="1" applyBorder="1" applyAlignment="1">
      <alignment vertical="top" wrapText="1"/>
    </xf>
    <xf numFmtId="14" fontId="14" fillId="2" borderId="1" xfId="0" applyNumberFormat="1" applyFont="1" applyFill="1" applyBorder="1" applyAlignment="1">
      <alignment horizontal="center" vertical="center" wrapText="1"/>
    </xf>
    <xf numFmtId="0" fontId="14" fillId="4" borderId="18" xfId="0" applyFont="1" applyFill="1" applyBorder="1" applyAlignment="1">
      <alignment horizontal="center" vertical="top" wrapText="1"/>
    </xf>
    <xf numFmtId="0" fontId="14" fillId="2" borderId="15" xfId="0" applyFont="1" applyFill="1" applyBorder="1" applyAlignment="1">
      <alignment horizontal="center" vertical="top" wrapText="1"/>
    </xf>
    <xf numFmtId="49" fontId="14" fillId="2" borderId="12" xfId="0" applyNumberFormat="1" applyFont="1" applyFill="1" applyBorder="1" applyAlignment="1">
      <alignment horizontal="left" vertical="top" wrapText="1"/>
    </xf>
    <xf numFmtId="0" fontId="14" fillId="2" borderId="22" xfId="0" applyFont="1" applyFill="1" applyBorder="1" applyAlignment="1">
      <alignment horizontal="center" vertical="top" wrapText="1"/>
    </xf>
    <xf numFmtId="49" fontId="14" fillId="2" borderId="19" xfId="0" applyNumberFormat="1" applyFont="1" applyFill="1" applyBorder="1" applyAlignment="1">
      <alignment horizontal="left" vertical="top" wrapText="1"/>
    </xf>
    <xf numFmtId="49" fontId="14" fillId="0" borderId="36" xfId="0" applyNumberFormat="1" applyFont="1" applyBorder="1" applyAlignment="1">
      <alignment horizontal="center" vertical="top" wrapText="1"/>
    </xf>
    <xf numFmtId="49" fontId="14" fillId="0" borderId="73" xfId="0" applyNumberFormat="1" applyFont="1" applyBorder="1" applyAlignment="1">
      <alignment horizontal="left" vertical="top" wrapText="1"/>
    </xf>
    <xf numFmtId="0" fontId="14" fillId="0" borderId="1" xfId="5" applyFont="1" applyBorder="1" applyAlignment="1">
      <alignment horizontal="left" vertical="top" wrapText="1"/>
    </xf>
    <xf numFmtId="49" fontId="14" fillId="2" borderId="22" xfId="0" applyNumberFormat="1" applyFont="1" applyFill="1" applyBorder="1" applyAlignment="1">
      <alignment horizontal="center" vertical="top" wrapText="1"/>
    </xf>
    <xf numFmtId="0" fontId="14" fillId="4" borderId="9" xfId="0" applyFont="1" applyFill="1" applyBorder="1" applyAlignment="1">
      <alignment horizontal="left" vertical="top" wrapText="1"/>
    </xf>
    <xf numFmtId="165" fontId="14" fillId="4" borderId="1" xfId="0" applyNumberFormat="1" applyFont="1" applyFill="1" applyBorder="1" applyAlignment="1">
      <alignment vertical="top" wrapText="1"/>
    </xf>
    <xf numFmtId="0" fontId="14" fillId="2" borderId="9" xfId="0" applyFont="1" applyFill="1" applyBorder="1" applyAlignment="1">
      <alignment horizontal="left" vertical="top" wrapText="1"/>
    </xf>
    <xf numFmtId="49" fontId="14" fillId="4" borderId="19" xfId="0" applyNumberFormat="1" applyFont="1" applyFill="1" applyBorder="1" applyAlignment="1">
      <alignment horizontal="left" vertical="top" wrapText="1"/>
    </xf>
    <xf numFmtId="0" fontId="14" fillId="4" borderId="72" xfId="0" applyFont="1" applyFill="1" applyBorder="1" applyAlignment="1">
      <alignment horizontal="left" vertical="top"/>
    </xf>
    <xf numFmtId="49" fontId="14" fillId="2" borderId="18" xfId="0" applyNumberFormat="1" applyFont="1" applyFill="1" applyBorder="1" applyAlignment="1">
      <alignment horizontal="left" vertical="top" wrapText="1"/>
    </xf>
    <xf numFmtId="49" fontId="14" fillId="2" borderId="11" xfId="0" applyNumberFormat="1" applyFont="1" applyFill="1" applyBorder="1" applyAlignment="1">
      <alignment horizontal="left" vertical="top" wrapText="1"/>
    </xf>
    <xf numFmtId="0" fontId="14" fillId="4" borderId="1" xfId="18" applyFont="1" applyFill="1" applyBorder="1" applyAlignment="1">
      <alignment horizontal="left" vertical="top" wrapText="1"/>
    </xf>
    <xf numFmtId="0" fontId="14" fillId="4" borderId="1" xfId="18" applyFont="1" applyFill="1" applyBorder="1" applyAlignment="1">
      <alignment horizontal="center" vertical="top" wrapText="1"/>
    </xf>
    <xf numFmtId="49" fontId="14" fillId="4" borderId="9" xfId="0" applyNumberFormat="1" applyFont="1" applyFill="1" applyBorder="1" applyAlignment="1">
      <alignment horizontal="left" vertical="top" wrapText="1"/>
    </xf>
    <xf numFmtId="49" fontId="14" fillId="0" borderId="77" xfId="0" applyNumberFormat="1" applyFont="1" applyBorder="1" applyAlignment="1">
      <alignment vertical="top" wrapText="1"/>
    </xf>
    <xf numFmtId="164" fontId="14" fillId="4" borderId="35" xfId="0" applyNumberFormat="1" applyFont="1" applyFill="1" applyBorder="1" applyAlignment="1">
      <alignment horizontal="center" vertical="top"/>
    </xf>
    <xf numFmtId="164" fontId="14" fillId="4" borderId="47" xfId="0" applyNumberFormat="1" applyFont="1" applyFill="1" applyBorder="1" applyAlignment="1">
      <alignment horizontal="center" vertical="top"/>
    </xf>
    <xf numFmtId="164" fontId="14" fillId="4" borderId="46" xfId="0" applyNumberFormat="1" applyFont="1" applyFill="1" applyBorder="1" applyAlignment="1">
      <alignment horizontal="center" vertical="top"/>
    </xf>
    <xf numFmtId="164" fontId="14" fillId="4" borderId="50" xfId="0" applyNumberFormat="1" applyFont="1" applyFill="1" applyBorder="1" applyAlignment="1">
      <alignment horizontal="center" vertical="top"/>
    </xf>
    <xf numFmtId="164" fontId="14" fillId="4" borderId="41" xfId="0" applyNumberFormat="1" applyFont="1" applyFill="1" applyBorder="1" applyAlignment="1">
      <alignment horizontal="center" vertical="top"/>
    </xf>
    <xf numFmtId="0" fontId="14" fillId="4" borderId="7" xfId="8" applyFont="1" applyFill="1" applyBorder="1" applyAlignment="1">
      <alignment horizontal="center" vertical="top" wrapText="1"/>
    </xf>
    <xf numFmtId="49" fontId="14" fillId="4" borderId="13" xfId="8" applyNumberFormat="1" applyFont="1" applyFill="1" applyBorder="1" applyAlignment="1">
      <alignment horizontal="left" vertical="top" wrapText="1"/>
    </xf>
    <xf numFmtId="49" fontId="14" fillId="4" borderId="66" xfId="8" applyNumberFormat="1" applyFont="1" applyFill="1" applyBorder="1" applyAlignment="1">
      <alignment vertical="top" wrapText="1"/>
    </xf>
    <xf numFmtId="164" fontId="14" fillId="4" borderId="6" xfId="8" applyNumberFormat="1" applyFont="1" applyFill="1" applyBorder="1" applyAlignment="1">
      <alignment horizontal="center" vertical="top"/>
    </xf>
    <xf numFmtId="164" fontId="14" fillId="4" borderId="50" xfId="8" applyNumberFormat="1" applyFont="1" applyFill="1" applyBorder="1" applyAlignment="1">
      <alignment horizontal="center" vertical="top"/>
    </xf>
    <xf numFmtId="164" fontId="14" fillId="4" borderId="41" xfId="8" applyNumberFormat="1" applyFont="1" applyFill="1" applyBorder="1" applyAlignment="1">
      <alignment horizontal="center" vertical="top"/>
    </xf>
    <xf numFmtId="49" fontId="14" fillId="0" borderId="23" xfId="0" applyNumberFormat="1" applyFont="1" applyBorder="1" applyAlignment="1">
      <alignment vertical="top" wrapText="1"/>
    </xf>
    <xf numFmtId="164" fontId="14" fillId="4" borderId="10" xfId="0" applyNumberFormat="1" applyFont="1" applyFill="1" applyBorder="1" applyAlignment="1">
      <alignment horizontal="center" vertical="top"/>
    </xf>
    <xf numFmtId="164" fontId="14" fillId="4" borderId="52" xfId="0" applyNumberFormat="1" applyFont="1" applyFill="1" applyBorder="1" applyAlignment="1">
      <alignment horizontal="center" vertical="top"/>
    </xf>
    <xf numFmtId="164" fontId="14" fillId="4" borderId="29" xfId="0" applyNumberFormat="1" applyFont="1" applyFill="1" applyBorder="1" applyAlignment="1">
      <alignment horizontal="center" vertical="top"/>
    </xf>
    <xf numFmtId="49" fontId="14" fillId="4" borderId="1" xfId="0" applyNumberFormat="1" applyFont="1" applyFill="1" applyBorder="1" applyAlignment="1">
      <alignment horizontal="left" vertical="top" wrapText="1" shrinkToFit="1"/>
    </xf>
    <xf numFmtId="164" fontId="16" fillId="4" borderId="3" xfId="0" applyNumberFormat="1" applyFont="1" applyFill="1" applyBorder="1" applyAlignment="1">
      <alignment horizontal="center" vertical="top"/>
    </xf>
    <xf numFmtId="0" fontId="14" fillId="0" borderId="9" xfId="0" applyFont="1" applyBorder="1" applyAlignment="1">
      <alignment vertical="top"/>
    </xf>
    <xf numFmtId="164" fontId="16" fillId="4" borderId="28" xfId="0" applyNumberFormat="1" applyFont="1" applyFill="1" applyBorder="1" applyAlignment="1">
      <alignment horizontal="center" vertical="top"/>
    </xf>
    <xf numFmtId="49" fontId="14" fillId="2" borderId="9" xfId="0" applyNumberFormat="1" applyFont="1" applyFill="1" applyBorder="1" applyAlignment="1">
      <alignment horizontal="center" vertical="top" wrapText="1"/>
    </xf>
    <xf numFmtId="49" fontId="14" fillId="0" borderId="66" xfId="0" applyNumberFormat="1" applyFont="1" applyBorder="1" applyAlignment="1">
      <alignment horizontal="left" vertical="top" wrapText="1"/>
    </xf>
    <xf numFmtId="49" fontId="14" fillId="0" borderId="32" xfId="0" applyNumberFormat="1" applyFont="1" applyBorder="1" applyAlignment="1">
      <alignment horizontal="left" vertical="top" wrapText="1"/>
    </xf>
    <xf numFmtId="49" fontId="16" fillId="0" borderId="32" xfId="0" applyNumberFormat="1" applyFont="1" applyBorder="1" applyAlignment="1">
      <alignment horizontal="left" vertical="top" wrapText="1"/>
    </xf>
    <xf numFmtId="49" fontId="16" fillId="0" borderId="32" xfId="0" applyNumberFormat="1" applyFont="1" applyBorder="1" applyAlignment="1">
      <alignment horizontal="center" vertical="top" wrapText="1"/>
    </xf>
    <xf numFmtId="49" fontId="14" fillId="0" borderId="0" xfId="0" applyNumberFormat="1" applyFont="1" applyAlignment="1">
      <alignment horizontal="center" vertical="center" wrapText="1"/>
    </xf>
    <xf numFmtId="0" fontId="14" fillId="0" borderId="0" xfId="0" applyFont="1" applyAlignment="1">
      <alignment horizontal="center" vertical="top" wrapText="1"/>
    </xf>
    <xf numFmtId="168" fontId="14" fillId="4" borderId="16" xfId="0" applyNumberFormat="1" applyFont="1" applyFill="1" applyBorder="1" applyAlignment="1">
      <alignment horizontal="center" vertical="top" wrapText="1"/>
    </xf>
    <xf numFmtId="167" fontId="14" fillId="0" borderId="0" xfId="0" applyNumberFormat="1" applyFont="1" applyAlignment="1">
      <alignment horizontal="left" vertical="top" wrapText="1"/>
    </xf>
    <xf numFmtId="165" fontId="14" fillId="7" borderId="4" xfId="0" applyNumberFormat="1" applyFont="1" applyFill="1" applyBorder="1" applyAlignment="1">
      <alignment horizontal="center" vertical="top"/>
    </xf>
    <xf numFmtId="165" fontId="14" fillId="2" borderId="39" xfId="0" applyNumberFormat="1" applyFont="1" applyFill="1" applyBorder="1" applyAlignment="1">
      <alignment horizontal="center" vertical="top"/>
    </xf>
    <xf numFmtId="165" fontId="14" fillId="0" borderId="19" xfId="0" applyNumberFormat="1" applyFont="1" applyBorder="1" applyAlignment="1">
      <alignment horizontal="center" vertical="top"/>
    </xf>
    <xf numFmtId="168" fontId="14" fillId="0" borderId="75" xfId="0" applyNumberFormat="1" applyFont="1" applyBorder="1" applyAlignment="1">
      <alignment horizontal="center" vertical="top"/>
    </xf>
    <xf numFmtId="166" fontId="14" fillId="2" borderId="0" xfId="0" applyNumberFormat="1" applyFont="1" applyFill="1" applyAlignment="1">
      <alignment horizontal="center" vertical="top"/>
    </xf>
    <xf numFmtId="168" fontId="14" fillId="2" borderId="0" xfId="0" applyNumberFormat="1" applyFont="1" applyFill="1" applyAlignment="1">
      <alignment horizontal="center" vertical="top"/>
    </xf>
    <xf numFmtId="0" fontId="34" fillId="0" borderId="0" xfId="11" applyFont="1" applyAlignment="1">
      <alignment horizontal="center" vertical="top" wrapText="1"/>
    </xf>
    <xf numFmtId="165" fontId="14" fillId="4" borderId="41" xfId="8" applyNumberFormat="1" applyFont="1" applyFill="1" applyBorder="1" applyAlignment="1">
      <alignment horizontal="center" vertical="top"/>
    </xf>
    <xf numFmtId="165" fontId="14" fillId="4" borderId="29" xfId="8" applyNumberFormat="1" applyFont="1" applyFill="1" applyBorder="1" applyAlignment="1">
      <alignment horizontal="center" vertical="top"/>
    </xf>
    <xf numFmtId="167" fontId="16" fillId="2" borderId="3" xfId="0" applyNumberFormat="1" applyFont="1" applyFill="1" applyBorder="1" applyAlignment="1">
      <alignment horizontal="center" vertical="top"/>
    </xf>
    <xf numFmtId="165" fontId="14" fillId="4" borderId="37" xfId="0" applyNumberFormat="1" applyFont="1" applyFill="1" applyBorder="1" applyAlignment="1">
      <alignment horizontal="center" vertical="top"/>
    </xf>
    <xf numFmtId="165" fontId="14" fillId="4" borderId="40" xfId="0" applyNumberFormat="1" applyFont="1" applyFill="1" applyBorder="1" applyAlignment="1">
      <alignment horizontal="center" vertical="top"/>
    </xf>
    <xf numFmtId="0" fontId="16" fillId="4" borderId="0" xfId="0" applyFont="1" applyFill="1" applyAlignment="1">
      <alignment vertical="top"/>
    </xf>
    <xf numFmtId="166" fontId="14" fillId="4" borderId="0" xfId="0" applyNumberFormat="1" applyFont="1" applyFill="1" applyAlignment="1">
      <alignment horizontal="center"/>
    </xf>
    <xf numFmtId="169" fontId="14" fillId="0" borderId="0" xfId="0" applyNumberFormat="1" applyFont="1" applyAlignment="1">
      <alignment horizontal="center" vertical="top"/>
    </xf>
    <xf numFmtId="171" fontId="14" fillId="2" borderId="0" xfId="0" applyNumberFormat="1" applyFont="1" applyFill="1" applyAlignment="1">
      <alignment horizontal="center" vertical="top"/>
    </xf>
    <xf numFmtId="164" fontId="14" fillId="4" borderId="7" xfId="0" applyNumberFormat="1" applyFont="1" applyFill="1" applyBorder="1" applyAlignment="1">
      <alignment vertical="top" wrapText="1"/>
    </xf>
    <xf numFmtId="165" fontId="14" fillId="4" borderId="47" xfId="8" applyNumberFormat="1" applyFont="1" applyFill="1" applyBorder="1" applyAlignment="1">
      <alignment horizontal="center" vertical="top"/>
    </xf>
    <xf numFmtId="49" fontId="14" fillId="4" borderId="62" xfId="0" applyNumberFormat="1" applyFont="1" applyFill="1" applyBorder="1" applyAlignment="1">
      <alignment horizontal="center" vertical="top" wrapText="1"/>
    </xf>
    <xf numFmtId="164" fontId="14" fillId="4" borderId="6" xfId="0" applyNumberFormat="1" applyFont="1" applyFill="1" applyBorder="1" applyAlignment="1">
      <alignment horizontal="center" vertical="top"/>
    </xf>
    <xf numFmtId="165" fontId="14" fillId="4" borderId="76" xfId="8" applyNumberFormat="1" applyFont="1" applyFill="1" applyBorder="1" applyAlignment="1">
      <alignment horizontal="center" vertical="top"/>
    </xf>
    <xf numFmtId="165" fontId="14" fillId="4" borderId="7" xfId="0" applyNumberFormat="1" applyFont="1" applyFill="1" applyBorder="1" applyAlignment="1">
      <alignment horizontal="center" vertical="top"/>
    </xf>
    <xf numFmtId="0" fontId="31" fillId="0" borderId="0" xfId="0" applyFont="1" applyAlignment="1">
      <alignment vertical="top"/>
    </xf>
    <xf numFmtId="0" fontId="20" fillId="0" borderId="0" xfId="0" applyFont="1" applyAlignment="1">
      <alignment vertical="top"/>
    </xf>
    <xf numFmtId="0" fontId="35" fillId="11" borderId="5" xfId="0" applyFont="1" applyFill="1" applyBorder="1" applyAlignment="1">
      <alignment horizontal="center" vertical="top" wrapText="1"/>
    </xf>
    <xf numFmtId="0" fontId="35" fillId="11" borderId="31" xfId="0" applyFont="1" applyFill="1" applyBorder="1" applyAlignment="1">
      <alignment horizontal="center" vertical="top" wrapText="1"/>
    </xf>
    <xf numFmtId="0" fontId="35" fillId="11" borderId="49" xfId="0" applyFont="1" applyFill="1" applyBorder="1" applyAlignment="1">
      <alignment horizontal="center" vertical="top" wrapText="1"/>
    </xf>
    <xf numFmtId="0" fontId="35" fillId="11" borderId="65" xfId="0" applyFont="1" applyFill="1" applyBorder="1" applyAlignment="1">
      <alignment vertical="top" wrapText="1"/>
    </xf>
    <xf numFmtId="4" fontId="35" fillId="11" borderId="65" xfId="0" applyNumberFormat="1" applyFont="1" applyFill="1" applyBorder="1" applyAlignment="1">
      <alignment horizontal="center" vertical="top" wrapText="1"/>
    </xf>
    <xf numFmtId="4" fontId="36" fillId="11" borderId="65" xfId="0" applyNumberFormat="1" applyFont="1" applyFill="1" applyBorder="1" applyAlignment="1">
      <alignment horizontal="center" vertical="top" wrapText="1"/>
    </xf>
    <xf numFmtId="4" fontId="36" fillId="0" borderId="65" xfId="0" applyNumberFormat="1" applyFont="1" applyBorder="1" applyAlignment="1">
      <alignment horizontal="center" vertical="top" wrapText="1"/>
    </xf>
    <xf numFmtId="0" fontId="35" fillId="0" borderId="65" xfId="0" applyFont="1" applyBorder="1" applyAlignment="1">
      <alignment vertical="top" wrapText="1"/>
    </xf>
    <xf numFmtId="4" fontId="35" fillId="0" borderId="65" xfId="0" applyNumberFormat="1" applyFont="1" applyBorder="1" applyAlignment="1">
      <alignment horizontal="center" vertical="top" wrapText="1"/>
    </xf>
    <xf numFmtId="0" fontId="35" fillId="0" borderId="65" xfId="0" applyFont="1" applyBorder="1" applyAlignment="1">
      <alignment horizontal="center" vertical="top" wrapText="1"/>
    </xf>
    <xf numFmtId="164" fontId="35" fillId="0" borderId="65" xfId="0" applyNumberFormat="1" applyFont="1" applyBorder="1" applyAlignment="1">
      <alignment horizontal="center" vertical="top" wrapText="1"/>
    </xf>
    <xf numFmtId="4" fontId="20" fillId="0" borderId="0" xfId="0" applyNumberFormat="1" applyFont="1" applyAlignment="1">
      <alignment vertical="top"/>
    </xf>
    <xf numFmtId="2" fontId="35" fillId="0" borderId="65" xfId="0" applyNumberFormat="1" applyFont="1" applyBorder="1" applyAlignment="1">
      <alignment horizontal="center" vertical="top" wrapText="1"/>
    </xf>
    <xf numFmtId="0" fontId="14" fillId="4" borderId="0" xfId="0" applyFont="1" applyFill="1" applyAlignment="1">
      <alignment horizontal="left" vertical="top" wrapText="1"/>
    </xf>
    <xf numFmtId="49" fontId="14" fillId="4" borderId="17" xfId="2" applyNumberFormat="1" applyFont="1" applyFill="1" applyBorder="1" applyAlignment="1">
      <alignment horizontal="center" vertical="top" wrapText="1"/>
    </xf>
    <xf numFmtId="49" fontId="14" fillId="4" borderId="7" xfId="2" applyNumberFormat="1" applyFont="1" applyFill="1" applyBorder="1" applyAlignment="1">
      <alignment horizontal="center" vertical="top" wrapText="1"/>
    </xf>
    <xf numFmtId="0" fontId="14" fillId="4" borderId="47" xfId="0" applyFont="1" applyFill="1" applyBorder="1" applyAlignment="1">
      <alignment horizontal="center" textRotation="90" wrapText="1"/>
    </xf>
    <xf numFmtId="0" fontId="14" fillId="4" borderId="52" xfId="0" applyFont="1" applyFill="1" applyBorder="1" applyAlignment="1">
      <alignment horizontal="center" textRotation="90" wrapText="1"/>
    </xf>
    <xf numFmtId="0" fontId="14" fillId="4" borderId="51" xfId="0" applyFont="1" applyFill="1" applyBorder="1" applyAlignment="1">
      <alignment horizontal="center" textRotation="90" wrapText="1"/>
    </xf>
    <xf numFmtId="0" fontId="14" fillId="4" borderId="8" xfId="0" applyFont="1" applyFill="1" applyBorder="1" applyAlignment="1">
      <alignment horizontal="left" vertical="top" wrapText="1"/>
    </xf>
    <xf numFmtId="0" fontId="14" fillId="4" borderId="13" xfId="0" applyFont="1" applyFill="1" applyBorder="1" applyAlignment="1">
      <alignment horizontal="left" vertical="top" wrapText="1"/>
    </xf>
    <xf numFmtId="49" fontId="14" fillId="4" borderId="14" xfId="0" applyNumberFormat="1" applyFont="1" applyFill="1" applyBorder="1" applyAlignment="1">
      <alignment horizontal="left" vertical="top" wrapText="1"/>
    </xf>
    <xf numFmtId="49" fontId="14" fillId="4" borderId="25" xfId="0" applyNumberFormat="1" applyFont="1" applyFill="1" applyBorder="1" applyAlignment="1">
      <alignment horizontal="left" vertical="top" wrapText="1"/>
    </xf>
    <xf numFmtId="49" fontId="14" fillId="4" borderId="8" xfId="0" applyNumberFormat="1" applyFont="1" applyFill="1" applyBorder="1" applyAlignment="1">
      <alignment horizontal="left" vertical="top" wrapText="1"/>
    </xf>
    <xf numFmtId="49" fontId="14" fillId="0" borderId="1" xfId="0" applyNumberFormat="1" applyFont="1" applyBorder="1" applyAlignment="1">
      <alignment horizontal="left" vertical="top" wrapText="1"/>
    </xf>
    <xf numFmtId="49" fontId="16" fillId="0" borderId="34" xfId="0" applyNumberFormat="1" applyFont="1" applyBorder="1" applyAlignment="1">
      <alignment horizontal="center" vertical="top" wrapText="1"/>
    </xf>
    <xf numFmtId="49" fontId="16" fillId="0" borderId="61" xfId="0" applyNumberFormat="1" applyFont="1" applyBorder="1" applyAlignment="1">
      <alignment horizontal="center" vertical="top" wrapText="1"/>
    </xf>
    <xf numFmtId="49" fontId="14" fillId="4" borderId="17" xfId="2" applyNumberFormat="1" applyFont="1" applyFill="1" applyBorder="1" applyAlignment="1">
      <alignment horizontal="left" vertical="top" wrapText="1"/>
    </xf>
    <xf numFmtId="49" fontId="14" fillId="4" borderId="7" xfId="2" applyNumberFormat="1" applyFont="1" applyFill="1" applyBorder="1" applyAlignment="1">
      <alignment horizontal="left" vertical="top" wrapText="1"/>
    </xf>
    <xf numFmtId="0" fontId="14" fillId="4" borderId="12" xfId="0" applyFont="1" applyFill="1" applyBorder="1" applyAlignment="1">
      <alignment horizontal="center" textRotation="90" wrapText="1"/>
    </xf>
    <xf numFmtId="0" fontId="14" fillId="4" borderId="1" xfId="0" applyFont="1" applyFill="1" applyBorder="1" applyAlignment="1">
      <alignment horizontal="center" textRotation="90" wrapText="1"/>
    </xf>
    <xf numFmtId="0" fontId="14" fillId="4" borderId="17" xfId="0" applyFont="1" applyFill="1" applyBorder="1" applyAlignment="1">
      <alignment horizontal="center" textRotation="90" wrapText="1"/>
    </xf>
    <xf numFmtId="0" fontId="14" fillId="4" borderId="19" xfId="0" applyFont="1" applyFill="1" applyBorder="1" applyAlignment="1">
      <alignment horizontal="center" textRotation="90" wrapText="1"/>
    </xf>
    <xf numFmtId="0" fontId="14" fillId="4" borderId="63" xfId="0" applyFont="1" applyFill="1" applyBorder="1" applyAlignment="1">
      <alignment horizontal="center" textRotation="90" wrapText="1"/>
    </xf>
    <xf numFmtId="0" fontId="14" fillId="4" borderId="26" xfId="0" applyFont="1" applyFill="1" applyBorder="1" applyAlignment="1">
      <alignment horizontal="center" textRotation="90" wrapText="1"/>
    </xf>
    <xf numFmtId="0" fontId="14" fillId="4" borderId="67" xfId="0" applyFont="1" applyFill="1" applyBorder="1" applyAlignment="1">
      <alignment horizontal="center" textRotation="90" wrapText="1"/>
    </xf>
    <xf numFmtId="0" fontId="19" fillId="4" borderId="12" xfId="0" applyFont="1" applyFill="1" applyBorder="1" applyAlignment="1">
      <alignment horizontal="center" vertical="top" wrapText="1"/>
    </xf>
    <xf numFmtId="0" fontId="19" fillId="4" borderId="1" xfId="0" applyFont="1" applyFill="1" applyBorder="1" applyAlignment="1">
      <alignment horizontal="center" vertical="top" wrapText="1"/>
    </xf>
    <xf numFmtId="0" fontId="19" fillId="4" borderId="17" xfId="0" applyFont="1" applyFill="1" applyBorder="1" applyAlignment="1">
      <alignment horizontal="center" vertical="top" wrapText="1"/>
    </xf>
    <xf numFmtId="0" fontId="19" fillId="4" borderId="19" xfId="0" applyFont="1" applyFill="1" applyBorder="1" applyAlignment="1">
      <alignment horizontal="center" vertical="top" wrapText="1"/>
    </xf>
    <xf numFmtId="164" fontId="18" fillId="4" borderId="0" xfId="0" applyNumberFormat="1" applyFont="1" applyFill="1" applyAlignment="1">
      <alignment horizontal="center" vertical="top" wrapText="1"/>
    </xf>
    <xf numFmtId="49" fontId="14" fillId="0" borderId="14" xfId="0" applyNumberFormat="1" applyFont="1" applyBorder="1" applyAlignment="1">
      <alignment horizontal="left" vertical="top" wrapText="1"/>
    </xf>
    <xf numFmtId="49" fontId="14" fillId="0" borderId="25" xfId="0" applyNumberFormat="1" applyFont="1" applyBorder="1" applyAlignment="1">
      <alignment horizontal="left" vertical="top" wrapText="1"/>
    </xf>
    <xf numFmtId="49" fontId="14" fillId="0" borderId="8" xfId="0" applyNumberFormat="1" applyFont="1" applyBorder="1" applyAlignment="1">
      <alignment horizontal="left" vertical="top" wrapText="1"/>
    </xf>
    <xf numFmtId="49" fontId="16" fillId="0" borderId="28" xfId="0" applyNumberFormat="1" applyFont="1" applyBorder="1" applyAlignment="1">
      <alignment horizontal="center" vertical="top" wrapText="1"/>
    </xf>
    <xf numFmtId="49" fontId="16" fillId="0" borderId="16" xfId="0" applyNumberFormat="1" applyFont="1" applyBorder="1" applyAlignment="1">
      <alignment horizontal="center" vertical="top" wrapText="1"/>
    </xf>
    <xf numFmtId="49" fontId="16" fillId="0" borderId="55" xfId="0" applyNumberFormat="1" applyFont="1" applyBorder="1" applyAlignment="1">
      <alignment horizontal="center" vertical="top" wrapText="1"/>
    </xf>
    <xf numFmtId="49" fontId="16" fillId="0" borderId="56" xfId="0" applyNumberFormat="1" applyFont="1" applyBorder="1" applyAlignment="1">
      <alignment horizontal="center" vertical="top" wrapText="1"/>
    </xf>
    <xf numFmtId="49" fontId="16" fillId="4" borderId="28" xfId="0" applyNumberFormat="1" applyFont="1" applyFill="1" applyBorder="1" applyAlignment="1">
      <alignment horizontal="center" vertical="top" wrapText="1"/>
    </xf>
    <xf numFmtId="49" fontId="16" fillId="4" borderId="16" xfId="0" applyNumberFormat="1" applyFont="1" applyFill="1" applyBorder="1" applyAlignment="1">
      <alignment horizontal="center" vertical="top" wrapText="1"/>
    </xf>
    <xf numFmtId="49" fontId="16" fillId="4" borderId="3" xfId="0" applyNumberFormat="1" applyFont="1" applyFill="1" applyBorder="1" applyAlignment="1">
      <alignment horizontal="left" vertical="top" wrapText="1"/>
    </xf>
    <xf numFmtId="49" fontId="16" fillId="4" borderId="60" xfId="0" applyNumberFormat="1" applyFont="1" applyFill="1" applyBorder="1" applyAlignment="1">
      <alignment horizontal="left" vertical="top" wrapText="1"/>
    </xf>
    <xf numFmtId="49" fontId="16" fillId="4" borderId="28" xfId="0" applyNumberFormat="1" applyFont="1" applyFill="1" applyBorder="1" applyAlignment="1">
      <alignment horizontal="left" vertical="top" wrapText="1"/>
    </xf>
    <xf numFmtId="49" fontId="16" fillId="4" borderId="31" xfId="0" applyNumberFormat="1" applyFont="1" applyFill="1" applyBorder="1" applyAlignment="1">
      <alignment horizontal="left" vertical="top" wrapText="1"/>
    </xf>
    <xf numFmtId="0" fontId="14" fillId="0" borderId="29" xfId="0" applyFont="1" applyBorder="1" applyAlignment="1">
      <alignment horizontal="left" vertical="top" wrapText="1"/>
    </xf>
    <xf numFmtId="0" fontId="14" fillId="0" borderId="23" xfId="0" applyFont="1" applyBorder="1" applyAlignment="1">
      <alignment horizontal="left" vertical="top" wrapText="1"/>
    </xf>
    <xf numFmtId="0" fontId="14" fillId="0" borderId="62" xfId="0" applyFont="1" applyBorder="1" applyAlignment="1">
      <alignment horizontal="left" vertical="top" wrapText="1"/>
    </xf>
    <xf numFmtId="0" fontId="14" fillId="0" borderId="30" xfId="0" applyFont="1" applyBorder="1" applyAlignment="1">
      <alignment horizontal="left" vertical="top" wrapText="1"/>
    </xf>
    <xf numFmtId="0" fontId="14" fillId="0" borderId="57" xfId="0" applyFont="1" applyBorder="1" applyAlignment="1">
      <alignment horizontal="left" vertical="top" wrapText="1"/>
    </xf>
    <xf numFmtId="0" fontId="14" fillId="0" borderId="27" xfId="0" applyFont="1" applyBorder="1" applyAlignment="1">
      <alignment horizontal="left" vertical="top" wrapText="1"/>
    </xf>
    <xf numFmtId="0" fontId="14" fillId="7" borderId="28" xfId="0" applyFont="1" applyFill="1" applyBorder="1" applyAlignment="1">
      <alignment horizontal="left" vertical="top" wrapText="1"/>
    </xf>
    <xf numFmtId="0" fontId="14" fillId="7" borderId="16" xfId="0" applyFont="1" applyFill="1" applyBorder="1" applyAlignment="1">
      <alignment horizontal="left" vertical="top" wrapText="1"/>
    </xf>
    <xf numFmtId="0" fontId="14" fillId="7" borderId="31" xfId="0" applyFont="1" applyFill="1" applyBorder="1" applyAlignment="1">
      <alignment horizontal="left" vertical="top" wrapText="1"/>
    </xf>
    <xf numFmtId="49" fontId="31" fillId="4" borderId="28" xfId="0" applyNumberFormat="1" applyFont="1" applyFill="1" applyBorder="1" applyAlignment="1">
      <alignment horizontal="right" vertical="top" wrapText="1"/>
    </xf>
    <xf numFmtId="49" fontId="31" fillId="4" borderId="16" xfId="0" applyNumberFormat="1" applyFont="1" applyFill="1" applyBorder="1" applyAlignment="1">
      <alignment horizontal="right" vertical="top" wrapText="1"/>
    </xf>
    <xf numFmtId="49" fontId="31" fillId="4" borderId="31" xfId="0" applyNumberFormat="1" applyFont="1" applyFill="1" applyBorder="1" applyAlignment="1">
      <alignment horizontal="right" vertical="top" wrapText="1"/>
    </xf>
    <xf numFmtId="49" fontId="14" fillId="4" borderId="1" xfId="0" applyNumberFormat="1" applyFont="1" applyFill="1" applyBorder="1" applyAlignment="1">
      <alignment horizontal="left" vertical="top" wrapText="1"/>
    </xf>
    <xf numFmtId="49" fontId="16" fillId="0" borderId="31" xfId="0" applyNumberFormat="1" applyFont="1" applyBorder="1" applyAlignment="1">
      <alignment horizontal="center" vertical="top" wrapText="1"/>
    </xf>
    <xf numFmtId="49" fontId="16" fillId="4" borderId="3" xfId="0" applyNumberFormat="1" applyFont="1" applyFill="1" applyBorder="1" applyAlignment="1">
      <alignment horizontal="center" vertical="top" wrapText="1"/>
    </xf>
    <xf numFmtId="49" fontId="16" fillId="4" borderId="61" xfId="0" applyNumberFormat="1" applyFont="1" applyFill="1" applyBorder="1" applyAlignment="1">
      <alignment horizontal="center" vertical="top" wrapText="1"/>
    </xf>
    <xf numFmtId="0" fontId="14" fillId="4" borderId="29" xfId="0" applyFont="1" applyFill="1" applyBorder="1" applyAlignment="1">
      <alignment horizontal="left" vertical="top" wrapText="1"/>
    </xf>
    <xf numFmtId="0" fontId="14" fillId="4" borderId="23" xfId="0" applyFont="1" applyFill="1" applyBorder="1" applyAlignment="1">
      <alignment horizontal="left" vertical="top" wrapText="1"/>
    </xf>
    <xf numFmtId="0" fontId="14" fillId="4" borderId="62" xfId="0" applyFont="1" applyFill="1" applyBorder="1" applyAlignment="1">
      <alignment horizontal="left" vertical="top" wrapText="1"/>
    </xf>
    <xf numFmtId="0" fontId="14" fillId="4" borderId="30" xfId="0" applyFont="1" applyFill="1" applyBorder="1" applyAlignment="1">
      <alignment horizontal="left" vertical="top" wrapText="1"/>
    </xf>
    <xf numFmtId="0" fontId="14" fillId="4" borderId="57" xfId="0" applyFont="1" applyFill="1" applyBorder="1" applyAlignment="1">
      <alignment horizontal="left" vertical="top" wrapText="1"/>
    </xf>
    <xf numFmtId="0" fontId="14" fillId="4" borderId="27" xfId="0" applyFont="1" applyFill="1" applyBorder="1" applyAlignment="1">
      <alignment horizontal="left" vertical="top" wrapText="1"/>
    </xf>
    <xf numFmtId="0" fontId="14" fillId="4" borderId="73" xfId="0" applyFont="1" applyFill="1" applyBorder="1" applyAlignment="1">
      <alignment horizontal="left" vertical="top" wrapText="1"/>
    </xf>
    <xf numFmtId="0" fontId="14" fillId="4" borderId="66" xfId="0" applyFont="1" applyFill="1" applyBorder="1" applyAlignment="1">
      <alignment horizontal="left" vertical="top" wrapText="1"/>
    </xf>
    <xf numFmtId="49" fontId="14" fillId="2" borderId="1" xfId="0" applyNumberFormat="1" applyFont="1" applyFill="1" applyBorder="1" applyAlignment="1">
      <alignment horizontal="left" vertical="top" wrapText="1"/>
    </xf>
    <xf numFmtId="0" fontId="16" fillId="4" borderId="28" xfId="0" applyFont="1" applyFill="1" applyBorder="1" applyAlignment="1">
      <alignment horizontal="left" vertical="top" wrapText="1"/>
    </xf>
    <xf numFmtId="0" fontId="16" fillId="4" borderId="16" xfId="0" applyFont="1" applyFill="1" applyBorder="1" applyAlignment="1">
      <alignment horizontal="left" vertical="top" wrapText="1"/>
    </xf>
    <xf numFmtId="0" fontId="16" fillId="4" borderId="31" xfId="0" applyFont="1" applyFill="1" applyBorder="1" applyAlignment="1">
      <alignment horizontal="left" vertical="top" wrapText="1"/>
    </xf>
    <xf numFmtId="0" fontId="14" fillId="0" borderId="46" xfId="0" applyFont="1" applyBorder="1" applyAlignment="1">
      <alignment horizontal="left" vertical="top" wrapText="1"/>
    </xf>
    <xf numFmtId="0" fontId="14" fillId="0" borderId="69" xfId="0" applyFont="1" applyBorder="1" applyAlignment="1">
      <alignment horizontal="left" vertical="top" wrapText="1"/>
    </xf>
    <xf numFmtId="0" fontId="14" fillId="0" borderId="77" xfId="0" applyFont="1" applyBorder="1" applyAlignment="1">
      <alignment horizontal="left" vertical="top" wrapText="1"/>
    </xf>
    <xf numFmtId="49" fontId="14" fillId="4" borderId="13" xfId="0" applyNumberFormat="1" applyFont="1" applyFill="1" applyBorder="1" applyAlignment="1">
      <alignment horizontal="left" vertical="top" wrapText="1"/>
    </xf>
    <xf numFmtId="0" fontId="14" fillId="0" borderId="48" xfId="0" applyFont="1" applyBorder="1" applyAlignment="1">
      <alignment horizontal="left" vertical="top" wrapText="1"/>
    </xf>
    <xf numFmtId="0" fontId="14" fillId="0" borderId="32" xfId="0" applyFont="1" applyBorder="1" applyAlignment="1">
      <alignment horizontal="left" vertical="top" wrapText="1"/>
    </xf>
    <xf numFmtId="0" fontId="14" fillId="0" borderId="65" xfId="0" applyFont="1" applyBorder="1" applyAlignment="1">
      <alignment horizontal="left" vertical="top" wrapText="1"/>
    </xf>
    <xf numFmtId="168" fontId="14" fillId="4" borderId="53" xfId="0" applyNumberFormat="1" applyFont="1" applyFill="1" applyBorder="1" applyAlignment="1">
      <alignment horizontal="center" vertical="top" wrapText="1"/>
    </xf>
    <xf numFmtId="168" fontId="14" fillId="4" borderId="43" xfId="0" applyNumberFormat="1" applyFont="1" applyFill="1" applyBorder="1" applyAlignment="1">
      <alignment horizontal="center" vertical="top" wrapText="1"/>
    </xf>
    <xf numFmtId="168" fontId="14" fillId="4" borderId="48" xfId="0" applyNumberFormat="1" applyFont="1" applyFill="1" applyBorder="1" applyAlignment="1">
      <alignment horizontal="center" vertical="top" wrapText="1"/>
    </xf>
    <xf numFmtId="0" fontId="14" fillId="4" borderId="42" xfId="0" applyFont="1" applyFill="1" applyBorder="1" applyAlignment="1">
      <alignment horizontal="center" vertical="center" wrapText="1"/>
    </xf>
    <xf numFmtId="0" fontId="14" fillId="4" borderId="2"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6" fillId="5" borderId="55" xfId="0" applyFont="1" applyFill="1" applyBorder="1" applyAlignment="1">
      <alignment horizontal="left" vertical="top" wrapText="1"/>
    </xf>
    <xf numFmtId="0" fontId="16" fillId="3" borderId="16" xfId="0" applyFont="1" applyFill="1" applyBorder="1" applyAlignment="1">
      <alignment horizontal="left" vertical="top" wrapText="1"/>
    </xf>
    <xf numFmtId="0" fontId="31" fillId="4" borderId="16" xfId="0" applyFont="1" applyFill="1" applyBorder="1" applyAlignment="1">
      <alignment horizontal="right" vertical="top"/>
    </xf>
    <xf numFmtId="0" fontId="31" fillId="4" borderId="31" xfId="0" applyFont="1" applyFill="1" applyBorder="1" applyAlignment="1">
      <alignment horizontal="right" vertical="top"/>
    </xf>
    <xf numFmtId="0" fontId="14" fillId="4" borderId="14" xfId="0" applyFont="1" applyFill="1" applyBorder="1" applyAlignment="1">
      <alignment horizontal="left" vertical="top" wrapText="1"/>
    </xf>
    <xf numFmtId="0" fontId="14" fillId="4" borderId="25" xfId="0" applyFont="1" applyFill="1" applyBorder="1" applyAlignment="1">
      <alignment horizontal="left" vertical="top" wrapText="1"/>
    </xf>
    <xf numFmtId="49" fontId="14" fillId="0" borderId="13" xfId="0" applyNumberFormat="1" applyFont="1" applyBorder="1" applyAlignment="1">
      <alignment horizontal="left" vertical="top" wrapText="1"/>
    </xf>
    <xf numFmtId="0" fontId="14" fillId="4" borderId="0" xfId="0" applyFont="1" applyFill="1" applyAlignment="1">
      <alignment horizontal="left" wrapText="1"/>
    </xf>
    <xf numFmtId="0" fontId="14" fillId="4" borderId="28" xfId="0" applyFont="1" applyFill="1" applyBorder="1" applyAlignment="1">
      <alignment horizontal="center" vertical="top"/>
    </xf>
    <xf numFmtId="0" fontId="14" fillId="4" borderId="16" xfId="0" applyFont="1" applyFill="1" applyBorder="1" applyAlignment="1">
      <alignment horizontal="center" vertical="top"/>
    </xf>
    <xf numFmtId="0" fontId="14" fillId="4" borderId="31" xfId="0" applyFont="1" applyFill="1" applyBorder="1" applyAlignment="1">
      <alignment horizontal="center" vertical="top"/>
    </xf>
    <xf numFmtId="0" fontId="14" fillId="4" borderId="46" xfId="0" applyFont="1" applyFill="1" applyBorder="1" applyAlignment="1">
      <alignment horizontal="left" vertical="top" wrapText="1"/>
    </xf>
    <xf numFmtId="0" fontId="14" fillId="4" borderId="69" xfId="0" applyFont="1" applyFill="1" applyBorder="1" applyAlignment="1">
      <alignment horizontal="left" vertical="top" wrapText="1"/>
    </xf>
    <xf numFmtId="0" fontId="14" fillId="4" borderId="77" xfId="0" applyFont="1" applyFill="1" applyBorder="1" applyAlignment="1">
      <alignment horizontal="left" vertical="top" wrapText="1"/>
    </xf>
    <xf numFmtId="1" fontId="14" fillId="4" borderId="53" xfId="0" applyNumberFormat="1" applyFont="1" applyFill="1" applyBorder="1" applyAlignment="1">
      <alignment horizontal="center" vertical="top" wrapText="1"/>
    </xf>
    <xf numFmtId="1" fontId="14" fillId="4" borderId="55" xfId="0" applyNumberFormat="1" applyFont="1" applyFill="1" applyBorder="1" applyAlignment="1">
      <alignment horizontal="center" vertical="top" wrapText="1"/>
    </xf>
    <xf numFmtId="1" fontId="14" fillId="4" borderId="56" xfId="0" applyNumberFormat="1" applyFont="1" applyFill="1" applyBorder="1" applyAlignment="1">
      <alignment horizontal="center" vertical="top" wrapText="1"/>
    </xf>
    <xf numFmtId="1" fontId="14" fillId="4" borderId="48" xfId="0" applyNumberFormat="1" applyFont="1" applyFill="1" applyBorder="1" applyAlignment="1">
      <alignment horizontal="center" vertical="top" wrapText="1"/>
    </xf>
    <xf numFmtId="1" fontId="14" fillId="4" borderId="32" xfId="0" applyNumberFormat="1" applyFont="1" applyFill="1" applyBorder="1" applyAlignment="1">
      <alignment horizontal="center" vertical="top" wrapText="1"/>
    </xf>
    <xf numFmtId="1" fontId="14" fillId="4" borderId="65" xfId="0" applyNumberFormat="1" applyFont="1" applyFill="1" applyBorder="1" applyAlignment="1">
      <alignment horizontal="center" vertical="top" wrapText="1"/>
    </xf>
    <xf numFmtId="49" fontId="14" fillId="4" borderId="54" xfId="0" applyNumberFormat="1" applyFont="1" applyFill="1" applyBorder="1" applyAlignment="1">
      <alignment horizontal="center" vertical="top" wrapText="1"/>
    </xf>
    <xf numFmtId="49" fontId="14" fillId="4" borderId="49" xfId="0" applyNumberFormat="1" applyFont="1" applyFill="1" applyBorder="1" applyAlignment="1">
      <alignment horizontal="center" vertical="top" wrapText="1"/>
    </xf>
    <xf numFmtId="166" fontId="14" fillId="4" borderId="44" xfId="0" applyNumberFormat="1" applyFont="1" applyFill="1" applyBorder="1" applyAlignment="1">
      <alignment horizontal="center" vertical="top" wrapText="1"/>
    </xf>
    <xf numFmtId="166" fontId="14" fillId="4" borderId="49" xfId="0" applyNumberFormat="1" applyFont="1" applyFill="1" applyBorder="1" applyAlignment="1">
      <alignment horizontal="center" vertical="top" wrapText="1"/>
    </xf>
    <xf numFmtId="49" fontId="16" fillId="4" borderId="31" xfId="0" applyNumberFormat="1" applyFont="1" applyFill="1" applyBorder="1" applyAlignment="1">
      <alignment horizontal="center" vertical="top" wrapText="1"/>
    </xf>
    <xf numFmtId="168" fontId="14" fillId="4" borderId="54" xfId="0" applyNumberFormat="1" applyFont="1" applyFill="1" applyBorder="1" applyAlignment="1">
      <alignment horizontal="center" vertical="top" wrapText="1"/>
    </xf>
    <xf numFmtId="168" fontId="14" fillId="4" borderId="44" xfId="0" applyNumberFormat="1" applyFont="1" applyFill="1" applyBorder="1" applyAlignment="1">
      <alignment horizontal="center" vertical="top" wrapText="1"/>
    </xf>
    <xf numFmtId="168" fontId="14" fillId="4" borderId="49" xfId="0" applyNumberFormat="1" applyFont="1" applyFill="1" applyBorder="1" applyAlignment="1">
      <alignment horizontal="center" vertical="top" wrapText="1"/>
    </xf>
    <xf numFmtId="168" fontId="14" fillId="4" borderId="56" xfId="0" applyNumberFormat="1" applyFont="1" applyFill="1" applyBorder="1" applyAlignment="1">
      <alignment horizontal="center" vertical="top" wrapText="1"/>
    </xf>
    <xf numFmtId="168" fontId="14" fillId="4" borderId="58" xfId="0" applyNumberFormat="1" applyFont="1" applyFill="1" applyBorder="1" applyAlignment="1">
      <alignment horizontal="center" vertical="top" wrapText="1"/>
    </xf>
    <xf numFmtId="168" fontId="14" fillId="4" borderId="65" xfId="0" applyNumberFormat="1" applyFont="1" applyFill="1" applyBorder="1" applyAlignment="1">
      <alignment horizontal="center" vertical="top" wrapText="1"/>
    </xf>
    <xf numFmtId="0" fontId="14" fillId="0" borderId="14" xfId="0" applyFont="1" applyBorder="1" applyAlignment="1">
      <alignment horizontal="left" vertical="top" wrapText="1"/>
    </xf>
    <xf numFmtId="0" fontId="14" fillId="0" borderId="25" xfId="0" applyFont="1" applyBorder="1" applyAlignment="1">
      <alignment horizontal="left" vertical="top" wrapText="1"/>
    </xf>
    <xf numFmtId="0" fontId="14" fillId="0" borderId="8" xfId="0" applyFont="1" applyBorder="1" applyAlignment="1">
      <alignment horizontal="left" vertical="top" wrapText="1"/>
    </xf>
    <xf numFmtId="49" fontId="16" fillId="3" borderId="16" xfId="0" applyNumberFormat="1" applyFont="1" applyFill="1" applyBorder="1" applyAlignment="1">
      <alignment horizontal="left" vertical="top" wrapText="1"/>
    </xf>
    <xf numFmtId="49" fontId="16" fillId="4" borderId="34" xfId="0" applyNumberFormat="1" applyFont="1" applyFill="1" applyBorder="1" applyAlignment="1">
      <alignment horizontal="center" vertical="top" wrapText="1"/>
    </xf>
    <xf numFmtId="49" fontId="14" fillId="0" borderId="0" xfId="0" applyNumberFormat="1" applyFont="1" applyAlignment="1">
      <alignment horizontal="center" vertical="center"/>
    </xf>
    <xf numFmtId="49" fontId="14" fillId="4" borderId="1" xfId="0" applyNumberFormat="1" applyFont="1" applyFill="1" applyBorder="1" applyAlignment="1">
      <alignment horizontal="center" vertical="top" wrapText="1"/>
    </xf>
    <xf numFmtId="0" fontId="14" fillId="4" borderId="1" xfId="0" applyFont="1" applyFill="1" applyBorder="1" applyAlignment="1">
      <alignment horizontal="center" vertical="top"/>
    </xf>
    <xf numFmtId="164" fontId="14" fillId="4" borderId="17" xfId="0" applyNumberFormat="1" applyFont="1" applyFill="1" applyBorder="1" applyAlignment="1">
      <alignment horizontal="left" vertical="top" wrapText="1"/>
    </xf>
    <xf numFmtId="164" fontId="14" fillId="4" borderId="2" xfId="0" applyNumberFormat="1" applyFont="1" applyFill="1" applyBorder="1" applyAlignment="1">
      <alignment horizontal="left" vertical="top" wrapText="1"/>
    </xf>
    <xf numFmtId="164" fontId="14" fillId="4" borderId="7" xfId="0" applyNumberFormat="1" applyFont="1" applyFill="1" applyBorder="1" applyAlignment="1">
      <alignment horizontal="left" vertical="top" wrapText="1"/>
    </xf>
    <xf numFmtId="49" fontId="14" fillId="4" borderId="17" xfId="0" applyNumberFormat="1" applyFont="1" applyFill="1" applyBorder="1" applyAlignment="1">
      <alignment horizontal="left" vertical="top" wrapText="1"/>
    </xf>
    <xf numFmtId="49" fontId="14" fillId="4" borderId="2" xfId="0" applyNumberFormat="1" applyFont="1" applyFill="1" applyBorder="1" applyAlignment="1">
      <alignment horizontal="left" vertical="top" wrapText="1"/>
    </xf>
    <xf numFmtId="49" fontId="14" fillId="4" borderId="7" xfId="0" applyNumberFormat="1" applyFont="1" applyFill="1" applyBorder="1" applyAlignment="1">
      <alignment horizontal="left" vertical="top" wrapText="1"/>
    </xf>
    <xf numFmtId="0" fontId="14" fillId="4" borderId="17" xfId="0" applyFont="1" applyFill="1" applyBorder="1" applyAlignment="1">
      <alignment horizontal="left" vertical="top" wrapText="1"/>
    </xf>
    <xf numFmtId="0" fontId="14" fillId="4" borderId="2" xfId="0" applyFont="1" applyFill="1" applyBorder="1" applyAlignment="1">
      <alignment horizontal="left" vertical="top" wrapText="1"/>
    </xf>
    <xf numFmtId="0" fontId="14" fillId="4" borderId="38" xfId="0" applyFont="1" applyFill="1" applyBorder="1" applyAlignment="1">
      <alignment horizontal="left" vertical="top" wrapText="1"/>
    </xf>
    <xf numFmtId="0" fontId="16" fillId="6" borderId="28" xfId="0" applyFont="1" applyFill="1" applyBorder="1" applyAlignment="1">
      <alignment horizontal="left" vertical="top" wrapText="1"/>
    </xf>
    <xf numFmtId="0" fontId="16" fillId="6" borderId="16" xfId="0" applyFont="1" applyFill="1" applyBorder="1" applyAlignment="1">
      <alignment horizontal="left" vertical="top" wrapText="1"/>
    </xf>
    <xf numFmtId="0" fontId="16" fillId="8" borderId="28" xfId="0" applyFont="1" applyFill="1" applyBorder="1" applyAlignment="1">
      <alignment horizontal="left" vertical="top" wrapText="1"/>
    </xf>
    <xf numFmtId="0" fontId="16" fillId="8" borderId="16" xfId="0" applyFont="1" applyFill="1" applyBorder="1" applyAlignment="1">
      <alignment horizontal="left" vertical="top" wrapText="1"/>
    </xf>
    <xf numFmtId="49" fontId="14" fillId="4" borderId="42" xfId="0" applyNumberFormat="1" applyFont="1" applyFill="1" applyBorder="1" applyAlignment="1">
      <alignment horizontal="left" vertical="top" wrapText="1"/>
    </xf>
    <xf numFmtId="0" fontId="14" fillId="4" borderId="7" xfId="0" applyFont="1" applyFill="1" applyBorder="1" applyAlignment="1">
      <alignment horizontal="left" vertical="top" wrapText="1"/>
    </xf>
    <xf numFmtId="49" fontId="16" fillId="4" borderId="16" xfId="0" applyNumberFormat="1" applyFont="1" applyFill="1" applyBorder="1" applyAlignment="1">
      <alignment horizontal="right" wrapText="1"/>
    </xf>
    <xf numFmtId="49" fontId="16" fillId="4" borderId="31" xfId="0" applyNumberFormat="1" applyFont="1" applyFill="1" applyBorder="1" applyAlignment="1">
      <alignment horizontal="right" wrapText="1"/>
    </xf>
    <xf numFmtId="0" fontId="14" fillId="4" borderId="42" xfId="0" applyFont="1" applyFill="1" applyBorder="1" applyAlignment="1">
      <alignment horizontal="left" vertical="top" wrapText="1"/>
    </xf>
    <xf numFmtId="49" fontId="14" fillId="4" borderId="38" xfId="0" applyNumberFormat="1" applyFont="1" applyFill="1" applyBorder="1" applyAlignment="1">
      <alignment horizontal="left" vertical="top" wrapText="1"/>
    </xf>
    <xf numFmtId="0" fontId="14" fillId="0" borderId="28" xfId="0" applyFont="1" applyBorder="1" applyAlignment="1">
      <alignment horizontal="left" vertical="top" wrapText="1"/>
    </xf>
    <xf numFmtId="0" fontId="14" fillId="0" borderId="16" xfId="0" applyFont="1" applyBorder="1" applyAlignment="1">
      <alignment horizontal="left" vertical="top" wrapText="1"/>
    </xf>
    <xf numFmtId="0" fontId="14" fillId="0" borderId="31" xfId="0" applyFont="1" applyBorder="1" applyAlignment="1">
      <alignment horizontal="left" vertical="top" wrapText="1"/>
    </xf>
    <xf numFmtId="0" fontId="16" fillId="8" borderId="31" xfId="0" applyFont="1" applyFill="1" applyBorder="1" applyAlignment="1">
      <alignment horizontal="left" vertical="top" wrapText="1"/>
    </xf>
    <xf numFmtId="49" fontId="14" fillId="4" borderId="22" xfId="0" applyNumberFormat="1" applyFont="1" applyFill="1" applyBorder="1" applyAlignment="1">
      <alignment horizontal="left" vertical="top" wrapText="1"/>
    </xf>
    <xf numFmtId="49" fontId="14" fillId="4" borderId="24" xfId="0" applyNumberFormat="1" applyFont="1" applyFill="1" applyBorder="1" applyAlignment="1">
      <alignment horizontal="left" vertical="top" wrapText="1"/>
    </xf>
    <xf numFmtId="49" fontId="14" fillId="4" borderId="20" xfId="0" applyNumberFormat="1" applyFont="1" applyFill="1" applyBorder="1" applyAlignment="1">
      <alignment horizontal="left" vertical="top" wrapText="1"/>
    </xf>
    <xf numFmtId="1" fontId="14" fillId="4" borderId="17" xfId="2" applyNumberFormat="1" applyFont="1" applyFill="1" applyBorder="1" applyAlignment="1">
      <alignment horizontal="left" vertical="top" wrapText="1"/>
    </xf>
    <xf numFmtId="1" fontId="14" fillId="4" borderId="2" xfId="2" applyNumberFormat="1" applyFont="1" applyFill="1" applyBorder="1" applyAlignment="1">
      <alignment horizontal="left" vertical="top" wrapText="1"/>
    </xf>
    <xf numFmtId="1" fontId="14" fillId="4" borderId="7" xfId="2" applyNumberFormat="1" applyFont="1" applyFill="1" applyBorder="1" applyAlignment="1">
      <alignment horizontal="left" vertical="top" wrapText="1"/>
    </xf>
    <xf numFmtId="49" fontId="14" fillId="4" borderId="17" xfId="0" applyNumberFormat="1" applyFont="1" applyFill="1" applyBorder="1" applyAlignment="1">
      <alignment horizontal="center" vertical="top" wrapText="1"/>
    </xf>
    <xf numFmtId="49" fontId="14" fillId="4" borderId="2" xfId="0" applyNumberFormat="1" applyFont="1" applyFill="1" applyBorder="1" applyAlignment="1">
      <alignment horizontal="center" vertical="top" wrapText="1"/>
    </xf>
    <xf numFmtId="49" fontId="14" fillId="4" borderId="7" xfId="0" applyNumberFormat="1" applyFont="1" applyFill="1" applyBorder="1" applyAlignment="1">
      <alignment horizontal="center" vertical="top" wrapText="1"/>
    </xf>
    <xf numFmtId="0" fontId="14" fillId="4" borderId="0" xfId="0" applyFont="1" applyFill="1" applyAlignment="1">
      <alignment horizontal="center" wrapText="1"/>
    </xf>
    <xf numFmtId="0" fontId="14" fillId="4" borderId="54" xfId="0" applyFont="1" applyFill="1" applyBorder="1" applyAlignment="1">
      <alignment horizontal="center" textRotation="90" wrapText="1"/>
    </xf>
    <xf numFmtId="0" fontId="14" fillId="4" borderId="44" xfId="0" applyFont="1" applyFill="1" applyBorder="1" applyAlignment="1">
      <alignment horizontal="center" textRotation="90" wrapText="1"/>
    </xf>
    <xf numFmtId="0" fontId="14" fillId="4" borderId="49" xfId="0" applyFont="1" applyFill="1" applyBorder="1" applyAlignment="1">
      <alignment horizontal="center" textRotation="90" wrapText="1"/>
    </xf>
    <xf numFmtId="0" fontId="14" fillId="4" borderId="42" xfId="0" applyFont="1" applyFill="1" applyBorder="1" applyAlignment="1">
      <alignment horizontal="center" textRotation="90" wrapText="1"/>
    </xf>
    <xf numFmtId="0" fontId="14" fillId="4" borderId="2" xfId="0" applyFont="1" applyFill="1" applyBorder="1" applyAlignment="1">
      <alignment horizontal="center" textRotation="90" wrapText="1"/>
    </xf>
    <xf numFmtId="0" fontId="14" fillId="4" borderId="38" xfId="0" applyFont="1" applyFill="1" applyBorder="1" applyAlignment="1">
      <alignment horizontal="center" textRotation="90" wrapText="1"/>
    </xf>
    <xf numFmtId="0" fontId="16" fillId="6" borderId="55" xfId="0" applyFont="1" applyFill="1" applyBorder="1" applyAlignment="1">
      <alignment horizontal="left" vertical="top" wrapText="1"/>
    </xf>
    <xf numFmtId="49" fontId="14" fillId="2" borderId="1" xfId="0" applyNumberFormat="1" applyFont="1" applyFill="1" applyBorder="1" applyAlignment="1">
      <alignment horizontal="center" vertical="top" wrapText="1"/>
    </xf>
    <xf numFmtId="49" fontId="14" fillId="2" borderId="17" xfId="0" applyNumberFormat="1" applyFont="1" applyFill="1" applyBorder="1" applyAlignment="1">
      <alignment horizontal="left" vertical="top" wrapText="1"/>
    </xf>
    <xf numFmtId="49" fontId="14" fillId="0" borderId="7" xfId="0" applyNumberFormat="1" applyFont="1" applyBorder="1" applyAlignment="1">
      <alignment horizontal="left" vertical="top" wrapText="1"/>
    </xf>
    <xf numFmtId="0" fontId="14" fillId="4" borderId="1" xfId="0" applyFont="1" applyFill="1" applyBorder="1" applyAlignment="1">
      <alignment horizontal="left" vertical="top" wrapText="1"/>
    </xf>
    <xf numFmtId="0" fontId="14" fillId="10" borderId="1" xfId="0" applyFont="1" applyFill="1" applyBorder="1" applyAlignment="1">
      <alignment horizontal="left" vertical="top" wrapText="1"/>
    </xf>
    <xf numFmtId="49" fontId="16" fillId="0" borderId="43" xfId="0" applyNumberFormat="1" applyFont="1" applyBorder="1" applyAlignment="1">
      <alignment horizontal="right" vertical="top" wrapText="1"/>
    </xf>
    <xf numFmtId="49" fontId="16" fillId="0" borderId="0" xfId="0" applyNumberFormat="1" applyFont="1" applyAlignment="1">
      <alignment horizontal="right" vertical="top" wrapText="1"/>
    </xf>
    <xf numFmtId="49" fontId="16" fillId="0" borderId="55" xfId="0" applyNumberFormat="1" applyFont="1" applyBorder="1" applyAlignment="1">
      <alignment horizontal="right" vertical="top" wrapText="1"/>
    </xf>
    <xf numFmtId="0" fontId="16" fillId="3" borderId="28" xfId="0" applyFont="1" applyFill="1" applyBorder="1" applyAlignment="1">
      <alignment horizontal="left" vertical="top" wrapText="1"/>
    </xf>
    <xf numFmtId="49" fontId="16" fillId="0" borderId="53" xfId="0" applyNumberFormat="1" applyFont="1" applyBorder="1" applyAlignment="1">
      <alignment horizontal="right" vertical="top" wrapText="1"/>
    </xf>
    <xf numFmtId="0" fontId="14" fillId="4" borderId="12" xfId="0" applyFont="1" applyFill="1" applyBorder="1" applyAlignment="1">
      <alignment horizontal="center" vertical="top" textRotation="90" wrapText="1"/>
    </xf>
    <xf numFmtId="0" fontId="14" fillId="4" borderId="1" xfId="0" applyFont="1" applyFill="1" applyBorder="1" applyAlignment="1">
      <alignment horizontal="center" vertical="top" textRotation="90" wrapText="1"/>
    </xf>
    <xf numFmtId="0" fontId="14" fillId="4" borderId="17" xfId="0" applyFont="1" applyFill="1" applyBorder="1" applyAlignment="1">
      <alignment horizontal="center" vertical="top" textRotation="90" wrapText="1"/>
    </xf>
    <xf numFmtId="0" fontId="14" fillId="4" borderId="19" xfId="0" applyFont="1" applyFill="1" applyBorder="1" applyAlignment="1">
      <alignment horizontal="center" vertical="top" textRotation="90" wrapText="1"/>
    </xf>
    <xf numFmtId="168" fontId="14" fillId="4" borderId="40" xfId="0" applyNumberFormat="1" applyFont="1" applyFill="1" applyBorder="1" applyAlignment="1">
      <alignment horizontal="center" vertical="top" wrapText="1"/>
    </xf>
    <xf numFmtId="168" fontId="14" fillId="4" borderId="74" xfId="0" applyNumberFormat="1" applyFont="1" applyFill="1" applyBorder="1" applyAlignment="1">
      <alignment horizontal="center" vertical="top" wrapText="1"/>
    </xf>
    <xf numFmtId="168" fontId="14" fillId="4" borderId="37" xfId="0" applyNumberFormat="1" applyFont="1" applyFill="1" applyBorder="1" applyAlignment="1">
      <alignment horizontal="center" vertical="top" wrapText="1"/>
    </xf>
    <xf numFmtId="0" fontId="16" fillId="5" borderId="48" xfId="0" applyFont="1" applyFill="1" applyBorder="1" applyAlignment="1">
      <alignment horizontal="left" vertical="top" wrapText="1"/>
    </xf>
    <xf numFmtId="0" fontId="16" fillId="5" borderId="32" xfId="0" applyFont="1" applyFill="1" applyBorder="1" applyAlignment="1">
      <alignment horizontal="left" vertical="top" wrapText="1"/>
    </xf>
    <xf numFmtId="0" fontId="14" fillId="4" borderId="35" xfId="0" applyFont="1" applyFill="1" applyBorder="1" applyAlignment="1">
      <alignment horizontal="center" vertical="top" textRotation="90" wrapText="1"/>
    </xf>
    <xf numFmtId="0" fontId="14" fillId="4" borderId="10" xfId="0" applyFont="1" applyFill="1" applyBorder="1" applyAlignment="1">
      <alignment horizontal="center" vertical="top" textRotation="90" wrapText="1"/>
    </xf>
    <xf numFmtId="0" fontId="14" fillId="4" borderId="33" xfId="0" applyFont="1" applyFill="1" applyBorder="1" applyAlignment="1">
      <alignment horizontal="center" vertical="top" textRotation="90" wrapText="1"/>
    </xf>
    <xf numFmtId="0" fontId="14" fillId="4" borderId="59" xfId="0" applyFont="1" applyFill="1" applyBorder="1" applyAlignment="1">
      <alignment horizontal="center" vertical="top" textRotation="90" wrapText="1"/>
    </xf>
    <xf numFmtId="0" fontId="14" fillId="4" borderId="42" xfId="0" applyFont="1" applyFill="1" applyBorder="1" applyAlignment="1">
      <alignment horizontal="center" vertical="top" wrapText="1"/>
    </xf>
    <xf numFmtId="0" fontId="14" fillId="4" borderId="2" xfId="0" applyFont="1" applyFill="1" applyBorder="1" applyAlignment="1">
      <alignment horizontal="center" vertical="top" wrapText="1"/>
    </xf>
    <xf numFmtId="0" fontId="14" fillId="4" borderId="38" xfId="0" applyFont="1" applyFill="1" applyBorder="1" applyAlignment="1">
      <alignment horizontal="center" vertical="top" wrapText="1"/>
    </xf>
    <xf numFmtId="0" fontId="14" fillId="4" borderId="63" xfId="0" applyFont="1" applyFill="1" applyBorder="1" applyAlignment="1">
      <alignment horizontal="center" vertical="top" textRotation="90" wrapText="1"/>
    </xf>
    <xf numFmtId="0" fontId="14" fillId="4" borderId="26" xfId="0" applyFont="1" applyFill="1" applyBorder="1" applyAlignment="1">
      <alignment horizontal="center" vertical="top" textRotation="90" wrapText="1"/>
    </xf>
    <xf numFmtId="0" fontId="14" fillId="4" borderId="67" xfId="0" applyFont="1" applyFill="1" applyBorder="1" applyAlignment="1">
      <alignment horizontal="center" vertical="top" textRotation="90" wrapText="1"/>
    </xf>
    <xf numFmtId="0" fontId="19" fillId="0" borderId="0" xfId="0" applyFont="1" applyAlignment="1">
      <alignment horizontal="center" vertical="top"/>
    </xf>
    <xf numFmtId="49" fontId="14" fillId="0" borderId="1" xfId="0" applyNumberFormat="1" applyFont="1" applyBorder="1" applyAlignment="1">
      <alignment horizontal="center" vertical="top" wrapText="1"/>
    </xf>
    <xf numFmtId="49" fontId="14" fillId="0" borderId="17" xfId="0" applyNumberFormat="1" applyFont="1" applyBorder="1" applyAlignment="1">
      <alignment horizontal="left" vertical="top" wrapText="1"/>
    </xf>
    <xf numFmtId="49" fontId="14" fillId="0" borderId="2" xfId="0" applyNumberFormat="1" applyFont="1" applyBorder="1" applyAlignment="1">
      <alignment horizontal="left" vertical="top" wrapText="1"/>
    </xf>
    <xf numFmtId="49" fontId="16" fillId="2" borderId="3" xfId="0" applyNumberFormat="1" applyFont="1" applyFill="1" applyBorder="1" applyAlignment="1">
      <alignment horizontal="center" vertical="top" wrapText="1"/>
    </xf>
    <xf numFmtId="49" fontId="16" fillId="0" borderId="3" xfId="0" applyNumberFormat="1" applyFont="1" applyBorder="1" applyAlignment="1">
      <alignment horizontal="center" vertical="top" wrapText="1"/>
    </xf>
    <xf numFmtId="49" fontId="16" fillId="0" borderId="60" xfId="0" applyNumberFormat="1" applyFont="1" applyBorder="1" applyAlignment="1">
      <alignment horizontal="center" vertical="top" wrapText="1"/>
    </xf>
    <xf numFmtId="49" fontId="16" fillId="4" borderId="55" xfId="0" applyNumberFormat="1" applyFont="1" applyFill="1" applyBorder="1" applyAlignment="1">
      <alignment horizontal="left" vertical="top" wrapText="1"/>
    </xf>
    <xf numFmtId="49" fontId="16" fillId="4" borderId="56" xfId="0" applyNumberFormat="1" applyFont="1" applyFill="1" applyBorder="1" applyAlignment="1">
      <alignment horizontal="left" vertical="top" wrapText="1"/>
    </xf>
    <xf numFmtId="49" fontId="16" fillId="0" borderId="28" xfId="0" applyNumberFormat="1" applyFont="1" applyBorder="1" applyAlignment="1">
      <alignment horizontal="right" vertical="top" wrapText="1"/>
    </xf>
    <xf numFmtId="49" fontId="16" fillId="0" borderId="16" xfId="0" applyNumberFormat="1" applyFont="1" applyBorder="1" applyAlignment="1">
      <alignment horizontal="right" vertical="top" wrapText="1"/>
    </xf>
    <xf numFmtId="49" fontId="16" fillId="0" borderId="31" xfId="0" applyNumberFormat="1" applyFont="1" applyBorder="1" applyAlignment="1">
      <alignment horizontal="right" vertical="top" wrapText="1"/>
    </xf>
    <xf numFmtId="164" fontId="16" fillId="0" borderId="53" xfId="0" applyNumberFormat="1" applyFont="1" applyBorder="1" applyAlignment="1">
      <alignment horizontal="right" vertical="top" wrapText="1"/>
    </xf>
    <xf numFmtId="164" fontId="16" fillId="0" borderId="55" xfId="0" applyNumberFormat="1" applyFont="1" applyBorder="1" applyAlignment="1">
      <alignment horizontal="right" vertical="top" wrapText="1"/>
    </xf>
    <xf numFmtId="164" fontId="16" fillId="0" borderId="56" xfId="0" applyNumberFormat="1" applyFont="1" applyBorder="1" applyAlignment="1">
      <alignment horizontal="right" vertical="top" wrapText="1"/>
    </xf>
    <xf numFmtId="0" fontId="16" fillId="5" borderId="28" xfId="0" applyFont="1" applyFill="1" applyBorder="1" applyAlignment="1">
      <alignment horizontal="left" vertical="top" wrapText="1"/>
    </xf>
    <xf numFmtId="0" fontId="16" fillId="5" borderId="16" xfId="0" applyFont="1" applyFill="1" applyBorder="1" applyAlignment="1">
      <alignment horizontal="left" vertical="top" wrapText="1"/>
    </xf>
    <xf numFmtId="49" fontId="14" fillId="4" borderId="1" xfId="0" applyNumberFormat="1" applyFont="1" applyFill="1" applyBorder="1" applyAlignment="1">
      <alignment vertical="top" wrapText="1"/>
    </xf>
    <xf numFmtId="49" fontId="14" fillId="4" borderId="17" xfId="0" applyNumberFormat="1" applyFont="1" applyFill="1" applyBorder="1" applyAlignment="1">
      <alignment vertical="top" wrapText="1"/>
    </xf>
    <xf numFmtId="0" fontId="14" fillId="4" borderId="17" xfId="0" applyFont="1" applyFill="1" applyBorder="1" applyAlignment="1">
      <alignment vertical="top" wrapText="1"/>
    </xf>
    <xf numFmtId="0" fontId="14" fillId="4" borderId="2" xfId="0" applyFont="1" applyFill="1" applyBorder="1" applyAlignment="1">
      <alignment vertical="top" wrapText="1"/>
    </xf>
    <xf numFmtId="0" fontId="14" fillId="4" borderId="7" xfId="0" applyFont="1" applyFill="1" applyBorder="1" applyAlignment="1">
      <alignment vertical="top" wrapText="1"/>
    </xf>
    <xf numFmtId="49" fontId="14" fillId="4" borderId="3" xfId="0" applyNumberFormat="1" applyFont="1" applyFill="1" applyBorder="1" applyAlignment="1">
      <alignment horizontal="center" vertical="top" wrapText="1"/>
    </xf>
    <xf numFmtId="49" fontId="14" fillId="4" borderId="61" xfId="0" applyNumberFormat="1" applyFont="1" applyFill="1" applyBorder="1" applyAlignment="1">
      <alignment horizontal="center" vertical="top" wrapText="1"/>
    </xf>
    <xf numFmtId="0" fontId="14" fillId="4" borderId="42" xfId="0" applyFont="1" applyFill="1" applyBorder="1" applyAlignment="1">
      <alignment vertical="top" wrapText="1"/>
    </xf>
    <xf numFmtId="0" fontId="14" fillId="8" borderId="39" xfId="0" applyFont="1" applyFill="1" applyBorder="1" applyAlignment="1">
      <alignment horizontal="left" vertical="top" wrapText="1"/>
    </xf>
    <xf numFmtId="0" fontId="14" fillId="8" borderId="32" xfId="0" applyFont="1" applyFill="1" applyBorder="1" applyAlignment="1">
      <alignment horizontal="left" vertical="top" wrapText="1"/>
    </xf>
    <xf numFmtId="49" fontId="14" fillId="4" borderId="2" xfId="0" applyNumberFormat="1" applyFont="1" applyFill="1" applyBorder="1" applyAlignment="1">
      <alignment vertical="top" wrapText="1"/>
    </xf>
    <xf numFmtId="49" fontId="14" fillId="4" borderId="7" xfId="0" applyNumberFormat="1" applyFont="1" applyFill="1" applyBorder="1" applyAlignment="1">
      <alignment vertical="top" wrapText="1"/>
    </xf>
    <xf numFmtId="0" fontId="14" fillId="4" borderId="1" xfId="0" applyFont="1" applyFill="1" applyBorder="1" applyAlignment="1">
      <alignment vertical="top" wrapText="1"/>
    </xf>
    <xf numFmtId="49" fontId="14" fillId="4" borderId="28" xfId="0" applyNumberFormat="1" applyFont="1" applyFill="1" applyBorder="1" applyAlignment="1">
      <alignment horizontal="center" vertical="top" wrapText="1"/>
    </xf>
    <xf numFmtId="49" fontId="14" fillId="4" borderId="16" xfId="0" applyNumberFormat="1" applyFont="1" applyFill="1" applyBorder="1" applyAlignment="1">
      <alignment horizontal="center" vertical="top" wrapText="1"/>
    </xf>
    <xf numFmtId="1" fontId="14" fillId="4" borderId="1" xfId="7" applyNumberFormat="1" applyFont="1" applyFill="1" applyBorder="1" applyAlignment="1">
      <alignment horizontal="left" vertical="top" wrapText="1"/>
    </xf>
    <xf numFmtId="0" fontId="14" fillId="6" borderId="48" xfId="0" applyFont="1" applyFill="1" applyBorder="1" applyAlignment="1">
      <alignment horizontal="left" vertical="top" wrapText="1"/>
    </xf>
    <xf numFmtId="0" fontId="14" fillId="6" borderId="32" xfId="0" applyFont="1" applyFill="1" applyBorder="1" applyAlignment="1">
      <alignment horizontal="left" vertical="top" wrapText="1"/>
    </xf>
    <xf numFmtId="49" fontId="14" fillId="4" borderId="42" xfId="0" applyNumberFormat="1" applyFont="1" applyFill="1" applyBorder="1" applyAlignment="1">
      <alignment horizontal="center" vertical="top" wrapText="1"/>
    </xf>
    <xf numFmtId="49" fontId="14" fillId="4" borderId="64" xfId="0" applyNumberFormat="1" applyFont="1" applyFill="1" applyBorder="1" applyAlignment="1">
      <alignment horizontal="center" vertical="top" wrapText="1"/>
    </xf>
    <xf numFmtId="49" fontId="14" fillId="4" borderId="34" xfId="0" applyNumberFormat="1" applyFont="1" applyFill="1" applyBorder="1" applyAlignment="1">
      <alignment horizontal="center" vertical="top" wrapText="1"/>
    </xf>
    <xf numFmtId="0" fontId="14" fillId="8" borderId="28" xfId="0" applyFont="1" applyFill="1" applyBorder="1" applyAlignment="1">
      <alignment horizontal="left" vertical="top" wrapText="1"/>
    </xf>
    <xf numFmtId="0" fontId="14" fillId="8" borderId="16" xfId="0" applyFont="1" applyFill="1" applyBorder="1" applyAlignment="1">
      <alignment horizontal="left" vertical="top" wrapText="1"/>
    </xf>
    <xf numFmtId="49" fontId="14" fillId="4" borderId="4" xfId="0" applyNumberFormat="1" applyFont="1" applyFill="1" applyBorder="1" applyAlignment="1">
      <alignment horizontal="center" vertical="top" wrapText="1"/>
    </xf>
    <xf numFmtId="49" fontId="14" fillId="4" borderId="14" xfId="0" applyNumberFormat="1" applyFont="1" applyFill="1" applyBorder="1" applyAlignment="1">
      <alignment vertical="top" wrapText="1"/>
    </xf>
    <xf numFmtId="49" fontId="14" fillId="4" borderId="25" xfId="0" applyNumberFormat="1" applyFont="1" applyFill="1" applyBorder="1" applyAlignment="1">
      <alignment vertical="top" wrapText="1"/>
    </xf>
    <xf numFmtId="49" fontId="14" fillId="4" borderId="8" xfId="0" applyNumberFormat="1" applyFont="1" applyFill="1" applyBorder="1" applyAlignment="1">
      <alignment vertical="top" wrapText="1"/>
    </xf>
    <xf numFmtId="0" fontId="33" fillId="4" borderId="0" xfId="0" applyFont="1" applyFill="1" applyAlignment="1">
      <alignment horizontal="center" vertical="top"/>
    </xf>
    <xf numFmtId="0" fontId="14" fillId="4" borderId="66" xfId="0" applyFont="1" applyFill="1" applyBorder="1" applyAlignment="1">
      <alignment horizontal="center"/>
    </xf>
    <xf numFmtId="0" fontId="14" fillId="4" borderId="47" xfId="0" applyFont="1" applyFill="1" applyBorder="1" applyAlignment="1">
      <alignment horizontal="center" vertical="center" textRotation="90" wrapText="1"/>
    </xf>
    <xf numFmtId="0" fontId="14" fillId="4" borderId="52" xfId="0" applyFont="1" applyFill="1" applyBorder="1" applyAlignment="1">
      <alignment horizontal="center" vertical="center" textRotation="90" wrapText="1"/>
    </xf>
    <xf numFmtId="0" fontId="14" fillId="4" borderId="51" xfId="0" applyFont="1" applyFill="1" applyBorder="1" applyAlignment="1">
      <alignment horizontal="center" vertical="center" textRotation="90" wrapText="1"/>
    </xf>
    <xf numFmtId="0" fontId="14" fillId="4" borderId="22" xfId="0" applyFont="1" applyFill="1" applyBorder="1" applyAlignment="1">
      <alignment vertical="top" wrapText="1"/>
    </xf>
    <xf numFmtId="0" fontId="14" fillId="4" borderId="24" xfId="0" applyFont="1" applyFill="1" applyBorder="1" applyAlignment="1">
      <alignment vertical="top" wrapText="1"/>
    </xf>
    <xf numFmtId="0" fontId="14" fillId="4" borderId="20" xfId="0" applyFont="1" applyFill="1" applyBorder="1" applyAlignment="1">
      <alignment vertical="top" wrapText="1"/>
    </xf>
    <xf numFmtId="49" fontId="14" fillId="4" borderId="60" xfId="0" applyNumberFormat="1" applyFont="1" applyFill="1" applyBorder="1" applyAlignment="1">
      <alignment horizontal="center" vertical="top" wrapText="1"/>
    </xf>
    <xf numFmtId="0" fontId="14" fillId="0" borderId="17" xfId="0" applyFont="1" applyBorder="1" applyAlignment="1">
      <alignment horizontal="left" vertical="top" wrapText="1"/>
    </xf>
    <xf numFmtId="0" fontId="14" fillId="0" borderId="7" xfId="0" applyFont="1" applyBorder="1" applyAlignment="1">
      <alignment horizontal="left" vertical="top" wrapText="1"/>
    </xf>
    <xf numFmtId="49" fontId="14" fillId="0" borderId="17" xfId="0" applyNumberFormat="1" applyFont="1" applyBorder="1" applyAlignment="1">
      <alignment horizontal="center" vertical="center" wrapText="1"/>
    </xf>
    <xf numFmtId="49" fontId="14" fillId="0" borderId="2" xfId="0" applyNumberFormat="1" applyFont="1" applyBorder="1" applyAlignment="1">
      <alignment horizontal="center" vertical="center" wrapText="1"/>
    </xf>
    <xf numFmtId="49" fontId="14" fillId="0" borderId="7" xfId="0" applyNumberFormat="1" applyFont="1" applyBorder="1" applyAlignment="1">
      <alignment horizontal="center" vertical="center" wrapText="1"/>
    </xf>
    <xf numFmtId="49" fontId="14" fillId="0" borderId="17" xfId="0" applyNumberFormat="1" applyFont="1" applyBorder="1" applyAlignment="1">
      <alignment horizontal="center" vertical="top" wrapText="1"/>
    </xf>
    <xf numFmtId="49" fontId="14" fillId="0" borderId="2" xfId="0" applyNumberFormat="1" applyFont="1" applyBorder="1" applyAlignment="1">
      <alignment horizontal="center" vertical="top" wrapText="1"/>
    </xf>
    <xf numFmtId="49" fontId="14" fillId="0" borderId="7" xfId="0" applyNumberFormat="1" applyFont="1" applyBorder="1" applyAlignment="1">
      <alignment horizontal="center" vertical="top" wrapText="1"/>
    </xf>
    <xf numFmtId="49" fontId="16" fillId="2" borderId="28" xfId="0" applyNumberFormat="1" applyFont="1" applyFill="1" applyBorder="1" applyAlignment="1">
      <alignment horizontal="center" vertical="top" wrapText="1"/>
    </xf>
    <xf numFmtId="49" fontId="16" fillId="2" borderId="31" xfId="0" applyNumberFormat="1" applyFont="1" applyFill="1" applyBorder="1" applyAlignment="1">
      <alignment horizontal="center" vertical="top" wrapText="1"/>
    </xf>
    <xf numFmtId="49" fontId="16" fillId="2" borderId="61" xfId="0" applyNumberFormat="1" applyFont="1" applyFill="1" applyBorder="1" applyAlignment="1">
      <alignment horizontal="center" vertical="top" wrapText="1"/>
    </xf>
    <xf numFmtId="49" fontId="14" fillId="4" borderId="17" xfId="0" applyNumberFormat="1" applyFont="1" applyFill="1" applyBorder="1" applyAlignment="1">
      <alignment horizontal="center" vertical="center" wrapText="1"/>
    </xf>
    <xf numFmtId="49" fontId="14" fillId="4" borderId="2" xfId="0" applyNumberFormat="1" applyFont="1" applyFill="1" applyBorder="1" applyAlignment="1">
      <alignment horizontal="center" vertical="center" wrapText="1"/>
    </xf>
    <xf numFmtId="49" fontId="14" fillId="4" borderId="7" xfId="0" applyNumberFormat="1" applyFont="1" applyFill="1" applyBorder="1" applyAlignment="1">
      <alignment horizontal="center" vertical="center" wrapText="1"/>
    </xf>
    <xf numFmtId="0" fontId="14" fillId="0" borderId="32" xfId="0" applyFont="1" applyBorder="1" applyAlignment="1">
      <alignment horizontal="center" vertical="top" wrapText="1"/>
    </xf>
    <xf numFmtId="49" fontId="16" fillId="0" borderId="28" xfId="0" applyNumberFormat="1" applyFont="1" applyBorder="1" applyAlignment="1">
      <alignment horizontal="center" wrapText="1"/>
    </xf>
    <xf numFmtId="49" fontId="16" fillId="0" borderId="16" xfId="0" applyNumberFormat="1" applyFont="1" applyBorder="1" applyAlignment="1">
      <alignment horizontal="center" wrapText="1"/>
    </xf>
    <xf numFmtId="49" fontId="16" fillId="0" borderId="31" xfId="0" applyNumberFormat="1" applyFont="1" applyBorder="1" applyAlignment="1">
      <alignment horizontal="center" wrapText="1"/>
    </xf>
    <xf numFmtId="0" fontId="16" fillId="15" borderId="28" xfId="0" applyFont="1" applyFill="1" applyBorder="1" applyAlignment="1">
      <alignment horizontal="left" vertical="top" wrapText="1"/>
    </xf>
    <xf numFmtId="0" fontId="16" fillId="15" borderId="16" xfId="0" applyFont="1" applyFill="1" applyBorder="1" applyAlignment="1">
      <alignment horizontal="left" vertical="top" wrapText="1"/>
    </xf>
    <xf numFmtId="49" fontId="14" fillId="2" borderId="2" xfId="0" applyNumberFormat="1" applyFont="1" applyFill="1" applyBorder="1" applyAlignment="1">
      <alignment horizontal="left" vertical="top" wrapText="1"/>
    </xf>
    <xf numFmtId="49" fontId="14" fillId="2" borderId="7" xfId="0" applyNumberFormat="1" applyFont="1" applyFill="1" applyBorder="1" applyAlignment="1">
      <alignment horizontal="left" vertical="top" wrapText="1"/>
    </xf>
    <xf numFmtId="166" fontId="14" fillId="4" borderId="54" xfId="0" applyNumberFormat="1" applyFont="1" applyFill="1" applyBorder="1" applyAlignment="1">
      <alignment horizontal="center" vertical="top" wrapText="1"/>
    </xf>
    <xf numFmtId="0" fontId="14" fillId="4" borderId="42" xfId="0" applyFont="1" applyFill="1" applyBorder="1" applyAlignment="1">
      <alignment horizontal="center" vertical="center" textRotation="90" wrapText="1"/>
    </xf>
    <xf numFmtId="0" fontId="14" fillId="4" borderId="2" xfId="0" applyFont="1" applyFill="1" applyBorder="1" applyAlignment="1">
      <alignment horizontal="center" vertical="center" textRotation="90" wrapText="1"/>
    </xf>
    <xf numFmtId="0" fontId="14" fillId="4" borderId="38" xfId="0" applyFont="1" applyFill="1" applyBorder="1" applyAlignment="1">
      <alignment horizontal="center" vertical="center" textRotation="90" wrapText="1"/>
    </xf>
    <xf numFmtId="0" fontId="19" fillId="4" borderId="54" xfId="0" applyFont="1" applyFill="1" applyBorder="1" applyAlignment="1">
      <alignment horizontal="center" vertical="top" wrapText="1"/>
    </xf>
    <xf numFmtId="0" fontId="19" fillId="4" borderId="44" xfId="0" applyFont="1" applyFill="1" applyBorder="1" applyAlignment="1">
      <alignment horizontal="center" vertical="top" wrapText="1"/>
    </xf>
    <xf numFmtId="0" fontId="19" fillId="4" borderId="49" xfId="0" applyFont="1" applyFill="1" applyBorder="1" applyAlignment="1">
      <alignment horizontal="center" vertical="top" wrapText="1"/>
    </xf>
    <xf numFmtId="49" fontId="16" fillId="0" borderId="39" xfId="0" applyNumberFormat="1" applyFont="1" applyBorder="1" applyAlignment="1">
      <alignment horizontal="center" vertical="top" wrapText="1"/>
    </xf>
    <xf numFmtId="49" fontId="16" fillId="0" borderId="65" xfId="0" applyNumberFormat="1" applyFont="1" applyBorder="1" applyAlignment="1">
      <alignment horizontal="center" vertical="top" wrapText="1"/>
    </xf>
    <xf numFmtId="49" fontId="16" fillId="4" borderId="28" xfId="0" applyNumberFormat="1" applyFont="1" applyFill="1" applyBorder="1" applyAlignment="1">
      <alignment horizontal="center" wrapText="1"/>
    </xf>
    <xf numFmtId="49" fontId="16" fillId="4" borderId="16" xfId="0" applyNumberFormat="1" applyFont="1" applyFill="1" applyBorder="1" applyAlignment="1">
      <alignment horizontal="center" wrapText="1"/>
    </xf>
    <xf numFmtId="49" fontId="16" fillId="4" borderId="31" xfId="0" applyNumberFormat="1" applyFont="1" applyFill="1" applyBorder="1" applyAlignment="1">
      <alignment horizontal="center" wrapText="1"/>
    </xf>
    <xf numFmtId="0" fontId="14" fillId="0" borderId="2" xfId="0" applyFont="1" applyBorder="1" applyAlignment="1">
      <alignment horizontal="left" vertical="top" wrapText="1"/>
    </xf>
    <xf numFmtId="0" fontId="14" fillId="0" borderId="0" xfId="0" applyFont="1" applyAlignment="1">
      <alignment horizontal="left" vertical="top" wrapText="1"/>
    </xf>
    <xf numFmtId="0" fontId="14" fillId="0" borderId="32" xfId="0" applyFont="1" applyBorder="1" applyAlignment="1">
      <alignment horizontal="center"/>
    </xf>
    <xf numFmtId="0" fontId="26" fillId="4" borderId="7" xfId="0" applyFont="1" applyFill="1" applyBorder="1" applyAlignment="1">
      <alignment horizontal="left" vertical="top" wrapText="1"/>
    </xf>
    <xf numFmtId="0" fontId="26" fillId="4" borderId="1" xfId="0" applyFont="1" applyFill="1" applyBorder="1" applyAlignment="1">
      <alignment horizontal="left" vertical="top" wrapText="1"/>
    </xf>
    <xf numFmtId="49" fontId="26" fillId="4" borderId="7" xfId="0" applyNumberFormat="1" applyFont="1" applyFill="1" applyBorder="1" applyAlignment="1">
      <alignment horizontal="left" vertical="top" wrapText="1"/>
    </xf>
    <xf numFmtId="49" fontId="26" fillId="4" borderId="1" xfId="0" applyNumberFormat="1" applyFont="1" applyFill="1" applyBorder="1" applyAlignment="1">
      <alignment horizontal="left" vertical="top" wrapText="1"/>
    </xf>
    <xf numFmtId="49" fontId="26" fillId="4" borderId="17" xfId="0" applyNumberFormat="1" applyFont="1" applyFill="1" applyBorder="1" applyAlignment="1">
      <alignment horizontal="left" vertical="top" wrapText="1"/>
    </xf>
    <xf numFmtId="49" fontId="26" fillId="4" borderId="2" xfId="0" applyNumberFormat="1" applyFont="1" applyFill="1" applyBorder="1" applyAlignment="1">
      <alignment horizontal="left" vertical="top" wrapText="1"/>
    </xf>
    <xf numFmtId="49" fontId="16" fillId="4" borderId="61" xfId="0" applyNumberFormat="1" applyFont="1" applyFill="1" applyBorder="1" applyAlignment="1">
      <alignment horizontal="left" vertical="top" wrapText="1"/>
    </xf>
    <xf numFmtId="49" fontId="16" fillId="4" borderId="34" xfId="0" applyNumberFormat="1" applyFont="1" applyFill="1" applyBorder="1" applyAlignment="1">
      <alignment horizontal="left" vertical="top" wrapText="1"/>
    </xf>
    <xf numFmtId="49" fontId="16" fillId="2" borderId="61" xfId="0" applyNumberFormat="1" applyFont="1" applyFill="1" applyBorder="1" applyAlignment="1">
      <alignment horizontal="left" vertical="top" wrapText="1"/>
    </xf>
    <xf numFmtId="49" fontId="16" fillId="2" borderId="60" xfId="0" applyNumberFormat="1" applyFont="1" applyFill="1" applyBorder="1" applyAlignment="1">
      <alignment horizontal="left" vertical="top" wrapText="1"/>
    </xf>
    <xf numFmtId="49" fontId="16" fillId="0" borderId="3" xfId="0" applyNumberFormat="1" applyFont="1" applyBorder="1" applyAlignment="1">
      <alignment horizontal="left" vertical="top" wrapText="1"/>
    </xf>
    <xf numFmtId="49" fontId="16" fillId="0" borderId="60" xfId="0" applyNumberFormat="1" applyFont="1" applyBorder="1" applyAlignment="1">
      <alignment horizontal="left" vertical="top" wrapText="1"/>
    </xf>
    <xf numFmtId="0" fontId="26" fillId="0" borderId="17" xfId="0" applyFont="1" applyBorder="1" applyAlignment="1">
      <alignment horizontal="left" vertical="top" wrapText="1"/>
    </xf>
    <xf numFmtId="0" fontId="26" fillId="0" borderId="2" xfId="0" applyFont="1" applyBorder="1" applyAlignment="1">
      <alignment horizontal="left" vertical="top" wrapText="1"/>
    </xf>
    <xf numFmtId="0" fontId="26" fillId="0" borderId="7" xfId="0" applyFont="1" applyBorder="1" applyAlignment="1">
      <alignment horizontal="left" vertical="top" wrapText="1"/>
    </xf>
    <xf numFmtId="0" fontId="26" fillId="4" borderId="17" xfId="0" applyFont="1" applyFill="1" applyBorder="1" applyAlignment="1">
      <alignment horizontal="left" vertical="top" wrapText="1"/>
    </xf>
    <xf numFmtId="0" fontId="26" fillId="4" borderId="2" xfId="0" applyFont="1" applyFill="1" applyBorder="1" applyAlignment="1">
      <alignment horizontal="left" vertical="top" wrapText="1"/>
    </xf>
    <xf numFmtId="0" fontId="14" fillId="4" borderId="12" xfId="0" applyFont="1" applyFill="1" applyBorder="1" applyAlignment="1">
      <alignment horizontal="center" vertical="top" wrapText="1"/>
    </xf>
    <xf numFmtId="0" fontId="14" fillId="4" borderId="1" xfId="0" applyFont="1" applyFill="1" applyBorder="1" applyAlignment="1">
      <alignment horizontal="center" vertical="top" wrapText="1"/>
    </xf>
    <xf numFmtId="0" fontId="14" fillId="4" borderId="17" xfId="0" applyFont="1" applyFill="1" applyBorder="1" applyAlignment="1">
      <alignment horizontal="center" vertical="top" wrapText="1"/>
    </xf>
    <xf numFmtId="0" fontId="14" fillId="4" borderId="19" xfId="0" applyFont="1" applyFill="1" applyBorder="1" applyAlignment="1">
      <alignment horizontal="center" vertical="top" wrapText="1"/>
    </xf>
    <xf numFmtId="49" fontId="16" fillId="2" borderId="28" xfId="0" applyNumberFormat="1" applyFont="1" applyFill="1" applyBorder="1" applyAlignment="1">
      <alignment horizontal="left" vertical="top" wrapText="1"/>
    </xf>
    <xf numFmtId="49" fontId="16" fillId="2" borderId="31" xfId="0" applyNumberFormat="1" applyFont="1" applyFill="1" applyBorder="1" applyAlignment="1">
      <alignment horizontal="left" vertical="top" wrapText="1"/>
    </xf>
    <xf numFmtId="49" fontId="16" fillId="4" borderId="16" xfId="0" applyNumberFormat="1" applyFont="1" applyFill="1" applyBorder="1" applyAlignment="1">
      <alignment horizontal="left" vertical="top" wrapText="1"/>
    </xf>
    <xf numFmtId="49" fontId="16" fillId="2" borderId="16" xfId="0" applyNumberFormat="1" applyFont="1" applyFill="1" applyBorder="1" applyAlignment="1">
      <alignment horizontal="left" vertical="top" wrapText="1"/>
    </xf>
    <xf numFmtId="0" fontId="26" fillId="4" borderId="7" xfId="0" applyFont="1" applyFill="1" applyBorder="1" applyAlignment="1">
      <alignment vertical="top" wrapText="1"/>
    </xf>
    <xf numFmtId="0" fontId="26" fillId="4" borderId="1" xfId="0" applyFont="1" applyFill="1" applyBorder="1" applyAlignment="1">
      <alignment vertical="top" wrapText="1"/>
    </xf>
    <xf numFmtId="0" fontId="27" fillId="4" borderId="16" xfId="0" applyFont="1" applyFill="1" applyBorder="1" applyAlignment="1">
      <alignment horizontal="right" vertical="top"/>
    </xf>
    <xf numFmtId="0" fontId="27" fillId="4" borderId="31" xfId="0" applyFont="1" applyFill="1" applyBorder="1" applyAlignment="1">
      <alignment horizontal="right" vertical="top"/>
    </xf>
    <xf numFmtId="49" fontId="27" fillId="4" borderId="28" xfId="0" applyNumberFormat="1" applyFont="1" applyFill="1" applyBorder="1" applyAlignment="1">
      <alignment horizontal="right" vertical="top" wrapText="1"/>
    </xf>
    <xf numFmtId="49" fontId="27" fillId="4" borderId="16" xfId="0" applyNumberFormat="1" applyFont="1" applyFill="1" applyBorder="1" applyAlignment="1">
      <alignment horizontal="right" vertical="top" wrapText="1"/>
    </xf>
    <xf numFmtId="49" fontId="27" fillId="4" borderId="31" xfId="0" applyNumberFormat="1" applyFont="1" applyFill="1" applyBorder="1" applyAlignment="1">
      <alignment horizontal="right" vertical="top" wrapText="1"/>
    </xf>
    <xf numFmtId="49" fontId="21" fillId="4" borderId="1" xfId="0" applyNumberFormat="1" applyFont="1" applyFill="1" applyBorder="1" applyAlignment="1">
      <alignment horizontal="left" vertical="top" wrapText="1"/>
    </xf>
    <xf numFmtId="49" fontId="21" fillId="4" borderId="34" xfId="0" applyNumberFormat="1" applyFont="1" applyFill="1" applyBorder="1" applyAlignment="1">
      <alignment horizontal="center" vertical="top" wrapText="1"/>
    </xf>
    <xf numFmtId="49" fontId="21" fillId="4" borderId="61" xfId="0" applyNumberFormat="1" applyFont="1" applyFill="1" applyBorder="1" applyAlignment="1">
      <alignment horizontal="center" vertical="top" wrapText="1"/>
    </xf>
    <xf numFmtId="49" fontId="27" fillId="4" borderId="28" xfId="0" applyNumberFormat="1" applyFont="1" applyFill="1" applyBorder="1" applyAlignment="1">
      <alignment horizontal="center" vertical="top" wrapText="1"/>
    </xf>
    <xf numFmtId="49" fontId="27" fillId="4" borderId="16" xfId="0" applyNumberFormat="1" applyFont="1" applyFill="1" applyBorder="1" applyAlignment="1">
      <alignment horizontal="center" vertical="top" wrapText="1"/>
    </xf>
    <xf numFmtId="49" fontId="27" fillId="4" borderId="31" xfId="0" applyNumberFormat="1" applyFont="1" applyFill="1" applyBorder="1" applyAlignment="1">
      <alignment horizontal="center" vertical="top" wrapText="1"/>
    </xf>
    <xf numFmtId="166" fontId="14" fillId="4" borderId="44" xfId="0" applyNumberFormat="1" applyFont="1" applyFill="1" applyBorder="1" applyAlignment="1">
      <alignment horizontal="center" vertical="center" wrapText="1"/>
    </xf>
    <xf numFmtId="166" fontId="14" fillId="4" borderId="49" xfId="0" applyNumberFormat="1" applyFont="1" applyFill="1" applyBorder="1" applyAlignment="1">
      <alignment horizontal="center" vertical="center" wrapText="1"/>
    </xf>
    <xf numFmtId="0" fontId="14" fillId="4" borderId="12" xfId="0" applyFont="1" applyFill="1" applyBorder="1" applyAlignment="1">
      <alignment horizontal="left" vertical="top" textRotation="90" wrapText="1"/>
    </xf>
    <xf numFmtId="0" fontId="14" fillId="4" borderId="1" xfId="0" applyFont="1" applyFill="1" applyBorder="1" applyAlignment="1">
      <alignment horizontal="left" vertical="top" textRotation="90" wrapText="1"/>
    </xf>
    <xf numFmtId="0" fontId="14" fillId="4" borderId="17" xfId="0" applyFont="1" applyFill="1" applyBorder="1" applyAlignment="1">
      <alignment horizontal="left" vertical="top" textRotation="90" wrapText="1"/>
    </xf>
    <xf numFmtId="0" fontId="14" fillId="4" borderId="19" xfId="0" applyFont="1" applyFill="1" applyBorder="1" applyAlignment="1">
      <alignment horizontal="left" vertical="top" textRotation="90" wrapText="1"/>
    </xf>
    <xf numFmtId="0" fontId="20" fillId="4" borderId="42" xfId="0" applyFont="1" applyFill="1" applyBorder="1" applyAlignment="1">
      <alignment horizontal="center" vertical="center" wrapText="1"/>
    </xf>
    <xf numFmtId="0" fontId="20" fillId="4" borderId="2" xfId="0" applyFont="1" applyFill="1" applyBorder="1" applyAlignment="1">
      <alignment horizontal="center" vertical="center" wrapText="1"/>
    </xf>
    <xf numFmtId="0" fontId="20" fillId="4" borderId="38" xfId="0" applyFont="1" applyFill="1" applyBorder="1" applyAlignment="1">
      <alignment horizontal="center" vertical="center" wrapText="1"/>
    </xf>
    <xf numFmtId="49" fontId="21" fillId="4" borderId="1" xfId="0" applyNumberFormat="1" applyFont="1" applyFill="1" applyBorder="1" applyAlignment="1">
      <alignment horizontal="center" vertical="top" wrapText="1"/>
    </xf>
    <xf numFmtId="1" fontId="14" fillId="4" borderId="1" xfId="0" applyNumberFormat="1" applyFont="1" applyFill="1" applyBorder="1" applyAlignment="1">
      <alignment horizontal="left" vertical="top" wrapText="1"/>
    </xf>
    <xf numFmtId="167" fontId="14" fillId="4" borderId="1" xfId="0" applyNumberFormat="1" applyFont="1" applyFill="1" applyBorder="1" applyAlignment="1">
      <alignment horizontal="left" vertical="top" wrapText="1"/>
    </xf>
    <xf numFmtId="167" fontId="14" fillId="4" borderId="17" xfId="0" applyNumberFormat="1" applyFont="1" applyFill="1" applyBorder="1" applyAlignment="1">
      <alignment horizontal="left" vertical="top" wrapText="1"/>
    </xf>
    <xf numFmtId="167" fontId="14" fillId="4" borderId="7" xfId="0" applyNumberFormat="1" applyFont="1" applyFill="1" applyBorder="1" applyAlignment="1">
      <alignment horizontal="left" vertical="top" wrapText="1"/>
    </xf>
    <xf numFmtId="49" fontId="14" fillId="0" borderId="22" xfId="0" applyNumberFormat="1" applyFont="1" applyBorder="1" applyAlignment="1">
      <alignment horizontal="center" vertical="top" wrapText="1"/>
    </xf>
    <xf numFmtId="49" fontId="14" fillId="0" borderId="24" xfId="0" applyNumberFormat="1" applyFont="1" applyBorder="1" applyAlignment="1">
      <alignment horizontal="center" vertical="top" wrapText="1"/>
    </xf>
    <xf numFmtId="49" fontId="14" fillId="0" borderId="20" xfId="0" applyNumberFormat="1" applyFont="1" applyBorder="1" applyAlignment="1">
      <alignment horizontal="center" vertical="top" wrapText="1"/>
    </xf>
    <xf numFmtId="0" fontId="14" fillId="0" borderId="1" xfId="0" applyFont="1" applyBorder="1" applyAlignment="1">
      <alignment horizontal="left" vertical="top" wrapText="1"/>
    </xf>
    <xf numFmtId="0" fontId="14" fillId="4" borderId="12" xfId="0" applyFont="1" applyFill="1" applyBorder="1" applyAlignment="1">
      <alignment horizontal="center" vertical="center" textRotation="90" wrapText="1"/>
    </xf>
    <xf numFmtId="0" fontId="14" fillId="4" borderId="1" xfId="0" applyFont="1" applyFill="1" applyBorder="1" applyAlignment="1">
      <alignment horizontal="center" vertical="center" textRotation="90" wrapText="1"/>
    </xf>
    <xf numFmtId="0" fontId="14" fillId="4" borderId="17" xfId="0" applyFont="1" applyFill="1" applyBorder="1" applyAlignment="1">
      <alignment horizontal="center" vertical="center" textRotation="90" wrapText="1"/>
    </xf>
    <xf numFmtId="0" fontId="14" fillId="4" borderId="19" xfId="0" applyFont="1" applyFill="1" applyBorder="1" applyAlignment="1">
      <alignment horizontal="center" vertical="center" textRotation="90" wrapText="1"/>
    </xf>
    <xf numFmtId="0" fontId="14" fillId="4" borderId="24" xfId="0" applyFont="1" applyFill="1" applyBorder="1" applyAlignment="1">
      <alignment horizontal="left" vertical="top" wrapText="1"/>
    </xf>
    <xf numFmtId="0" fontId="14" fillId="4" borderId="20" xfId="0" applyFont="1" applyFill="1" applyBorder="1" applyAlignment="1">
      <alignment horizontal="left" vertical="top" wrapText="1"/>
    </xf>
    <xf numFmtId="0" fontId="16" fillId="5" borderId="43" xfId="0" applyFont="1" applyFill="1" applyBorder="1" applyAlignment="1">
      <alignment horizontal="left" vertical="top" wrapText="1"/>
    </xf>
    <xf numFmtId="0" fontId="16" fillId="5" borderId="0" xfId="0" applyFont="1" applyFill="1" applyAlignment="1">
      <alignment horizontal="left" vertical="top" wrapText="1"/>
    </xf>
    <xf numFmtId="0" fontId="16" fillId="3" borderId="15" xfId="0" applyFont="1" applyFill="1" applyBorder="1" applyAlignment="1">
      <alignment horizontal="left" vertical="top" wrapText="1"/>
    </xf>
    <xf numFmtId="0" fontId="16" fillId="3" borderId="23" xfId="0" applyFont="1" applyFill="1" applyBorder="1" applyAlignment="1">
      <alignment horizontal="left" vertical="top" wrapText="1"/>
    </xf>
    <xf numFmtId="49" fontId="14" fillId="13" borderId="24" xfId="0" applyNumberFormat="1" applyFont="1" applyFill="1" applyBorder="1" applyAlignment="1">
      <alignment horizontal="left" vertical="top" wrapText="1"/>
    </xf>
    <xf numFmtId="49" fontId="14" fillId="13" borderId="20" xfId="0" applyNumberFormat="1" applyFont="1" applyFill="1" applyBorder="1" applyAlignment="1">
      <alignment horizontal="left" vertical="top" wrapText="1"/>
    </xf>
    <xf numFmtId="49" fontId="16" fillId="4" borderId="60" xfId="0" applyNumberFormat="1" applyFont="1" applyFill="1" applyBorder="1" applyAlignment="1">
      <alignment horizontal="center" vertical="top" wrapText="1"/>
    </xf>
    <xf numFmtId="49" fontId="16" fillId="0" borderId="53" xfId="0" applyNumberFormat="1" applyFont="1" applyBorder="1" applyAlignment="1">
      <alignment horizontal="center" vertical="top" wrapText="1"/>
    </xf>
    <xf numFmtId="49" fontId="16" fillId="3" borderId="28" xfId="0" applyNumberFormat="1" applyFont="1" applyFill="1" applyBorder="1" applyAlignment="1">
      <alignment horizontal="left" vertical="top" wrapText="1"/>
    </xf>
    <xf numFmtId="0" fontId="16" fillId="0" borderId="53" xfId="0" applyFont="1" applyBorder="1" applyAlignment="1">
      <alignment horizontal="center" vertical="top"/>
    </xf>
    <xf numFmtId="0" fontId="16" fillId="0" borderId="55" xfId="0" applyFont="1" applyBorder="1" applyAlignment="1">
      <alignment horizontal="center" vertical="top"/>
    </xf>
    <xf numFmtId="0" fontId="16" fillId="0" borderId="56" xfId="0" applyFont="1" applyBorder="1" applyAlignment="1">
      <alignment horizontal="center" vertical="top"/>
    </xf>
    <xf numFmtId="49" fontId="14" fillId="14" borderId="1" xfId="0" applyNumberFormat="1" applyFont="1" applyFill="1" applyBorder="1" applyAlignment="1">
      <alignment horizontal="center" vertical="top" wrapText="1"/>
    </xf>
    <xf numFmtId="0" fontId="20" fillId="0" borderId="28" xfId="0" applyFont="1" applyBorder="1" applyAlignment="1">
      <alignment vertical="top" wrapText="1"/>
    </xf>
    <xf numFmtId="0" fontId="20" fillId="0" borderId="31" xfId="0" applyFont="1" applyBorder="1" applyAlignment="1">
      <alignment vertical="top" wrapText="1"/>
    </xf>
    <xf numFmtId="0" fontId="35" fillId="11" borderId="28" xfId="0" applyFont="1" applyFill="1" applyBorder="1" applyAlignment="1">
      <alignment horizontal="right" vertical="top" wrapText="1"/>
    </xf>
    <xf numFmtId="0" fontId="35" fillId="11" borderId="31" xfId="0" applyFont="1" applyFill="1" applyBorder="1" applyAlignment="1">
      <alignment horizontal="right" vertical="top" wrapText="1"/>
    </xf>
    <xf numFmtId="0" fontId="20" fillId="0" borderId="28" xfId="0" applyFont="1" applyBorder="1" applyAlignment="1">
      <alignment horizontal="right" vertical="top" wrapText="1"/>
    </xf>
    <xf numFmtId="0" fontId="20" fillId="0" borderId="31" xfId="0" applyFont="1" applyBorder="1" applyAlignment="1">
      <alignment horizontal="right" vertical="top" wrapText="1"/>
    </xf>
    <xf numFmtId="0" fontId="20" fillId="0" borderId="78" xfId="0" applyFont="1" applyBorder="1" applyAlignment="1">
      <alignment vertical="top" wrapText="1"/>
    </xf>
  </cellXfs>
  <cellStyles count="75">
    <cellStyle name="Aiškinamasis tekstas" xfId="9" builtinId="53"/>
    <cellStyle name="Hipersaitas" xfId="11" builtinId="8"/>
    <cellStyle name="Įprastas" xfId="0" builtinId="0"/>
    <cellStyle name="Įprastas 2" xfId="73" xr:uid="{CFF1F5AF-5600-4CEE-B0A4-CD4BE84135B4}"/>
    <cellStyle name="Įprastas 2 2" xfId="8" xr:uid="{4826D82C-3497-4BDC-9D04-5A12CEF45463}"/>
    <cellStyle name="Įprastas 3" xfId="72" xr:uid="{32EC52EE-DE0A-4A12-9627-E16E9BEA78E9}"/>
    <cellStyle name="Įprastas 4" xfId="10" xr:uid="{5DABE778-871C-4AB6-8C5D-B56FA420847A}"/>
    <cellStyle name="Įprastas 4 2" xfId="12" xr:uid="{F72A3694-7440-4816-8898-BA1C11388D0B}"/>
    <cellStyle name="Įprastas 4 2 2" xfId="16" xr:uid="{47BFEF1B-5A01-4FBE-BE6D-EC943E8742E8}"/>
    <cellStyle name="Įprastas 4 2 2 2" xfId="27" xr:uid="{22D86D75-2CC9-40D7-9744-CBFFBEFE9256}"/>
    <cellStyle name="Įprastas 4 2 2 2 2" xfId="47" xr:uid="{3F3BA80C-BBC2-4CC5-987F-54846295C915}"/>
    <cellStyle name="Įprastas 4 2 2 2 3" xfId="67" xr:uid="{C23F8D21-9924-4044-A046-33C76673694E}"/>
    <cellStyle name="Įprastas 4 2 2 3" xfId="37" xr:uid="{9DEF0493-8739-40A1-9FD2-BA703DB0423A}"/>
    <cellStyle name="Įprastas 4 2 2 4" xfId="57" xr:uid="{01486C64-1475-4E50-B441-EA8974EB8BF8}"/>
    <cellStyle name="Įprastas 4 2 3" xfId="20" xr:uid="{8BE3ECAA-2C9E-41BD-B64F-8785386C7446}"/>
    <cellStyle name="Įprastas 4 2 3 2" xfId="30" xr:uid="{372FCAEB-CDCD-42F6-A367-67C125514956}"/>
    <cellStyle name="Įprastas 4 2 3 2 2" xfId="50" xr:uid="{E262A84D-C97F-414F-8746-F40A89D76D32}"/>
    <cellStyle name="Įprastas 4 2 3 2 3" xfId="70" xr:uid="{355FB7A5-6A65-4457-BDD9-A70B48AFA57C}"/>
    <cellStyle name="Įprastas 4 2 3 3" xfId="40" xr:uid="{C9FB0AE7-64AD-4768-B3DB-FB74319AFEF6}"/>
    <cellStyle name="Įprastas 4 2 3 4" xfId="60" xr:uid="{5E27FB5E-1BFD-4C0E-8D62-0E1B9B8EE009}"/>
    <cellStyle name="Įprastas 4 2 4" xfId="23" xr:uid="{6A54705B-24F6-4D15-885C-13CD3BEC3540}"/>
    <cellStyle name="Įprastas 4 2 4 2" xfId="43" xr:uid="{E7F2CAF1-390C-4488-B5E4-EF17C415D8FF}"/>
    <cellStyle name="Įprastas 4 2 4 3" xfId="63" xr:uid="{1EE10279-6236-4A3B-9167-F51CF538B448}"/>
    <cellStyle name="Įprastas 4 2 5" xfId="33" xr:uid="{4680B3F8-71A4-4C74-A2C1-32A0827A227A}"/>
    <cellStyle name="Įprastas 4 2 6" xfId="53" xr:uid="{0C9E621A-B1DB-4F19-9279-0BA3458681C5}"/>
    <cellStyle name="Įprastas 4 3" xfId="13" xr:uid="{2381BC96-7430-45C9-827B-5FEF22CBEEF0}"/>
    <cellStyle name="Įprastas 4 3 2" xfId="17" xr:uid="{BA90B9C2-937C-4CE0-80E0-B69DAB820575}"/>
    <cellStyle name="Įprastas 4 3 2 2" xfId="28" xr:uid="{3C464B6A-63C2-431F-8EA6-A2D94E02D793}"/>
    <cellStyle name="Įprastas 4 3 2 2 2" xfId="48" xr:uid="{8CB4601D-AD6E-4B8B-9660-0BCF89EE093E}"/>
    <cellStyle name="Įprastas 4 3 2 2 3" xfId="68" xr:uid="{07557870-6904-4C69-BCFB-168780F2D0E9}"/>
    <cellStyle name="Įprastas 4 3 2 3" xfId="38" xr:uid="{50AC9FD7-E4CF-4AB7-A407-70F8279AE91B}"/>
    <cellStyle name="Įprastas 4 3 2 4" xfId="58" xr:uid="{1FB32DEE-5F32-44C1-AC34-0DAAC4337E55}"/>
    <cellStyle name="Įprastas 4 3 3" xfId="21" xr:uid="{E19FA00E-9149-4C3E-A155-3F9E17619FE3}"/>
    <cellStyle name="Įprastas 4 3 3 2" xfId="31" xr:uid="{20225BA0-AD1E-4169-B2F5-421B30D60228}"/>
    <cellStyle name="Įprastas 4 3 3 2 2" xfId="51" xr:uid="{78BD6489-3E38-4C30-963F-53FAE9C350E2}"/>
    <cellStyle name="Įprastas 4 3 3 2 3" xfId="71" xr:uid="{11269552-1706-41D9-A327-AF890ED4926C}"/>
    <cellStyle name="Įprastas 4 3 3 3" xfId="41" xr:uid="{ECEA1548-F539-4C25-B6E3-6CBE4EC160F7}"/>
    <cellStyle name="Įprastas 4 3 3 4" xfId="61" xr:uid="{EBF0B7EC-8D83-48BF-8681-A6D73A000E7F}"/>
    <cellStyle name="Įprastas 4 3 4" xfId="24" xr:uid="{51B25949-976B-48E7-865D-A152C6330E95}"/>
    <cellStyle name="Įprastas 4 3 4 2" xfId="44" xr:uid="{2431F5CF-FC25-43D4-B458-7FD2C92F1E6D}"/>
    <cellStyle name="Įprastas 4 3 4 3" xfId="64" xr:uid="{4966DBE8-33B6-4FB1-9A6A-297798A538D5}"/>
    <cellStyle name="Įprastas 4 3 5" xfId="34" xr:uid="{5D3F0245-AD17-4DF4-BE80-39797CBAE3F0}"/>
    <cellStyle name="Įprastas 4 3 6" xfId="54" xr:uid="{F8BC6742-95E8-4F24-9CBF-8251D5E139D1}"/>
    <cellStyle name="Įprastas 4 4" xfId="14" xr:uid="{A029A208-C477-4D6A-9C5B-6CBA46CC5C17}"/>
    <cellStyle name="Įprastas 4 4 2" xfId="25" xr:uid="{8E30884A-FAEA-4D93-8C32-9C21E092EFE7}"/>
    <cellStyle name="Įprastas 4 4 2 2" xfId="45" xr:uid="{4E4DF879-AFDA-4379-9E75-0994F449F617}"/>
    <cellStyle name="Įprastas 4 4 2 3" xfId="65" xr:uid="{16EE039D-200F-4459-8597-6DC363F7B2BA}"/>
    <cellStyle name="Įprastas 4 4 3" xfId="35" xr:uid="{459B615C-8B40-4EDD-90BE-8F56F8389AD0}"/>
    <cellStyle name="Įprastas 4 4 4" xfId="55" xr:uid="{96B0E453-D215-4149-9B85-30CF14E428A0}"/>
    <cellStyle name="Įprastas 4 5" xfId="15" xr:uid="{B4DCE70B-84FD-43D0-92D7-1BA1054B6B69}"/>
    <cellStyle name="Įprastas 4 5 2" xfId="26" xr:uid="{05F6646A-5A65-477E-95D0-F88ABBAE5A4A}"/>
    <cellStyle name="Įprastas 4 5 2 2" xfId="46" xr:uid="{61CD80D6-3332-46E0-99C4-3107C1DA84EE}"/>
    <cellStyle name="Įprastas 4 5 2 3" xfId="66" xr:uid="{18F247E4-67F7-4193-80CD-D6400C722FBD}"/>
    <cellStyle name="Įprastas 4 5 3" xfId="36" xr:uid="{2EC79C0D-B7F8-4B5A-B81D-74B957E336F6}"/>
    <cellStyle name="Įprastas 4 5 4" xfId="56" xr:uid="{2A1F7CBC-2D19-4CA7-A466-BEE8037F1C87}"/>
    <cellStyle name="Įprastas 4 6" xfId="19" xr:uid="{A75F42D1-3DBD-4D0B-9F08-272D6FF1BCEA}"/>
    <cellStyle name="Įprastas 4 6 2" xfId="29" xr:uid="{9C245073-AD63-4734-90BD-24A62C505DCD}"/>
    <cellStyle name="Įprastas 4 6 2 2" xfId="49" xr:uid="{78807375-96C0-4CB7-98E7-90C17110CC79}"/>
    <cellStyle name="Įprastas 4 6 2 3" xfId="69" xr:uid="{EC996DC4-AFB2-4AB4-9CEE-1C053CF62A49}"/>
    <cellStyle name="Įprastas 4 6 3" xfId="39" xr:uid="{F96187AF-E6BB-44CD-80F3-5FAEDA0F227C}"/>
    <cellStyle name="Įprastas 4 6 4" xfId="59" xr:uid="{4D8CB87B-35A7-49F2-B64C-057A0F51B186}"/>
    <cellStyle name="Įprastas 4 7" xfId="22" xr:uid="{63B770B6-1CFA-4170-AE2D-3D6199B86B38}"/>
    <cellStyle name="Įprastas 4 7 2" xfId="42" xr:uid="{DC02D3D5-F2B8-4851-A9A0-EA4C28E442AD}"/>
    <cellStyle name="Įprastas 4 7 3" xfId="62" xr:uid="{E04E8670-2238-4355-B0B6-2C0E0C372C37}"/>
    <cellStyle name="Įprastas 4 8" xfId="32" xr:uid="{F60E98C5-0178-47C6-8022-BC8BBC9EE48A}"/>
    <cellStyle name="Įprastas 4 9" xfId="52" xr:uid="{6FE0FCC2-3D48-42F8-8F16-D81BEA7106C4}"/>
    <cellStyle name="Kablelis 2" xfId="74" xr:uid="{4CB97FB1-36D9-4409-8F0F-0B8AC7D624FB}"/>
    <cellStyle name="Normal 11" xfId="1" xr:uid="{00000000-0005-0000-0000-000001000000}"/>
    <cellStyle name="Normal 2" xfId="2" xr:uid="{00000000-0005-0000-0000-000002000000}"/>
    <cellStyle name="Normal 2 2" xfId="3" xr:uid="{00000000-0005-0000-0000-000003000000}"/>
    <cellStyle name="Normal 2 2 2" xfId="7" xr:uid="{820147AE-F1D0-4811-B34C-3D27661ECDFD}"/>
    <cellStyle name="Normal 3" xfId="4" xr:uid="{00000000-0005-0000-0000-000004000000}"/>
    <cellStyle name="Normal_2-LENT" xfId="6" xr:uid="{43B6D997-3DE4-448A-B857-4AA82B2AD31F}"/>
    <cellStyle name="Paprastas_Knyga6" xfId="5" xr:uid="{00000000-0005-0000-0000-000005000000}"/>
    <cellStyle name="Paprastas_Knyga6 2" xfId="18" xr:uid="{A539A21F-D200-403C-B3A3-82C090439D7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107</xdr:row>
      <xdr:rowOff>0</xdr:rowOff>
    </xdr:from>
    <xdr:to>
      <xdr:col>3</xdr:col>
      <xdr:colOff>180975</xdr:colOff>
      <xdr:row>108</xdr:row>
      <xdr:rowOff>18263</xdr:rowOff>
    </xdr:to>
    <xdr:sp macro="" textlink="">
      <xdr:nvSpPr>
        <xdr:cNvPr id="52016" name="Text Box 2">
          <a:extLst>
            <a:ext uri="{FF2B5EF4-FFF2-40B4-BE49-F238E27FC236}">
              <a16:creationId xmlns:a16="http://schemas.microsoft.com/office/drawing/2014/main" id="{00000000-0008-0000-0100-000030CB0000}"/>
            </a:ext>
          </a:extLst>
        </xdr:cNvPr>
        <xdr:cNvSpPr txBox="1">
          <a:spLocks noChangeArrowheads="1"/>
        </xdr:cNvSpPr>
      </xdr:nvSpPr>
      <xdr:spPr bwMode="auto">
        <a:xfrm>
          <a:off x="2886075" y="80175100"/>
          <a:ext cx="76200" cy="1995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110</xdr:row>
      <xdr:rowOff>0</xdr:rowOff>
    </xdr:from>
    <xdr:to>
      <xdr:col>3</xdr:col>
      <xdr:colOff>180975</xdr:colOff>
      <xdr:row>111</xdr:row>
      <xdr:rowOff>18254</xdr:rowOff>
    </xdr:to>
    <xdr:sp macro="" textlink="">
      <xdr:nvSpPr>
        <xdr:cNvPr id="52017" name="Text Box 2">
          <a:extLst>
            <a:ext uri="{FF2B5EF4-FFF2-40B4-BE49-F238E27FC236}">
              <a16:creationId xmlns:a16="http://schemas.microsoft.com/office/drawing/2014/main" id="{00000000-0008-0000-0100-000031CB0000}"/>
            </a:ext>
          </a:extLst>
        </xdr:cNvPr>
        <xdr:cNvSpPr txBox="1">
          <a:spLocks noChangeArrowheads="1"/>
        </xdr:cNvSpPr>
      </xdr:nvSpPr>
      <xdr:spPr bwMode="auto">
        <a:xfrm>
          <a:off x="2886075" y="80708500"/>
          <a:ext cx="76200" cy="199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110</xdr:row>
      <xdr:rowOff>0</xdr:rowOff>
    </xdr:from>
    <xdr:to>
      <xdr:col>3</xdr:col>
      <xdr:colOff>180975</xdr:colOff>
      <xdr:row>111</xdr:row>
      <xdr:rowOff>18254</xdr:rowOff>
    </xdr:to>
    <xdr:sp macro="" textlink="">
      <xdr:nvSpPr>
        <xdr:cNvPr id="52018" name="Text Box 2">
          <a:extLst>
            <a:ext uri="{FF2B5EF4-FFF2-40B4-BE49-F238E27FC236}">
              <a16:creationId xmlns:a16="http://schemas.microsoft.com/office/drawing/2014/main" id="{00000000-0008-0000-0100-000032CB0000}"/>
            </a:ext>
          </a:extLst>
        </xdr:cNvPr>
        <xdr:cNvSpPr txBox="1">
          <a:spLocks noChangeArrowheads="1"/>
        </xdr:cNvSpPr>
      </xdr:nvSpPr>
      <xdr:spPr bwMode="auto">
        <a:xfrm>
          <a:off x="2886075" y="80708500"/>
          <a:ext cx="76200" cy="199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110</xdr:row>
      <xdr:rowOff>0</xdr:rowOff>
    </xdr:from>
    <xdr:to>
      <xdr:col>3</xdr:col>
      <xdr:colOff>180975</xdr:colOff>
      <xdr:row>111</xdr:row>
      <xdr:rowOff>18254</xdr:rowOff>
    </xdr:to>
    <xdr:sp macro="" textlink="">
      <xdr:nvSpPr>
        <xdr:cNvPr id="52019" name="Text Box 2">
          <a:extLst>
            <a:ext uri="{FF2B5EF4-FFF2-40B4-BE49-F238E27FC236}">
              <a16:creationId xmlns:a16="http://schemas.microsoft.com/office/drawing/2014/main" id="{00000000-0008-0000-0100-000033CB0000}"/>
            </a:ext>
          </a:extLst>
        </xdr:cNvPr>
        <xdr:cNvSpPr txBox="1">
          <a:spLocks noChangeArrowheads="1"/>
        </xdr:cNvSpPr>
      </xdr:nvSpPr>
      <xdr:spPr bwMode="auto">
        <a:xfrm>
          <a:off x="2886075" y="80708500"/>
          <a:ext cx="76200" cy="199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110</xdr:row>
      <xdr:rowOff>0</xdr:rowOff>
    </xdr:from>
    <xdr:to>
      <xdr:col>3</xdr:col>
      <xdr:colOff>180975</xdr:colOff>
      <xdr:row>111</xdr:row>
      <xdr:rowOff>18254</xdr:rowOff>
    </xdr:to>
    <xdr:sp macro="" textlink="">
      <xdr:nvSpPr>
        <xdr:cNvPr id="52020" name="Text Box 2">
          <a:extLst>
            <a:ext uri="{FF2B5EF4-FFF2-40B4-BE49-F238E27FC236}">
              <a16:creationId xmlns:a16="http://schemas.microsoft.com/office/drawing/2014/main" id="{00000000-0008-0000-0100-000034CB0000}"/>
            </a:ext>
          </a:extLst>
        </xdr:cNvPr>
        <xdr:cNvSpPr txBox="1">
          <a:spLocks noChangeArrowheads="1"/>
        </xdr:cNvSpPr>
      </xdr:nvSpPr>
      <xdr:spPr bwMode="auto">
        <a:xfrm>
          <a:off x="2886075" y="80708500"/>
          <a:ext cx="76200" cy="199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110</xdr:row>
      <xdr:rowOff>0</xdr:rowOff>
    </xdr:from>
    <xdr:to>
      <xdr:col>3</xdr:col>
      <xdr:colOff>180975</xdr:colOff>
      <xdr:row>111</xdr:row>
      <xdr:rowOff>18254</xdr:rowOff>
    </xdr:to>
    <xdr:sp macro="" textlink="">
      <xdr:nvSpPr>
        <xdr:cNvPr id="52021" name="Text Box 2">
          <a:extLst>
            <a:ext uri="{FF2B5EF4-FFF2-40B4-BE49-F238E27FC236}">
              <a16:creationId xmlns:a16="http://schemas.microsoft.com/office/drawing/2014/main" id="{00000000-0008-0000-0100-000035CB0000}"/>
            </a:ext>
          </a:extLst>
        </xdr:cNvPr>
        <xdr:cNvSpPr txBox="1">
          <a:spLocks noChangeArrowheads="1"/>
        </xdr:cNvSpPr>
      </xdr:nvSpPr>
      <xdr:spPr bwMode="auto">
        <a:xfrm>
          <a:off x="2886075" y="80708500"/>
          <a:ext cx="76200" cy="199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110</xdr:row>
      <xdr:rowOff>0</xdr:rowOff>
    </xdr:from>
    <xdr:to>
      <xdr:col>3</xdr:col>
      <xdr:colOff>180975</xdr:colOff>
      <xdr:row>111</xdr:row>
      <xdr:rowOff>18254</xdr:rowOff>
    </xdr:to>
    <xdr:sp macro="" textlink="">
      <xdr:nvSpPr>
        <xdr:cNvPr id="52022" name="Text Box 2">
          <a:extLst>
            <a:ext uri="{FF2B5EF4-FFF2-40B4-BE49-F238E27FC236}">
              <a16:creationId xmlns:a16="http://schemas.microsoft.com/office/drawing/2014/main" id="{00000000-0008-0000-0100-000036CB0000}"/>
            </a:ext>
          </a:extLst>
        </xdr:cNvPr>
        <xdr:cNvSpPr txBox="1">
          <a:spLocks noChangeArrowheads="1"/>
        </xdr:cNvSpPr>
      </xdr:nvSpPr>
      <xdr:spPr bwMode="auto">
        <a:xfrm>
          <a:off x="2886075" y="80708500"/>
          <a:ext cx="76200" cy="199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110</xdr:row>
      <xdr:rowOff>0</xdr:rowOff>
    </xdr:from>
    <xdr:to>
      <xdr:col>3</xdr:col>
      <xdr:colOff>180975</xdr:colOff>
      <xdr:row>111</xdr:row>
      <xdr:rowOff>18254</xdr:rowOff>
    </xdr:to>
    <xdr:sp macro="" textlink="">
      <xdr:nvSpPr>
        <xdr:cNvPr id="52023" name="Text Box 2">
          <a:extLst>
            <a:ext uri="{FF2B5EF4-FFF2-40B4-BE49-F238E27FC236}">
              <a16:creationId xmlns:a16="http://schemas.microsoft.com/office/drawing/2014/main" id="{00000000-0008-0000-0100-000037CB0000}"/>
            </a:ext>
          </a:extLst>
        </xdr:cNvPr>
        <xdr:cNvSpPr txBox="1">
          <a:spLocks noChangeArrowheads="1"/>
        </xdr:cNvSpPr>
      </xdr:nvSpPr>
      <xdr:spPr bwMode="auto">
        <a:xfrm>
          <a:off x="2886075" y="80708500"/>
          <a:ext cx="76200" cy="199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110</xdr:row>
      <xdr:rowOff>0</xdr:rowOff>
    </xdr:from>
    <xdr:to>
      <xdr:col>3</xdr:col>
      <xdr:colOff>180975</xdr:colOff>
      <xdr:row>111</xdr:row>
      <xdr:rowOff>18254</xdr:rowOff>
    </xdr:to>
    <xdr:sp macro="" textlink="">
      <xdr:nvSpPr>
        <xdr:cNvPr id="52024" name="Text Box 2">
          <a:extLst>
            <a:ext uri="{FF2B5EF4-FFF2-40B4-BE49-F238E27FC236}">
              <a16:creationId xmlns:a16="http://schemas.microsoft.com/office/drawing/2014/main" id="{00000000-0008-0000-0100-000038CB0000}"/>
            </a:ext>
          </a:extLst>
        </xdr:cNvPr>
        <xdr:cNvSpPr txBox="1">
          <a:spLocks noChangeArrowheads="1"/>
        </xdr:cNvSpPr>
      </xdr:nvSpPr>
      <xdr:spPr bwMode="auto">
        <a:xfrm>
          <a:off x="2886075" y="80708500"/>
          <a:ext cx="76200" cy="199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16211</xdr:rowOff>
    </xdr:to>
    <xdr:sp macro="" textlink="">
      <xdr:nvSpPr>
        <xdr:cNvPr id="15" name="Text Box 2">
          <a:extLst>
            <a:ext uri="{FF2B5EF4-FFF2-40B4-BE49-F238E27FC236}">
              <a16:creationId xmlns:a16="http://schemas.microsoft.com/office/drawing/2014/main" id="{00000000-0008-0000-0100-0000FDF80400}"/>
            </a:ext>
          </a:extLst>
        </xdr:cNvPr>
        <xdr:cNvSpPr txBox="1">
          <a:spLocks noChangeArrowheads="1"/>
        </xdr:cNvSpPr>
      </xdr:nvSpPr>
      <xdr:spPr bwMode="auto">
        <a:xfrm>
          <a:off x="2638425" y="819150"/>
          <a:ext cx="76200" cy="200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54311</xdr:rowOff>
    </xdr:to>
    <xdr:sp macro="" textlink="">
      <xdr:nvSpPr>
        <xdr:cNvPr id="16" name="Text Box 2">
          <a:extLst>
            <a:ext uri="{FF2B5EF4-FFF2-40B4-BE49-F238E27FC236}">
              <a16:creationId xmlns:a16="http://schemas.microsoft.com/office/drawing/2014/main" id="{00000000-0008-0000-0100-0000FEF80400}"/>
            </a:ext>
          </a:extLst>
        </xdr:cNvPr>
        <xdr:cNvSpPr txBox="1">
          <a:spLocks noChangeArrowheads="1"/>
        </xdr:cNvSpPr>
      </xdr:nvSpPr>
      <xdr:spPr bwMode="auto">
        <a:xfrm>
          <a:off x="2638425" y="819150"/>
          <a:ext cx="76200" cy="238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16211</xdr:rowOff>
    </xdr:to>
    <xdr:sp macro="" textlink="">
      <xdr:nvSpPr>
        <xdr:cNvPr id="17" name="Text Box 2">
          <a:extLst>
            <a:ext uri="{FF2B5EF4-FFF2-40B4-BE49-F238E27FC236}">
              <a16:creationId xmlns:a16="http://schemas.microsoft.com/office/drawing/2014/main" id="{00000000-0008-0000-0100-0000FFF80400}"/>
            </a:ext>
          </a:extLst>
        </xdr:cNvPr>
        <xdr:cNvSpPr txBox="1">
          <a:spLocks noChangeArrowheads="1"/>
        </xdr:cNvSpPr>
      </xdr:nvSpPr>
      <xdr:spPr bwMode="auto">
        <a:xfrm>
          <a:off x="2638425" y="819150"/>
          <a:ext cx="76200" cy="200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54311</xdr:rowOff>
    </xdr:to>
    <xdr:sp macro="" textlink="">
      <xdr:nvSpPr>
        <xdr:cNvPr id="18" name="Text Box 2">
          <a:extLst>
            <a:ext uri="{FF2B5EF4-FFF2-40B4-BE49-F238E27FC236}">
              <a16:creationId xmlns:a16="http://schemas.microsoft.com/office/drawing/2014/main" id="{00000000-0008-0000-0100-000000F90400}"/>
            </a:ext>
          </a:extLst>
        </xdr:cNvPr>
        <xdr:cNvSpPr txBox="1">
          <a:spLocks noChangeArrowheads="1"/>
        </xdr:cNvSpPr>
      </xdr:nvSpPr>
      <xdr:spPr bwMode="auto">
        <a:xfrm>
          <a:off x="2638425" y="819150"/>
          <a:ext cx="76200" cy="238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16211</xdr:rowOff>
    </xdr:to>
    <xdr:sp macro="" textlink="">
      <xdr:nvSpPr>
        <xdr:cNvPr id="19" name="Text Box 2">
          <a:extLst>
            <a:ext uri="{FF2B5EF4-FFF2-40B4-BE49-F238E27FC236}">
              <a16:creationId xmlns:a16="http://schemas.microsoft.com/office/drawing/2014/main" id="{00000000-0008-0000-0100-000001F90400}"/>
            </a:ext>
          </a:extLst>
        </xdr:cNvPr>
        <xdr:cNvSpPr txBox="1">
          <a:spLocks noChangeArrowheads="1"/>
        </xdr:cNvSpPr>
      </xdr:nvSpPr>
      <xdr:spPr bwMode="auto">
        <a:xfrm>
          <a:off x="2638425" y="819150"/>
          <a:ext cx="76200" cy="200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54311</xdr:rowOff>
    </xdr:to>
    <xdr:sp macro="" textlink="">
      <xdr:nvSpPr>
        <xdr:cNvPr id="20" name="Text Box 2">
          <a:extLst>
            <a:ext uri="{FF2B5EF4-FFF2-40B4-BE49-F238E27FC236}">
              <a16:creationId xmlns:a16="http://schemas.microsoft.com/office/drawing/2014/main" id="{00000000-0008-0000-0100-000002F90400}"/>
            </a:ext>
          </a:extLst>
        </xdr:cNvPr>
        <xdr:cNvSpPr txBox="1">
          <a:spLocks noChangeArrowheads="1"/>
        </xdr:cNvSpPr>
      </xdr:nvSpPr>
      <xdr:spPr bwMode="auto">
        <a:xfrm>
          <a:off x="2638425" y="819150"/>
          <a:ext cx="76200" cy="238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25736</xdr:rowOff>
    </xdr:to>
    <xdr:sp macro="" textlink="">
      <xdr:nvSpPr>
        <xdr:cNvPr id="21" name="Text Box 2">
          <a:extLst>
            <a:ext uri="{FF2B5EF4-FFF2-40B4-BE49-F238E27FC236}">
              <a16:creationId xmlns:a16="http://schemas.microsoft.com/office/drawing/2014/main" id="{00000000-0008-0000-0100-000003F90400}"/>
            </a:ext>
          </a:extLst>
        </xdr:cNvPr>
        <xdr:cNvSpPr txBox="1">
          <a:spLocks noChangeArrowheads="1"/>
        </xdr:cNvSpPr>
      </xdr:nvSpPr>
      <xdr:spPr bwMode="auto">
        <a:xfrm>
          <a:off x="2638425" y="819150"/>
          <a:ext cx="76200" cy="2095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25736</xdr:rowOff>
    </xdr:to>
    <xdr:sp macro="" textlink="">
      <xdr:nvSpPr>
        <xdr:cNvPr id="22" name="Text Box 2">
          <a:extLst>
            <a:ext uri="{FF2B5EF4-FFF2-40B4-BE49-F238E27FC236}">
              <a16:creationId xmlns:a16="http://schemas.microsoft.com/office/drawing/2014/main" id="{00000000-0008-0000-0100-000004F90400}"/>
            </a:ext>
          </a:extLst>
        </xdr:cNvPr>
        <xdr:cNvSpPr txBox="1">
          <a:spLocks noChangeArrowheads="1"/>
        </xdr:cNvSpPr>
      </xdr:nvSpPr>
      <xdr:spPr bwMode="auto">
        <a:xfrm>
          <a:off x="2638425" y="819150"/>
          <a:ext cx="76200" cy="2095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25736</xdr:rowOff>
    </xdr:to>
    <xdr:sp macro="" textlink="">
      <xdr:nvSpPr>
        <xdr:cNvPr id="23" name="Text Box 2">
          <a:extLst>
            <a:ext uri="{FF2B5EF4-FFF2-40B4-BE49-F238E27FC236}">
              <a16:creationId xmlns:a16="http://schemas.microsoft.com/office/drawing/2014/main" id="{00000000-0008-0000-0100-000005F90400}"/>
            </a:ext>
          </a:extLst>
        </xdr:cNvPr>
        <xdr:cNvSpPr txBox="1">
          <a:spLocks noChangeArrowheads="1"/>
        </xdr:cNvSpPr>
      </xdr:nvSpPr>
      <xdr:spPr bwMode="auto">
        <a:xfrm>
          <a:off x="2638425" y="819150"/>
          <a:ext cx="76200" cy="2095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63836</xdr:rowOff>
    </xdr:to>
    <xdr:sp macro="" textlink="">
      <xdr:nvSpPr>
        <xdr:cNvPr id="24" name="Text Box 2">
          <a:extLst>
            <a:ext uri="{FF2B5EF4-FFF2-40B4-BE49-F238E27FC236}">
              <a16:creationId xmlns:a16="http://schemas.microsoft.com/office/drawing/2014/main" id="{00000000-0008-0000-0100-000006F90400}"/>
            </a:ext>
          </a:extLst>
        </xdr:cNvPr>
        <xdr:cNvSpPr txBox="1">
          <a:spLocks noChangeArrowheads="1"/>
        </xdr:cNvSpPr>
      </xdr:nvSpPr>
      <xdr:spPr bwMode="auto">
        <a:xfrm>
          <a:off x="2638425" y="819150"/>
          <a:ext cx="76200" cy="2476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63836</xdr:rowOff>
    </xdr:to>
    <xdr:sp macro="" textlink="">
      <xdr:nvSpPr>
        <xdr:cNvPr id="25" name="Text Box 2">
          <a:extLst>
            <a:ext uri="{FF2B5EF4-FFF2-40B4-BE49-F238E27FC236}">
              <a16:creationId xmlns:a16="http://schemas.microsoft.com/office/drawing/2014/main" id="{00000000-0008-0000-0100-000007F90400}"/>
            </a:ext>
          </a:extLst>
        </xdr:cNvPr>
        <xdr:cNvSpPr txBox="1">
          <a:spLocks noChangeArrowheads="1"/>
        </xdr:cNvSpPr>
      </xdr:nvSpPr>
      <xdr:spPr bwMode="auto">
        <a:xfrm>
          <a:off x="2638425" y="819150"/>
          <a:ext cx="76200" cy="2476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25736</xdr:rowOff>
    </xdr:to>
    <xdr:sp macro="" textlink="">
      <xdr:nvSpPr>
        <xdr:cNvPr id="26" name="Text Box 2">
          <a:extLst>
            <a:ext uri="{FF2B5EF4-FFF2-40B4-BE49-F238E27FC236}">
              <a16:creationId xmlns:a16="http://schemas.microsoft.com/office/drawing/2014/main" id="{00000000-0008-0000-0100-000008F90400}"/>
            </a:ext>
          </a:extLst>
        </xdr:cNvPr>
        <xdr:cNvSpPr txBox="1">
          <a:spLocks noChangeArrowheads="1"/>
        </xdr:cNvSpPr>
      </xdr:nvSpPr>
      <xdr:spPr bwMode="auto">
        <a:xfrm>
          <a:off x="2638425" y="819150"/>
          <a:ext cx="76200" cy="2095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25736</xdr:rowOff>
    </xdr:to>
    <xdr:sp macro="" textlink="">
      <xdr:nvSpPr>
        <xdr:cNvPr id="27" name="Text Box 2">
          <a:extLst>
            <a:ext uri="{FF2B5EF4-FFF2-40B4-BE49-F238E27FC236}">
              <a16:creationId xmlns:a16="http://schemas.microsoft.com/office/drawing/2014/main" id="{00000000-0008-0000-0100-000009F90400}"/>
            </a:ext>
          </a:extLst>
        </xdr:cNvPr>
        <xdr:cNvSpPr txBox="1">
          <a:spLocks noChangeArrowheads="1"/>
        </xdr:cNvSpPr>
      </xdr:nvSpPr>
      <xdr:spPr bwMode="auto">
        <a:xfrm>
          <a:off x="2638425" y="819150"/>
          <a:ext cx="76200" cy="2095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25736</xdr:rowOff>
    </xdr:to>
    <xdr:sp macro="" textlink="">
      <xdr:nvSpPr>
        <xdr:cNvPr id="28" name="Text Box 2">
          <a:extLst>
            <a:ext uri="{FF2B5EF4-FFF2-40B4-BE49-F238E27FC236}">
              <a16:creationId xmlns:a16="http://schemas.microsoft.com/office/drawing/2014/main" id="{00000000-0008-0000-0100-00000AF90400}"/>
            </a:ext>
          </a:extLst>
        </xdr:cNvPr>
        <xdr:cNvSpPr txBox="1">
          <a:spLocks noChangeArrowheads="1"/>
        </xdr:cNvSpPr>
      </xdr:nvSpPr>
      <xdr:spPr bwMode="auto">
        <a:xfrm>
          <a:off x="2638425" y="819150"/>
          <a:ext cx="76200" cy="2095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16211</xdr:rowOff>
    </xdr:to>
    <xdr:sp macro="" textlink="">
      <xdr:nvSpPr>
        <xdr:cNvPr id="29" name="Text Box 2">
          <a:extLst>
            <a:ext uri="{FF2B5EF4-FFF2-40B4-BE49-F238E27FC236}">
              <a16:creationId xmlns:a16="http://schemas.microsoft.com/office/drawing/2014/main" id="{00000000-0008-0000-0100-00000BF90400}"/>
            </a:ext>
          </a:extLst>
        </xdr:cNvPr>
        <xdr:cNvSpPr txBox="1">
          <a:spLocks noChangeArrowheads="1"/>
        </xdr:cNvSpPr>
      </xdr:nvSpPr>
      <xdr:spPr bwMode="auto">
        <a:xfrm>
          <a:off x="2638425" y="819150"/>
          <a:ext cx="76200" cy="200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16211</xdr:rowOff>
    </xdr:to>
    <xdr:sp macro="" textlink="">
      <xdr:nvSpPr>
        <xdr:cNvPr id="30" name="Text Box 2">
          <a:extLst>
            <a:ext uri="{FF2B5EF4-FFF2-40B4-BE49-F238E27FC236}">
              <a16:creationId xmlns:a16="http://schemas.microsoft.com/office/drawing/2014/main" id="{00000000-0008-0000-0100-00000CF90400}"/>
            </a:ext>
          </a:extLst>
        </xdr:cNvPr>
        <xdr:cNvSpPr txBox="1">
          <a:spLocks noChangeArrowheads="1"/>
        </xdr:cNvSpPr>
      </xdr:nvSpPr>
      <xdr:spPr bwMode="auto">
        <a:xfrm>
          <a:off x="2638425" y="819150"/>
          <a:ext cx="76200" cy="2000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107</xdr:row>
      <xdr:rowOff>0</xdr:rowOff>
    </xdr:from>
    <xdr:to>
      <xdr:col>3</xdr:col>
      <xdr:colOff>180975</xdr:colOff>
      <xdr:row>108</xdr:row>
      <xdr:rowOff>18263</xdr:rowOff>
    </xdr:to>
    <xdr:sp macro="" textlink="">
      <xdr:nvSpPr>
        <xdr:cNvPr id="2" name="Text Box 2">
          <a:extLst>
            <a:ext uri="{FF2B5EF4-FFF2-40B4-BE49-F238E27FC236}">
              <a16:creationId xmlns:a16="http://schemas.microsoft.com/office/drawing/2014/main" id="{FED31246-810F-4405-B865-41836A90F903}"/>
            </a:ext>
          </a:extLst>
        </xdr:cNvPr>
        <xdr:cNvSpPr txBox="1">
          <a:spLocks noChangeArrowheads="1"/>
        </xdr:cNvSpPr>
      </xdr:nvSpPr>
      <xdr:spPr bwMode="auto">
        <a:xfrm>
          <a:off x="2718435" y="10821162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107</xdr:row>
      <xdr:rowOff>0</xdr:rowOff>
    </xdr:from>
    <xdr:to>
      <xdr:col>3</xdr:col>
      <xdr:colOff>180975</xdr:colOff>
      <xdr:row>108</xdr:row>
      <xdr:rowOff>18263</xdr:rowOff>
    </xdr:to>
    <xdr:sp macro="" textlink="">
      <xdr:nvSpPr>
        <xdr:cNvPr id="3" name="Text Box 2">
          <a:extLst>
            <a:ext uri="{FF2B5EF4-FFF2-40B4-BE49-F238E27FC236}">
              <a16:creationId xmlns:a16="http://schemas.microsoft.com/office/drawing/2014/main" id="{AD8B424D-E660-4E3E-AFFA-3A0472F61478}"/>
            </a:ext>
          </a:extLst>
        </xdr:cNvPr>
        <xdr:cNvSpPr txBox="1">
          <a:spLocks noChangeArrowheads="1"/>
        </xdr:cNvSpPr>
      </xdr:nvSpPr>
      <xdr:spPr bwMode="auto">
        <a:xfrm>
          <a:off x="2718435" y="10821162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107</xdr:row>
      <xdr:rowOff>0</xdr:rowOff>
    </xdr:from>
    <xdr:to>
      <xdr:col>3</xdr:col>
      <xdr:colOff>180975</xdr:colOff>
      <xdr:row>108</xdr:row>
      <xdr:rowOff>18263</xdr:rowOff>
    </xdr:to>
    <xdr:sp macro="" textlink="">
      <xdr:nvSpPr>
        <xdr:cNvPr id="4" name="Text Box 2">
          <a:extLst>
            <a:ext uri="{FF2B5EF4-FFF2-40B4-BE49-F238E27FC236}">
              <a16:creationId xmlns:a16="http://schemas.microsoft.com/office/drawing/2014/main" id="{E90EC953-FC9D-41FA-80B2-898B114C0405}"/>
            </a:ext>
          </a:extLst>
        </xdr:cNvPr>
        <xdr:cNvSpPr txBox="1">
          <a:spLocks noChangeArrowheads="1"/>
        </xdr:cNvSpPr>
      </xdr:nvSpPr>
      <xdr:spPr bwMode="auto">
        <a:xfrm>
          <a:off x="2718435" y="10821162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104775</xdr:colOff>
      <xdr:row>5</xdr:row>
      <xdr:rowOff>0</xdr:rowOff>
    </xdr:from>
    <xdr:to>
      <xdr:col>3</xdr:col>
      <xdr:colOff>180975</xdr:colOff>
      <xdr:row>6</xdr:row>
      <xdr:rowOff>26593</xdr:rowOff>
    </xdr:to>
    <xdr:sp macro="" textlink="">
      <xdr:nvSpPr>
        <xdr:cNvPr id="18" name="Text Box 2">
          <a:extLst>
            <a:ext uri="{FF2B5EF4-FFF2-40B4-BE49-F238E27FC236}">
              <a16:creationId xmlns:a16="http://schemas.microsoft.com/office/drawing/2014/main" id="{23CB9290-5F88-4DFF-98CF-67A71883C1C2}"/>
            </a:ext>
          </a:extLst>
        </xdr:cNvPr>
        <xdr:cNvSpPr txBox="1">
          <a:spLocks noChangeArrowheads="1"/>
        </xdr:cNvSpPr>
      </xdr:nvSpPr>
      <xdr:spPr bwMode="auto">
        <a:xfrm>
          <a:off x="2867025" y="2371725"/>
          <a:ext cx="76200" cy="187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64693</xdr:rowOff>
    </xdr:to>
    <xdr:sp macro="" textlink="">
      <xdr:nvSpPr>
        <xdr:cNvPr id="19" name="Text Box 2">
          <a:extLst>
            <a:ext uri="{FF2B5EF4-FFF2-40B4-BE49-F238E27FC236}">
              <a16:creationId xmlns:a16="http://schemas.microsoft.com/office/drawing/2014/main" id="{5D0C5D53-18D0-4EA2-900F-66C44292A6B4}"/>
            </a:ext>
          </a:extLst>
        </xdr:cNvPr>
        <xdr:cNvSpPr txBox="1">
          <a:spLocks noChangeArrowheads="1"/>
        </xdr:cNvSpPr>
      </xdr:nvSpPr>
      <xdr:spPr bwMode="auto">
        <a:xfrm>
          <a:off x="2867025" y="2371725"/>
          <a:ext cx="76200" cy="225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26593</xdr:rowOff>
    </xdr:to>
    <xdr:sp macro="" textlink="">
      <xdr:nvSpPr>
        <xdr:cNvPr id="20" name="Text Box 2">
          <a:extLst>
            <a:ext uri="{FF2B5EF4-FFF2-40B4-BE49-F238E27FC236}">
              <a16:creationId xmlns:a16="http://schemas.microsoft.com/office/drawing/2014/main" id="{283FA69E-85AA-450E-91B4-69A825CAE0A4}"/>
            </a:ext>
          </a:extLst>
        </xdr:cNvPr>
        <xdr:cNvSpPr txBox="1">
          <a:spLocks noChangeArrowheads="1"/>
        </xdr:cNvSpPr>
      </xdr:nvSpPr>
      <xdr:spPr bwMode="auto">
        <a:xfrm>
          <a:off x="2867025" y="2371725"/>
          <a:ext cx="76200" cy="187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64693</xdr:rowOff>
    </xdr:to>
    <xdr:sp macro="" textlink="">
      <xdr:nvSpPr>
        <xdr:cNvPr id="21" name="Text Box 2">
          <a:extLst>
            <a:ext uri="{FF2B5EF4-FFF2-40B4-BE49-F238E27FC236}">
              <a16:creationId xmlns:a16="http://schemas.microsoft.com/office/drawing/2014/main" id="{EB7AF191-7769-4184-A149-81C5F1AA348E}"/>
            </a:ext>
          </a:extLst>
        </xdr:cNvPr>
        <xdr:cNvSpPr txBox="1">
          <a:spLocks noChangeArrowheads="1"/>
        </xdr:cNvSpPr>
      </xdr:nvSpPr>
      <xdr:spPr bwMode="auto">
        <a:xfrm>
          <a:off x="2867025" y="2371725"/>
          <a:ext cx="76200" cy="225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26593</xdr:rowOff>
    </xdr:to>
    <xdr:sp macro="" textlink="">
      <xdr:nvSpPr>
        <xdr:cNvPr id="22" name="Text Box 2">
          <a:extLst>
            <a:ext uri="{FF2B5EF4-FFF2-40B4-BE49-F238E27FC236}">
              <a16:creationId xmlns:a16="http://schemas.microsoft.com/office/drawing/2014/main" id="{B64827E5-81EB-4E48-8085-F2FCCA9B348B}"/>
            </a:ext>
          </a:extLst>
        </xdr:cNvPr>
        <xdr:cNvSpPr txBox="1">
          <a:spLocks noChangeArrowheads="1"/>
        </xdr:cNvSpPr>
      </xdr:nvSpPr>
      <xdr:spPr bwMode="auto">
        <a:xfrm>
          <a:off x="2867025" y="2371725"/>
          <a:ext cx="76200" cy="187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64693</xdr:rowOff>
    </xdr:to>
    <xdr:sp macro="" textlink="">
      <xdr:nvSpPr>
        <xdr:cNvPr id="23" name="Text Box 2">
          <a:extLst>
            <a:ext uri="{FF2B5EF4-FFF2-40B4-BE49-F238E27FC236}">
              <a16:creationId xmlns:a16="http://schemas.microsoft.com/office/drawing/2014/main" id="{1836F3E0-6929-4529-9FD1-B86D70C88E4E}"/>
            </a:ext>
          </a:extLst>
        </xdr:cNvPr>
        <xdr:cNvSpPr txBox="1">
          <a:spLocks noChangeArrowheads="1"/>
        </xdr:cNvSpPr>
      </xdr:nvSpPr>
      <xdr:spPr bwMode="auto">
        <a:xfrm>
          <a:off x="2867025" y="2371725"/>
          <a:ext cx="76200" cy="225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36118</xdr:rowOff>
    </xdr:to>
    <xdr:sp macro="" textlink="">
      <xdr:nvSpPr>
        <xdr:cNvPr id="24" name="Text Box 2">
          <a:extLst>
            <a:ext uri="{FF2B5EF4-FFF2-40B4-BE49-F238E27FC236}">
              <a16:creationId xmlns:a16="http://schemas.microsoft.com/office/drawing/2014/main" id="{D7501963-CA9A-45F0-B085-0BBEE41487F7}"/>
            </a:ext>
          </a:extLst>
        </xdr:cNvPr>
        <xdr:cNvSpPr txBox="1">
          <a:spLocks noChangeArrowheads="1"/>
        </xdr:cNvSpPr>
      </xdr:nvSpPr>
      <xdr:spPr bwMode="auto">
        <a:xfrm>
          <a:off x="2867025" y="2371725"/>
          <a:ext cx="76200" cy="197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36118</xdr:rowOff>
    </xdr:to>
    <xdr:sp macro="" textlink="">
      <xdr:nvSpPr>
        <xdr:cNvPr id="25" name="Text Box 2">
          <a:extLst>
            <a:ext uri="{FF2B5EF4-FFF2-40B4-BE49-F238E27FC236}">
              <a16:creationId xmlns:a16="http://schemas.microsoft.com/office/drawing/2014/main" id="{759BA833-029F-4C3B-96A0-84E0F479B21B}"/>
            </a:ext>
          </a:extLst>
        </xdr:cNvPr>
        <xdr:cNvSpPr txBox="1">
          <a:spLocks noChangeArrowheads="1"/>
        </xdr:cNvSpPr>
      </xdr:nvSpPr>
      <xdr:spPr bwMode="auto">
        <a:xfrm>
          <a:off x="2867025" y="2371725"/>
          <a:ext cx="76200" cy="197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36118</xdr:rowOff>
    </xdr:to>
    <xdr:sp macro="" textlink="">
      <xdr:nvSpPr>
        <xdr:cNvPr id="26" name="Text Box 2">
          <a:extLst>
            <a:ext uri="{FF2B5EF4-FFF2-40B4-BE49-F238E27FC236}">
              <a16:creationId xmlns:a16="http://schemas.microsoft.com/office/drawing/2014/main" id="{8AD8A3C2-04DA-4E8A-8100-0DC53B4691B1}"/>
            </a:ext>
          </a:extLst>
        </xdr:cNvPr>
        <xdr:cNvSpPr txBox="1">
          <a:spLocks noChangeArrowheads="1"/>
        </xdr:cNvSpPr>
      </xdr:nvSpPr>
      <xdr:spPr bwMode="auto">
        <a:xfrm>
          <a:off x="2867025" y="2371725"/>
          <a:ext cx="76200" cy="197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74218</xdr:rowOff>
    </xdr:to>
    <xdr:sp macro="" textlink="">
      <xdr:nvSpPr>
        <xdr:cNvPr id="27" name="Text Box 2">
          <a:extLst>
            <a:ext uri="{FF2B5EF4-FFF2-40B4-BE49-F238E27FC236}">
              <a16:creationId xmlns:a16="http://schemas.microsoft.com/office/drawing/2014/main" id="{11E2C8D0-62FF-46E1-921A-A5DD80A3D699}"/>
            </a:ext>
          </a:extLst>
        </xdr:cNvPr>
        <xdr:cNvSpPr txBox="1">
          <a:spLocks noChangeArrowheads="1"/>
        </xdr:cNvSpPr>
      </xdr:nvSpPr>
      <xdr:spPr bwMode="auto">
        <a:xfrm>
          <a:off x="2867025" y="2371725"/>
          <a:ext cx="76200" cy="2352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74218</xdr:rowOff>
    </xdr:to>
    <xdr:sp macro="" textlink="">
      <xdr:nvSpPr>
        <xdr:cNvPr id="28" name="Text Box 2">
          <a:extLst>
            <a:ext uri="{FF2B5EF4-FFF2-40B4-BE49-F238E27FC236}">
              <a16:creationId xmlns:a16="http://schemas.microsoft.com/office/drawing/2014/main" id="{4AA6E7B6-89EA-46EB-9C11-5980AF89B430}"/>
            </a:ext>
          </a:extLst>
        </xdr:cNvPr>
        <xdr:cNvSpPr txBox="1">
          <a:spLocks noChangeArrowheads="1"/>
        </xdr:cNvSpPr>
      </xdr:nvSpPr>
      <xdr:spPr bwMode="auto">
        <a:xfrm>
          <a:off x="2867025" y="2371725"/>
          <a:ext cx="76200" cy="2352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36118</xdr:rowOff>
    </xdr:to>
    <xdr:sp macro="" textlink="">
      <xdr:nvSpPr>
        <xdr:cNvPr id="29" name="Text Box 2">
          <a:extLst>
            <a:ext uri="{FF2B5EF4-FFF2-40B4-BE49-F238E27FC236}">
              <a16:creationId xmlns:a16="http://schemas.microsoft.com/office/drawing/2014/main" id="{9CBA3279-41B2-4401-AA06-5CFD2DAE1B3A}"/>
            </a:ext>
          </a:extLst>
        </xdr:cNvPr>
        <xdr:cNvSpPr txBox="1">
          <a:spLocks noChangeArrowheads="1"/>
        </xdr:cNvSpPr>
      </xdr:nvSpPr>
      <xdr:spPr bwMode="auto">
        <a:xfrm>
          <a:off x="2867025" y="2371725"/>
          <a:ext cx="76200" cy="197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36118</xdr:rowOff>
    </xdr:to>
    <xdr:sp macro="" textlink="">
      <xdr:nvSpPr>
        <xdr:cNvPr id="30" name="Text Box 2">
          <a:extLst>
            <a:ext uri="{FF2B5EF4-FFF2-40B4-BE49-F238E27FC236}">
              <a16:creationId xmlns:a16="http://schemas.microsoft.com/office/drawing/2014/main" id="{70726DC8-D8DB-46E2-87A6-27172C881642}"/>
            </a:ext>
          </a:extLst>
        </xdr:cNvPr>
        <xdr:cNvSpPr txBox="1">
          <a:spLocks noChangeArrowheads="1"/>
        </xdr:cNvSpPr>
      </xdr:nvSpPr>
      <xdr:spPr bwMode="auto">
        <a:xfrm>
          <a:off x="2867025" y="2371725"/>
          <a:ext cx="76200" cy="197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36118</xdr:rowOff>
    </xdr:to>
    <xdr:sp macro="" textlink="">
      <xdr:nvSpPr>
        <xdr:cNvPr id="31" name="Text Box 2">
          <a:extLst>
            <a:ext uri="{FF2B5EF4-FFF2-40B4-BE49-F238E27FC236}">
              <a16:creationId xmlns:a16="http://schemas.microsoft.com/office/drawing/2014/main" id="{D06ED4E3-930E-4D42-987E-44FD7B14A5C8}"/>
            </a:ext>
          </a:extLst>
        </xdr:cNvPr>
        <xdr:cNvSpPr txBox="1">
          <a:spLocks noChangeArrowheads="1"/>
        </xdr:cNvSpPr>
      </xdr:nvSpPr>
      <xdr:spPr bwMode="auto">
        <a:xfrm>
          <a:off x="2867025" y="2371725"/>
          <a:ext cx="76200" cy="197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26593</xdr:rowOff>
    </xdr:to>
    <xdr:sp macro="" textlink="">
      <xdr:nvSpPr>
        <xdr:cNvPr id="32" name="Text Box 2">
          <a:extLst>
            <a:ext uri="{FF2B5EF4-FFF2-40B4-BE49-F238E27FC236}">
              <a16:creationId xmlns:a16="http://schemas.microsoft.com/office/drawing/2014/main" id="{5DACF0B8-E124-4ECA-B9ED-D5D17B47B251}"/>
            </a:ext>
          </a:extLst>
        </xdr:cNvPr>
        <xdr:cNvSpPr txBox="1">
          <a:spLocks noChangeArrowheads="1"/>
        </xdr:cNvSpPr>
      </xdr:nvSpPr>
      <xdr:spPr bwMode="auto">
        <a:xfrm>
          <a:off x="2867025" y="2371725"/>
          <a:ext cx="76200" cy="187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26593</xdr:rowOff>
    </xdr:to>
    <xdr:sp macro="" textlink="">
      <xdr:nvSpPr>
        <xdr:cNvPr id="33" name="Text Box 2">
          <a:extLst>
            <a:ext uri="{FF2B5EF4-FFF2-40B4-BE49-F238E27FC236}">
              <a16:creationId xmlns:a16="http://schemas.microsoft.com/office/drawing/2014/main" id="{E76BFC4D-3777-4F30-991A-EE180741EF69}"/>
            </a:ext>
          </a:extLst>
        </xdr:cNvPr>
        <xdr:cNvSpPr txBox="1">
          <a:spLocks noChangeArrowheads="1"/>
        </xdr:cNvSpPr>
      </xdr:nvSpPr>
      <xdr:spPr bwMode="auto">
        <a:xfrm>
          <a:off x="2867025" y="2371725"/>
          <a:ext cx="76200" cy="187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5</xdr:row>
      <xdr:rowOff>0</xdr:rowOff>
    </xdr:from>
    <xdr:to>
      <xdr:col>3</xdr:col>
      <xdr:colOff>180975</xdr:colOff>
      <xdr:row>6</xdr:row>
      <xdr:rowOff>17072</xdr:rowOff>
    </xdr:to>
    <xdr:sp macro="" textlink="">
      <xdr:nvSpPr>
        <xdr:cNvPr id="50" name="Text Box 2">
          <a:extLst>
            <a:ext uri="{FF2B5EF4-FFF2-40B4-BE49-F238E27FC236}">
              <a16:creationId xmlns:a16="http://schemas.microsoft.com/office/drawing/2014/main" id="{012FF069-EB72-4922-9269-19463E2392C9}"/>
            </a:ext>
          </a:extLst>
        </xdr:cNvPr>
        <xdr:cNvSpPr txBox="1">
          <a:spLocks noChangeArrowheads="1"/>
        </xdr:cNvSpPr>
      </xdr:nvSpPr>
      <xdr:spPr bwMode="auto">
        <a:xfrm>
          <a:off x="3076575" y="161925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55172</xdr:rowOff>
    </xdr:to>
    <xdr:sp macro="" textlink="">
      <xdr:nvSpPr>
        <xdr:cNvPr id="51" name="Text Box 2">
          <a:extLst>
            <a:ext uri="{FF2B5EF4-FFF2-40B4-BE49-F238E27FC236}">
              <a16:creationId xmlns:a16="http://schemas.microsoft.com/office/drawing/2014/main" id="{F1C99FC6-28D6-4B9A-95AF-3176051D1309}"/>
            </a:ext>
          </a:extLst>
        </xdr:cNvPr>
        <xdr:cNvSpPr txBox="1">
          <a:spLocks noChangeArrowheads="1"/>
        </xdr:cNvSpPr>
      </xdr:nvSpPr>
      <xdr:spPr bwMode="auto">
        <a:xfrm>
          <a:off x="3076575" y="161925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17072</xdr:rowOff>
    </xdr:to>
    <xdr:sp macro="" textlink="">
      <xdr:nvSpPr>
        <xdr:cNvPr id="52" name="Text Box 2">
          <a:extLst>
            <a:ext uri="{FF2B5EF4-FFF2-40B4-BE49-F238E27FC236}">
              <a16:creationId xmlns:a16="http://schemas.microsoft.com/office/drawing/2014/main" id="{0F673720-A6CE-4C58-9655-4D663332AA5F}"/>
            </a:ext>
          </a:extLst>
        </xdr:cNvPr>
        <xdr:cNvSpPr txBox="1">
          <a:spLocks noChangeArrowheads="1"/>
        </xdr:cNvSpPr>
      </xdr:nvSpPr>
      <xdr:spPr bwMode="auto">
        <a:xfrm>
          <a:off x="3076575" y="161925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55172</xdr:rowOff>
    </xdr:to>
    <xdr:sp macro="" textlink="">
      <xdr:nvSpPr>
        <xdr:cNvPr id="53" name="Text Box 2">
          <a:extLst>
            <a:ext uri="{FF2B5EF4-FFF2-40B4-BE49-F238E27FC236}">
              <a16:creationId xmlns:a16="http://schemas.microsoft.com/office/drawing/2014/main" id="{132F01B8-BD93-4874-99C8-E9DAA781A510}"/>
            </a:ext>
          </a:extLst>
        </xdr:cNvPr>
        <xdr:cNvSpPr txBox="1">
          <a:spLocks noChangeArrowheads="1"/>
        </xdr:cNvSpPr>
      </xdr:nvSpPr>
      <xdr:spPr bwMode="auto">
        <a:xfrm>
          <a:off x="3076575" y="161925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17072</xdr:rowOff>
    </xdr:to>
    <xdr:sp macro="" textlink="">
      <xdr:nvSpPr>
        <xdr:cNvPr id="54" name="Text Box 2">
          <a:extLst>
            <a:ext uri="{FF2B5EF4-FFF2-40B4-BE49-F238E27FC236}">
              <a16:creationId xmlns:a16="http://schemas.microsoft.com/office/drawing/2014/main" id="{4216AD53-EF36-4265-855C-8EB08B34E74A}"/>
            </a:ext>
          </a:extLst>
        </xdr:cNvPr>
        <xdr:cNvSpPr txBox="1">
          <a:spLocks noChangeArrowheads="1"/>
        </xdr:cNvSpPr>
      </xdr:nvSpPr>
      <xdr:spPr bwMode="auto">
        <a:xfrm>
          <a:off x="3076575" y="161925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55172</xdr:rowOff>
    </xdr:to>
    <xdr:sp macro="" textlink="">
      <xdr:nvSpPr>
        <xdr:cNvPr id="55" name="Text Box 2">
          <a:extLst>
            <a:ext uri="{FF2B5EF4-FFF2-40B4-BE49-F238E27FC236}">
              <a16:creationId xmlns:a16="http://schemas.microsoft.com/office/drawing/2014/main" id="{E6C01895-E47F-4B1E-AC1D-1153C5D014D3}"/>
            </a:ext>
          </a:extLst>
        </xdr:cNvPr>
        <xdr:cNvSpPr txBox="1">
          <a:spLocks noChangeArrowheads="1"/>
        </xdr:cNvSpPr>
      </xdr:nvSpPr>
      <xdr:spPr bwMode="auto">
        <a:xfrm>
          <a:off x="3076575" y="161925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26597</xdr:rowOff>
    </xdr:to>
    <xdr:sp macro="" textlink="">
      <xdr:nvSpPr>
        <xdr:cNvPr id="56" name="Text Box 2">
          <a:extLst>
            <a:ext uri="{FF2B5EF4-FFF2-40B4-BE49-F238E27FC236}">
              <a16:creationId xmlns:a16="http://schemas.microsoft.com/office/drawing/2014/main" id="{48DFB7B3-B7F9-483B-87CD-72B1E5BD2814}"/>
            </a:ext>
          </a:extLst>
        </xdr:cNvPr>
        <xdr:cNvSpPr txBox="1">
          <a:spLocks noChangeArrowheads="1"/>
        </xdr:cNvSpPr>
      </xdr:nvSpPr>
      <xdr:spPr bwMode="auto">
        <a:xfrm>
          <a:off x="3076575" y="161925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26597</xdr:rowOff>
    </xdr:to>
    <xdr:sp macro="" textlink="">
      <xdr:nvSpPr>
        <xdr:cNvPr id="57" name="Text Box 2">
          <a:extLst>
            <a:ext uri="{FF2B5EF4-FFF2-40B4-BE49-F238E27FC236}">
              <a16:creationId xmlns:a16="http://schemas.microsoft.com/office/drawing/2014/main" id="{D77440BF-24A8-4FE0-9DA5-BE8FD2CF7BB5}"/>
            </a:ext>
          </a:extLst>
        </xdr:cNvPr>
        <xdr:cNvSpPr txBox="1">
          <a:spLocks noChangeArrowheads="1"/>
        </xdr:cNvSpPr>
      </xdr:nvSpPr>
      <xdr:spPr bwMode="auto">
        <a:xfrm>
          <a:off x="3076575" y="161925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26597</xdr:rowOff>
    </xdr:to>
    <xdr:sp macro="" textlink="">
      <xdr:nvSpPr>
        <xdr:cNvPr id="58" name="Text Box 2">
          <a:extLst>
            <a:ext uri="{FF2B5EF4-FFF2-40B4-BE49-F238E27FC236}">
              <a16:creationId xmlns:a16="http://schemas.microsoft.com/office/drawing/2014/main" id="{42DD761A-D47D-4375-A04F-51F6263B37C2}"/>
            </a:ext>
          </a:extLst>
        </xdr:cNvPr>
        <xdr:cNvSpPr txBox="1">
          <a:spLocks noChangeArrowheads="1"/>
        </xdr:cNvSpPr>
      </xdr:nvSpPr>
      <xdr:spPr bwMode="auto">
        <a:xfrm>
          <a:off x="3076575" y="161925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64697</xdr:rowOff>
    </xdr:to>
    <xdr:sp macro="" textlink="">
      <xdr:nvSpPr>
        <xdr:cNvPr id="59" name="Text Box 2">
          <a:extLst>
            <a:ext uri="{FF2B5EF4-FFF2-40B4-BE49-F238E27FC236}">
              <a16:creationId xmlns:a16="http://schemas.microsoft.com/office/drawing/2014/main" id="{97BEB2CA-00B6-43CA-AA42-2D5764416DC3}"/>
            </a:ext>
          </a:extLst>
        </xdr:cNvPr>
        <xdr:cNvSpPr txBox="1">
          <a:spLocks noChangeArrowheads="1"/>
        </xdr:cNvSpPr>
      </xdr:nvSpPr>
      <xdr:spPr bwMode="auto">
        <a:xfrm>
          <a:off x="3076575" y="1619250"/>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64697</xdr:rowOff>
    </xdr:to>
    <xdr:sp macro="" textlink="">
      <xdr:nvSpPr>
        <xdr:cNvPr id="60" name="Text Box 2">
          <a:extLst>
            <a:ext uri="{FF2B5EF4-FFF2-40B4-BE49-F238E27FC236}">
              <a16:creationId xmlns:a16="http://schemas.microsoft.com/office/drawing/2014/main" id="{0917819B-6431-408F-A6B4-63B9037569F1}"/>
            </a:ext>
          </a:extLst>
        </xdr:cNvPr>
        <xdr:cNvSpPr txBox="1">
          <a:spLocks noChangeArrowheads="1"/>
        </xdr:cNvSpPr>
      </xdr:nvSpPr>
      <xdr:spPr bwMode="auto">
        <a:xfrm>
          <a:off x="3076575" y="1619250"/>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26597</xdr:rowOff>
    </xdr:to>
    <xdr:sp macro="" textlink="">
      <xdr:nvSpPr>
        <xdr:cNvPr id="61" name="Text Box 2">
          <a:extLst>
            <a:ext uri="{FF2B5EF4-FFF2-40B4-BE49-F238E27FC236}">
              <a16:creationId xmlns:a16="http://schemas.microsoft.com/office/drawing/2014/main" id="{518A01F0-E176-48E2-9934-EAAF760A7874}"/>
            </a:ext>
          </a:extLst>
        </xdr:cNvPr>
        <xdr:cNvSpPr txBox="1">
          <a:spLocks noChangeArrowheads="1"/>
        </xdr:cNvSpPr>
      </xdr:nvSpPr>
      <xdr:spPr bwMode="auto">
        <a:xfrm>
          <a:off x="3076575" y="161925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26597</xdr:rowOff>
    </xdr:to>
    <xdr:sp macro="" textlink="">
      <xdr:nvSpPr>
        <xdr:cNvPr id="62" name="Text Box 2">
          <a:extLst>
            <a:ext uri="{FF2B5EF4-FFF2-40B4-BE49-F238E27FC236}">
              <a16:creationId xmlns:a16="http://schemas.microsoft.com/office/drawing/2014/main" id="{0B2942AF-4A5D-4241-9F7F-96C4D6C98E2C}"/>
            </a:ext>
          </a:extLst>
        </xdr:cNvPr>
        <xdr:cNvSpPr txBox="1">
          <a:spLocks noChangeArrowheads="1"/>
        </xdr:cNvSpPr>
      </xdr:nvSpPr>
      <xdr:spPr bwMode="auto">
        <a:xfrm>
          <a:off x="3076575" y="161925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26597</xdr:rowOff>
    </xdr:to>
    <xdr:sp macro="" textlink="">
      <xdr:nvSpPr>
        <xdr:cNvPr id="63" name="Text Box 2">
          <a:extLst>
            <a:ext uri="{FF2B5EF4-FFF2-40B4-BE49-F238E27FC236}">
              <a16:creationId xmlns:a16="http://schemas.microsoft.com/office/drawing/2014/main" id="{B49824E9-9B15-48FE-AA71-97F73CA222A7}"/>
            </a:ext>
          </a:extLst>
        </xdr:cNvPr>
        <xdr:cNvSpPr txBox="1">
          <a:spLocks noChangeArrowheads="1"/>
        </xdr:cNvSpPr>
      </xdr:nvSpPr>
      <xdr:spPr bwMode="auto">
        <a:xfrm>
          <a:off x="3076575" y="161925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17072</xdr:rowOff>
    </xdr:to>
    <xdr:sp macro="" textlink="">
      <xdr:nvSpPr>
        <xdr:cNvPr id="64" name="Text Box 2">
          <a:extLst>
            <a:ext uri="{FF2B5EF4-FFF2-40B4-BE49-F238E27FC236}">
              <a16:creationId xmlns:a16="http://schemas.microsoft.com/office/drawing/2014/main" id="{25947C36-E3AF-4C55-BAB1-2D04C22A6A98}"/>
            </a:ext>
          </a:extLst>
        </xdr:cNvPr>
        <xdr:cNvSpPr txBox="1">
          <a:spLocks noChangeArrowheads="1"/>
        </xdr:cNvSpPr>
      </xdr:nvSpPr>
      <xdr:spPr bwMode="auto">
        <a:xfrm>
          <a:off x="3076575" y="161925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17072</xdr:rowOff>
    </xdr:to>
    <xdr:sp macro="" textlink="">
      <xdr:nvSpPr>
        <xdr:cNvPr id="65" name="Text Box 2">
          <a:extLst>
            <a:ext uri="{FF2B5EF4-FFF2-40B4-BE49-F238E27FC236}">
              <a16:creationId xmlns:a16="http://schemas.microsoft.com/office/drawing/2014/main" id="{ED6F78FC-7382-4667-997E-102820C67566}"/>
            </a:ext>
          </a:extLst>
        </xdr:cNvPr>
        <xdr:cNvSpPr txBox="1">
          <a:spLocks noChangeArrowheads="1"/>
        </xdr:cNvSpPr>
      </xdr:nvSpPr>
      <xdr:spPr bwMode="auto">
        <a:xfrm>
          <a:off x="3076575" y="161925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39885</xdr:rowOff>
    </xdr:to>
    <xdr:sp macro="" textlink="">
      <xdr:nvSpPr>
        <xdr:cNvPr id="66" name="Text Box 2">
          <a:extLst>
            <a:ext uri="{FF2B5EF4-FFF2-40B4-BE49-F238E27FC236}">
              <a16:creationId xmlns:a16="http://schemas.microsoft.com/office/drawing/2014/main" id="{BA60BDEF-93CE-42D8-84BA-8D1551438894}"/>
            </a:ext>
          </a:extLst>
        </xdr:cNvPr>
        <xdr:cNvSpPr txBox="1">
          <a:spLocks noChangeArrowheads="1"/>
        </xdr:cNvSpPr>
      </xdr:nvSpPr>
      <xdr:spPr bwMode="auto">
        <a:xfrm>
          <a:off x="3076575" y="48806100"/>
          <a:ext cx="76200" cy="182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39885</xdr:rowOff>
    </xdr:to>
    <xdr:sp macro="" textlink="">
      <xdr:nvSpPr>
        <xdr:cNvPr id="67" name="Text Box 2">
          <a:extLst>
            <a:ext uri="{FF2B5EF4-FFF2-40B4-BE49-F238E27FC236}">
              <a16:creationId xmlns:a16="http://schemas.microsoft.com/office/drawing/2014/main" id="{E6F9E4DA-F4D0-4A7C-971F-445B101125A8}"/>
            </a:ext>
          </a:extLst>
        </xdr:cNvPr>
        <xdr:cNvSpPr txBox="1">
          <a:spLocks noChangeArrowheads="1"/>
        </xdr:cNvSpPr>
      </xdr:nvSpPr>
      <xdr:spPr bwMode="auto">
        <a:xfrm>
          <a:off x="3076575" y="48806100"/>
          <a:ext cx="76200" cy="182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39885</xdr:rowOff>
    </xdr:to>
    <xdr:sp macro="" textlink="">
      <xdr:nvSpPr>
        <xdr:cNvPr id="68" name="Text Box 2">
          <a:extLst>
            <a:ext uri="{FF2B5EF4-FFF2-40B4-BE49-F238E27FC236}">
              <a16:creationId xmlns:a16="http://schemas.microsoft.com/office/drawing/2014/main" id="{10192BF1-4E47-437E-A8F9-0708F419E115}"/>
            </a:ext>
          </a:extLst>
        </xdr:cNvPr>
        <xdr:cNvSpPr txBox="1">
          <a:spLocks noChangeArrowheads="1"/>
        </xdr:cNvSpPr>
      </xdr:nvSpPr>
      <xdr:spPr bwMode="auto">
        <a:xfrm>
          <a:off x="3076575" y="48806100"/>
          <a:ext cx="76200" cy="182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39885</xdr:rowOff>
    </xdr:to>
    <xdr:sp macro="" textlink="">
      <xdr:nvSpPr>
        <xdr:cNvPr id="69" name="Text Box 2">
          <a:extLst>
            <a:ext uri="{FF2B5EF4-FFF2-40B4-BE49-F238E27FC236}">
              <a16:creationId xmlns:a16="http://schemas.microsoft.com/office/drawing/2014/main" id="{B5D31D75-13CF-4F82-8C0B-3D468656E237}"/>
            </a:ext>
          </a:extLst>
        </xdr:cNvPr>
        <xdr:cNvSpPr txBox="1">
          <a:spLocks noChangeArrowheads="1"/>
        </xdr:cNvSpPr>
      </xdr:nvSpPr>
      <xdr:spPr bwMode="auto">
        <a:xfrm>
          <a:off x="3076575" y="48806100"/>
          <a:ext cx="76200" cy="182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39885</xdr:rowOff>
    </xdr:to>
    <xdr:sp macro="" textlink="">
      <xdr:nvSpPr>
        <xdr:cNvPr id="70" name="Text Box 2">
          <a:extLst>
            <a:ext uri="{FF2B5EF4-FFF2-40B4-BE49-F238E27FC236}">
              <a16:creationId xmlns:a16="http://schemas.microsoft.com/office/drawing/2014/main" id="{8610A25B-266C-4F48-820B-54547D565DC9}"/>
            </a:ext>
          </a:extLst>
        </xdr:cNvPr>
        <xdr:cNvSpPr txBox="1">
          <a:spLocks noChangeArrowheads="1"/>
        </xdr:cNvSpPr>
      </xdr:nvSpPr>
      <xdr:spPr bwMode="auto">
        <a:xfrm>
          <a:off x="3076575" y="48806100"/>
          <a:ext cx="76200" cy="182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39885</xdr:rowOff>
    </xdr:to>
    <xdr:sp macro="" textlink="">
      <xdr:nvSpPr>
        <xdr:cNvPr id="71" name="Text Box 2">
          <a:extLst>
            <a:ext uri="{FF2B5EF4-FFF2-40B4-BE49-F238E27FC236}">
              <a16:creationId xmlns:a16="http://schemas.microsoft.com/office/drawing/2014/main" id="{30DA3EE6-C4C6-4592-8034-CFAB9C38794A}"/>
            </a:ext>
          </a:extLst>
        </xdr:cNvPr>
        <xdr:cNvSpPr txBox="1">
          <a:spLocks noChangeArrowheads="1"/>
        </xdr:cNvSpPr>
      </xdr:nvSpPr>
      <xdr:spPr bwMode="auto">
        <a:xfrm>
          <a:off x="3076575" y="48806100"/>
          <a:ext cx="76200" cy="182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39885</xdr:rowOff>
    </xdr:to>
    <xdr:sp macro="" textlink="">
      <xdr:nvSpPr>
        <xdr:cNvPr id="72" name="Text Box 2">
          <a:extLst>
            <a:ext uri="{FF2B5EF4-FFF2-40B4-BE49-F238E27FC236}">
              <a16:creationId xmlns:a16="http://schemas.microsoft.com/office/drawing/2014/main" id="{7B1DF192-FBEF-4588-B5AD-EC322A36BDA3}"/>
            </a:ext>
          </a:extLst>
        </xdr:cNvPr>
        <xdr:cNvSpPr txBox="1">
          <a:spLocks noChangeArrowheads="1"/>
        </xdr:cNvSpPr>
      </xdr:nvSpPr>
      <xdr:spPr bwMode="auto">
        <a:xfrm>
          <a:off x="3076575" y="48806100"/>
          <a:ext cx="76200" cy="182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39885</xdr:rowOff>
    </xdr:to>
    <xdr:sp macro="" textlink="">
      <xdr:nvSpPr>
        <xdr:cNvPr id="73" name="Text Box 2">
          <a:extLst>
            <a:ext uri="{FF2B5EF4-FFF2-40B4-BE49-F238E27FC236}">
              <a16:creationId xmlns:a16="http://schemas.microsoft.com/office/drawing/2014/main" id="{2898E86D-9E32-482B-AA5F-F40EFE3874C8}"/>
            </a:ext>
          </a:extLst>
        </xdr:cNvPr>
        <xdr:cNvSpPr txBox="1">
          <a:spLocks noChangeArrowheads="1"/>
        </xdr:cNvSpPr>
      </xdr:nvSpPr>
      <xdr:spPr bwMode="auto">
        <a:xfrm>
          <a:off x="3076575" y="48806100"/>
          <a:ext cx="76200" cy="1826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5</xdr:row>
      <xdr:rowOff>0</xdr:rowOff>
    </xdr:from>
    <xdr:to>
      <xdr:col>3</xdr:col>
      <xdr:colOff>180975</xdr:colOff>
      <xdr:row>6</xdr:row>
      <xdr:rowOff>16212</xdr:rowOff>
    </xdr:to>
    <xdr:sp macro="" textlink="">
      <xdr:nvSpPr>
        <xdr:cNvPr id="74" name="Text Box 2">
          <a:extLst>
            <a:ext uri="{FF2B5EF4-FFF2-40B4-BE49-F238E27FC236}">
              <a16:creationId xmlns:a16="http://schemas.microsoft.com/office/drawing/2014/main" id="{6179AEE8-A5F3-4493-8E9D-A86DD6ADF3F4}"/>
            </a:ext>
          </a:extLst>
        </xdr:cNvPr>
        <xdr:cNvSpPr txBox="1">
          <a:spLocks noChangeArrowheads="1"/>
        </xdr:cNvSpPr>
      </xdr:nvSpPr>
      <xdr:spPr bwMode="auto">
        <a:xfrm>
          <a:off x="2657475" y="126682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54312</xdr:rowOff>
    </xdr:to>
    <xdr:sp macro="" textlink="">
      <xdr:nvSpPr>
        <xdr:cNvPr id="75" name="Text Box 2">
          <a:extLst>
            <a:ext uri="{FF2B5EF4-FFF2-40B4-BE49-F238E27FC236}">
              <a16:creationId xmlns:a16="http://schemas.microsoft.com/office/drawing/2014/main" id="{0B47ACE0-9441-40CA-9BBA-EA709C6994A4}"/>
            </a:ext>
          </a:extLst>
        </xdr:cNvPr>
        <xdr:cNvSpPr txBox="1">
          <a:spLocks noChangeArrowheads="1"/>
        </xdr:cNvSpPr>
      </xdr:nvSpPr>
      <xdr:spPr bwMode="auto">
        <a:xfrm>
          <a:off x="2657475" y="126682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16212</xdr:rowOff>
    </xdr:to>
    <xdr:sp macro="" textlink="">
      <xdr:nvSpPr>
        <xdr:cNvPr id="76" name="Text Box 2">
          <a:extLst>
            <a:ext uri="{FF2B5EF4-FFF2-40B4-BE49-F238E27FC236}">
              <a16:creationId xmlns:a16="http://schemas.microsoft.com/office/drawing/2014/main" id="{96A0BFD3-E648-40A7-B9B2-C3D9290CEEB4}"/>
            </a:ext>
          </a:extLst>
        </xdr:cNvPr>
        <xdr:cNvSpPr txBox="1">
          <a:spLocks noChangeArrowheads="1"/>
        </xdr:cNvSpPr>
      </xdr:nvSpPr>
      <xdr:spPr bwMode="auto">
        <a:xfrm>
          <a:off x="2657475" y="126682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54312</xdr:rowOff>
    </xdr:to>
    <xdr:sp macro="" textlink="">
      <xdr:nvSpPr>
        <xdr:cNvPr id="77" name="Text Box 2">
          <a:extLst>
            <a:ext uri="{FF2B5EF4-FFF2-40B4-BE49-F238E27FC236}">
              <a16:creationId xmlns:a16="http://schemas.microsoft.com/office/drawing/2014/main" id="{07CEA761-A383-4C14-B921-D180AF2CDDD6}"/>
            </a:ext>
          </a:extLst>
        </xdr:cNvPr>
        <xdr:cNvSpPr txBox="1">
          <a:spLocks noChangeArrowheads="1"/>
        </xdr:cNvSpPr>
      </xdr:nvSpPr>
      <xdr:spPr bwMode="auto">
        <a:xfrm>
          <a:off x="2657475" y="126682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16212</xdr:rowOff>
    </xdr:to>
    <xdr:sp macro="" textlink="">
      <xdr:nvSpPr>
        <xdr:cNvPr id="78" name="Text Box 2">
          <a:extLst>
            <a:ext uri="{FF2B5EF4-FFF2-40B4-BE49-F238E27FC236}">
              <a16:creationId xmlns:a16="http://schemas.microsoft.com/office/drawing/2014/main" id="{939B716E-9866-4064-808C-C1E42FE1CD3C}"/>
            </a:ext>
          </a:extLst>
        </xdr:cNvPr>
        <xdr:cNvSpPr txBox="1">
          <a:spLocks noChangeArrowheads="1"/>
        </xdr:cNvSpPr>
      </xdr:nvSpPr>
      <xdr:spPr bwMode="auto">
        <a:xfrm>
          <a:off x="2657475" y="126682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54312</xdr:rowOff>
    </xdr:to>
    <xdr:sp macro="" textlink="">
      <xdr:nvSpPr>
        <xdr:cNvPr id="79" name="Text Box 2">
          <a:extLst>
            <a:ext uri="{FF2B5EF4-FFF2-40B4-BE49-F238E27FC236}">
              <a16:creationId xmlns:a16="http://schemas.microsoft.com/office/drawing/2014/main" id="{D07FEA17-485D-49D9-82C8-DB40BD329617}"/>
            </a:ext>
          </a:extLst>
        </xdr:cNvPr>
        <xdr:cNvSpPr txBox="1">
          <a:spLocks noChangeArrowheads="1"/>
        </xdr:cNvSpPr>
      </xdr:nvSpPr>
      <xdr:spPr bwMode="auto">
        <a:xfrm>
          <a:off x="2657475" y="126682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80" name="Text Box 2">
          <a:extLst>
            <a:ext uri="{FF2B5EF4-FFF2-40B4-BE49-F238E27FC236}">
              <a16:creationId xmlns:a16="http://schemas.microsoft.com/office/drawing/2014/main" id="{4EF5A3D3-D70A-4FDC-9B74-A7A67DCB3C07}"/>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81" name="Text Box 2">
          <a:extLst>
            <a:ext uri="{FF2B5EF4-FFF2-40B4-BE49-F238E27FC236}">
              <a16:creationId xmlns:a16="http://schemas.microsoft.com/office/drawing/2014/main" id="{C9361B92-2B08-4CC9-A59F-E68B61E565C4}"/>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82" name="Text Box 2">
          <a:extLst>
            <a:ext uri="{FF2B5EF4-FFF2-40B4-BE49-F238E27FC236}">
              <a16:creationId xmlns:a16="http://schemas.microsoft.com/office/drawing/2014/main" id="{A4B9306E-E7B2-433F-8609-E675FD3A6C61}"/>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63837</xdr:rowOff>
    </xdr:to>
    <xdr:sp macro="" textlink="">
      <xdr:nvSpPr>
        <xdr:cNvPr id="83" name="Text Box 2">
          <a:extLst>
            <a:ext uri="{FF2B5EF4-FFF2-40B4-BE49-F238E27FC236}">
              <a16:creationId xmlns:a16="http://schemas.microsoft.com/office/drawing/2014/main" id="{B3095D1D-D6D5-4B1E-ABFB-A9C475CB2FBB}"/>
            </a:ext>
          </a:extLst>
        </xdr:cNvPr>
        <xdr:cNvSpPr txBox="1">
          <a:spLocks noChangeArrowheads="1"/>
        </xdr:cNvSpPr>
      </xdr:nvSpPr>
      <xdr:spPr bwMode="auto">
        <a:xfrm>
          <a:off x="2657475" y="1266825"/>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63837</xdr:rowOff>
    </xdr:to>
    <xdr:sp macro="" textlink="">
      <xdr:nvSpPr>
        <xdr:cNvPr id="84" name="Text Box 2">
          <a:extLst>
            <a:ext uri="{FF2B5EF4-FFF2-40B4-BE49-F238E27FC236}">
              <a16:creationId xmlns:a16="http://schemas.microsoft.com/office/drawing/2014/main" id="{FDC33737-FA45-4972-89CC-DE50F1BC19FC}"/>
            </a:ext>
          </a:extLst>
        </xdr:cNvPr>
        <xdr:cNvSpPr txBox="1">
          <a:spLocks noChangeArrowheads="1"/>
        </xdr:cNvSpPr>
      </xdr:nvSpPr>
      <xdr:spPr bwMode="auto">
        <a:xfrm>
          <a:off x="2657475" y="1266825"/>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85" name="Text Box 2">
          <a:extLst>
            <a:ext uri="{FF2B5EF4-FFF2-40B4-BE49-F238E27FC236}">
              <a16:creationId xmlns:a16="http://schemas.microsoft.com/office/drawing/2014/main" id="{DEB782F9-3FAF-4ADC-B782-0F9B8A8BF00E}"/>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86" name="Text Box 2">
          <a:extLst>
            <a:ext uri="{FF2B5EF4-FFF2-40B4-BE49-F238E27FC236}">
              <a16:creationId xmlns:a16="http://schemas.microsoft.com/office/drawing/2014/main" id="{B0892D5D-C117-4953-ABC6-881A3C78C2F6}"/>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87" name="Text Box 2">
          <a:extLst>
            <a:ext uri="{FF2B5EF4-FFF2-40B4-BE49-F238E27FC236}">
              <a16:creationId xmlns:a16="http://schemas.microsoft.com/office/drawing/2014/main" id="{D5515E04-8F75-4DA5-ACE7-6DD3206114E1}"/>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16212</xdr:rowOff>
    </xdr:to>
    <xdr:sp macro="" textlink="">
      <xdr:nvSpPr>
        <xdr:cNvPr id="88" name="Text Box 2">
          <a:extLst>
            <a:ext uri="{FF2B5EF4-FFF2-40B4-BE49-F238E27FC236}">
              <a16:creationId xmlns:a16="http://schemas.microsoft.com/office/drawing/2014/main" id="{A663804A-F61A-49CC-A803-C90CFFDDBF29}"/>
            </a:ext>
          </a:extLst>
        </xdr:cNvPr>
        <xdr:cNvSpPr txBox="1">
          <a:spLocks noChangeArrowheads="1"/>
        </xdr:cNvSpPr>
      </xdr:nvSpPr>
      <xdr:spPr bwMode="auto">
        <a:xfrm>
          <a:off x="2657475" y="126682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16212</xdr:rowOff>
    </xdr:to>
    <xdr:sp macro="" textlink="">
      <xdr:nvSpPr>
        <xdr:cNvPr id="89" name="Text Box 2">
          <a:extLst>
            <a:ext uri="{FF2B5EF4-FFF2-40B4-BE49-F238E27FC236}">
              <a16:creationId xmlns:a16="http://schemas.microsoft.com/office/drawing/2014/main" id="{8E1573E9-32C0-42AC-9BED-874829C88538}"/>
            </a:ext>
          </a:extLst>
        </xdr:cNvPr>
        <xdr:cNvSpPr txBox="1">
          <a:spLocks noChangeArrowheads="1"/>
        </xdr:cNvSpPr>
      </xdr:nvSpPr>
      <xdr:spPr bwMode="auto">
        <a:xfrm>
          <a:off x="2657475" y="126682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16212</xdr:rowOff>
    </xdr:to>
    <xdr:sp macro="" textlink="">
      <xdr:nvSpPr>
        <xdr:cNvPr id="90" name="Text Box 2">
          <a:extLst>
            <a:ext uri="{FF2B5EF4-FFF2-40B4-BE49-F238E27FC236}">
              <a16:creationId xmlns:a16="http://schemas.microsoft.com/office/drawing/2014/main" id="{72CA7572-500F-420B-86DE-65686DEC941E}"/>
            </a:ext>
          </a:extLst>
        </xdr:cNvPr>
        <xdr:cNvSpPr txBox="1">
          <a:spLocks noChangeArrowheads="1"/>
        </xdr:cNvSpPr>
      </xdr:nvSpPr>
      <xdr:spPr bwMode="auto">
        <a:xfrm>
          <a:off x="2657475" y="126682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54312</xdr:rowOff>
    </xdr:to>
    <xdr:sp macro="" textlink="">
      <xdr:nvSpPr>
        <xdr:cNvPr id="91" name="Text Box 2">
          <a:extLst>
            <a:ext uri="{FF2B5EF4-FFF2-40B4-BE49-F238E27FC236}">
              <a16:creationId xmlns:a16="http://schemas.microsoft.com/office/drawing/2014/main" id="{E2C7E344-92A4-4254-B92B-0D93F5D87C79}"/>
            </a:ext>
          </a:extLst>
        </xdr:cNvPr>
        <xdr:cNvSpPr txBox="1">
          <a:spLocks noChangeArrowheads="1"/>
        </xdr:cNvSpPr>
      </xdr:nvSpPr>
      <xdr:spPr bwMode="auto">
        <a:xfrm>
          <a:off x="2657475" y="126682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16212</xdr:rowOff>
    </xdr:to>
    <xdr:sp macro="" textlink="">
      <xdr:nvSpPr>
        <xdr:cNvPr id="92" name="Text Box 2">
          <a:extLst>
            <a:ext uri="{FF2B5EF4-FFF2-40B4-BE49-F238E27FC236}">
              <a16:creationId xmlns:a16="http://schemas.microsoft.com/office/drawing/2014/main" id="{ACCD09BF-0C1F-4083-8CD7-58D3259E0A78}"/>
            </a:ext>
          </a:extLst>
        </xdr:cNvPr>
        <xdr:cNvSpPr txBox="1">
          <a:spLocks noChangeArrowheads="1"/>
        </xdr:cNvSpPr>
      </xdr:nvSpPr>
      <xdr:spPr bwMode="auto">
        <a:xfrm>
          <a:off x="2657475" y="126682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54312</xdr:rowOff>
    </xdr:to>
    <xdr:sp macro="" textlink="">
      <xdr:nvSpPr>
        <xdr:cNvPr id="93" name="Text Box 2">
          <a:extLst>
            <a:ext uri="{FF2B5EF4-FFF2-40B4-BE49-F238E27FC236}">
              <a16:creationId xmlns:a16="http://schemas.microsoft.com/office/drawing/2014/main" id="{DB5BB0DB-F76A-48AE-9523-C05D488BD945}"/>
            </a:ext>
          </a:extLst>
        </xdr:cNvPr>
        <xdr:cNvSpPr txBox="1">
          <a:spLocks noChangeArrowheads="1"/>
        </xdr:cNvSpPr>
      </xdr:nvSpPr>
      <xdr:spPr bwMode="auto">
        <a:xfrm>
          <a:off x="2657475" y="126682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16212</xdr:rowOff>
    </xdr:to>
    <xdr:sp macro="" textlink="">
      <xdr:nvSpPr>
        <xdr:cNvPr id="94" name="Text Box 2">
          <a:extLst>
            <a:ext uri="{FF2B5EF4-FFF2-40B4-BE49-F238E27FC236}">
              <a16:creationId xmlns:a16="http://schemas.microsoft.com/office/drawing/2014/main" id="{88055C9A-9B3E-4BF4-B776-E34BA31675FF}"/>
            </a:ext>
          </a:extLst>
        </xdr:cNvPr>
        <xdr:cNvSpPr txBox="1">
          <a:spLocks noChangeArrowheads="1"/>
        </xdr:cNvSpPr>
      </xdr:nvSpPr>
      <xdr:spPr bwMode="auto">
        <a:xfrm>
          <a:off x="2657475" y="126682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54312</xdr:rowOff>
    </xdr:to>
    <xdr:sp macro="" textlink="">
      <xdr:nvSpPr>
        <xdr:cNvPr id="95" name="Text Box 2">
          <a:extLst>
            <a:ext uri="{FF2B5EF4-FFF2-40B4-BE49-F238E27FC236}">
              <a16:creationId xmlns:a16="http://schemas.microsoft.com/office/drawing/2014/main" id="{91E052D9-41EB-48BA-969E-285ED3FBCCA0}"/>
            </a:ext>
          </a:extLst>
        </xdr:cNvPr>
        <xdr:cNvSpPr txBox="1">
          <a:spLocks noChangeArrowheads="1"/>
        </xdr:cNvSpPr>
      </xdr:nvSpPr>
      <xdr:spPr bwMode="auto">
        <a:xfrm>
          <a:off x="2657475" y="126682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96" name="Text Box 2">
          <a:extLst>
            <a:ext uri="{FF2B5EF4-FFF2-40B4-BE49-F238E27FC236}">
              <a16:creationId xmlns:a16="http://schemas.microsoft.com/office/drawing/2014/main" id="{F85FEC70-63D1-4E32-86E7-BEE74D0028B1}"/>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97" name="Text Box 2">
          <a:extLst>
            <a:ext uri="{FF2B5EF4-FFF2-40B4-BE49-F238E27FC236}">
              <a16:creationId xmlns:a16="http://schemas.microsoft.com/office/drawing/2014/main" id="{DD0D709C-6012-4CC7-A18C-DFC5BDA41282}"/>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98" name="Text Box 2">
          <a:extLst>
            <a:ext uri="{FF2B5EF4-FFF2-40B4-BE49-F238E27FC236}">
              <a16:creationId xmlns:a16="http://schemas.microsoft.com/office/drawing/2014/main" id="{BD61BD77-9DBD-4AB6-98AE-04B171BAAA82}"/>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63837</xdr:rowOff>
    </xdr:to>
    <xdr:sp macro="" textlink="">
      <xdr:nvSpPr>
        <xdr:cNvPr id="99" name="Text Box 2">
          <a:extLst>
            <a:ext uri="{FF2B5EF4-FFF2-40B4-BE49-F238E27FC236}">
              <a16:creationId xmlns:a16="http://schemas.microsoft.com/office/drawing/2014/main" id="{F1B2A3A9-E1CB-4A74-B4C3-28A67FA23539}"/>
            </a:ext>
          </a:extLst>
        </xdr:cNvPr>
        <xdr:cNvSpPr txBox="1">
          <a:spLocks noChangeArrowheads="1"/>
        </xdr:cNvSpPr>
      </xdr:nvSpPr>
      <xdr:spPr bwMode="auto">
        <a:xfrm>
          <a:off x="2657475" y="1266825"/>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59055</xdr:colOff>
      <xdr:row>8</xdr:row>
      <xdr:rowOff>83820</xdr:rowOff>
    </xdr:from>
    <xdr:to>
      <xdr:col>3</xdr:col>
      <xdr:colOff>135255</xdr:colOff>
      <xdr:row>8</xdr:row>
      <xdr:rowOff>321409</xdr:rowOff>
    </xdr:to>
    <xdr:sp macro="" textlink="">
      <xdr:nvSpPr>
        <xdr:cNvPr id="100" name="Text Box 2">
          <a:extLst>
            <a:ext uri="{FF2B5EF4-FFF2-40B4-BE49-F238E27FC236}">
              <a16:creationId xmlns:a16="http://schemas.microsoft.com/office/drawing/2014/main" id="{08359B43-BCB1-4218-9602-67672102F959}"/>
            </a:ext>
          </a:extLst>
        </xdr:cNvPr>
        <xdr:cNvSpPr txBox="1">
          <a:spLocks noChangeArrowheads="1"/>
        </xdr:cNvSpPr>
      </xdr:nvSpPr>
      <xdr:spPr bwMode="auto">
        <a:xfrm>
          <a:off x="2383155" y="1882140"/>
          <a:ext cx="76200" cy="2390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101" name="Text Box 2">
          <a:extLst>
            <a:ext uri="{FF2B5EF4-FFF2-40B4-BE49-F238E27FC236}">
              <a16:creationId xmlns:a16="http://schemas.microsoft.com/office/drawing/2014/main" id="{EEE2D828-C230-4C6F-8DAB-AE24892D82B6}"/>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102" name="Text Box 2">
          <a:extLst>
            <a:ext uri="{FF2B5EF4-FFF2-40B4-BE49-F238E27FC236}">
              <a16:creationId xmlns:a16="http://schemas.microsoft.com/office/drawing/2014/main" id="{5CC8498B-A1E0-417A-8131-D5E61FC7EDC4}"/>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25737</xdr:rowOff>
    </xdr:to>
    <xdr:sp macro="" textlink="">
      <xdr:nvSpPr>
        <xdr:cNvPr id="103" name="Text Box 2">
          <a:extLst>
            <a:ext uri="{FF2B5EF4-FFF2-40B4-BE49-F238E27FC236}">
              <a16:creationId xmlns:a16="http://schemas.microsoft.com/office/drawing/2014/main" id="{E8E0946E-80DC-4F8F-9868-FD28036A76BD}"/>
            </a:ext>
          </a:extLst>
        </xdr:cNvPr>
        <xdr:cNvSpPr txBox="1">
          <a:spLocks noChangeArrowheads="1"/>
        </xdr:cNvSpPr>
      </xdr:nvSpPr>
      <xdr:spPr bwMode="auto">
        <a:xfrm>
          <a:off x="2657475" y="126682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16212</xdr:rowOff>
    </xdr:to>
    <xdr:sp macro="" textlink="">
      <xdr:nvSpPr>
        <xdr:cNvPr id="104" name="Text Box 2">
          <a:extLst>
            <a:ext uri="{FF2B5EF4-FFF2-40B4-BE49-F238E27FC236}">
              <a16:creationId xmlns:a16="http://schemas.microsoft.com/office/drawing/2014/main" id="{1A8314C4-9470-4D13-B533-019F9BC8C38C}"/>
            </a:ext>
          </a:extLst>
        </xdr:cNvPr>
        <xdr:cNvSpPr txBox="1">
          <a:spLocks noChangeArrowheads="1"/>
        </xdr:cNvSpPr>
      </xdr:nvSpPr>
      <xdr:spPr bwMode="auto">
        <a:xfrm>
          <a:off x="2657475" y="126682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16212</xdr:rowOff>
    </xdr:to>
    <xdr:sp macro="" textlink="">
      <xdr:nvSpPr>
        <xdr:cNvPr id="105" name="Text Box 2">
          <a:extLst>
            <a:ext uri="{FF2B5EF4-FFF2-40B4-BE49-F238E27FC236}">
              <a16:creationId xmlns:a16="http://schemas.microsoft.com/office/drawing/2014/main" id="{3C31E0E5-11F8-4986-A34D-2004CFE05174}"/>
            </a:ext>
          </a:extLst>
        </xdr:cNvPr>
        <xdr:cNvSpPr txBox="1">
          <a:spLocks noChangeArrowheads="1"/>
        </xdr:cNvSpPr>
      </xdr:nvSpPr>
      <xdr:spPr bwMode="auto">
        <a:xfrm>
          <a:off x="2657475" y="126682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38054</xdr:rowOff>
    </xdr:to>
    <xdr:sp macro="" textlink="">
      <xdr:nvSpPr>
        <xdr:cNvPr id="2" name="Text Box 2">
          <a:extLst>
            <a:ext uri="{FF2B5EF4-FFF2-40B4-BE49-F238E27FC236}">
              <a16:creationId xmlns:a16="http://schemas.microsoft.com/office/drawing/2014/main" id="{F3F1B647-E00A-4F49-AD61-BF7602AD7D3A}"/>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38054</xdr:rowOff>
    </xdr:to>
    <xdr:sp macro="" textlink="">
      <xdr:nvSpPr>
        <xdr:cNvPr id="3" name="Text Box 2">
          <a:extLst>
            <a:ext uri="{FF2B5EF4-FFF2-40B4-BE49-F238E27FC236}">
              <a16:creationId xmlns:a16="http://schemas.microsoft.com/office/drawing/2014/main" id="{A07EC094-7B8B-4D89-8B73-3AB25963442C}"/>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38054</xdr:rowOff>
    </xdr:to>
    <xdr:sp macro="" textlink="">
      <xdr:nvSpPr>
        <xdr:cNvPr id="4" name="Text Box 2">
          <a:extLst>
            <a:ext uri="{FF2B5EF4-FFF2-40B4-BE49-F238E27FC236}">
              <a16:creationId xmlns:a16="http://schemas.microsoft.com/office/drawing/2014/main" id="{3D8C50FC-D871-4746-A142-648A841708EF}"/>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38054</xdr:rowOff>
    </xdr:to>
    <xdr:sp macro="" textlink="">
      <xdr:nvSpPr>
        <xdr:cNvPr id="5" name="Text Box 2">
          <a:extLst>
            <a:ext uri="{FF2B5EF4-FFF2-40B4-BE49-F238E27FC236}">
              <a16:creationId xmlns:a16="http://schemas.microsoft.com/office/drawing/2014/main" id="{FCB9960C-8D97-4F29-A058-8E201D74B57C}"/>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38054</xdr:rowOff>
    </xdr:to>
    <xdr:sp macro="" textlink="">
      <xdr:nvSpPr>
        <xdr:cNvPr id="6" name="Text Box 2">
          <a:extLst>
            <a:ext uri="{FF2B5EF4-FFF2-40B4-BE49-F238E27FC236}">
              <a16:creationId xmlns:a16="http://schemas.microsoft.com/office/drawing/2014/main" id="{38F24312-BCB2-416F-8A9E-637A5E259080}"/>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38054</xdr:rowOff>
    </xdr:to>
    <xdr:sp macro="" textlink="">
      <xdr:nvSpPr>
        <xdr:cNvPr id="7" name="Text Box 2">
          <a:extLst>
            <a:ext uri="{FF2B5EF4-FFF2-40B4-BE49-F238E27FC236}">
              <a16:creationId xmlns:a16="http://schemas.microsoft.com/office/drawing/2014/main" id="{9CC48414-D3BA-4A47-8494-669074710800}"/>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38054</xdr:rowOff>
    </xdr:to>
    <xdr:sp macro="" textlink="">
      <xdr:nvSpPr>
        <xdr:cNvPr id="8" name="Text Box 2">
          <a:extLst>
            <a:ext uri="{FF2B5EF4-FFF2-40B4-BE49-F238E27FC236}">
              <a16:creationId xmlns:a16="http://schemas.microsoft.com/office/drawing/2014/main" id="{E63548E4-9BAD-4662-8115-8FAAB16BE292}"/>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38054</xdr:rowOff>
    </xdr:to>
    <xdr:sp macro="" textlink="">
      <xdr:nvSpPr>
        <xdr:cNvPr id="9" name="Text Box 2">
          <a:extLst>
            <a:ext uri="{FF2B5EF4-FFF2-40B4-BE49-F238E27FC236}">
              <a16:creationId xmlns:a16="http://schemas.microsoft.com/office/drawing/2014/main" id="{90C5D9F8-0876-4CCD-B95C-82EE239AFE35}"/>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26576</xdr:rowOff>
    </xdr:to>
    <xdr:sp macro="" textlink="">
      <xdr:nvSpPr>
        <xdr:cNvPr id="34" name="Text Box 2">
          <a:extLst>
            <a:ext uri="{FF2B5EF4-FFF2-40B4-BE49-F238E27FC236}">
              <a16:creationId xmlns:a16="http://schemas.microsoft.com/office/drawing/2014/main" id="{F1C02BFD-DAFE-48EC-AA24-219B44E5D6AE}"/>
            </a:ext>
          </a:extLst>
        </xdr:cNvPr>
        <xdr:cNvSpPr txBox="1">
          <a:spLocks noChangeArrowheads="1"/>
        </xdr:cNvSpPr>
      </xdr:nvSpPr>
      <xdr:spPr bwMode="auto">
        <a:xfrm>
          <a:off x="2870835" y="353720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26576</xdr:rowOff>
    </xdr:to>
    <xdr:sp macro="" textlink="">
      <xdr:nvSpPr>
        <xdr:cNvPr id="35" name="Text Box 2">
          <a:extLst>
            <a:ext uri="{FF2B5EF4-FFF2-40B4-BE49-F238E27FC236}">
              <a16:creationId xmlns:a16="http://schemas.microsoft.com/office/drawing/2014/main" id="{E0B02C05-430F-4F9E-9868-F58445301CEB}"/>
            </a:ext>
          </a:extLst>
        </xdr:cNvPr>
        <xdr:cNvSpPr txBox="1">
          <a:spLocks noChangeArrowheads="1"/>
        </xdr:cNvSpPr>
      </xdr:nvSpPr>
      <xdr:spPr bwMode="auto">
        <a:xfrm>
          <a:off x="2870835" y="353720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26576</xdr:rowOff>
    </xdr:to>
    <xdr:sp macro="" textlink="">
      <xdr:nvSpPr>
        <xdr:cNvPr id="36" name="Text Box 2">
          <a:extLst>
            <a:ext uri="{FF2B5EF4-FFF2-40B4-BE49-F238E27FC236}">
              <a16:creationId xmlns:a16="http://schemas.microsoft.com/office/drawing/2014/main" id="{3F61B77A-8E49-421C-9BC0-DDAFA18EC3BE}"/>
            </a:ext>
          </a:extLst>
        </xdr:cNvPr>
        <xdr:cNvSpPr txBox="1">
          <a:spLocks noChangeArrowheads="1"/>
        </xdr:cNvSpPr>
      </xdr:nvSpPr>
      <xdr:spPr bwMode="auto">
        <a:xfrm>
          <a:off x="2870835" y="353720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26576</xdr:rowOff>
    </xdr:to>
    <xdr:sp macro="" textlink="">
      <xdr:nvSpPr>
        <xdr:cNvPr id="37" name="Text Box 2">
          <a:extLst>
            <a:ext uri="{FF2B5EF4-FFF2-40B4-BE49-F238E27FC236}">
              <a16:creationId xmlns:a16="http://schemas.microsoft.com/office/drawing/2014/main" id="{25FB2E20-EBA2-476E-A191-29D0BAAA1CE7}"/>
            </a:ext>
          </a:extLst>
        </xdr:cNvPr>
        <xdr:cNvSpPr txBox="1">
          <a:spLocks noChangeArrowheads="1"/>
        </xdr:cNvSpPr>
      </xdr:nvSpPr>
      <xdr:spPr bwMode="auto">
        <a:xfrm>
          <a:off x="2870835" y="353720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26576</xdr:rowOff>
    </xdr:to>
    <xdr:sp macro="" textlink="">
      <xdr:nvSpPr>
        <xdr:cNvPr id="38" name="Text Box 2">
          <a:extLst>
            <a:ext uri="{FF2B5EF4-FFF2-40B4-BE49-F238E27FC236}">
              <a16:creationId xmlns:a16="http://schemas.microsoft.com/office/drawing/2014/main" id="{755D609F-904C-4EE9-8157-F20833B81B52}"/>
            </a:ext>
          </a:extLst>
        </xdr:cNvPr>
        <xdr:cNvSpPr txBox="1">
          <a:spLocks noChangeArrowheads="1"/>
        </xdr:cNvSpPr>
      </xdr:nvSpPr>
      <xdr:spPr bwMode="auto">
        <a:xfrm>
          <a:off x="2870835" y="353720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26576</xdr:rowOff>
    </xdr:to>
    <xdr:sp macro="" textlink="">
      <xdr:nvSpPr>
        <xdr:cNvPr id="39" name="Text Box 2">
          <a:extLst>
            <a:ext uri="{FF2B5EF4-FFF2-40B4-BE49-F238E27FC236}">
              <a16:creationId xmlns:a16="http://schemas.microsoft.com/office/drawing/2014/main" id="{6BB2712D-86C7-40E3-9434-CA7D3CA341DE}"/>
            </a:ext>
          </a:extLst>
        </xdr:cNvPr>
        <xdr:cNvSpPr txBox="1">
          <a:spLocks noChangeArrowheads="1"/>
        </xdr:cNvSpPr>
      </xdr:nvSpPr>
      <xdr:spPr bwMode="auto">
        <a:xfrm>
          <a:off x="2870835" y="353720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26576</xdr:rowOff>
    </xdr:to>
    <xdr:sp macro="" textlink="">
      <xdr:nvSpPr>
        <xdr:cNvPr id="40" name="Text Box 2">
          <a:extLst>
            <a:ext uri="{FF2B5EF4-FFF2-40B4-BE49-F238E27FC236}">
              <a16:creationId xmlns:a16="http://schemas.microsoft.com/office/drawing/2014/main" id="{13DE14BD-F7D7-42E7-A619-1D6C86070EE8}"/>
            </a:ext>
          </a:extLst>
        </xdr:cNvPr>
        <xdr:cNvSpPr txBox="1">
          <a:spLocks noChangeArrowheads="1"/>
        </xdr:cNvSpPr>
      </xdr:nvSpPr>
      <xdr:spPr bwMode="auto">
        <a:xfrm>
          <a:off x="2870835" y="353720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284</xdr:row>
      <xdr:rowOff>0</xdr:rowOff>
    </xdr:from>
    <xdr:to>
      <xdr:col>3</xdr:col>
      <xdr:colOff>180975</xdr:colOff>
      <xdr:row>285</xdr:row>
      <xdr:rowOff>26576</xdr:rowOff>
    </xdr:to>
    <xdr:sp macro="" textlink="">
      <xdr:nvSpPr>
        <xdr:cNvPr id="41" name="Text Box 2">
          <a:extLst>
            <a:ext uri="{FF2B5EF4-FFF2-40B4-BE49-F238E27FC236}">
              <a16:creationId xmlns:a16="http://schemas.microsoft.com/office/drawing/2014/main" id="{6CB87104-CA67-44A2-B62B-A771CE44AD4B}"/>
            </a:ext>
          </a:extLst>
        </xdr:cNvPr>
        <xdr:cNvSpPr txBox="1">
          <a:spLocks noChangeArrowheads="1"/>
        </xdr:cNvSpPr>
      </xdr:nvSpPr>
      <xdr:spPr bwMode="auto">
        <a:xfrm>
          <a:off x="2870835" y="353720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281</xdr:row>
      <xdr:rowOff>0</xdr:rowOff>
    </xdr:from>
    <xdr:to>
      <xdr:col>3</xdr:col>
      <xdr:colOff>180975</xdr:colOff>
      <xdr:row>281</xdr:row>
      <xdr:rowOff>180016</xdr:rowOff>
    </xdr:to>
    <xdr:sp macro="" textlink="">
      <xdr:nvSpPr>
        <xdr:cNvPr id="11" name="Text Box 2">
          <a:extLst>
            <a:ext uri="{FF2B5EF4-FFF2-40B4-BE49-F238E27FC236}">
              <a16:creationId xmlns:a16="http://schemas.microsoft.com/office/drawing/2014/main" id="{59A83581-4892-4C66-9066-E02FBE943E19}"/>
            </a:ext>
          </a:extLst>
        </xdr:cNvPr>
        <xdr:cNvSpPr txBox="1">
          <a:spLocks noChangeArrowheads="1"/>
        </xdr:cNvSpPr>
      </xdr:nvSpPr>
      <xdr:spPr bwMode="auto">
        <a:xfrm>
          <a:off x="3152775" y="3586734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281</xdr:row>
      <xdr:rowOff>0</xdr:rowOff>
    </xdr:from>
    <xdr:to>
      <xdr:col>3</xdr:col>
      <xdr:colOff>180975</xdr:colOff>
      <xdr:row>281</xdr:row>
      <xdr:rowOff>180016</xdr:rowOff>
    </xdr:to>
    <xdr:sp macro="" textlink="">
      <xdr:nvSpPr>
        <xdr:cNvPr id="12" name="Text Box 2">
          <a:extLst>
            <a:ext uri="{FF2B5EF4-FFF2-40B4-BE49-F238E27FC236}">
              <a16:creationId xmlns:a16="http://schemas.microsoft.com/office/drawing/2014/main" id="{05824762-78AC-46F1-A6B4-CFF2AB43944E}"/>
            </a:ext>
          </a:extLst>
        </xdr:cNvPr>
        <xdr:cNvSpPr txBox="1">
          <a:spLocks noChangeArrowheads="1"/>
        </xdr:cNvSpPr>
      </xdr:nvSpPr>
      <xdr:spPr bwMode="auto">
        <a:xfrm>
          <a:off x="3152775" y="3586734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281</xdr:row>
      <xdr:rowOff>0</xdr:rowOff>
    </xdr:from>
    <xdr:to>
      <xdr:col>3</xdr:col>
      <xdr:colOff>180975</xdr:colOff>
      <xdr:row>281</xdr:row>
      <xdr:rowOff>180016</xdr:rowOff>
    </xdr:to>
    <xdr:sp macro="" textlink="">
      <xdr:nvSpPr>
        <xdr:cNvPr id="13" name="Text Box 2">
          <a:extLst>
            <a:ext uri="{FF2B5EF4-FFF2-40B4-BE49-F238E27FC236}">
              <a16:creationId xmlns:a16="http://schemas.microsoft.com/office/drawing/2014/main" id="{F2EA5491-AB74-4BCA-B9D7-C80F9ABC71C9}"/>
            </a:ext>
          </a:extLst>
        </xdr:cNvPr>
        <xdr:cNvSpPr txBox="1">
          <a:spLocks noChangeArrowheads="1"/>
        </xdr:cNvSpPr>
      </xdr:nvSpPr>
      <xdr:spPr bwMode="auto">
        <a:xfrm>
          <a:off x="3152775" y="3586734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104775</xdr:colOff>
      <xdr:row>5</xdr:row>
      <xdr:rowOff>0</xdr:rowOff>
    </xdr:from>
    <xdr:to>
      <xdr:col>3</xdr:col>
      <xdr:colOff>180975</xdr:colOff>
      <xdr:row>6</xdr:row>
      <xdr:rowOff>82474</xdr:rowOff>
    </xdr:to>
    <xdr:sp macro="" textlink="">
      <xdr:nvSpPr>
        <xdr:cNvPr id="2" name="Text Box 2">
          <a:extLst>
            <a:ext uri="{FF2B5EF4-FFF2-40B4-BE49-F238E27FC236}">
              <a16:creationId xmlns:a16="http://schemas.microsoft.com/office/drawing/2014/main" id="{84A0AF38-1376-4C19-A0C4-FE4F75CABA58}"/>
            </a:ext>
          </a:extLst>
        </xdr:cNvPr>
        <xdr:cNvSpPr txBox="1">
          <a:spLocks noChangeArrowheads="1"/>
        </xdr:cNvSpPr>
      </xdr:nvSpPr>
      <xdr:spPr bwMode="auto">
        <a:xfrm>
          <a:off x="3048000" y="1704975"/>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72949</xdr:rowOff>
    </xdr:to>
    <xdr:sp macro="" textlink="">
      <xdr:nvSpPr>
        <xdr:cNvPr id="3" name="Text Box 2">
          <a:extLst>
            <a:ext uri="{FF2B5EF4-FFF2-40B4-BE49-F238E27FC236}">
              <a16:creationId xmlns:a16="http://schemas.microsoft.com/office/drawing/2014/main" id="{AE60700A-EEA9-4C23-B4C0-03E1C087F8BA}"/>
            </a:ext>
          </a:extLst>
        </xdr:cNvPr>
        <xdr:cNvSpPr txBox="1">
          <a:spLocks noChangeArrowheads="1"/>
        </xdr:cNvSpPr>
      </xdr:nvSpPr>
      <xdr:spPr bwMode="auto">
        <a:xfrm>
          <a:off x="3048000" y="1704975"/>
          <a:ext cx="76200" cy="2348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111049</xdr:rowOff>
    </xdr:to>
    <xdr:sp macro="" textlink="">
      <xdr:nvSpPr>
        <xdr:cNvPr id="4" name="Text Box 2">
          <a:extLst>
            <a:ext uri="{FF2B5EF4-FFF2-40B4-BE49-F238E27FC236}">
              <a16:creationId xmlns:a16="http://schemas.microsoft.com/office/drawing/2014/main" id="{827502E4-1F0A-4FDD-A359-73D9DEFAAC89}"/>
            </a:ext>
          </a:extLst>
        </xdr:cNvPr>
        <xdr:cNvSpPr txBox="1">
          <a:spLocks noChangeArrowheads="1"/>
        </xdr:cNvSpPr>
      </xdr:nvSpPr>
      <xdr:spPr bwMode="auto">
        <a:xfrm>
          <a:off x="3048000" y="1704975"/>
          <a:ext cx="76200" cy="272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72949</xdr:rowOff>
    </xdr:to>
    <xdr:sp macro="" textlink="">
      <xdr:nvSpPr>
        <xdr:cNvPr id="5" name="Text Box 2">
          <a:extLst>
            <a:ext uri="{FF2B5EF4-FFF2-40B4-BE49-F238E27FC236}">
              <a16:creationId xmlns:a16="http://schemas.microsoft.com/office/drawing/2014/main" id="{35ED7F4D-FFBC-44F0-8E67-C4FAB3403D69}"/>
            </a:ext>
          </a:extLst>
        </xdr:cNvPr>
        <xdr:cNvSpPr txBox="1">
          <a:spLocks noChangeArrowheads="1"/>
        </xdr:cNvSpPr>
      </xdr:nvSpPr>
      <xdr:spPr bwMode="auto">
        <a:xfrm>
          <a:off x="3048000" y="1704975"/>
          <a:ext cx="76200" cy="2348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111049</xdr:rowOff>
    </xdr:to>
    <xdr:sp macro="" textlink="">
      <xdr:nvSpPr>
        <xdr:cNvPr id="6" name="Text Box 2">
          <a:extLst>
            <a:ext uri="{FF2B5EF4-FFF2-40B4-BE49-F238E27FC236}">
              <a16:creationId xmlns:a16="http://schemas.microsoft.com/office/drawing/2014/main" id="{D775D1AB-BFB5-4B25-B66C-7261C05B3302}"/>
            </a:ext>
          </a:extLst>
        </xdr:cNvPr>
        <xdr:cNvSpPr txBox="1">
          <a:spLocks noChangeArrowheads="1"/>
        </xdr:cNvSpPr>
      </xdr:nvSpPr>
      <xdr:spPr bwMode="auto">
        <a:xfrm>
          <a:off x="3048000" y="1704975"/>
          <a:ext cx="76200" cy="272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72949</xdr:rowOff>
    </xdr:to>
    <xdr:sp macro="" textlink="">
      <xdr:nvSpPr>
        <xdr:cNvPr id="7" name="Text Box 2">
          <a:extLst>
            <a:ext uri="{FF2B5EF4-FFF2-40B4-BE49-F238E27FC236}">
              <a16:creationId xmlns:a16="http://schemas.microsoft.com/office/drawing/2014/main" id="{5A1792B7-FE97-4F55-8715-A93816EE0CC0}"/>
            </a:ext>
          </a:extLst>
        </xdr:cNvPr>
        <xdr:cNvSpPr txBox="1">
          <a:spLocks noChangeArrowheads="1"/>
        </xdr:cNvSpPr>
      </xdr:nvSpPr>
      <xdr:spPr bwMode="auto">
        <a:xfrm>
          <a:off x="3048000" y="1704975"/>
          <a:ext cx="76200" cy="2348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111049</xdr:rowOff>
    </xdr:to>
    <xdr:sp macro="" textlink="">
      <xdr:nvSpPr>
        <xdr:cNvPr id="8" name="Text Box 2">
          <a:extLst>
            <a:ext uri="{FF2B5EF4-FFF2-40B4-BE49-F238E27FC236}">
              <a16:creationId xmlns:a16="http://schemas.microsoft.com/office/drawing/2014/main" id="{B3DA6EF7-39C8-45E1-B711-EAC9F51AE958}"/>
            </a:ext>
          </a:extLst>
        </xdr:cNvPr>
        <xdr:cNvSpPr txBox="1">
          <a:spLocks noChangeArrowheads="1"/>
        </xdr:cNvSpPr>
      </xdr:nvSpPr>
      <xdr:spPr bwMode="auto">
        <a:xfrm>
          <a:off x="3048000" y="1704975"/>
          <a:ext cx="76200" cy="272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82474</xdr:rowOff>
    </xdr:to>
    <xdr:sp macro="" textlink="">
      <xdr:nvSpPr>
        <xdr:cNvPr id="9" name="Text Box 2">
          <a:extLst>
            <a:ext uri="{FF2B5EF4-FFF2-40B4-BE49-F238E27FC236}">
              <a16:creationId xmlns:a16="http://schemas.microsoft.com/office/drawing/2014/main" id="{01955E18-4699-4209-B5B0-F60D6CD7ADEF}"/>
            </a:ext>
          </a:extLst>
        </xdr:cNvPr>
        <xdr:cNvSpPr txBox="1">
          <a:spLocks noChangeArrowheads="1"/>
        </xdr:cNvSpPr>
      </xdr:nvSpPr>
      <xdr:spPr bwMode="auto">
        <a:xfrm>
          <a:off x="3048000" y="1704975"/>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82474</xdr:rowOff>
    </xdr:to>
    <xdr:sp macro="" textlink="">
      <xdr:nvSpPr>
        <xdr:cNvPr id="10" name="Text Box 2">
          <a:extLst>
            <a:ext uri="{FF2B5EF4-FFF2-40B4-BE49-F238E27FC236}">
              <a16:creationId xmlns:a16="http://schemas.microsoft.com/office/drawing/2014/main" id="{342DC2BE-0D36-44B1-A79F-B159409D8A83}"/>
            </a:ext>
          </a:extLst>
        </xdr:cNvPr>
        <xdr:cNvSpPr txBox="1">
          <a:spLocks noChangeArrowheads="1"/>
        </xdr:cNvSpPr>
      </xdr:nvSpPr>
      <xdr:spPr bwMode="auto">
        <a:xfrm>
          <a:off x="3048000" y="1704975"/>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82474</xdr:rowOff>
    </xdr:to>
    <xdr:sp macro="" textlink="">
      <xdr:nvSpPr>
        <xdr:cNvPr id="11" name="Text Box 2">
          <a:extLst>
            <a:ext uri="{FF2B5EF4-FFF2-40B4-BE49-F238E27FC236}">
              <a16:creationId xmlns:a16="http://schemas.microsoft.com/office/drawing/2014/main" id="{22736950-69AE-44D4-8A1D-9564D2B39B02}"/>
            </a:ext>
          </a:extLst>
        </xdr:cNvPr>
        <xdr:cNvSpPr txBox="1">
          <a:spLocks noChangeArrowheads="1"/>
        </xdr:cNvSpPr>
      </xdr:nvSpPr>
      <xdr:spPr bwMode="auto">
        <a:xfrm>
          <a:off x="3048000" y="1704975"/>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120574</xdr:rowOff>
    </xdr:to>
    <xdr:sp macro="" textlink="">
      <xdr:nvSpPr>
        <xdr:cNvPr id="12" name="Text Box 2">
          <a:extLst>
            <a:ext uri="{FF2B5EF4-FFF2-40B4-BE49-F238E27FC236}">
              <a16:creationId xmlns:a16="http://schemas.microsoft.com/office/drawing/2014/main" id="{9F371370-B8C3-4D99-9957-1E333CC3877C}"/>
            </a:ext>
          </a:extLst>
        </xdr:cNvPr>
        <xdr:cNvSpPr txBox="1">
          <a:spLocks noChangeArrowheads="1"/>
        </xdr:cNvSpPr>
      </xdr:nvSpPr>
      <xdr:spPr bwMode="auto">
        <a:xfrm>
          <a:off x="3048000" y="1704975"/>
          <a:ext cx="76200" cy="282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120574</xdr:rowOff>
    </xdr:to>
    <xdr:sp macro="" textlink="">
      <xdr:nvSpPr>
        <xdr:cNvPr id="13" name="Text Box 2">
          <a:extLst>
            <a:ext uri="{FF2B5EF4-FFF2-40B4-BE49-F238E27FC236}">
              <a16:creationId xmlns:a16="http://schemas.microsoft.com/office/drawing/2014/main" id="{7D0EA646-B5D1-462C-96E9-38C22C80304A}"/>
            </a:ext>
          </a:extLst>
        </xdr:cNvPr>
        <xdr:cNvSpPr txBox="1">
          <a:spLocks noChangeArrowheads="1"/>
        </xdr:cNvSpPr>
      </xdr:nvSpPr>
      <xdr:spPr bwMode="auto">
        <a:xfrm>
          <a:off x="3048000" y="1704975"/>
          <a:ext cx="76200" cy="282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82474</xdr:rowOff>
    </xdr:to>
    <xdr:sp macro="" textlink="">
      <xdr:nvSpPr>
        <xdr:cNvPr id="14" name="Text Box 2">
          <a:extLst>
            <a:ext uri="{FF2B5EF4-FFF2-40B4-BE49-F238E27FC236}">
              <a16:creationId xmlns:a16="http://schemas.microsoft.com/office/drawing/2014/main" id="{CE7B24BD-7C8D-465E-8B18-50055B7A4CFB}"/>
            </a:ext>
          </a:extLst>
        </xdr:cNvPr>
        <xdr:cNvSpPr txBox="1">
          <a:spLocks noChangeArrowheads="1"/>
        </xdr:cNvSpPr>
      </xdr:nvSpPr>
      <xdr:spPr bwMode="auto">
        <a:xfrm>
          <a:off x="3048000" y="1704975"/>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82474</xdr:rowOff>
    </xdr:to>
    <xdr:sp macro="" textlink="">
      <xdr:nvSpPr>
        <xdr:cNvPr id="15" name="Text Box 2">
          <a:extLst>
            <a:ext uri="{FF2B5EF4-FFF2-40B4-BE49-F238E27FC236}">
              <a16:creationId xmlns:a16="http://schemas.microsoft.com/office/drawing/2014/main" id="{F0CF3342-DA9B-4F10-94C1-FC32855E1E02}"/>
            </a:ext>
          </a:extLst>
        </xdr:cNvPr>
        <xdr:cNvSpPr txBox="1">
          <a:spLocks noChangeArrowheads="1"/>
        </xdr:cNvSpPr>
      </xdr:nvSpPr>
      <xdr:spPr bwMode="auto">
        <a:xfrm>
          <a:off x="3048000" y="1704975"/>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82474</xdr:rowOff>
    </xdr:to>
    <xdr:sp macro="" textlink="">
      <xdr:nvSpPr>
        <xdr:cNvPr id="16" name="Text Box 2">
          <a:extLst>
            <a:ext uri="{FF2B5EF4-FFF2-40B4-BE49-F238E27FC236}">
              <a16:creationId xmlns:a16="http://schemas.microsoft.com/office/drawing/2014/main" id="{49B76C7C-5CB8-4624-A9DA-1FBF1CE2E5B8}"/>
            </a:ext>
          </a:extLst>
        </xdr:cNvPr>
        <xdr:cNvSpPr txBox="1">
          <a:spLocks noChangeArrowheads="1"/>
        </xdr:cNvSpPr>
      </xdr:nvSpPr>
      <xdr:spPr bwMode="auto">
        <a:xfrm>
          <a:off x="3048000" y="1704975"/>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72949</xdr:rowOff>
    </xdr:to>
    <xdr:sp macro="" textlink="">
      <xdr:nvSpPr>
        <xdr:cNvPr id="17" name="Text Box 2">
          <a:extLst>
            <a:ext uri="{FF2B5EF4-FFF2-40B4-BE49-F238E27FC236}">
              <a16:creationId xmlns:a16="http://schemas.microsoft.com/office/drawing/2014/main" id="{3AD15680-CE0D-4033-93F9-EBDCBEBA688D}"/>
            </a:ext>
          </a:extLst>
        </xdr:cNvPr>
        <xdr:cNvSpPr txBox="1">
          <a:spLocks noChangeArrowheads="1"/>
        </xdr:cNvSpPr>
      </xdr:nvSpPr>
      <xdr:spPr bwMode="auto">
        <a:xfrm>
          <a:off x="3048000" y="1704975"/>
          <a:ext cx="76200" cy="2348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72949</xdr:rowOff>
    </xdr:to>
    <xdr:sp macro="" textlink="">
      <xdr:nvSpPr>
        <xdr:cNvPr id="18" name="Text Box 2">
          <a:extLst>
            <a:ext uri="{FF2B5EF4-FFF2-40B4-BE49-F238E27FC236}">
              <a16:creationId xmlns:a16="http://schemas.microsoft.com/office/drawing/2014/main" id="{55ECFF56-87C4-494B-B1D9-4E9BE0022E2E}"/>
            </a:ext>
          </a:extLst>
        </xdr:cNvPr>
        <xdr:cNvSpPr txBox="1">
          <a:spLocks noChangeArrowheads="1"/>
        </xdr:cNvSpPr>
      </xdr:nvSpPr>
      <xdr:spPr bwMode="auto">
        <a:xfrm>
          <a:off x="3048000" y="1704975"/>
          <a:ext cx="76200" cy="2348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19052</xdr:rowOff>
    </xdr:to>
    <xdr:sp macro="" textlink="">
      <xdr:nvSpPr>
        <xdr:cNvPr id="19" name="Text Box 2">
          <a:extLst>
            <a:ext uri="{FF2B5EF4-FFF2-40B4-BE49-F238E27FC236}">
              <a16:creationId xmlns:a16="http://schemas.microsoft.com/office/drawing/2014/main" id="{101FEB3A-3C02-4CB7-B511-E9022926CCFC}"/>
            </a:ext>
          </a:extLst>
        </xdr:cNvPr>
        <xdr:cNvSpPr txBox="1">
          <a:spLocks noChangeArrowheads="1"/>
        </xdr:cNvSpPr>
      </xdr:nvSpPr>
      <xdr:spPr bwMode="auto">
        <a:xfrm>
          <a:off x="3048000" y="1057275"/>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44374</xdr:rowOff>
    </xdr:to>
    <xdr:sp macro="" textlink="">
      <xdr:nvSpPr>
        <xdr:cNvPr id="20" name="Text Box 2">
          <a:extLst>
            <a:ext uri="{FF2B5EF4-FFF2-40B4-BE49-F238E27FC236}">
              <a16:creationId xmlns:a16="http://schemas.microsoft.com/office/drawing/2014/main" id="{295BBC25-A09B-4C21-B26B-04BA56D27D3A}"/>
            </a:ext>
          </a:extLst>
        </xdr:cNvPr>
        <xdr:cNvSpPr txBox="1">
          <a:spLocks noChangeArrowheads="1"/>
        </xdr:cNvSpPr>
      </xdr:nvSpPr>
      <xdr:spPr bwMode="auto">
        <a:xfrm>
          <a:off x="3048000" y="1704975"/>
          <a:ext cx="76200" cy="2062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82474</xdr:rowOff>
    </xdr:to>
    <xdr:sp macro="" textlink="">
      <xdr:nvSpPr>
        <xdr:cNvPr id="21" name="Text Box 2">
          <a:extLst>
            <a:ext uri="{FF2B5EF4-FFF2-40B4-BE49-F238E27FC236}">
              <a16:creationId xmlns:a16="http://schemas.microsoft.com/office/drawing/2014/main" id="{116609A9-8A92-48EB-A3F0-D4DF299C9CCD}"/>
            </a:ext>
          </a:extLst>
        </xdr:cNvPr>
        <xdr:cNvSpPr txBox="1">
          <a:spLocks noChangeArrowheads="1"/>
        </xdr:cNvSpPr>
      </xdr:nvSpPr>
      <xdr:spPr bwMode="auto">
        <a:xfrm>
          <a:off x="3048000" y="1704975"/>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44374</xdr:rowOff>
    </xdr:to>
    <xdr:sp macro="" textlink="">
      <xdr:nvSpPr>
        <xdr:cNvPr id="22" name="Text Box 2">
          <a:extLst>
            <a:ext uri="{FF2B5EF4-FFF2-40B4-BE49-F238E27FC236}">
              <a16:creationId xmlns:a16="http://schemas.microsoft.com/office/drawing/2014/main" id="{F8B02DB7-93D5-4175-B09A-7026CB716B25}"/>
            </a:ext>
          </a:extLst>
        </xdr:cNvPr>
        <xdr:cNvSpPr txBox="1">
          <a:spLocks noChangeArrowheads="1"/>
        </xdr:cNvSpPr>
      </xdr:nvSpPr>
      <xdr:spPr bwMode="auto">
        <a:xfrm>
          <a:off x="3048000" y="1704975"/>
          <a:ext cx="76200" cy="2062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82474</xdr:rowOff>
    </xdr:to>
    <xdr:sp macro="" textlink="">
      <xdr:nvSpPr>
        <xdr:cNvPr id="23" name="Text Box 2">
          <a:extLst>
            <a:ext uri="{FF2B5EF4-FFF2-40B4-BE49-F238E27FC236}">
              <a16:creationId xmlns:a16="http://schemas.microsoft.com/office/drawing/2014/main" id="{EE48E850-EAC5-4681-8C39-EE3CF4D37D4C}"/>
            </a:ext>
          </a:extLst>
        </xdr:cNvPr>
        <xdr:cNvSpPr txBox="1">
          <a:spLocks noChangeArrowheads="1"/>
        </xdr:cNvSpPr>
      </xdr:nvSpPr>
      <xdr:spPr bwMode="auto">
        <a:xfrm>
          <a:off x="3048000" y="1704975"/>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44374</xdr:rowOff>
    </xdr:to>
    <xdr:sp macro="" textlink="">
      <xdr:nvSpPr>
        <xdr:cNvPr id="24" name="Text Box 2">
          <a:extLst>
            <a:ext uri="{FF2B5EF4-FFF2-40B4-BE49-F238E27FC236}">
              <a16:creationId xmlns:a16="http://schemas.microsoft.com/office/drawing/2014/main" id="{93DB3FCC-70E8-4C37-8710-033FDB1BA1A1}"/>
            </a:ext>
          </a:extLst>
        </xdr:cNvPr>
        <xdr:cNvSpPr txBox="1">
          <a:spLocks noChangeArrowheads="1"/>
        </xdr:cNvSpPr>
      </xdr:nvSpPr>
      <xdr:spPr bwMode="auto">
        <a:xfrm>
          <a:off x="3048000" y="1704975"/>
          <a:ext cx="76200" cy="2062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82474</xdr:rowOff>
    </xdr:to>
    <xdr:sp macro="" textlink="">
      <xdr:nvSpPr>
        <xdr:cNvPr id="25" name="Text Box 2">
          <a:extLst>
            <a:ext uri="{FF2B5EF4-FFF2-40B4-BE49-F238E27FC236}">
              <a16:creationId xmlns:a16="http://schemas.microsoft.com/office/drawing/2014/main" id="{1C2BB2D7-A091-4560-8FDD-C70C3947EFA0}"/>
            </a:ext>
          </a:extLst>
        </xdr:cNvPr>
        <xdr:cNvSpPr txBox="1">
          <a:spLocks noChangeArrowheads="1"/>
        </xdr:cNvSpPr>
      </xdr:nvSpPr>
      <xdr:spPr bwMode="auto">
        <a:xfrm>
          <a:off x="3048000" y="1704975"/>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53899</xdr:rowOff>
    </xdr:to>
    <xdr:sp macro="" textlink="">
      <xdr:nvSpPr>
        <xdr:cNvPr id="26" name="Text Box 2">
          <a:extLst>
            <a:ext uri="{FF2B5EF4-FFF2-40B4-BE49-F238E27FC236}">
              <a16:creationId xmlns:a16="http://schemas.microsoft.com/office/drawing/2014/main" id="{E1048129-AE68-4127-93E3-7FF33A5F075B}"/>
            </a:ext>
          </a:extLst>
        </xdr:cNvPr>
        <xdr:cNvSpPr txBox="1">
          <a:spLocks noChangeArrowheads="1"/>
        </xdr:cNvSpPr>
      </xdr:nvSpPr>
      <xdr:spPr bwMode="auto">
        <a:xfrm>
          <a:off x="3048000" y="1704975"/>
          <a:ext cx="76200" cy="215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53899</xdr:rowOff>
    </xdr:to>
    <xdr:sp macro="" textlink="">
      <xdr:nvSpPr>
        <xdr:cNvPr id="27" name="Text Box 2">
          <a:extLst>
            <a:ext uri="{FF2B5EF4-FFF2-40B4-BE49-F238E27FC236}">
              <a16:creationId xmlns:a16="http://schemas.microsoft.com/office/drawing/2014/main" id="{65939707-0D52-4490-8102-9DCBF5EA2FC4}"/>
            </a:ext>
          </a:extLst>
        </xdr:cNvPr>
        <xdr:cNvSpPr txBox="1">
          <a:spLocks noChangeArrowheads="1"/>
        </xdr:cNvSpPr>
      </xdr:nvSpPr>
      <xdr:spPr bwMode="auto">
        <a:xfrm>
          <a:off x="3048000" y="1704975"/>
          <a:ext cx="76200" cy="215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53899</xdr:rowOff>
    </xdr:to>
    <xdr:sp macro="" textlink="">
      <xdr:nvSpPr>
        <xdr:cNvPr id="28" name="Text Box 2">
          <a:extLst>
            <a:ext uri="{FF2B5EF4-FFF2-40B4-BE49-F238E27FC236}">
              <a16:creationId xmlns:a16="http://schemas.microsoft.com/office/drawing/2014/main" id="{B006215A-9E26-4B3F-A725-4006A9359C59}"/>
            </a:ext>
          </a:extLst>
        </xdr:cNvPr>
        <xdr:cNvSpPr txBox="1">
          <a:spLocks noChangeArrowheads="1"/>
        </xdr:cNvSpPr>
      </xdr:nvSpPr>
      <xdr:spPr bwMode="auto">
        <a:xfrm>
          <a:off x="3048000" y="1704975"/>
          <a:ext cx="76200" cy="215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91999</xdr:rowOff>
    </xdr:to>
    <xdr:sp macro="" textlink="">
      <xdr:nvSpPr>
        <xdr:cNvPr id="29" name="Text Box 2">
          <a:extLst>
            <a:ext uri="{FF2B5EF4-FFF2-40B4-BE49-F238E27FC236}">
              <a16:creationId xmlns:a16="http://schemas.microsoft.com/office/drawing/2014/main" id="{4D978F65-0140-4658-A777-29B7548CA189}"/>
            </a:ext>
          </a:extLst>
        </xdr:cNvPr>
        <xdr:cNvSpPr txBox="1">
          <a:spLocks noChangeArrowheads="1"/>
        </xdr:cNvSpPr>
      </xdr:nvSpPr>
      <xdr:spPr bwMode="auto">
        <a:xfrm>
          <a:off x="3048000" y="1704975"/>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91999</xdr:rowOff>
    </xdr:to>
    <xdr:sp macro="" textlink="">
      <xdr:nvSpPr>
        <xdr:cNvPr id="30" name="Text Box 2">
          <a:extLst>
            <a:ext uri="{FF2B5EF4-FFF2-40B4-BE49-F238E27FC236}">
              <a16:creationId xmlns:a16="http://schemas.microsoft.com/office/drawing/2014/main" id="{916CC4FE-7C35-4339-A02A-04F7E8F87AB5}"/>
            </a:ext>
          </a:extLst>
        </xdr:cNvPr>
        <xdr:cNvSpPr txBox="1">
          <a:spLocks noChangeArrowheads="1"/>
        </xdr:cNvSpPr>
      </xdr:nvSpPr>
      <xdr:spPr bwMode="auto">
        <a:xfrm>
          <a:off x="3048000" y="1704975"/>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53899</xdr:rowOff>
    </xdr:to>
    <xdr:sp macro="" textlink="">
      <xdr:nvSpPr>
        <xdr:cNvPr id="31" name="Text Box 2">
          <a:extLst>
            <a:ext uri="{FF2B5EF4-FFF2-40B4-BE49-F238E27FC236}">
              <a16:creationId xmlns:a16="http://schemas.microsoft.com/office/drawing/2014/main" id="{042A2148-94C4-4155-B307-51917F42ABA4}"/>
            </a:ext>
          </a:extLst>
        </xdr:cNvPr>
        <xdr:cNvSpPr txBox="1">
          <a:spLocks noChangeArrowheads="1"/>
        </xdr:cNvSpPr>
      </xdr:nvSpPr>
      <xdr:spPr bwMode="auto">
        <a:xfrm>
          <a:off x="3048000" y="1704975"/>
          <a:ext cx="76200" cy="215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53899</xdr:rowOff>
    </xdr:to>
    <xdr:sp macro="" textlink="">
      <xdr:nvSpPr>
        <xdr:cNvPr id="32" name="Text Box 2">
          <a:extLst>
            <a:ext uri="{FF2B5EF4-FFF2-40B4-BE49-F238E27FC236}">
              <a16:creationId xmlns:a16="http://schemas.microsoft.com/office/drawing/2014/main" id="{8972D4B1-339D-48C9-92E1-C27C7D9F864B}"/>
            </a:ext>
          </a:extLst>
        </xdr:cNvPr>
        <xdr:cNvSpPr txBox="1">
          <a:spLocks noChangeArrowheads="1"/>
        </xdr:cNvSpPr>
      </xdr:nvSpPr>
      <xdr:spPr bwMode="auto">
        <a:xfrm>
          <a:off x="3048000" y="1704975"/>
          <a:ext cx="76200" cy="215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53899</xdr:rowOff>
    </xdr:to>
    <xdr:sp macro="" textlink="">
      <xdr:nvSpPr>
        <xdr:cNvPr id="33" name="Text Box 2">
          <a:extLst>
            <a:ext uri="{FF2B5EF4-FFF2-40B4-BE49-F238E27FC236}">
              <a16:creationId xmlns:a16="http://schemas.microsoft.com/office/drawing/2014/main" id="{758C18BA-DD36-4028-84E0-AC66DDD674F2}"/>
            </a:ext>
          </a:extLst>
        </xdr:cNvPr>
        <xdr:cNvSpPr txBox="1">
          <a:spLocks noChangeArrowheads="1"/>
        </xdr:cNvSpPr>
      </xdr:nvSpPr>
      <xdr:spPr bwMode="auto">
        <a:xfrm>
          <a:off x="3048000" y="1704975"/>
          <a:ext cx="76200" cy="215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44374</xdr:rowOff>
    </xdr:to>
    <xdr:sp macro="" textlink="">
      <xdr:nvSpPr>
        <xdr:cNvPr id="34" name="Text Box 2">
          <a:extLst>
            <a:ext uri="{FF2B5EF4-FFF2-40B4-BE49-F238E27FC236}">
              <a16:creationId xmlns:a16="http://schemas.microsoft.com/office/drawing/2014/main" id="{7EFE26A6-E9AF-482E-A5F6-60CD749133F7}"/>
            </a:ext>
          </a:extLst>
        </xdr:cNvPr>
        <xdr:cNvSpPr txBox="1">
          <a:spLocks noChangeArrowheads="1"/>
        </xdr:cNvSpPr>
      </xdr:nvSpPr>
      <xdr:spPr bwMode="auto">
        <a:xfrm>
          <a:off x="3048000" y="1704975"/>
          <a:ext cx="76200" cy="2062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44374</xdr:rowOff>
    </xdr:to>
    <xdr:sp macro="" textlink="">
      <xdr:nvSpPr>
        <xdr:cNvPr id="35" name="Text Box 2">
          <a:extLst>
            <a:ext uri="{FF2B5EF4-FFF2-40B4-BE49-F238E27FC236}">
              <a16:creationId xmlns:a16="http://schemas.microsoft.com/office/drawing/2014/main" id="{72DA375C-C147-460B-B620-A5D882C157B1}"/>
            </a:ext>
          </a:extLst>
        </xdr:cNvPr>
        <xdr:cNvSpPr txBox="1">
          <a:spLocks noChangeArrowheads="1"/>
        </xdr:cNvSpPr>
      </xdr:nvSpPr>
      <xdr:spPr bwMode="auto">
        <a:xfrm>
          <a:off x="3048000" y="1704975"/>
          <a:ext cx="76200" cy="2062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589</xdr:rowOff>
    </xdr:to>
    <xdr:sp macro="" textlink="">
      <xdr:nvSpPr>
        <xdr:cNvPr id="36" name="Text Box 2">
          <a:extLst>
            <a:ext uri="{FF2B5EF4-FFF2-40B4-BE49-F238E27FC236}">
              <a16:creationId xmlns:a16="http://schemas.microsoft.com/office/drawing/2014/main" id="{948F5494-8917-4824-BAB2-E8BFAED40E3D}"/>
            </a:ext>
          </a:extLst>
        </xdr:cNvPr>
        <xdr:cNvSpPr txBox="1">
          <a:spLocks noChangeArrowheads="1"/>
        </xdr:cNvSpPr>
      </xdr:nvSpPr>
      <xdr:spPr bwMode="auto">
        <a:xfrm>
          <a:off x="3048000" y="1219200"/>
          <a:ext cx="76200" cy="16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589</xdr:rowOff>
    </xdr:to>
    <xdr:sp macro="" textlink="">
      <xdr:nvSpPr>
        <xdr:cNvPr id="37" name="Text Box 2">
          <a:extLst>
            <a:ext uri="{FF2B5EF4-FFF2-40B4-BE49-F238E27FC236}">
              <a16:creationId xmlns:a16="http://schemas.microsoft.com/office/drawing/2014/main" id="{E2190680-2C90-4DC1-B4CA-3B4E433A0D8B}"/>
            </a:ext>
          </a:extLst>
        </xdr:cNvPr>
        <xdr:cNvSpPr txBox="1">
          <a:spLocks noChangeArrowheads="1"/>
        </xdr:cNvSpPr>
      </xdr:nvSpPr>
      <xdr:spPr bwMode="auto">
        <a:xfrm>
          <a:off x="3048000" y="1219200"/>
          <a:ext cx="76200" cy="16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589</xdr:rowOff>
    </xdr:to>
    <xdr:sp macro="" textlink="">
      <xdr:nvSpPr>
        <xdr:cNvPr id="38" name="Text Box 2">
          <a:extLst>
            <a:ext uri="{FF2B5EF4-FFF2-40B4-BE49-F238E27FC236}">
              <a16:creationId xmlns:a16="http://schemas.microsoft.com/office/drawing/2014/main" id="{4225C339-4357-4686-BD23-F2872259EA94}"/>
            </a:ext>
          </a:extLst>
        </xdr:cNvPr>
        <xdr:cNvSpPr txBox="1">
          <a:spLocks noChangeArrowheads="1"/>
        </xdr:cNvSpPr>
      </xdr:nvSpPr>
      <xdr:spPr bwMode="auto">
        <a:xfrm>
          <a:off x="3048000" y="1219200"/>
          <a:ext cx="76200" cy="16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589</xdr:rowOff>
    </xdr:to>
    <xdr:sp macro="" textlink="">
      <xdr:nvSpPr>
        <xdr:cNvPr id="39" name="Text Box 2">
          <a:extLst>
            <a:ext uri="{FF2B5EF4-FFF2-40B4-BE49-F238E27FC236}">
              <a16:creationId xmlns:a16="http://schemas.microsoft.com/office/drawing/2014/main" id="{8EEB9C69-DEF9-47C4-BFD5-72B4DA3D3EF8}"/>
            </a:ext>
          </a:extLst>
        </xdr:cNvPr>
        <xdr:cNvSpPr txBox="1">
          <a:spLocks noChangeArrowheads="1"/>
        </xdr:cNvSpPr>
      </xdr:nvSpPr>
      <xdr:spPr bwMode="auto">
        <a:xfrm>
          <a:off x="3048000" y="1219200"/>
          <a:ext cx="76200" cy="16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589</xdr:rowOff>
    </xdr:to>
    <xdr:sp macro="" textlink="">
      <xdr:nvSpPr>
        <xdr:cNvPr id="40" name="Text Box 2">
          <a:extLst>
            <a:ext uri="{FF2B5EF4-FFF2-40B4-BE49-F238E27FC236}">
              <a16:creationId xmlns:a16="http://schemas.microsoft.com/office/drawing/2014/main" id="{7BE07AFF-58B5-43C1-BAA1-1827980E0EF3}"/>
            </a:ext>
          </a:extLst>
        </xdr:cNvPr>
        <xdr:cNvSpPr txBox="1">
          <a:spLocks noChangeArrowheads="1"/>
        </xdr:cNvSpPr>
      </xdr:nvSpPr>
      <xdr:spPr bwMode="auto">
        <a:xfrm>
          <a:off x="3048000" y="1219200"/>
          <a:ext cx="76200" cy="16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589</xdr:rowOff>
    </xdr:to>
    <xdr:sp macro="" textlink="">
      <xdr:nvSpPr>
        <xdr:cNvPr id="41" name="Text Box 2">
          <a:extLst>
            <a:ext uri="{FF2B5EF4-FFF2-40B4-BE49-F238E27FC236}">
              <a16:creationId xmlns:a16="http://schemas.microsoft.com/office/drawing/2014/main" id="{312DD63E-35F7-4D27-A7B6-982E9EA59175}"/>
            </a:ext>
          </a:extLst>
        </xdr:cNvPr>
        <xdr:cNvSpPr txBox="1">
          <a:spLocks noChangeArrowheads="1"/>
        </xdr:cNvSpPr>
      </xdr:nvSpPr>
      <xdr:spPr bwMode="auto">
        <a:xfrm>
          <a:off x="3048000" y="1219200"/>
          <a:ext cx="76200" cy="16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589</xdr:rowOff>
    </xdr:to>
    <xdr:sp macro="" textlink="">
      <xdr:nvSpPr>
        <xdr:cNvPr id="42" name="Text Box 2">
          <a:extLst>
            <a:ext uri="{FF2B5EF4-FFF2-40B4-BE49-F238E27FC236}">
              <a16:creationId xmlns:a16="http://schemas.microsoft.com/office/drawing/2014/main" id="{449053B4-A33C-40B0-AFC2-1D516D291D72}"/>
            </a:ext>
          </a:extLst>
        </xdr:cNvPr>
        <xdr:cNvSpPr txBox="1">
          <a:spLocks noChangeArrowheads="1"/>
        </xdr:cNvSpPr>
      </xdr:nvSpPr>
      <xdr:spPr bwMode="auto">
        <a:xfrm>
          <a:off x="3048000" y="1219200"/>
          <a:ext cx="76200" cy="16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589</xdr:rowOff>
    </xdr:to>
    <xdr:sp macro="" textlink="">
      <xdr:nvSpPr>
        <xdr:cNvPr id="43" name="Text Box 2">
          <a:extLst>
            <a:ext uri="{FF2B5EF4-FFF2-40B4-BE49-F238E27FC236}">
              <a16:creationId xmlns:a16="http://schemas.microsoft.com/office/drawing/2014/main" id="{2BA593B2-F80E-4169-BD56-60A8639B9936}"/>
            </a:ext>
          </a:extLst>
        </xdr:cNvPr>
        <xdr:cNvSpPr txBox="1">
          <a:spLocks noChangeArrowheads="1"/>
        </xdr:cNvSpPr>
      </xdr:nvSpPr>
      <xdr:spPr bwMode="auto">
        <a:xfrm>
          <a:off x="3048000" y="1219200"/>
          <a:ext cx="76200" cy="16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589</xdr:rowOff>
    </xdr:to>
    <xdr:sp macro="" textlink="">
      <xdr:nvSpPr>
        <xdr:cNvPr id="44" name="Text Box 2">
          <a:extLst>
            <a:ext uri="{FF2B5EF4-FFF2-40B4-BE49-F238E27FC236}">
              <a16:creationId xmlns:a16="http://schemas.microsoft.com/office/drawing/2014/main" id="{6E919E58-52D2-4C2B-A424-4A7F8B6BCCE4}"/>
            </a:ext>
          </a:extLst>
        </xdr:cNvPr>
        <xdr:cNvSpPr txBox="1">
          <a:spLocks noChangeArrowheads="1"/>
        </xdr:cNvSpPr>
      </xdr:nvSpPr>
      <xdr:spPr bwMode="auto">
        <a:xfrm>
          <a:off x="3048000" y="1219200"/>
          <a:ext cx="76200" cy="16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589</xdr:rowOff>
    </xdr:to>
    <xdr:sp macro="" textlink="">
      <xdr:nvSpPr>
        <xdr:cNvPr id="45" name="Text Box 2">
          <a:extLst>
            <a:ext uri="{FF2B5EF4-FFF2-40B4-BE49-F238E27FC236}">
              <a16:creationId xmlns:a16="http://schemas.microsoft.com/office/drawing/2014/main" id="{D31EDFF9-5CD9-4445-B5AF-47FD119C1258}"/>
            </a:ext>
          </a:extLst>
        </xdr:cNvPr>
        <xdr:cNvSpPr txBox="1">
          <a:spLocks noChangeArrowheads="1"/>
        </xdr:cNvSpPr>
      </xdr:nvSpPr>
      <xdr:spPr bwMode="auto">
        <a:xfrm>
          <a:off x="3048000" y="1219200"/>
          <a:ext cx="76200" cy="16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589</xdr:rowOff>
    </xdr:to>
    <xdr:sp macro="" textlink="">
      <xdr:nvSpPr>
        <xdr:cNvPr id="46" name="Text Box 2">
          <a:extLst>
            <a:ext uri="{FF2B5EF4-FFF2-40B4-BE49-F238E27FC236}">
              <a16:creationId xmlns:a16="http://schemas.microsoft.com/office/drawing/2014/main" id="{454376B3-C5CA-479D-86C6-B7112C8A5D0F}"/>
            </a:ext>
          </a:extLst>
        </xdr:cNvPr>
        <xdr:cNvSpPr txBox="1">
          <a:spLocks noChangeArrowheads="1"/>
        </xdr:cNvSpPr>
      </xdr:nvSpPr>
      <xdr:spPr bwMode="auto">
        <a:xfrm>
          <a:off x="3048000" y="1219200"/>
          <a:ext cx="76200" cy="16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66677</xdr:rowOff>
    </xdr:to>
    <xdr:sp macro="" textlink="">
      <xdr:nvSpPr>
        <xdr:cNvPr id="47" name="Text Box 2">
          <a:extLst>
            <a:ext uri="{FF2B5EF4-FFF2-40B4-BE49-F238E27FC236}">
              <a16:creationId xmlns:a16="http://schemas.microsoft.com/office/drawing/2014/main" id="{F207676F-3D77-4E9D-BEAD-47E124144FFB}"/>
            </a:ext>
          </a:extLst>
        </xdr:cNvPr>
        <xdr:cNvSpPr txBox="1">
          <a:spLocks noChangeArrowheads="1"/>
        </xdr:cNvSpPr>
      </xdr:nvSpPr>
      <xdr:spPr bwMode="auto">
        <a:xfrm>
          <a:off x="3048000" y="1057275"/>
          <a:ext cx="7620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66677</xdr:rowOff>
    </xdr:to>
    <xdr:sp macro="" textlink="">
      <xdr:nvSpPr>
        <xdr:cNvPr id="48" name="Text Box 2">
          <a:extLst>
            <a:ext uri="{FF2B5EF4-FFF2-40B4-BE49-F238E27FC236}">
              <a16:creationId xmlns:a16="http://schemas.microsoft.com/office/drawing/2014/main" id="{66D527EA-F992-4713-BD6B-1B788CDA4EAC}"/>
            </a:ext>
          </a:extLst>
        </xdr:cNvPr>
        <xdr:cNvSpPr txBox="1">
          <a:spLocks noChangeArrowheads="1"/>
        </xdr:cNvSpPr>
      </xdr:nvSpPr>
      <xdr:spPr bwMode="auto">
        <a:xfrm>
          <a:off x="3048000" y="1057275"/>
          <a:ext cx="7620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66677</xdr:rowOff>
    </xdr:to>
    <xdr:sp macro="" textlink="">
      <xdr:nvSpPr>
        <xdr:cNvPr id="49" name="Text Box 2">
          <a:extLst>
            <a:ext uri="{FF2B5EF4-FFF2-40B4-BE49-F238E27FC236}">
              <a16:creationId xmlns:a16="http://schemas.microsoft.com/office/drawing/2014/main" id="{24A2BDF8-BFC2-4E10-B8E0-B7769E3B7166}"/>
            </a:ext>
          </a:extLst>
        </xdr:cNvPr>
        <xdr:cNvSpPr txBox="1">
          <a:spLocks noChangeArrowheads="1"/>
        </xdr:cNvSpPr>
      </xdr:nvSpPr>
      <xdr:spPr bwMode="auto">
        <a:xfrm>
          <a:off x="3048000" y="1057275"/>
          <a:ext cx="76200" cy="238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38102</xdr:rowOff>
    </xdr:to>
    <xdr:sp macro="" textlink="">
      <xdr:nvSpPr>
        <xdr:cNvPr id="50" name="Text Box 2">
          <a:extLst>
            <a:ext uri="{FF2B5EF4-FFF2-40B4-BE49-F238E27FC236}">
              <a16:creationId xmlns:a16="http://schemas.microsoft.com/office/drawing/2014/main" id="{4691E4C9-4EBB-41B6-BF5B-7A63507B5C99}"/>
            </a:ext>
          </a:extLst>
        </xdr:cNvPr>
        <xdr:cNvSpPr txBox="1">
          <a:spLocks noChangeArrowheads="1"/>
        </xdr:cNvSpPr>
      </xdr:nvSpPr>
      <xdr:spPr bwMode="auto">
        <a:xfrm>
          <a:off x="3048000" y="1057275"/>
          <a:ext cx="76200" cy="2095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38102</xdr:rowOff>
    </xdr:to>
    <xdr:sp macro="" textlink="">
      <xdr:nvSpPr>
        <xdr:cNvPr id="51" name="Text Box 2">
          <a:extLst>
            <a:ext uri="{FF2B5EF4-FFF2-40B4-BE49-F238E27FC236}">
              <a16:creationId xmlns:a16="http://schemas.microsoft.com/office/drawing/2014/main" id="{048FA474-E2FC-4094-83D3-AFFE0D19B85A}"/>
            </a:ext>
          </a:extLst>
        </xdr:cNvPr>
        <xdr:cNvSpPr txBox="1">
          <a:spLocks noChangeArrowheads="1"/>
        </xdr:cNvSpPr>
      </xdr:nvSpPr>
      <xdr:spPr bwMode="auto">
        <a:xfrm>
          <a:off x="3048000" y="1057275"/>
          <a:ext cx="76200" cy="2095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38102</xdr:rowOff>
    </xdr:to>
    <xdr:sp macro="" textlink="">
      <xdr:nvSpPr>
        <xdr:cNvPr id="52" name="Text Box 2">
          <a:extLst>
            <a:ext uri="{FF2B5EF4-FFF2-40B4-BE49-F238E27FC236}">
              <a16:creationId xmlns:a16="http://schemas.microsoft.com/office/drawing/2014/main" id="{B5F240D1-25C8-4D22-81E4-6B078CC9CCFF}"/>
            </a:ext>
          </a:extLst>
        </xdr:cNvPr>
        <xdr:cNvSpPr txBox="1">
          <a:spLocks noChangeArrowheads="1"/>
        </xdr:cNvSpPr>
      </xdr:nvSpPr>
      <xdr:spPr bwMode="auto">
        <a:xfrm>
          <a:off x="3048000" y="1057275"/>
          <a:ext cx="76200" cy="2095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76202</xdr:rowOff>
    </xdr:to>
    <xdr:sp macro="" textlink="">
      <xdr:nvSpPr>
        <xdr:cNvPr id="53" name="Text Box 2">
          <a:extLst>
            <a:ext uri="{FF2B5EF4-FFF2-40B4-BE49-F238E27FC236}">
              <a16:creationId xmlns:a16="http://schemas.microsoft.com/office/drawing/2014/main" id="{F767382A-92F2-4E0A-8B39-3787F8D9A395}"/>
            </a:ext>
          </a:extLst>
        </xdr:cNvPr>
        <xdr:cNvSpPr txBox="1">
          <a:spLocks noChangeArrowheads="1"/>
        </xdr:cNvSpPr>
      </xdr:nvSpPr>
      <xdr:spPr bwMode="auto">
        <a:xfrm>
          <a:off x="3048000" y="1057275"/>
          <a:ext cx="7620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76202</xdr:rowOff>
    </xdr:to>
    <xdr:sp macro="" textlink="">
      <xdr:nvSpPr>
        <xdr:cNvPr id="54" name="Text Box 2">
          <a:extLst>
            <a:ext uri="{FF2B5EF4-FFF2-40B4-BE49-F238E27FC236}">
              <a16:creationId xmlns:a16="http://schemas.microsoft.com/office/drawing/2014/main" id="{97A80CC3-C1BC-4749-BD2D-27F038CE7607}"/>
            </a:ext>
          </a:extLst>
        </xdr:cNvPr>
        <xdr:cNvSpPr txBox="1">
          <a:spLocks noChangeArrowheads="1"/>
        </xdr:cNvSpPr>
      </xdr:nvSpPr>
      <xdr:spPr bwMode="auto">
        <a:xfrm>
          <a:off x="3048000" y="1057275"/>
          <a:ext cx="7620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38102</xdr:rowOff>
    </xdr:to>
    <xdr:sp macro="" textlink="">
      <xdr:nvSpPr>
        <xdr:cNvPr id="55" name="Text Box 2">
          <a:extLst>
            <a:ext uri="{FF2B5EF4-FFF2-40B4-BE49-F238E27FC236}">
              <a16:creationId xmlns:a16="http://schemas.microsoft.com/office/drawing/2014/main" id="{06DBC6D6-066C-4D23-AAC0-AE16006D1234}"/>
            </a:ext>
          </a:extLst>
        </xdr:cNvPr>
        <xdr:cNvSpPr txBox="1">
          <a:spLocks noChangeArrowheads="1"/>
        </xdr:cNvSpPr>
      </xdr:nvSpPr>
      <xdr:spPr bwMode="auto">
        <a:xfrm>
          <a:off x="3048000" y="1057275"/>
          <a:ext cx="76200" cy="2095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38102</xdr:rowOff>
    </xdr:to>
    <xdr:sp macro="" textlink="">
      <xdr:nvSpPr>
        <xdr:cNvPr id="56" name="Text Box 2">
          <a:extLst>
            <a:ext uri="{FF2B5EF4-FFF2-40B4-BE49-F238E27FC236}">
              <a16:creationId xmlns:a16="http://schemas.microsoft.com/office/drawing/2014/main" id="{835BBAE9-6798-4D59-9E3A-91AEA9E43184}"/>
            </a:ext>
          </a:extLst>
        </xdr:cNvPr>
        <xdr:cNvSpPr txBox="1">
          <a:spLocks noChangeArrowheads="1"/>
        </xdr:cNvSpPr>
      </xdr:nvSpPr>
      <xdr:spPr bwMode="auto">
        <a:xfrm>
          <a:off x="3048000" y="1057275"/>
          <a:ext cx="76200" cy="2095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38102</xdr:rowOff>
    </xdr:to>
    <xdr:sp macro="" textlink="">
      <xdr:nvSpPr>
        <xdr:cNvPr id="57" name="Text Box 2">
          <a:extLst>
            <a:ext uri="{FF2B5EF4-FFF2-40B4-BE49-F238E27FC236}">
              <a16:creationId xmlns:a16="http://schemas.microsoft.com/office/drawing/2014/main" id="{588BA9FE-C240-40A0-8B2A-6686B5E33F62}"/>
            </a:ext>
          </a:extLst>
        </xdr:cNvPr>
        <xdr:cNvSpPr txBox="1">
          <a:spLocks noChangeArrowheads="1"/>
        </xdr:cNvSpPr>
      </xdr:nvSpPr>
      <xdr:spPr bwMode="auto">
        <a:xfrm>
          <a:off x="3048000" y="1057275"/>
          <a:ext cx="76200" cy="2095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44376</xdr:rowOff>
    </xdr:to>
    <xdr:sp macro="" textlink="">
      <xdr:nvSpPr>
        <xdr:cNvPr id="58" name="Text Box 2">
          <a:extLst>
            <a:ext uri="{FF2B5EF4-FFF2-40B4-BE49-F238E27FC236}">
              <a16:creationId xmlns:a16="http://schemas.microsoft.com/office/drawing/2014/main" id="{802DEEA5-F002-416B-B84F-83A8E265E34E}"/>
            </a:ext>
          </a:extLst>
        </xdr:cNvPr>
        <xdr:cNvSpPr txBox="1">
          <a:spLocks noChangeArrowheads="1"/>
        </xdr:cNvSpPr>
      </xdr:nvSpPr>
      <xdr:spPr bwMode="auto">
        <a:xfrm>
          <a:off x="3048000" y="170497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82476</xdr:rowOff>
    </xdr:to>
    <xdr:sp macro="" textlink="">
      <xdr:nvSpPr>
        <xdr:cNvPr id="59" name="Text Box 2">
          <a:extLst>
            <a:ext uri="{FF2B5EF4-FFF2-40B4-BE49-F238E27FC236}">
              <a16:creationId xmlns:a16="http://schemas.microsoft.com/office/drawing/2014/main" id="{F97D9922-646C-4058-BF77-52402AB0C6D7}"/>
            </a:ext>
          </a:extLst>
        </xdr:cNvPr>
        <xdr:cNvSpPr txBox="1">
          <a:spLocks noChangeArrowheads="1"/>
        </xdr:cNvSpPr>
      </xdr:nvSpPr>
      <xdr:spPr bwMode="auto">
        <a:xfrm>
          <a:off x="3048000" y="1704975"/>
          <a:ext cx="76200" cy="24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44376</xdr:rowOff>
    </xdr:to>
    <xdr:sp macro="" textlink="">
      <xdr:nvSpPr>
        <xdr:cNvPr id="60" name="Text Box 2">
          <a:extLst>
            <a:ext uri="{FF2B5EF4-FFF2-40B4-BE49-F238E27FC236}">
              <a16:creationId xmlns:a16="http://schemas.microsoft.com/office/drawing/2014/main" id="{95E90552-BA39-49C2-B0DA-A28FCCDA5E16}"/>
            </a:ext>
          </a:extLst>
        </xdr:cNvPr>
        <xdr:cNvSpPr txBox="1">
          <a:spLocks noChangeArrowheads="1"/>
        </xdr:cNvSpPr>
      </xdr:nvSpPr>
      <xdr:spPr bwMode="auto">
        <a:xfrm>
          <a:off x="3048000" y="170497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82476</xdr:rowOff>
    </xdr:to>
    <xdr:sp macro="" textlink="">
      <xdr:nvSpPr>
        <xdr:cNvPr id="61" name="Text Box 2">
          <a:extLst>
            <a:ext uri="{FF2B5EF4-FFF2-40B4-BE49-F238E27FC236}">
              <a16:creationId xmlns:a16="http://schemas.microsoft.com/office/drawing/2014/main" id="{D75C7BAB-50CF-4202-939A-3D2B94BCFE95}"/>
            </a:ext>
          </a:extLst>
        </xdr:cNvPr>
        <xdr:cNvSpPr txBox="1">
          <a:spLocks noChangeArrowheads="1"/>
        </xdr:cNvSpPr>
      </xdr:nvSpPr>
      <xdr:spPr bwMode="auto">
        <a:xfrm>
          <a:off x="3048000" y="1704975"/>
          <a:ext cx="76200" cy="24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44376</xdr:rowOff>
    </xdr:to>
    <xdr:sp macro="" textlink="">
      <xdr:nvSpPr>
        <xdr:cNvPr id="62" name="Text Box 2">
          <a:extLst>
            <a:ext uri="{FF2B5EF4-FFF2-40B4-BE49-F238E27FC236}">
              <a16:creationId xmlns:a16="http://schemas.microsoft.com/office/drawing/2014/main" id="{15F97BFC-53E3-49F7-A864-A489248C0A9E}"/>
            </a:ext>
          </a:extLst>
        </xdr:cNvPr>
        <xdr:cNvSpPr txBox="1">
          <a:spLocks noChangeArrowheads="1"/>
        </xdr:cNvSpPr>
      </xdr:nvSpPr>
      <xdr:spPr bwMode="auto">
        <a:xfrm>
          <a:off x="3048000" y="170497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82476</xdr:rowOff>
    </xdr:to>
    <xdr:sp macro="" textlink="">
      <xdr:nvSpPr>
        <xdr:cNvPr id="63" name="Text Box 2">
          <a:extLst>
            <a:ext uri="{FF2B5EF4-FFF2-40B4-BE49-F238E27FC236}">
              <a16:creationId xmlns:a16="http://schemas.microsoft.com/office/drawing/2014/main" id="{165E2602-C406-4CFC-AB46-21D1DBFBB428}"/>
            </a:ext>
          </a:extLst>
        </xdr:cNvPr>
        <xdr:cNvSpPr txBox="1">
          <a:spLocks noChangeArrowheads="1"/>
        </xdr:cNvSpPr>
      </xdr:nvSpPr>
      <xdr:spPr bwMode="auto">
        <a:xfrm>
          <a:off x="3048000" y="1704975"/>
          <a:ext cx="76200" cy="24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53901</xdr:rowOff>
    </xdr:to>
    <xdr:sp macro="" textlink="">
      <xdr:nvSpPr>
        <xdr:cNvPr id="64" name="Text Box 2">
          <a:extLst>
            <a:ext uri="{FF2B5EF4-FFF2-40B4-BE49-F238E27FC236}">
              <a16:creationId xmlns:a16="http://schemas.microsoft.com/office/drawing/2014/main" id="{4F574E69-551E-4607-BF49-3283EBF787FC}"/>
            </a:ext>
          </a:extLst>
        </xdr:cNvPr>
        <xdr:cNvSpPr txBox="1">
          <a:spLocks noChangeArrowheads="1"/>
        </xdr:cNvSpPr>
      </xdr:nvSpPr>
      <xdr:spPr bwMode="auto">
        <a:xfrm>
          <a:off x="3048000" y="1704975"/>
          <a:ext cx="76200" cy="21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53901</xdr:rowOff>
    </xdr:to>
    <xdr:sp macro="" textlink="">
      <xdr:nvSpPr>
        <xdr:cNvPr id="65" name="Text Box 2">
          <a:extLst>
            <a:ext uri="{FF2B5EF4-FFF2-40B4-BE49-F238E27FC236}">
              <a16:creationId xmlns:a16="http://schemas.microsoft.com/office/drawing/2014/main" id="{D486C683-DEB8-46F7-A482-178905C7F84C}"/>
            </a:ext>
          </a:extLst>
        </xdr:cNvPr>
        <xdr:cNvSpPr txBox="1">
          <a:spLocks noChangeArrowheads="1"/>
        </xdr:cNvSpPr>
      </xdr:nvSpPr>
      <xdr:spPr bwMode="auto">
        <a:xfrm>
          <a:off x="3048000" y="1704975"/>
          <a:ext cx="76200" cy="21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53901</xdr:rowOff>
    </xdr:to>
    <xdr:sp macro="" textlink="">
      <xdr:nvSpPr>
        <xdr:cNvPr id="66" name="Text Box 2">
          <a:extLst>
            <a:ext uri="{FF2B5EF4-FFF2-40B4-BE49-F238E27FC236}">
              <a16:creationId xmlns:a16="http://schemas.microsoft.com/office/drawing/2014/main" id="{C6D44671-0F99-4A8B-BA60-22F1E7B818B3}"/>
            </a:ext>
          </a:extLst>
        </xdr:cNvPr>
        <xdr:cNvSpPr txBox="1">
          <a:spLocks noChangeArrowheads="1"/>
        </xdr:cNvSpPr>
      </xdr:nvSpPr>
      <xdr:spPr bwMode="auto">
        <a:xfrm>
          <a:off x="3048000" y="1704975"/>
          <a:ext cx="76200" cy="21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92001</xdr:rowOff>
    </xdr:to>
    <xdr:sp macro="" textlink="">
      <xdr:nvSpPr>
        <xdr:cNvPr id="67" name="Text Box 2">
          <a:extLst>
            <a:ext uri="{FF2B5EF4-FFF2-40B4-BE49-F238E27FC236}">
              <a16:creationId xmlns:a16="http://schemas.microsoft.com/office/drawing/2014/main" id="{054B9A1E-8B5D-464A-A798-129E83F2CEB2}"/>
            </a:ext>
          </a:extLst>
        </xdr:cNvPr>
        <xdr:cNvSpPr txBox="1">
          <a:spLocks noChangeArrowheads="1"/>
        </xdr:cNvSpPr>
      </xdr:nvSpPr>
      <xdr:spPr bwMode="auto">
        <a:xfrm>
          <a:off x="3048000" y="1704975"/>
          <a:ext cx="76200" cy="25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92001</xdr:rowOff>
    </xdr:to>
    <xdr:sp macro="" textlink="">
      <xdr:nvSpPr>
        <xdr:cNvPr id="68" name="Text Box 2">
          <a:extLst>
            <a:ext uri="{FF2B5EF4-FFF2-40B4-BE49-F238E27FC236}">
              <a16:creationId xmlns:a16="http://schemas.microsoft.com/office/drawing/2014/main" id="{A49E8389-8F20-43BE-94F2-2072C9687450}"/>
            </a:ext>
          </a:extLst>
        </xdr:cNvPr>
        <xdr:cNvSpPr txBox="1">
          <a:spLocks noChangeArrowheads="1"/>
        </xdr:cNvSpPr>
      </xdr:nvSpPr>
      <xdr:spPr bwMode="auto">
        <a:xfrm>
          <a:off x="3048000" y="1704975"/>
          <a:ext cx="76200" cy="25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53901</xdr:rowOff>
    </xdr:to>
    <xdr:sp macro="" textlink="">
      <xdr:nvSpPr>
        <xdr:cNvPr id="69" name="Text Box 2">
          <a:extLst>
            <a:ext uri="{FF2B5EF4-FFF2-40B4-BE49-F238E27FC236}">
              <a16:creationId xmlns:a16="http://schemas.microsoft.com/office/drawing/2014/main" id="{3E29B584-6E64-4E96-A647-EEF47501D07E}"/>
            </a:ext>
          </a:extLst>
        </xdr:cNvPr>
        <xdr:cNvSpPr txBox="1">
          <a:spLocks noChangeArrowheads="1"/>
        </xdr:cNvSpPr>
      </xdr:nvSpPr>
      <xdr:spPr bwMode="auto">
        <a:xfrm>
          <a:off x="3048000" y="1704975"/>
          <a:ext cx="76200" cy="21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53901</xdr:rowOff>
    </xdr:to>
    <xdr:sp macro="" textlink="">
      <xdr:nvSpPr>
        <xdr:cNvPr id="70" name="Text Box 2">
          <a:extLst>
            <a:ext uri="{FF2B5EF4-FFF2-40B4-BE49-F238E27FC236}">
              <a16:creationId xmlns:a16="http://schemas.microsoft.com/office/drawing/2014/main" id="{05DB437F-7B9E-40E3-9A60-D9D107AB6C36}"/>
            </a:ext>
          </a:extLst>
        </xdr:cNvPr>
        <xdr:cNvSpPr txBox="1">
          <a:spLocks noChangeArrowheads="1"/>
        </xdr:cNvSpPr>
      </xdr:nvSpPr>
      <xdr:spPr bwMode="auto">
        <a:xfrm>
          <a:off x="3048000" y="1704975"/>
          <a:ext cx="76200" cy="21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53901</xdr:rowOff>
    </xdr:to>
    <xdr:sp macro="" textlink="">
      <xdr:nvSpPr>
        <xdr:cNvPr id="71" name="Text Box 2">
          <a:extLst>
            <a:ext uri="{FF2B5EF4-FFF2-40B4-BE49-F238E27FC236}">
              <a16:creationId xmlns:a16="http://schemas.microsoft.com/office/drawing/2014/main" id="{EE58CA23-EC74-4777-9A13-E1D63D729A51}"/>
            </a:ext>
          </a:extLst>
        </xdr:cNvPr>
        <xdr:cNvSpPr txBox="1">
          <a:spLocks noChangeArrowheads="1"/>
        </xdr:cNvSpPr>
      </xdr:nvSpPr>
      <xdr:spPr bwMode="auto">
        <a:xfrm>
          <a:off x="3048000" y="1704975"/>
          <a:ext cx="76200" cy="21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44376</xdr:rowOff>
    </xdr:to>
    <xdr:sp macro="" textlink="">
      <xdr:nvSpPr>
        <xdr:cNvPr id="72" name="Text Box 2">
          <a:extLst>
            <a:ext uri="{FF2B5EF4-FFF2-40B4-BE49-F238E27FC236}">
              <a16:creationId xmlns:a16="http://schemas.microsoft.com/office/drawing/2014/main" id="{6EB4EED8-2364-4D68-BA26-0DAEA46C25A2}"/>
            </a:ext>
          </a:extLst>
        </xdr:cNvPr>
        <xdr:cNvSpPr txBox="1">
          <a:spLocks noChangeArrowheads="1"/>
        </xdr:cNvSpPr>
      </xdr:nvSpPr>
      <xdr:spPr bwMode="auto">
        <a:xfrm>
          <a:off x="3048000" y="170497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44376</xdr:rowOff>
    </xdr:to>
    <xdr:sp macro="" textlink="">
      <xdr:nvSpPr>
        <xdr:cNvPr id="73" name="Text Box 2">
          <a:extLst>
            <a:ext uri="{FF2B5EF4-FFF2-40B4-BE49-F238E27FC236}">
              <a16:creationId xmlns:a16="http://schemas.microsoft.com/office/drawing/2014/main" id="{83666432-EB08-43A6-BDD5-5D7A4A038BA7}"/>
            </a:ext>
          </a:extLst>
        </xdr:cNvPr>
        <xdr:cNvSpPr txBox="1">
          <a:spLocks noChangeArrowheads="1"/>
        </xdr:cNvSpPr>
      </xdr:nvSpPr>
      <xdr:spPr bwMode="auto">
        <a:xfrm>
          <a:off x="3048000" y="170497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44377</xdr:rowOff>
    </xdr:to>
    <xdr:sp macro="" textlink="">
      <xdr:nvSpPr>
        <xdr:cNvPr id="74" name="Text Box 2">
          <a:extLst>
            <a:ext uri="{FF2B5EF4-FFF2-40B4-BE49-F238E27FC236}">
              <a16:creationId xmlns:a16="http://schemas.microsoft.com/office/drawing/2014/main" id="{07775AD5-D15A-4BB3-9D04-B9F460643811}"/>
            </a:ext>
          </a:extLst>
        </xdr:cNvPr>
        <xdr:cNvSpPr txBox="1">
          <a:spLocks noChangeArrowheads="1"/>
        </xdr:cNvSpPr>
      </xdr:nvSpPr>
      <xdr:spPr bwMode="auto">
        <a:xfrm>
          <a:off x="3048000" y="1704975"/>
          <a:ext cx="76200" cy="206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82477</xdr:rowOff>
    </xdr:to>
    <xdr:sp macro="" textlink="">
      <xdr:nvSpPr>
        <xdr:cNvPr id="75" name="Text Box 2">
          <a:extLst>
            <a:ext uri="{FF2B5EF4-FFF2-40B4-BE49-F238E27FC236}">
              <a16:creationId xmlns:a16="http://schemas.microsoft.com/office/drawing/2014/main" id="{2FB6043D-932A-49AD-A933-2756C0D34863}"/>
            </a:ext>
          </a:extLst>
        </xdr:cNvPr>
        <xdr:cNvSpPr txBox="1">
          <a:spLocks noChangeArrowheads="1"/>
        </xdr:cNvSpPr>
      </xdr:nvSpPr>
      <xdr:spPr bwMode="auto">
        <a:xfrm>
          <a:off x="3048000" y="1704975"/>
          <a:ext cx="76200" cy="24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44377</xdr:rowOff>
    </xdr:to>
    <xdr:sp macro="" textlink="">
      <xdr:nvSpPr>
        <xdr:cNvPr id="76" name="Text Box 2">
          <a:extLst>
            <a:ext uri="{FF2B5EF4-FFF2-40B4-BE49-F238E27FC236}">
              <a16:creationId xmlns:a16="http://schemas.microsoft.com/office/drawing/2014/main" id="{C2C5C337-07EA-4E0A-AA6D-CEF9C728AE4B}"/>
            </a:ext>
          </a:extLst>
        </xdr:cNvPr>
        <xdr:cNvSpPr txBox="1">
          <a:spLocks noChangeArrowheads="1"/>
        </xdr:cNvSpPr>
      </xdr:nvSpPr>
      <xdr:spPr bwMode="auto">
        <a:xfrm>
          <a:off x="3048000" y="1704975"/>
          <a:ext cx="76200" cy="206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82477</xdr:rowOff>
    </xdr:to>
    <xdr:sp macro="" textlink="">
      <xdr:nvSpPr>
        <xdr:cNvPr id="77" name="Text Box 2">
          <a:extLst>
            <a:ext uri="{FF2B5EF4-FFF2-40B4-BE49-F238E27FC236}">
              <a16:creationId xmlns:a16="http://schemas.microsoft.com/office/drawing/2014/main" id="{F6D91214-0116-42B0-9089-E95231C5F8E0}"/>
            </a:ext>
          </a:extLst>
        </xdr:cNvPr>
        <xdr:cNvSpPr txBox="1">
          <a:spLocks noChangeArrowheads="1"/>
        </xdr:cNvSpPr>
      </xdr:nvSpPr>
      <xdr:spPr bwMode="auto">
        <a:xfrm>
          <a:off x="3048000" y="1704975"/>
          <a:ext cx="76200" cy="24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44377</xdr:rowOff>
    </xdr:to>
    <xdr:sp macro="" textlink="">
      <xdr:nvSpPr>
        <xdr:cNvPr id="78" name="Text Box 2">
          <a:extLst>
            <a:ext uri="{FF2B5EF4-FFF2-40B4-BE49-F238E27FC236}">
              <a16:creationId xmlns:a16="http://schemas.microsoft.com/office/drawing/2014/main" id="{E9E346A2-8BD4-4DBB-98F2-098DFE9110AE}"/>
            </a:ext>
          </a:extLst>
        </xdr:cNvPr>
        <xdr:cNvSpPr txBox="1">
          <a:spLocks noChangeArrowheads="1"/>
        </xdr:cNvSpPr>
      </xdr:nvSpPr>
      <xdr:spPr bwMode="auto">
        <a:xfrm>
          <a:off x="3048000" y="1704975"/>
          <a:ext cx="76200" cy="206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82477</xdr:rowOff>
    </xdr:to>
    <xdr:sp macro="" textlink="">
      <xdr:nvSpPr>
        <xdr:cNvPr id="79" name="Text Box 2">
          <a:extLst>
            <a:ext uri="{FF2B5EF4-FFF2-40B4-BE49-F238E27FC236}">
              <a16:creationId xmlns:a16="http://schemas.microsoft.com/office/drawing/2014/main" id="{183F5038-9923-42F7-8DD5-9F9193ADC42C}"/>
            </a:ext>
          </a:extLst>
        </xdr:cNvPr>
        <xdr:cNvSpPr txBox="1">
          <a:spLocks noChangeArrowheads="1"/>
        </xdr:cNvSpPr>
      </xdr:nvSpPr>
      <xdr:spPr bwMode="auto">
        <a:xfrm>
          <a:off x="3048000" y="1704975"/>
          <a:ext cx="76200" cy="244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53902</xdr:rowOff>
    </xdr:to>
    <xdr:sp macro="" textlink="">
      <xdr:nvSpPr>
        <xdr:cNvPr id="80" name="Text Box 2">
          <a:extLst>
            <a:ext uri="{FF2B5EF4-FFF2-40B4-BE49-F238E27FC236}">
              <a16:creationId xmlns:a16="http://schemas.microsoft.com/office/drawing/2014/main" id="{A9A27CC1-4442-417E-A8E4-166EA0C3358E}"/>
            </a:ext>
          </a:extLst>
        </xdr:cNvPr>
        <xdr:cNvSpPr txBox="1">
          <a:spLocks noChangeArrowheads="1"/>
        </xdr:cNvSpPr>
      </xdr:nvSpPr>
      <xdr:spPr bwMode="auto">
        <a:xfrm>
          <a:off x="3048000" y="1704975"/>
          <a:ext cx="76200" cy="215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53902</xdr:rowOff>
    </xdr:to>
    <xdr:sp macro="" textlink="">
      <xdr:nvSpPr>
        <xdr:cNvPr id="81" name="Text Box 2">
          <a:extLst>
            <a:ext uri="{FF2B5EF4-FFF2-40B4-BE49-F238E27FC236}">
              <a16:creationId xmlns:a16="http://schemas.microsoft.com/office/drawing/2014/main" id="{26C4A523-6A5F-4B67-AEA0-44A610DA2BE2}"/>
            </a:ext>
          </a:extLst>
        </xdr:cNvPr>
        <xdr:cNvSpPr txBox="1">
          <a:spLocks noChangeArrowheads="1"/>
        </xdr:cNvSpPr>
      </xdr:nvSpPr>
      <xdr:spPr bwMode="auto">
        <a:xfrm>
          <a:off x="3048000" y="1704975"/>
          <a:ext cx="76200" cy="215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53902</xdr:rowOff>
    </xdr:to>
    <xdr:sp macro="" textlink="">
      <xdr:nvSpPr>
        <xdr:cNvPr id="82" name="Text Box 2">
          <a:extLst>
            <a:ext uri="{FF2B5EF4-FFF2-40B4-BE49-F238E27FC236}">
              <a16:creationId xmlns:a16="http://schemas.microsoft.com/office/drawing/2014/main" id="{AE60CD8B-DCF7-467D-BB21-A91037370C74}"/>
            </a:ext>
          </a:extLst>
        </xdr:cNvPr>
        <xdr:cNvSpPr txBox="1">
          <a:spLocks noChangeArrowheads="1"/>
        </xdr:cNvSpPr>
      </xdr:nvSpPr>
      <xdr:spPr bwMode="auto">
        <a:xfrm>
          <a:off x="3048000" y="1704975"/>
          <a:ext cx="76200" cy="215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92002</xdr:rowOff>
    </xdr:to>
    <xdr:sp macro="" textlink="">
      <xdr:nvSpPr>
        <xdr:cNvPr id="83" name="Text Box 2">
          <a:extLst>
            <a:ext uri="{FF2B5EF4-FFF2-40B4-BE49-F238E27FC236}">
              <a16:creationId xmlns:a16="http://schemas.microsoft.com/office/drawing/2014/main" id="{41A4FC8A-74F5-4E47-965B-DC85144DBC76}"/>
            </a:ext>
          </a:extLst>
        </xdr:cNvPr>
        <xdr:cNvSpPr txBox="1">
          <a:spLocks noChangeArrowheads="1"/>
        </xdr:cNvSpPr>
      </xdr:nvSpPr>
      <xdr:spPr bwMode="auto">
        <a:xfrm>
          <a:off x="3048000" y="1704975"/>
          <a:ext cx="76200" cy="253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92002</xdr:rowOff>
    </xdr:to>
    <xdr:sp macro="" textlink="">
      <xdr:nvSpPr>
        <xdr:cNvPr id="84" name="Text Box 2">
          <a:extLst>
            <a:ext uri="{FF2B5EF4-FFF2-40B4-BE49-F238E27FC236}">
              <a16:creationId xmlns:a16="http://schemas.microsoft.com/office/drawing/2014/main" id="{2FC10C92-AE27-4E4C-B5E6-46DFA94FD3E2}"/>
            </a:ext>
          </a:extLst>
        </xdr:cNvPr>
        <xdr:cNvSpPr txBox="1">
          <a:spLocks noChangeArrowheads="1"/>
        </xdr:cNvSpPr>
      </xdr:nvSpPr>
      <xdr:spPr bwMode="auto">
        <a:xfrm>
          <a:off x="3048000" y="1704975"/>
          <a:ext cx="76200" cy="253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53902</xdr:rowOff>
    </xdr:to>
    <xdr:sp macro="" textlink="">
      <xdr:nvSpPr>
        <xdr:cNvPr id="85" name="Text Box 2">
          <a:extLst>
            <a:ext uri="{FF2B5EF4-FFF2-40B4-BE49-F238E27FC236}">
              <a16:creationId xmlns:a16="http://schemas.microsoft.com/office/drawing/2014/main" id="{466F5775-F189-4AEB-B564-969CA901BA35}"/>
            </a:ext>
          </a:extLst>
        </xdr:cNvPr>
        <xdr:cNvSpPr txBox="1">
          <a:spLocks noChangeArrowheads="1"/>
        </xdr:cNvSpPr>
      </xdr:nvSpPr>
      <xdr:spPr bwMode="auto">
        <a:xfrm>
          <a:off x="3048000" y="1704975"/>
          <a:ext cx="76200" cy="215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53902</xdr:rowOff>
    </xdr:to>
    <xdr:sp macro="" textlink="">
      <xdr:nvSpPr>
        <xdr:cNvPr id="86" name="Text Box 2">
          <a:extLst>
            <a:ext uri="{FF2B5EF4-FFF2-40B4-BE49-F238E27FC236}">
              <a16:creationId xmlns:a16="http://schemas.microsoft.com/office/drawing/2014/main" id="{125DCC3C-3751-4684-8F92-AE84E381D319}"/>
            </a:ext>
          </a:extLst>
        </xdr:cNvPr>
        <xdr:cNvSpPr txBox="1">
          <a:spLocks noChangeArrowheads="1"/>
        </xdr:cNvSpPr>
      </xdr:nvSpPr>
      <xdr:spPr bwMode="auto">
        <a:xfrm>
          <a:off x="3048000" y="1704975"/>
          <a:ext cx="76200" cy="215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53902</xdr:rowOff>
    </xdr:to>
    <xdr:sp macro="" textlink="">
      <xdr:nvSpPr>
        <xdr:cNvPr id="87" name="Text Box 2">
          <a:extLst>
            <a:ext uri="{FF2B5EF4-FFF2-40B4-BE49-F238E27FC236}">
              <a16:creationId xmlns:a16="http://schemas.microsoft.com/office/drawing/2014/main" id="{5766B942-5E9C-4237-884F-49F8BDA4B26D}"/>
            </a:ext>
          </a:extLst>
        </xdr:cNvPr>
        <xdr:cNvSpPr txBox="1">
          <a:spLocks noChangeArrowheads="1"/>
        </xdr:cNvSpPr>
      </xdr:nvSpPr>
      <xdr:spPr bwMode="auto">
        <a:xfrm>
          <a:off x="3048000" y="1704975"/>
          <a:ext cx="76200" cy="215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44377</xdr:rowOff>
    </xdr:to>
    <xdr:sp macro="" textlink="">
      <xdr:nvSpPr>
        <xdr:cNvPr id="88" name="Text Box 2">
          <a:extLst>
            <a:ext uri="{FF2B5EF4-FFF2-40B4-BE49-F238E27FC236}">
              <a16:creationId xmlns:a16="http://schemas.microsoft.com/office/drawing/2014/main" id="{C2AD5046-BCF1-4CB0-AAFD-1F35A6408426}"/>
            </a:ext>
          </a:extLst>
        </xdr:cNvPr>
        <xdr:cNvSpPr txBox="1">
          <a:spLocks noChangeArrowheads="1"/>
        </xdr:cNvSpPr>
      </xdr:nvSpPr>
      <xdr:spPr bwMode="auto">
        <a:xfrm>
          <a:off x="3048000" y="1704975"/>
          <a:ext cx="76200" cy="206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44377</xdr:rowOff>
    </xdr:to>
    <xdr:sp macro="" textlink="">
      <xdr:nvSpPr>
        <xdr:cNvPr id="89" name="Text Box 2">
          <a:extLst>
            <a:ext uri="{FF2B5EF4-FFF2-40B4-BE49-F238E27FC236}">
              <a16:creationId xmlns:a16="http://schemas.microsoft.com/office/drawing/2014/main" id="{495B3C9E-2316-4D5B-9066-2343792EBA9B}"/>
            </a:ext>
          </a:extLst>
        </xdr:cNvPr>
        <xdr:cNvSpPr txBox="1">
          <a:spLocks noChangeArrowheads="1"/>
        </xdr:cNvSpPr>
      </xdr:nvSpPr>
      <xdr:spPr bwMode="auto">
        <a:xfrm>
          <a:off x="3048000" y="1704975"/>
          <a:ext cx="76200" cy="206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30841</xdr:rowOff>
    </xdr:to>
    <xdr:sp macro="" textlink="">
      <xdr:nvSpPr>
        <xdr:cNvPr id="90" name="Text Box 2">
          <a:extLst>
            <a:ext uri="{FF2B5EF4-FFF2-40B4-BE49-F238E27FC236}">
              <a16:creationId xmlns:a16="http://schemas.microsoft.com/office/drawing/2014/main" id="{176361D3-DC12-4B7A-9AC3-E0349CBE5018}"/>
            </a:ext>
          </a:extLst>
        </xdr:cNvPr>
        <xdr:cNvSpPr txBox="1">
          <a:spLocks noChangeArrowheads="1"/>
        </xdr:cNvSpPr>
      </xdr:nvSpPr>
      <xdr:spPr bwMode="auto">
        <a:xfrm>
          <a:off x="3048000" y="1704975"/>
          <a:ext cx="76200" cy="1927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70108</xdr:rowOff>
    </xdr:to>
    <xdr:sp macro="" textlink="">
      <xdr:nvSpPr>
        <xdr:cNvPr id="91" name="Text Box 2">
          <a:extLst>
            <a:ext uri="{FF2B5EF4-FFF2-40B4-BE49-F238E27FC236}">
              <a16:creationId xmlns:a16="http://schemas.microsoft.com/office/drawing/2014/main" id="{FFBBBC25-9D1B-463D-B4F7-18FCB433694F}"/>
            </a:ext>
          </a:extLst>
        </xdr:cNvPr>
        <xdr:cNvSpPr txBox="1">
          <a:spLocks noChangeArrowheads="1"/>
        </xdr:cNvSpPr>
      </xdr:nvSpPr>
      <xdr:spPr bwMode="auto">
        <a:xfrm>
          <a:off x="3048000" y="1704975"/>
          <a:ext cx="76200" cy="232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30841</xdr:rowOff>
    </xdr:to>
    <xdr:sp macro="" textlink="">
      <xdr:nvSpPr>
        <xdr:cNvPr id="92" name="Text Box 2">
          <a:extLst>
            <a:ext uri="{FF2B5EF4-FFF2-40B4-BE49-F238E27FC236}">
              <a16:creationId xmlns:a16="http://schemas.microsoft.com/office/drawing/2014/main" id="{52040590-ABF0-4756-B3F3-9AF1D5630385}"/>
            </a:ext>
          </a:extLst>
        </xdr:cNvPr>
        <xdr:cNvSpPr txBox="1">
          <a:spLocks noChangeArrowheads="1"/>
        </xdr:cNvSpPr>
      </xdr:nvSpPr>
      <xdr:spPr bwMode="auto">
        <a:xfrm>
          <a:off x="3048000" y="1704975"/>
          <a:ext cx="76200" cy="1927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70108</xdr:rowOff>
    </xdr:to>
    <xdr:sp macro="" textlink="">
      <xdr:nvSpPr>
        <xdr:cNvPr id="93" name="Text Box 2">
          <a:extLst>
            <a:ext uri="{FF2B5EF4-FFF2-40B4-BE49-F238E27FC236}">
              <a16:creationId xmlns:a16="http://schemas.microsoft.com/office/drawing/2014/main" id="{5321075A-9E8C-4011-AE10-01DF74E32574}"/>
            </a:ext>
          </a:extLst>
        </xdr:cNvPr>
        <xdr:cNvSpPr txBox="1">
          <a:spLocks noChangeArrowheads="1"/>
        </xdr:cNvSpPr>
      </xdr:nvSpPr>
      <xdr:spPr bwMode="auto">
        <a:xfrm>
          <a:off x="3048000" y="1704975"/>
          <a:ext cx="76200" cy="232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30841</xdr:rowOff>
    </xdr:to>
    <xdr:sp macro="" textlink="">
      <xdr:nvSpPr>
        <xdr:cNvPr id="94" name="Text Box 2">
          <a:extLst>
            <a:ext uri="{FF2B5EF4-FFF2-40B4-BE49-F238E27FC236}">
              <a16:creationId xmlns:a16="http://schemas.microsoft.com/office/drawing/2014/main" id="{A47479D2-A9F3-4C27-8339-358EBF5CC862}"/>
            </a:ext>
          </a:extLst>
        </xdr:cNvPr>
        <xdr:cNvSpPr txBox="1">
          <a:spLocks noChangeArrowheads="1"/>
        </xdr:cNvSpPr>
      </xdr:nvSpPr>
      <xdr:spPr bwMode="auto">
        <a:xfrm>
          <a:off x="3048000" y="1704975"/>
          <a:ext cx="76200" cy="1927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70108</xdr:rowOff>
    </xdr:to>
    <xdr:sp macro="" textlink="">
      <xdr:nvSpPr>
        <xdr:cNvPr id="95" name="Text Box 2">
          <a:extLst>
            <a:ext uri="{FF2B5EF4-FFF2-40B4-BE49-F238E27FC236}">
              <a16:creationId xmlns:a16="http://schemas.microsoft.com/office/drawing/2014/main" id="{5EC39820-F43E-47B8-B7B9-0145FAF0ACC8}"/>
            </a:ext>
          </a:extLst>
        </xdr:cNvPr>
        <xdr:cNvSpPr txBox="1">
          <a:spLocks noChangeArrowheads="1"/>
        </xdr:cNvSpPr>
      </xdr:nvSpPr>
      <xdr:spPr bwMode="auto">
        <a:xfrm>
          <a:off x="3048000" y="1704975"/>
          <a:ext cx="76200" cy="232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41533</xdr:rowOff>
    </xdr:to>
    <xdr:sp macro="" textlink="">
      <xdr:nvSpPr>
        <xdr:cNvPr id="96" name="Text Box 2">
          <a:extLst>
            <a:ext uri="{FF2B5EF4-FFF2-40B4-BE49-F238E27FC236}">
              <a16:creationId xmlns:a16="http://schemas.microsoft.com/office/drawing/2014/main" id="{CB626EA5-C054-4029-A6C0-0FF4612A63D6}"/>
            </a:ext>
          </a:extLst>
        </xdr:cNvPr>
        <xdr:cNvSpPr txBox="1">
          <a:spLocks noChangeArrowheads="1"/>
        </xdr:cNvSpPr>
      </xdr:nvSpPr>
      <xdr:spPr bwMode="auto">
        <a:xfrm>
          <a:off x="3048000" y="1704975"/>
          <a:ext cx="76200" cy="203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41533</xdr:rowOff>
    </xdr:to>
    <xdr:sp macro="" textlink="">
      <xdr:nvSpPr>
        <xdr:cNvPr id="97" name="Text Box 2">
          <a:extLst>
            <a:ext uri="{FF2B5EF4-FFF2-40B4-BE49-F238E27FC236}">
              <a16:creationId xmlns:a16="http://schemas.microsoft.com/office/drawing/2014/main" id="{F827FECB-5511-44EC-955D-284A47B01CCD}"/>
            </a:ext>
          </a:extLst>
        </xdr:cNvPr>
        <xdr:cNvSpPr txBox="1">
          <a:spLocks noChangeArrowheads="1"/>
        </xdr:cNvSpPr>
      </xdr:nvSpPr>
      <xdr:spPr bwMode="auto">
        <a:xfrm>
          <a:off x="3048000" y="1704975"/>
          <a:ext cx="76200" cy="203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41533</xdr:rowOff>
    </xdr:to>
    <xdr:sp macro="" textlink="">
      <xdr:nvSpPr>
        <xdr:cNvPr id="98" name="Text Box 2">
          <a:extLst>
            <a:ext uri="{FF2B5EF4-FFF2-40B4-BE49-F238E27FC236}">
              <a16:creationId xmlns:a16="http://schemas.microsoft.com/office/drawing/2014/main" id="{CE680B4E-B951-4657-94DC-2314A4EBF0B5}"/>
            </a:ext>
          </a:extLst>
        </xdr:cNvPr>
        <xdr:cNvSpPr txBox="1">
          <a:spLocks noChangeArrowheads="1"/>
        </xdr:cNvSpPr>
      </xdr:nvSpPr>
      <xdr:spPr bwMode="auto">
        <a:xfrm>
          <a:off x="3048000" y="1704975"/>
          <a:ext cx="76200" cy="203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79633</xdr:rowOff>
    </xdr:to>
    <xdr:sp macro="" textlink="">
      <xdr:nvSpPr>
        <xdr:cNvPr id="99" name="Text Box 2">
          <a:extLst>
            <a:ext uri="{FF2B5EF4-FFF2-40B4-BE49-F238E27FC236}">
              <a16:creationId xmlns:a16="http://schemas.microsoft.com/office/drawing/2014/main" id="{09E455FF-1A45-4E75-9D60-E65A5F60748E}"/>
            </a:ext>
          </a:extLst>
        </xdr:cNvPr>
        <xdr:cNvSpPr txBox="1">
          <a:spLocks noChangeArrowheads="1"/>
        </xdr:cNvSpPr>
      </xdr:nvSpPr>
      <xdr:spPr bwMode="auto">
        <a:xfrm>
          <a:off x="3048000" y="1704975"/>
          <a:ext cx="76200" cy="241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79633</xdr:rowOff>
    </xdr:to>
    <xdr:sp macro="" textlink="">
      <xdr:nvSpPr>
        <xdr:cNvPr id="100" name="Text Box 2">
          <a:extLst>
            <a:ext uri="{FF2B5EF4-FFF2-40B4-BE49-F238E27FC236}">
              <a16:creationId xmlns:a16="http://schemas.microsoft.com/office/drawing/2014/main" id="{A8EE32F6-9378-4A9A-A5E6-96FF5C0D2DC9}"/>
            </a:ext>
          </a:extLst>
        </xdr:cNvPr>
        <xdr:cNvSpPr txBox="1">
          <a:spLocks noChangeArrowheads="1"/>
        </xdr:cNvSpPr>
      </xdr:nvSpPr>
      <xdr:spPr bwMode="auto">
        <a:xfrm>
          <a:off x="3048000" y="1704975"/>
          <a:ext cx="76200" cy="241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41533</xdr:rowOff>
    </xdr:to>
    <xdr:sp macro="" textlink="">
      <xdr:nvSpPr>
        <xdr:cNvPr id="101" name="Text Box 2">
          <a:extLst>
            <a:ext uri="{FF2B5EF4-FFF2-40B4-BE49-F238E27FC236}">
              <a16:creationId xmlns:a16="http://schemas.microsoft.com/office/drawing/2014/main" id="{771D6821-AEE1-440B-974D-ADBD9BEEE643}"/>
            </a:ext>
          </a:extLst>
        </xdr:cNvPr>
        <xdr:cNvSpPr txBox="1">
          <a:spLocks noChangeArrowheads="1"/>
        </xdr:cNvSpPr>
      </xdr:nvSpPr>
      <xdr:spPr bwMode="auto">
        <a:xfrm>
          <a:off x="3048000" y="1704975"/>
          <a:ext cx="76200" cy="203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41533</xdr:rowOff>
    </xdr:to>
    <xdr:sp macro="" textlink="">
      <xdr:nvSpPr>
        <xdr:cNvPr id="102" name="Text Box 2">
          <a:extLst>
            <a:ext uri="{FF2B5EF4-FFF2-40B4-BE49-F238E27FC236}">
              <a16:creationId xmlns:a16="http://schemas.microsoft.com/office/drawing/2014/main" id="{87572EA5-A757-40F0-9102-2EAB47799899}"/>
            </a:ext>
          </a:extLst>
        </xdr:cNvPr>
        <xdr:cNvSpPr txBox="1">
          <a:spLocks noChangeArrowheads="1"/>
        </xdr:cNvSpPr>
      </xdr:nvSpPr>
      <xdr:spPr bwMode="auto">
        <a:xfrm>
          <a:off x="3048000" y="1704975"/>
          <a:ext cx="76200" cy="203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41533</xdr:rowOff>
    </xdr:to>
    <xdr:sp macro="" textlink="">
      <xdr:nvSpPr>
        <xdr:cNvPr id="103" name="Text Box 2">
          <a:extLst>
            <a:ext uri="{FF2B5EF4-FFF2-40B4-BE49-F238E27FC236}">
              <a16:creationId xmlns:a16="http://schemas.microsoft.com/office/drawing/2014/main" id="{DE985045-9246-43BA-AC40-CD470BAC6220}"/>
            </a:ext>
          </a:extLst>
        </xdr:cNvPr>
        <xdr:cNvSpPr txBox="1">
          <a:spLocks noChangeArrowheads="1"/>
        </xdr:cNvSpPr>
      </xdr:nvSpPr>
      <xdr:spPr bwMode="auto">
        <a:xfrm>
          <a:off x="3048000" y="1704975"/>
          <a:ext cx="76200" cy="203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30841</xdr:rowOff>
    </xdr:to>
    <xdr:sp macro="" textlink="">
      <xdr:nvSpPr>
        <xdr:cNvPr id="104" name="Text Box 2">
          <a:extLst>
            <a:ext uri="{FF2B5EF4-FFF2-40B4-BE49-F238E27FC236}">
              <a16:creationId xmlns:a16="http://schemas.microsoft.com/office/drawing/2014/main" id="{ABE520A5-7BF2-4A7A-A40A-9BDFD82DA078}"/>
            </a:ext>
          </a:extLst>
        </xdr:cNvPr>
        <xdr:cNvSpPr txBox="1">
          <a:spLocks noChangeArrowheads="1"/>
        </xdr:cNvSpPr>
      </xdr:nvSpPr>
      <xdr:spPr bwMode="auto">
        <a:xfrm>
          <a:off x="3048000" y="1704975"/>
          <a:ext cx="76200" cy="1927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30841</xdr:rowOff>
    </xdr:to>
    <xdr:sp macro="" textlink="">
      <xdr:nvSpPr>
        <xdr:cNvPr id="105" name="Text Box 2">
          <a:extLst>
            <a:ext uri="{FF2B5EF4-FFF2-40B4-BE49-F238E27FC236}">
              <a16:creationId xmlns:a16="http://schemas.microsoft.com/office/drawing/2014/main" id="{43794B81-7719-450C-893B-1DC3AF7E1484}"/>
            </a:ext>
          </a:extLst>
        </xdr:cNvPr>
        <xdr:cNvSpPr txBox="1">
          <a:spLocks noChangeArrowheads="1"/>
        </xdr:cNvSpPr>
      </xdr:nvSpPr>
      <xdr:spPr bwMode="auto">
        <a:xfrm>
          <a:off x="3048000" y="1704975"/>
          <a:ext cx="76200" cy="1927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26594</xdr:rowOff>
    </xdr:to>
    <xdr:sp macro="" textlink="">
      <xdr:nvSpPr>
        <xdr:cNvPr id="106" name="Text Box 2">
          <a:extLst>
            <a:ext uri="{FF2B5EF4-FFF2-40B4-BE49-F238E27FC236}">
              <a16:creationId xmlns:a16="http://schemas.microsoft.com/office/drawing/2014/main" id="{A28BC3CE-E7ED-4A74-A368-1E4CC494F26D}"/>
            </a:ext>
          </a:extLst>
        </xdr:cNvPr>
        <xdr:cNvSpPr txBox="1">
          <a:spLocks noChangeArrowheads="1"/>
        </xdr:cNvSpPr>
      </xdr:nvSpPr>
      <xdr:spPr bwMode="auto">
        <a:xfrm>
          <a:off x="3067050" y="2200275"/>
          <a:ext cx="76200" cy="198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64694</xdr:rowOff>
    </xdr:to>
    <xdr:sp macro="" textlink="">
      <xdr:nvSpPr>
        <xdr:cNvPr id="107" name="Text Box 2">
          <a:extLst>
            <a:ext uri="{FF2B5EF4-FFF2-40B4-BE49-F238E27FC236}">
              <a16:creationId xmlns:a16="http://schemas.microsoft.com/office/drawing/2014/main" id="{6A93A9D2-3C02-4694-93E8-37DA6DE42803}"/>
            </a:ext>
          </a:extLst>
        </xdr:cNvPr>
        <xdr:cNvSpPr txBox="1">
          <a:spLocks noChangeArrowheads="1"/>
        </xdr:cNvSpPr>
      </xdr:nvSpPr>
      <xdr:spPr bwMode="auto">
        <a:xfrm>
          <a:off x="3067050" y="2200275"/>
          <a:ext cx="76200" cy="2361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26594</xdr:rowOff>
    </xdr:to>
    <xdr:sp macro="" textlink="">
      <xdr:nvSpPr>
        <xdr:cNvPr id="108" name="Text Box 2">
          <a:extLst>
            <a:ext uri="{FF2B5EF4-FFF2-40B4-BE49-F238E27FC236}">
              <a16:creationId xmlns:a16="http://schemas.microsoft.com/office/drawing/2014/main" id="{D7495654-BA86-4E31-A844-1652FF87499B}"/>
            </a:ext>
          </a:extLst>
        </xdr:cNvPr>
        <xdr:cNvSpPr txBox="1">
          <a:spLocks noChangeArrowheads="1"/>
        </xdr:cNvSpPr>
      </xdr:nvSpPr>
      <xdr:spPr bwMode="auto">
        <a:xfrm>
          <a:off x="3067050" y="2200275"/>
          <a:ext cx="76200" cy="198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64694</xdr:rowOff>
    </xdr:to>
    <xdr:sp macro="" textlink="">
      <xdr:nvSpPr>
        <xdr:cNvPr id="109" name="Text Box 2">
          <a:extLst>
            <a:ext uri="{FF2B5EF4-FFF2-40B4-BE49-F238E27FC236}">
              <a16:creationId xmlns:a16="http://schemas.microsoft.com/office/drawing/2014/main" id="{D47742D1-180A-4E34-90F8-628A2D86ECA9}"/>
            </a:ext>
          </a:extLst>
        </xdr:cNvPr>
        <xdr:cNvSpPr txBox="1">
          <a:spLocks noChangeArrowheads="1"/>
        </xdr:cNvSpPr>
      </xdr:nvSpPr>
      <xdr:spPr bwMode="auto">
        <a:xfrm>
          <a:off x="3067050" y="2200275"/>
          <a:ext cx="76200" cy="2361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26594</xdr:rowOff>
    </xdr:to>
    <xdr:sp macro="" textlink="">
      <xdr:nvSpPr>
        <xdr:cNvPr id="110" name="Text Box 2">
          <a:extLst>
            <a:ext uri="{FF2B5EF4-FFF2-40B4-BE49-F238E27FC236}">
              <a16:creationId xmlns:a16="http://schemas.microsoft.com/office/drawing/2014/main" id="{2384FCC3-8EDF-4AD3-A7FA-27B49B7E0B26}"/>
            </a:ext>
          </a:extLst>
        </xdr:cNvPr>
        <xdr:cNvSpPr txBox="1">
          <a:spLocks noChangeArrowheads="1"/>
        </xdr:cNvSpPr>
      </xdr:nvSpPr>
      <xdr:spPr bwMode="auto">
        <a:xfrm>
          <a:off x="3067050" y="2200275"/>
          <a:ext cx="76200" cy="198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64694</xdr:rowOff>
    </xdr:to>
    <xdr:sp macro="" textlink="">
      <xdr:nvSpPr>
        <xdr:cNvPr id="111" name="Text Box 2">
          <a:extLst>
            <a:ext uri="{FF2B5EF4-FFF2-40B4-BE49-F238E27FC236}">
              <a16:creationId xmlns:a16="http://schemas.microsoft.com/office/drawing/2014/main" id="{DA81AB78-CF92-494F-BB5A-A44D08FFC47A}"/>
            </a:ext>
          </a:extLst>
        </xdr:cNvPr>
        <xdr:cNvSpPr txBox="1">
          <a:spLocks noChangeArrowheads="1"/>
        </xdr:cNvSpPr>
      </xdr:nvSpPr>
      <xdr:spPr bwMode="auto">
        <a:xfrm>
          <a:off x="3067050" y="2200275"/>
          <a:ext cx="76200" cy="2361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36119</xdr:rowOff>
    </xdr:to>
    <xdr:sp macro="" textlink="">
      <xdr:nvSpPr>
        <xdr:cNvPr id="112" name="Text Box 2">
          <a:extLst>
            <a:ext uri="{FF2B5EF4-FFF2-40B4-BE49-F238E27FC236}">
              <a16:creationId xmlns:a16="http://schemas.microsoft.com/office/drawing/2014/main" id="{E7BF7F9A-02EB-48F7-8522-8370817C41C0}"/>
            </a:ext>
          </a:extLst>
        </xdr:cNvPr>
        <xdr:cNvSpPr txBox="1">
          <a:spLocks noChangeArrowheads="1"/>
        </xdr:cNvSpPr>
      </xdr:nvSpPr>
      <xdr:spPr bwMode="auto">
        <a:xfrm>
          <a:off x="3067050" y="2200275"/>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36119</xdr:rowOff>
    </xdr:to>
    <xdr:sp macro="" textlink="">
      <xdr:nvSpPr>
        <xdr:cNvPr id="113" name="Text Box 2">
          <a:extLst>
            <a:ext uri="{FF2B5EF4-FFF2-40B4-BE49-F238E27FC236}">
              <a16:creationId xmlns:a16="http://schemas.microsoft.com/office/drawing/2014/main" id="{B8ABC245-A6C7-4999-BB9D-0260081A941F}"/>
            </a:ext>
          </a:extLst>
        </xdr:cNvPr>
        <xdr:cNvSpPr txBox="1">
          <a:spLocks noChangeArrowheads="1"/>
        </xdr:cNvSpPr>
      </xdr:nvSpPr>
      <xdr:spPr bwMode="auto">
        <a:xfrm>
          <a:off x="3067050" y="2200275"/>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36119</xdr:rowOff>
    </xdr:to>
    <xdr:sp macro="" textlink="">
      <xdr:nvSpPr>
        <xdr:cNvPr id="114" name="Text Box 2">
          <a:extLst>
            <a:ext uri="{FF2B5EF4-FFF2-40B4-BE49-F238E27FC236}">
              <a16:creationId xmlns:a16="http://schemas.microsoft.com/office/drawing/2014/main" id="{52F7A9D3-24A0-4B80-89FD-C7659803757F}"/>
            </a:ext>
          </a:extLst>
        </xdr:cNvPr>
        <xdr:cNvSpPr txBox="1">
          <a:spLocks noChangeArrowheads="1"/>
        </xdr:cNvSpPr>
      </xdr:nvSpPr>
      <xdr:spPr bwMode="auto">
        <a:xfrm>
          <a:off x="3067050" y="2200275"/>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74219</xdr:rowOff>
    </xdr:to>
    <xdr:sp macro="" textlink="">
      <xdr:nvSpPr>
        <xdr:cNvPr id="115" name="Text Box 2">
          <a:extLst>
            <a:ext uri="{FF2B5EF4-FFF2-40B4-BE49-F238E27FC236}">
              <a16:creationId xmlns:a16="http://schemas.microsoft.com/office/drawing/2014/main" id="{0E097380-4E21-473B-88FE-BA54B1D12419}"/>
            </a:ext>
          </a:extLst>
        </xdr:cNvPr>
        <xdr:cNvSpPr txBox="1">
          <a:spLocks noChangeArrowheads="1"/>
        </xdr:cNvSpPr>
      </xdr:nvSpPr>
      <xdr:spPr bwMode="auto">
        <a:xfrm>
          <a:off x="3067050" y="2200275"/>
          <a:ext cx="76200" cy="2456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74219</xdr:rowOff>
    </xdr:to>
    <xdr:sp macro="" textlink="">
      <xdr:nvSpPr>
        <xdr:cNvPr id="116" name="Text Box 2">
          <a:extLst>
            <a:ext uri="{FF2B5EF4-FFF2-40B4-BE49-F238E27FC236}">
              <a16:creationId xmlns:a16="http://schemas.microsoft.com/office/drawing/2014/main" id="{A41D5DBA-E074-41B6-B103-5B329939BE46}"/>
            </a:ext>
          </a:extLst>
        </xdr:cNvPr>
        <xdr:cNvSpPr txBox="1">
          <a:spLocks noChangeArrowheads="1"/>
        </xdr:cNvSpPr>
      </xdr:nvSpPr>
      <xdr:spPr bwMode="auto">
        <a:xfrm>
          <a:off x="3067050" y="2200275"/>
          <a:ext cx="76200" cy="2456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36119</xdr:rowOff>
    </xdr:to>
    <xdr:sp macro="" textlink="">
      <xdr:nvSpPr>
        <xdr:cNvPr id="117" name="Text Box 2">
          <a:extLst>
            <a:ext uri="{FF2B5EF4-FFF2-40B4-BE49-F238E27FC236}">
              <a16:creationId xmlns:a16="http://schemas.microsoft.com/office/drawing/2014/main" id="{EC3B8EFA-8C34-43D2-BB09-554C7817D4B3}"/>
            </a:ext>
          </a:extLst>
        </xdr:cNvPr>
        <xdr:cNvSpPr txBox="1">
          <a:spLocks noChangeArrowheads="1"/>
        </xdr:cNvSpPr>
      </xdr:nvSpPr>
      <xdr:spPr bwMode="auto">
        <a:xfrm>
          <a:off x="3067050" y="2200275"/>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36119</xdr:rowOff>
    </xdr:to>
    <xdr:sp macro="" textlink="">
      <xdr:nvSpPr>
        <xdr:cNvPr id="118" name="Text Box 2">
          <a:extLst>
            <a:ext uri="{FF2B5EF4-FFF2-40B4-BE49-F238E27FC236}">
              <a16:creationId xmlns:a16="http://schemas.microsoft.com/office/drawing/2014/main" id="{F91E53FF-F305-4D99-A98E-643430DDE74A}"/>
            </a:ext>
          </a:extLst>
        </xdr:cNvPr>
        <xdr:cNvSpPr txBox="1">
          <a:spLocks noChangeArrowheads="1"/>
        </xdr:cNvSpPr>
      </xdr:nvSpPr>
      <xdr:spPr bwMode="auto">
        <a:xfrm>
          <a:off x="3067050" y="2200275"/>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36119</xdr:rowOff>
    </xdr:to>
    <xdr:sp macro="" textlink="">
      <xdr:nvSpPr>
        <xdr:cNvPr id="119" name="Text Box 2">
          <a:extLst>
            <a:ext uri="{FF2B5EF4-FFF2-40B4-BE49-F238E27FC236}">
              <a16:creationId xmlns:a16="http://schemas.microsoft.com/office/drawing/2014/main" id="{BE2FACAC-3551-4212-BE42-88C5D5043C11}"/>
            </a:ext>
          </a:extLst>
        </xdr:cNvPr>
        <xdr:cNvSpPr txBox="1">
          <a:spLocks noChangeArrowheads="1"/>
        </xdr:cNvSpPr>
      </xdr:nvSpPr>
      <xdr:spPr bwMode="auto">
        <a:xfrm>
          <a:off x="3067050" y="2200275"/>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26594</xdr:rowOff>
    </xdr:to>
    <xdr:sp macro="" textlink="">
      <xdr:nvSpPr>
        <xdr:cNvPr id="120" name="Text Box 2">
          <a:extLst>
            <a:ext uri="{FF2B5EF4-FFF2-40B4-BE49-F238E27FC236}">
              <a16:creationId xmlns:a16="http://schemas.microsoft.com/office/drawing/2014/main" id="{C2A5EF88-9864-4FF5-8EF5-46DC59609FBE}"/>
            </a:ext>
          </a:extLst>
        </xdr:cNvPr>
        <xdr:cNvSpPr txBox="1">
          <a:spLocks noChangeArrowheads="1"/>
        </xdr:cNvSpPr>
      </xdr:nvSpPr>
      <xdr:spPr bwMode="auto">
        <a:xfrm>
          <a:off x="3067050" y="2200275"/>
          <a:ext cx="76200" cy="198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26594</xdr:rowOff>
    </xdr:to>
    <xdr:sp macro="" textlink="">
      <xdr:nvSpPr>
        <xdr:cNvPr id="121" name="Text Box 2">
          <a:extLst>
            <a:ext uri="{FF2B5EF4-FFF2-40B4-BE49-F238E27FC236}">
              <a16:creationId xmlns:a16="http://schemas.microsoft.com/office/drawing/2014/main" id="{84D6B650-D1B9-4EEC-B691-E6317D233B84}"/>
            </a:ext>
          </a:extLst>
        </xdr:cNvPr>
        <xdr:cNvSpPr txBox="1">
          <a:spLocks noChangeArrowheads="1"/>
        </xdr:cNvSpPr>
      </xdr:nvSpPr>
      <xdr:spPr bwMode="auto">
        <a:xfrm>
          <a:off x="3067050" y="2200275"/>
          <a:ext cx="76200" cy="198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5</xdr:row>
      <xdr:rowOff>0</xdr:rowOff>
    </xdr:from>
    <xdr:to>
      <xdr:col>3</xdr:col>
      <xdr:colOff>180975</xdr:colOff>
      <xdr:row>6</xdr:row>
      <xdr:rowOff>17073</xdr:rowOff>
    </xdr:to>
    <xdr:sp macro="" textlink="">
      <xdr:nvSpPr>
        <xdr:cNvPr id="122" name="Text Box 2">
          <a:extLst>
            <a:ext uri="{FF2B5EF4-FFF2-40B4-BE49-F238E27FC236}">
              <a16:creationId xmlns:a16="http://schemas.microsoft.com/office/drawing/2014/main" id="{0D5E6353-6185-473F-A0D8-9663B13B0C3A}"/>
            </a:ext>
          </a:extLst>
        </xdr:cNvPr>
        <xdr:cNvSpPr txBox="1">
          <a:spLocks noChangeArrowheads="1"/>
        </xdr:cNvSpPr>
      </xdr:nvSpPr>
      <xdr:spPr bwMode="auto">
        <a:xfrm>
          <a:off x="3067050" y="2200275"/>
          <a:ext cx="76200" cy="18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55173</xdr:rowOff>
    </xdr:to>
    <xdr:sp macro="" textlink="">
      <xdr:nvSpPr>
        <xdr:cNvPr id="123" name="Text Box 2">
          <a:extLst>
            <a:ext uri="{FF2B5EF4-FFF2-40B4-BE49-F238E27FC236}">
              <a16:creationId xmlns:a16="http://schemas.microsoft.com/office/drawing/2014/main" id="{B384E429-1160-4B68-A320-5FFBD7D121FA}"/>
            </a:ext>
          </a:extLst>
        </xdr:cNvPr>
        <xdr:cNvSpPr txBox="1">
          <a:spLocks noChangeArrowheads="1"/>
        </xdr:cNvSpPr>
      </xdr:nvSpPr>
      <xdr:spPr bwMode="auto">
        <a:xfrm>
          <a:off x="3067050" y="2200275"/>
          <a:ext cx="76200" cy="22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17073</xdr:rowOff>
    </xdr:to>
    <xdr:sp macro="" textlink="">
      <xdr:nvSpPr>
        <xdr:cNvPr id="124" name="Text Box 2">
          <a:extLst>
            <a:ext uri="{FF2B5EF4-FFF2-40B4-BE49-F238E27FC236}">
              <a16:creationId xmlns:a16="http://schemas.microsoft.com/office/drawing/2014/main" id="{33CFC353-CD6C-49F9-BA91-CAE627EEFFF0}"/>
            </a:ext>
          </a:extLst>
        </xdr:cNvPr>
        <xdr:cNvSpPr txBox="1">
          <a:spLocks noChangeArrowheads="1"/>
        </xdr:cNvSpPr>
      </xdr:nvSpPr>
      <xdr:spPr bwMode="auto">
        <a:xfrm>
          <a:off x="3067050" y="2200275"/>
          <a:ext cx="76200" cy="18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55173</xdr:rowOff>
    </xdr:to>
    <xdr:sp macro="" textlink="">
      <xdr:nvSpPr>
        <xdr:cNvPr id="125" name="Text Box 2">
          <a:extLst>
            <a:ext uri="{FF2B5EF4-FFF2-40B4-BE49-F238E27FC236}">
              <a16:creationId xmlns:a16="http://schemas.microsoft.com/office/drawing/2014/main" id="{7C3AB52A-14B9-499E-A640-E45A9F071577}"/>
            </a:ext>
          </a:extLst>
        </xdr:cNvPr>
        <xdr:cNvSpPr txBox="1">
          <a:spLocks noChangeArrowheads="1"/>
        </xdr:cNvSpPr>
      </xdr:nvSpPr>
      <xdr:spPr bwMode="auto">
        <a:xfrm>
          <a:off x="3067050" y="2200275"/>
          <a:ext cx="76200" cy="22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17073</xdr:rowOff>
    </xdr:to>
    <xdr:sp macro="" textlink="">
      <xdr:nvSpPr>
        <xdr:cNvPr id="126" name="Text Box 2">
          <a:extLst>
            <a:ext uri="{FF2B5EF4-FFF2-40B4-BE49-F238E27FC236}">
              <a16:creationId xmlns:a16="http://schemas.microsoft.com/office/drawing/2014/main" id="{0EAA0EE2-5A65-496F-9396-D99D2C613191}"/>
            </a:ext>
          </a:extLst>
        </xdr:cNvPr>
        <xdr:cNvSpPr txBox="1">
          <a:spLocks noChangeArrowheads="1"/>
        </xdr:cNvSpPr>
      </xdr:nvSpPr>
      <xdr:spPr bwMode="auto">
        <a:xfrm>
          <a:off x="3067050" y="2200275"/>
          <a:ext cx="76200" cy="18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55173</xdr:rowOff>
    </xdr:to>
    <xdr:sp macro="" textlink="">
      <xdr:nvSpPr>
        <xdr:cNvPr id="127" name="Text Box 2">
          <a:extLst>
            <a:ext uri="{FF2B5EF4-FFF2-40B4-BE49-F238E27FC236}">
              <a16:creationId xmlns:a16="http://schemas.microsoft.com/office/drawing/2014/main" id="{910BB888-D6BF-4709-AAB5-719F79AE5EEA}"/>
            </a:ext>
          </a:extLst>
        </xdr:cNvPr>
        <xdr:cNvSpPr txBox="1">
          <a:spLocks noChangeArrowheads="1"/>
        </xdr:cNvSpPr>
      </xdr:nvSpPr>
      <xdr:spPr bwMode="auto">
        <a:xfrm>
          <a:off x="3067050" y="2200275"/>
          <a:ext cx="76200" cy="22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26598</xdr:rowOff>
    </xdr:to>
    <xdr:sp macro="" textlink="">
      <xdr:nvSpPr>
        <xdr:cNvPr id="128" name="Text Box 2">
          <a:extLst>
            <a:ext uri="{FF2B5EF4-FFF2-40B4-BE49-F238E27FC236}">
              <a16:creationId xmlns:a16="http://schemas.microsoft.com/office/drawing/2014/main" id="{1D3B9FF9-4A53-4105-A0CC-1A7848FFE1CD}"/>
            </a:ext>
          </a:extLst>
        </xdr:cNvPr>
        <xdr:cNvSpPr txBox="1">
          <a:spLocks noChangeArrowheads="1"/>
        </xdr:cNvSpPr>
      </xdr:nvSpPr>
      <xdr:spPr bwMode="auto">
        <a:xfrm>
          <a:off x="3067050" y="2200275"/>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26598</xdr:rowOff>
    </xdr:to>
    <xdr:sp macro="" textlink="">
      <xdr:nvSpPr>
        <xdr:cNvPr id="129" name="Text Box 2">
          <a:extLst>
            <a:ext uri="{FF2B5EF4-FFF2-40B4-BE49-F238E27FC236}">
              <a16:creationId xmlns:a16="http://schemas.microsoft.com/office/drawing/2014/main" id="{428E071A-B863-4193-AE6C-4353F38D33E2}"/>
            </a:ext>
          </a:extLst>
        </xdr:cNvPr>
        <xdr:cNvSpPr txBox="1">
          <a:spLocks noChangeArrowheads="1"/>
        </xdr:cNvSpPr>
      </xdr:nvSpPr>
      <xdr:spPr bwMode="auto">
        <a:xfrm>
          <a:off x="3067050" y="2200275"/>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26598</xdr:rowOff>
    </xdr:to>
    <xdr:sp macro="" textlink="">
      <xdr:nvSpPr>
        <xdr:cNvPr id="130" name="Text Box 2">
          <a:extLst>
            <a:ext uri="{FF2B5EF4-FFF2-40B4-BE49-F238E27FC236}">
              <a16:creationId xmlns:a16="http://schemas.microsoft.com/office/drawing/2014/main" id="{6093A9B0-C66E-4E50-8B34-80A739EB813F}"/>
            </a:ext>
          </a:extLst>
        </xdr:cNvPr>
        <xdr:cNvSpPr txBox="1">
          <a:spLocks noChangeArrowheads="1"/>
        </xdr:cNvSpPr>
      </xdr:nvSpPr>
      <xdr:spPr bwMode="auto">
        <a:xfrm>
          <a:off x="3067050" y="2200275"/>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64698</xdr:rowOff>
    </xdr:to>
    <xdr:sp macro="" textlink="">
      <xdr:nvSpPr>
        <xdr:cNvPr id="131" name="Text Box 2">
          <a:extLst>
            <a:ext uri="{FF2B5EF4-FFF2-40B4-BE49-F238E27FC236}">
              <a16:creationId xmlns:a16="http://schemas.microsoft.com/office/drawing/2014/main" id="{6E17FDC0-2B63-4BDD-8139-88E63F99DC32}"/>
            </a:ext>
          </a:extLst>
        </xdr:cNvPr>
        <xdr:cNvSpPr txBox="1">
          <a:spLocks noChangeArrowheads="1"/>
        </xdr:cNvSpPr>
      </xdr:nvSpPr>
      <xdr:spPr bwMode="auto">
        <a:xfrm>
          <a:off x="3067050" y="2200275"/>
          <a:ext cx="76200" cy="236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64698</xdr:rowOff>
    </xdr:to>
    <xdr:sp macro="" textlink="">
      <xdr:nvSpPr>
        <xdr:cNvPr id="132" name="Text Box 2">
          <a:extLst>
            <a:ext uri="{FF2B5EF4-FFF2-40B4-BE49-F238E27FC236}">
              <a16:creationId xmlns:a16="http://schemas.microsoft.com/office/drawing/2014/main" id="{64D896E9-4D10-45CC-BB69-05761D91D3D3}"/>
            </a:ext>
          </a:extLst>
        </xdr:cNvPr>
        <xdr:cNvSpPr txBox="1">
          <a:spLocks noChangeArrowheads="1"/>
        </xdr:cNvSpPr>
      </xdr:nvSpPr>
      <xdr:spPr bwMode="auto">
        <a:xfrm>
          <a:off x="3067050" y="2200275"/>
          <a:ext cx="76200" cy="236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26598</xdr:rowOff>
    </xdr:to>
    <xdr:sp macro="" textlink="">
      <xdr:nvSpPr>
        <xdr:cNvPr id="133" name="Text Box 2">
          <a:extLst>
            <a:ext uri="{FF2B5EF4-FFF2-40B4-BE49-F238E27FC236}">
              <a16:creationId xmlns:a16="http://schemas.microsoft.com/office/drawing/2014/main" id="{55615FE4-305F-4242-9F45-20779211F99D}"/>
            </a:ext>
          </a:extLst>
        </xdr:cNvPr>
        <xdr:cNvSpPr txBox="1">
          <a:spLocks noChangeArrowheads="1"/>
        </xdr:cNvSpPr>
      </xdr:nvSpPr>
      <xdr:spPr bwMode="auto">
        <a:xfrm>
          <a:off x="3067050" y="2200275"/>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26598</xdr:rowOff>
    </xdr:to>
    <xdr:sp macro="" textlink="">
      <xdr:nvSpPr>
        <xdr:cNvPr id="134" name="Text Box 2">
          <a:extLst>
            <a:ext uri="{FF2B5EF4-FFF2-40B4-BE49-F238E27FC236}">
              <a16:creationId xmlns:a16="http://schemas.microsoft.com/office/drawing/2014/main" id="{4B712523-C120-4D0B-946F-61E706B9BE3F}"/>
            </a:ext>
          </a:extLst>
        </xdr:cNvPr>
        <xdr:cNvSpPr txBox="1">
          <a:spLocks noChangeArrowheads="1"/>
        </xdr:cNvSpPr>
      </xdr:nvSpPr>
      <xdr:spPr bwMode="auto">
        <a:xfrm>
          <a:off x="3067050" y="2200275"/>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26598</xdr:rowOff>
    </xdr:to>
    <xdr:sp macro="" textlink="">
      <xdr:nvSpPr>
        <xdr:cNvPr id="135" name="Text Box 2">
          <a:extLst>
            <a:ext uri="{FF2B5EF4-FFF2-40B4-BE49-F238E27FC236}">
              <a16:creationId xmlns:a16="http://schemas.microsoft.com/office/drawing/2014/main" id="{54919030-66F4-4DBD-BCC7-1A10F66665FF}"/>
            </a:ext>
          </a:extLst>
        </xdr:cNvPr>
        <xdr:cNvSpPr txBox="1">
          <a:spLocks noChangeArrowheads="1"/>
        </xdr:cNvSpPr>
      </xdr:nvSpPr>
      <xdr:spPr bwMode="auto">
        <a:xfrm>
          <a:off x="3067050" y="2200275"/>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17073</xdr:rowOff>
    </xdr:to>
    <xdr:sp macro="" textlink="">
      <xdr:nvSpPr>
        <xdr:cNvPr id="136" name="Text Box 2">
          <a:extLst>
            <a:ext uri="{FF2B5EF4-FFF2-40B4-BE49-F238E27FC236}">
              <a16:creationId xmlns:a16="http://schemas.microsoft.com/office/drawing/2014/main" id="{7E07D72F-C5B5-4463-BBD8-45C2D33C7464}"/>
            </a:ext>
          </a:extLst>
        </xdr:cNvPr>
        <xdr:cNvSpPr txBox="1">
          <a:spLocks noChangeArrowheads="1"/>
        </xdr:cNvSpPr>
      </xdr:nvSpPr>
      <xdr:spPr bwMode="auto">
        <a:xfrm>
          <a:off x="3067050" y="2200275"/>
          <a:ext cx="76200" cy="18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17073</xdr:rowOff>
    </xdr:to>
    <xdr:sp macro="" textlink="">
      <xdr:nvSpPr>
        <xdr:cNvPr id="137" name="Text Box 2">
          <a:extLst>
            <a:ext uri="{FF2B5EF4-FFF2-40B4-BE49-F238E27FC236}">
              <a16:creationId xmlns:a16="http://schemas.microsoft.com/office/drawing/2014/main" id="{58A8BE5E-80EC-45C8-9062-94256360CFFA}"/>
            </a:ext>
          </a:extLst>
        </xdr:cNvPr>
        <xdr:cNvSpPr txBox="1">
          <a:spLocks noChangeArrowheads="1"/>
        </xdr:cNvSpPr>
      </xdr:nvSpPr>
      <xdr:spPr bwMode="auto">
        <a:xfrm>
          <a:off x="3067050" y="2200275"/>
          <a:ext cx="76200" cy="18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16213</xdr:rowOff>
    </xdr:to>
    <xdr:sp macro="" textlink="">
      <xdr:nvSpPr>
        <xdr:cNvPr id="138" name="Text Box 2">
          <a:extLst>
            <a:ext uri="{FF2B5EF4-FFF2-40B4-BE49-F238E27FC236}">
              <a16:creationId xmlns:a16="http://schemas.microsoft.com/office/drawing/2014/main" id="{073A14DB-F82E-4A3C-8F41-CE85F2174749}"/>
            </a:ext>
          </a:extLst>
        </xdr:cNvPr>
        <xdr:cNvSpPr txBox="1">
          <a:spLocks noChangeArrowheads="1"/>
        </xdr:cNvSpPr>
      </xdr:nvSpPr>
      <xdr:spPr bwMode="auto">
        <a:xfrm>
          <a:off x="3067050" y="220027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54313</xdr:rowOff>
    </xdr:to>
    <xdr:sp macro="" textlink="">
      <xdr:nvSpPr>
        <xdr:cNvPr id="139" name="Text Box 2">
          <a:extLst>
            <a:ext uri="{FF2B5EF4-FFF2-40B4-BE49-F238E27FC236}">
              <a16:creationId xmlns:a16="http://schemas.microsoft.com/office/drawing/2014/main" id="{1C6EA142-C5A6-487D-9807-78900E8E82F2}"/>
            </a:ext>
          </a:extLst>
        </xdr:cNvPr>
        <xdr:cNvSpPr txBox="1">
          <a:spLocks noChangeArrowheads="1"/>
        </xdr:cNvSpPr>
      </xdr:nvSpPr>
      <xdr:spPr bwMode="auto">
        <a:xfrm>
          <a:off x="3067050" y="220027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16213</xdr:rowOff>
    </xdr:to>
    <xdr:sp macro="" textlink="">
      <xdr:nvSpPr>
        <xdr:cNvPr id="140" name="Text Box 2">
          <a:extLst>
            <a:ext uri="{FF2B5EF4-FFF2-40B4-BE49-F238E27FC236}">
              <a16:creationId xmlns:a16="http://schemas.microsoft.com/office/drawing/2014/main" id="{A77E504B-804B-4470-8E05-B8AA2AA19FDA}"/>
            </a:ext>
          </a:extLst>
        </xdr:cNvPr>
        <xdr:cNvSpPr txBox="1">
          <a:spLocks noChangeArrowheads="1"/>
        </xdr:cNvSpPr>
      </xdr:nvSpPr>
      <xdr:spPr bwMode="auto">
        <a:xfrm>
          <a:off x="3067050" y="220027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54313</xdr:rowOff>
    </xdr:to>
    <xdr:sp macro="" textlink="">
      <xdr:nvSpPr>
        <xdr:cNvPr id="141" name="Text Box 2">
          <a:extLst>
            <a:ext uri="{FF2B5EF4-FFF2-40B4-BE49-F238E27FC236}">
              <a16:creationId xmlns:a16="http://schemas.microsoft.com/office/drawing/2014/main" id="{085D6315-0476-4727-A716-EF411D4C61E4}"/>
            </a:ext>
          </a:extLst>
        </xdr:cNvPr>
        <xdr:cNvSpPr txBox="1">
          <a:spLocks noChangeArrowheads="1"/>
        </xdr:cNvSpPr>
      </xdr:nvSpPr>
      <xdr:spPr bwMode="auto">
        <a:xfrm>
          <a:off x="3067050" y="220027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16213</xdr:rowOff>
    </xdr:to>
    <xdr:sp macro="" textlink="">
      <xdr:nvSpPr>
        <xdr:cNvPr id="142" name="Text Box 2">
          <a:extLst>
            <a:ext uri="{FF2B5EF4-FFF2-40B4-BE49-F238E27FC236}">
              <a16:creationId xmlns:a16="http://schemas.microsoft.com/office/drawing/2014/main" id="{99ABDC4A-5F18-4581-9A1C-92EB6F6F05E8}"/>
            </a:ext>
          </a:extLst>
        </xdr:cNvPr>
        <xdr:cNvSpPr txBox="1">
          <a:spLocks noChangeArrowheads="1"/>
        </xdr:cNvSpPr>
      </xdr:nvSpPr>
      <xdr:spPr bwMode="auto">
        <a:xfrm>
          <a:off x="3067050" y="220027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54313</xdr:rowOff>
    </xdr:to>
    <xdr:sp macro="" textlink="">
      <xdr:nvSpPr>
        <xdr:cNvPr id="143" name="Text Box 2">
          <a:extLst>
            <a:ext uri="{FF2B5EF4-FFF2-40B4-BE49-F238E27FC236}">
              <a16:creationId xmlns:a16="http://schemas.microsoft.com/office/drawing/2014/main" id="{EBA29094-CCEF-4F4F-8D5C-F5240A46A2E7}"/>
            </a:ext>
          </a:extLst>
        </xdr:cNvPr>
        <xdr:cNvSpPr txBox="1">
          <a:spLocks noChangeArrowheads="1"/>
        </xdr:cNvSpPr>
      </xdr:nvSpPr>
      <xdr:spPr bwMode="auto">
        <a:xfrm>
          <a:off x="3067050" y="220027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44" name="Text Box 2">
          <a:extLst>
            <a:ext uri="{FF2B5EF4-FFF2-40B4-BE49-F238E27FC236}">
              <a16:creationId xmlns:a16="http://schemas.microsoft.com/office/drawing/2014/main" id="{BBCF2D28-7044-4F54-B3D2-5A79C7D79683}"/>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45" name="Text Box 2">
          <a:extLst>
            <a:ext uri="{FF2B5EF4-FFF2-40B4-BE49-F238E27FC236}">
              <a16:creationId xmlns:a16="http://schemas.microsoft.com/office/drawing/2014/main" id="{6F6550BF-F534-4839-85EB-58F293B2A8C9}"/>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46" name="Text Box 2">
          <a:extLst>
            <a:ext uri="{FF2B5EF4-FFF2-40B4-BE49-F238E27FC236}">
              <a16:creationId xmlns:a16="http://schemas.microsoft.com/office/drawing/2014/main" id="{0B7E9D3C-AF86-4B43-A467-475FA38CBA76}"/>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63838</xdr:rowOff>
    </xdr:to>
    <xdr:sp macro="" textlink="">
      <xdr:nvSpPr>
        <xdr:cNvPr id="147" name="Text Box 2">
          <a:extLst>
            <a:ext uri="{FF2B5EF4-FFF2-40B4-BE49-F238E27FC236}">
              <a16:creationId xmlns:a16="http://schemas.microsoft.com/office/drawing/2014/main" id="{12F4DDBE-0EC4-4BDC-B03C-87F978902CF9}"/>
            </a:ext>
          </a:extLst>
        </xdr:cNvPr>
        <xdr:cNvSpPr txBox="1">
          <a:spLocks noChangeArrowheads="1"/>
        </xdr:cNvSpPr>
      </xdr:nvSpPr>
      <xdr:spPr bwMode="auto">
        <a:xfrm>
          <a:off x="3067050" y="2200275"/>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63838</xdr:rowOff>
    </xdr:to>
    <xdr:sp macro="" textlink="">
      <xdr:nvSpPr>
        <xdr:cNvPr id="148" name="Text Box 2">
          <a:extLst>
            <a:ext uri="{FF2B5EF4-FFF2-40B4-BE49-F238E27FC236}">
              <a16:creationId xmlns:a16="http://schemas.microsoft.com/office/drawing/2014/main" id="{65ED26E4-A1B9-44A3-BE71-08EB431321C4}"/>
            </a:ext>
          </a:extLst>
        </xdr:cNvPr>
        <xdr:cNvSpPr txBox="1">
          <a:spLocks noChangeArrowheads="1"/>
        </xdr:cNvSpPr>
      </xdr:nvSpPr>
      <xdr:spPr bwMode="auto">
        <a:xfrm>
          <a:off x="3067050" y="2200275"/>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49" name="Text Box 2">
          <a:extLst>
            <a:ext uri="{FF2B5EF4-FFF2-40B4-BE49-F238E27FC236}">
              <a16:creationId xmlns:a16="http://schemas.microsoft.com/office/drawing/2014/main" id="{20EFA40C-ED98-4E57-B1A6-0A06E1C2510E}"/>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50" name="Text Box 2">
          <a:extLst>
            <a:ext uri="{FF2B5EF4-FFF2-40B4-BE49-F238E27FC236}">
              <a16:creationId xmlns:a16="http://schemas.microsoft.com/office/drawing/2014/main" id="{E6AC59ED-EDA5-4F59-A487-ACE0D4E3ED52}"/>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51" name="Text Box 2">
          <a:extLst>
            <a:ext uri="{FF2B5EF4-FFF2-40B4-BE49-F238E27FC236}">
              <a16:creationId xmlns:a16="http://schemas.microsoft.com/office/drawing/2014/main" id="{7CE95976-ADB6-40D2-9393-F6B8C8EA39D2}"/>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16213</xdr:rowOff>
    </xdr:to>
    <xdr:sp macro="" textlink="">
      <xdr:nvSpPr>
        <xdr:cNvPr id="152" name="Text Box 2">
          <a:extLst>
            <a:ext uri="{FF2B5EF4-FFF2-40B4-BE49-F238E27FC236}">
              <a16:creationId xmlns:a16="http://schemas.microsoft.com/office/drawing/2014/main" id="{B61A3A8E-89CA-4961-B40E-3A5974566FAE}"/>
            </a:ext>
          </a:extLst>
        </xdr:cNvPr>
        <xdr:cNvSpPr txBox="1">
          <a:spLocks noChangeArrowheads="1"/>
        </xdr:cNvSpPr>
      </xdr:nvSpPr>
      <xdr:spPr bwMode="auto">
        <a:xfrm>
          <a:off x="3067050" y="220027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16213</xdr:rowOff>
    </xdr:to>
    <xdr:sp macro="" textlink="">
      <xdr:nvSpPr>
        <xdr:cNvPr id="153" name="Text Box 2">
          <a:extLst>
            <a:ext uri="{FF2B5EF4-FFF2-40B4-BE49-F238E27FC236}">
              <a16:creationId xmlns:a16="http://schemas.microsoft.com/office/drawing/2014/main" id="{17E20182-3D41-4B3B-BCCF-0B82DB85E03D}"/>
            </a:ext>
          </a:extLst>
        </xdr:cNvPr>
        <xdr:cNvSpPr txBox="1">
          <a:spLocks noChangeArrowheads="1"/>
        </xdr:cNvSpPr>
      </xdr:nvSpPr>
      <xdr:spPr bwMode="auto">
        <a:xfrm>
          <a:off x="3067050" y="220027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16213</xdr:rowOff>
    </xdr:to>
    <xdr:sp macro="" textlink="">
      <xdr:nvSpPr>
        <xdr:cNvPr id="154" name="Text Box 2">
          <a:extLst>
            <a:ext uri="{FF2B5EF4-FFF2-40B4-BE49-F238E27FC236}">
              <a16:creationId xmlns:a16="http://schemas.microsoft.com/office/drawing/2014/main" id="{A439DCB7-2C29-41F8-A0D8-8F216F0DB0F9}"/>
            </a:ext>
          </a:extLst>
        </xdr:cNvPr>
        <xdr:cNvSpPr txBox="1">
          <a:spLocks noChangeArrowheads="1"/>
        </xdr:cNvSpPr>
      </xdr:nvSpPr>
      <xdr:spPr bwMode="auto">
        <a:xfrm>
          <a:off x="3067050" y="220027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54313</xdr:rowOff>
    </xdr:to>
    <xdr:sp macro="" textlink="">
      <xdr:nvSpPr>
        <xdr:cNvPr id="155" name="Text Box 2">
          <a:extLst>
            <a:ext uri="{FF2B5EF4-FFF2-40B4-BE49-F238E27FC236}">
              <a16:creationId xmlns:a16="http://schemas.microsoft.com/office/drawing/2014/main" id="{275AF64A-5313-4601-AFB3-3EC8BE048570}"/>
            </a:ext>
          </a:extLst>
        </xdr:cNvPr>
        <xdr:cNvSpPr txBox="1">
          <a:spLocks noChangeArrowheads="1"/>
        </xdr:cNvSpPr>
      </xdr:nvSpPr>
      <xdr:spPr bwMode="auto">
        <a:xfrm>
          <a:off x="3067050" y="220027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16213</xdr:rowOff>
    </xdr:to>
    <xdr:sp macro="" textlink="">
      <xdr:nvSpPr>
        <xdr:cNvPr id="156" name="Text Box 2">
          <a:extLst>
            <a:ext uri="{FF2B5EF4-FFF2-40B4-BE49-F238E27FC236}">
              <a16:creationId xmlns:a16="http://schemas.microsoft.com/office/drawing/2014/main" id="{3F0E897D-1FB6-40E0-85C0-7C36AB07E157}"/>
            </a:ext>
          </a:extLst>
        </xdr:cNvPr>
        <xdr:cNvSpPr txBox="1">
          <a:spLocks noChangeArrowheads="1"/>
        </xdr:cNvSpPr>
      </xdr:nvSpPr>
      <xdr:spPr bwMode="auto">
        <a:xfrm>
          <a:off x="3067050" y="220027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54313</xdr:rowOff>
    </xdr:to>
    <xdr:sp macro="" textlink="">
      <xdr:nvSpPr>
        <xdr:cNvPr id="157" name="Text Box 2">
          <a:extLst>
            <a:ext uri="{FF2B5EF4-FFF2-40B4-BE49-F238E27FC236}">
              <a16:creationId xmlns:a16="http://schemas.microsoft.com/office/drawing/2014/main" id="{690E10A6-6FE7-4C0C-BA9D-2B33BEA601B6}"/>
            </a:ext>
          </a:extLst>
        </xdr:cNvPr>
        <xdr:cNvSpPr txBox="1">
          <a:spLocks noChangeArrowheads="1"/>
        </xdr:cNvSpPr>
      </xdr:nvSpPr>
      <xdr:spPr bwMode="auto">
        <a:xfrm>
          <a:off x="3067050" y="220027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16213</xdr:rowOff>
    </xdr:to>
    <xdr:sp macro="" textlink="">
      <xdr:nvSpPr>
        <xdr:cNvPr id="158" name="Text Box 2">
          <a:extLst>
            <a:ext uri="{FF2B5EF4-FFF2-40B4-BE49-F238E27FC236}">
              <a16:creationId xmlns:a16="http://schemas.microsoft.com/office/drawing/2014/main" id="{64CD1F95-B80C-4E86-95E8-C8B73D998101}"/>
            </a:ext>
          </a:extLst>
        </xdr:cNvPr>
        <xdr:cNvSpPr txBox="1">
          <a:spLocks noChangeArrowheads="1"/>
        </xdr:cNvSpPr>
      </xdr:nvSpPr>
      <xdr:spPr bwMode="auto">
        <a:xfrm>
          <a:off x="3067050" y="220027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54313</xdr:rowOff>
    </xdr:to>
    <xdr:sp macro="" textlink="">
      <xdr:nvSpPr>
        <xdr:cNvPr id="159" name="Text Box 2">
          <a:extLst>
            <a:ext uri="{FF2B5EF4-FFF2-40B4-BE49-F238E27FC236}">
              <a16:creationId xmlns:a16="http://schemas.microsoft.com/office/drawing/2014/main" id="{C4DFDD4F-1C9A-4794-9700-728B56F31952}"/>
            </a:ext>
          </a:extLst>
        </xdr:cNvPr>
        <xdr:cNvSpPr txBox="1">
          <a:spLocks noChangeArrowheads="1"/>
        </xdr:cNvSpPr>
      </xdr:nvSpPr>
      <xdr:spPr bwMode="auto">
        <a:xfrm>
          <a:off x="3067050" y="2200275"/>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60" name="Text Box 2">
          <a:extLst>
            <a:ext uri="{FF2B5EF4-FFF2-40B4-BE49-F238E27FC236}">
              <a16:creationId xmlns:a16="http://schemas.microsoft.com/office/drawing/2014/main" id="{49676C48-FBA8-42F8-B5F5-BF2C0A400D57}"/>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61" name="Text Box 2">
          <a:extLst>
            <a:ext uri="{FF2B5EF4-FFF2-40B4-BE49-F238E27FC236}">
              <a16:creationId xmlns:a16="http://schemas.microsoft.com/office/drawing/2014/main" id="{ED90D80F-643A-4925-B8C8-53D57791C36E}"/>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62" name="Text Box 2">
          <a:extLst>
            <a:ext uri="{FF2B5EF4-FFF2-40B4-BE49-F238E27FC236}">
              <a16:creationId xmlns:a16="http://schemas.microsoft.com/office/drawing/2014/main" id="{909CEC99-E73E-45BC-9CAA-3BF0AC46E90A}"/>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63838</xdr:rowOff>
    </xdr:to>
    <xdr:sp macro="" textlink="">
      <xdr:nvSpPr>
        <xdr:cNvPr id="163" name="Text Box 2">
          <a:extLst>
            <a:ext uri="{FF2B5EF4-FFF2-40B4-BE49-F238E27FC236}">
              <a16:creationId xmlns:a16="http://schemas.microsoft.com/office/drawing/2014/main" id="{96D030F0-8045-40CE-B8CB-E660CE1246DA}"/>
            </a:ext>
          </a:extLst>
        </xdr:cNvPr>
        <xdr:cNvSpPr txBox="1">
          <a:spLocks noChangeArrowheads="1"/>
        </xdr:cNvSpPr>
      </xdr:nvSpPr>
      <xdr:spPr bwMode="auto">
        <a:xfrm>
          <a:off x="3067050" y="2200275"/>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63838</xdr:rowOff>
    </xdr:to>
    <xdr:sp macro="" textlink="">
      <xdr:nvSpPr>
        <xdr:cNvPr id="164" name="Text Box 2">
          <a:extLst>
            <a:ext uri="{FF2B5EF4-FFF2-40B4-BE49-F238E27FC236}">
              <a16:creationId xmlns:a16="http://schemas.microsoft.com/office/drawing/2014/main" id="{77EA157F-B1B4-479A-8C7B-7DF68ED770FF}"/>
            </a:ext>
          </a:extLst>
        </xdr:cNvPr>
        <xdr:cNvSpPr txBox="1">
          <a:spLocks noChangeArrowheads="1"/>
        </xdr:cNvSpPr>
      </xdr:nvSpPr>
      <xdr:spPr bwMode="auto">
        <a:xfrm>
          <a:off x="3067050" y="2200275"/>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65" name="Text Box 2">
          <a:extLst>
            <a:ext uri="{FF2B5EF4-FFF2-40B4-BE49-F238E27FC236}">
              <a16:creationId xmlns:a16="http://schemas.microsoft.com/office/drawing/2014/main" id="{07C3910B-B6D3-4D5C-8528-348E34D25863}"/>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66" name="Text Box 2">
          <a:extLst>
            <a:ext uri="{FF2B5EF4-FFF2-40B4-BE49-F238E27FC236}">
              <a16:creationId xmlns:a16="http://schemas.microsoft.com/office/drawing/2014/main" id="{EC47D0CA-9538-4BFD-82D5-99B561014DD2}"/>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25738</xdr:rowOff>
    </xdr:to>
    <xdr:sp macro="" textlink="">
      <xdr:nvSpPr>
        <xdr:cNvPr id="167" name="Text Box 2">
          <a:extLst>
            <a:ext uri="{FF2B5EF4-FFF2-40B4-BE49-F238E27FC236}">
              <a16:creationId xmlns:a16="http://schemas.microsoft.com/office/drawing/2014/main" id="{80D7EEF0-5483-4572-9A40-0E9ED51CCF44}"/>
            </a:ext>
          </a:extLst>
        </xdr:cNvPr>
        <xdr:cNvSpPr txBox="1">
          <a:spLocks noChangeArrowheads="1"/>
        </xdr:cNvSpPr>
      </xdr:nvSpPr>
      <xdr:spPr bwMode="auto">
        <a:xfrm>
          <a:off x="3067050" y="2200275"/>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16213</xdr:rowOff>
    </xdr:to>
    <xdr:sp macro="" textlink="">
      <xdr:nvSpPr>
        <xdr:cNvPr id="168" name="Text Box 2">
          <a:extLst>
            <a:ext uri="{FF2B5EF4-FFF2-40B4-BE49-F238E27FC236}">
              <a16:creationId xmlns:a16="http://schemas.microsoft.com/office/drawing/2014/main" id="{C22B94CD-95C5-4182-9E44-F21FD0838600}"/>
            </a:ext>
          </a:extLst>
        </xdr:cNvPr>
        <xdr:cNvSpPr txBox="1">
          <a:spLocks noChangeArrowheads="1"/>
        </xdr:cNvSpPr>
      </xdr:nvSpPr>
      <xdr:spPr bwMode="auto">
        <a:xfrm>
          <a:off x="3067050" y="220027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16213</xdr:rowOff>
    </xdr:to>
    <xdr:sp macro="" textlink="">
      <xdr:nvSpPr>
        <xdr:cNvPr id="169" name="Text Box 2">
          <a:extLst>
            <a:ext uri="{FF2B5EF4-FFF2-40B4-BE49-F238E27FC236}">
              <a16:creationId xmlns:a16="http://schemas.microsoft.com/office/drawing/2014/main" id="{B02B51E5-F976-41ED-968C-848D5A3CB545}"/>
            </a:ext>
          </a:extLst>
        </xdr:cNvPr>
        <xdr:cNvSpPr txBox="1">
          <a:spLocks noChangeArrowheads="1"/>
        </xdr:cNvSpPr>
      </xdr:nvSpPr>
      <xdr:spPr bwMode="auto">
        <a:xfrm>
          <a:off x="3067050" y="2200275"/>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107</xdr:row>
      <xdr:rowOff>0</xdr:rowOff>
    </xdr:from>
    <xdr:to>
      <xdr:col>3</xdr:col>
      <xdr:colOff>180975</xdr:colOff>
      <xdr:row>108</xdr:row>
      <xdr:rowOff>21226</xdr:rowOff>
    </xdr:to>
    <xdr:sp macro="" textlink="">
      <xdr:nvSpPr>
        <xdr:cNvPr id="178" name="Text Box 2">
          <a:extLst>
            <a:ext uri="{FF2B5EF4-FFF2-40B4-BE49-F238E27FC236}">
              <a16:creationId xmlns:a16="http://schemas.microsoft.com/office/drawing/2014/main" id="{7F53D55C-9E72-48E7-B8B6-F4F2B34B72F2}"/>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107</xdr:row>
      <xdr:rowOff>0</xdr:rowOff>
    </xdr:from>
    <xdr:to>
      <xdr:col>3</xdr:col>
      <xdr:colOff>180975</xdr:colOff>
      <xdr:row>108</xdr:row>
      <xdr:rowOff>21226</xdr:rowOff>
    </xdr:to>
    <xdr:sp macro="" textlink="">
      <xdr:nvSpPr>
        <xdr:cNvPr id="179" name="Text Box 2">
          <a:extLst>
            <a:ext uri="{FF2B5EF4-FFF2-40B4-BE49-F238E27FC236}">
              <a16:creationId xmlns:a16="http://schemas.microsoft.com/office/drawing/2014/main" id="{BCE348F0-4E73-4B40-A771-8FF061E42E7B}"/>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107</xdr:row>
      <xdr:rowOff>0</xdr:rowOff>
    </xdr:from>
    <xdr:to>
      <xdr:col>3</xdr:col>
      <xdr:colOff>180975</xdr:colOff>
      <xdr:row>108</xdr:row>
      <xdr:rowOff>21226</xdr:rowOff>
    </xdr:to>
    <xdr:sp macro="" textlink="">
      <xdr:nvSpPr>
        <xdr:cNvPr id="180" name="Text Box 2">
          <a:extLst>
            <a:ext uri="{FF2B5EF4-FFF2-40B4-BE49-F238E27FC236}">
              <a16:creationId xmlns:a16="http://schemas.microsoft.com/office/drawing/2014/main" id="{2F695AA9-F906-4131-A981-799696779836}"/>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107</xdr:row>
      <xdr:rowOff>0</xdr:rowOff>
    </xdr:from>
    <xdr:to>
      <xdr:col>3</xdr:col>
      <xdr:colOff>180975</xdr:colOff>
      <xdr:row>108</xdr:row>
      <xdr:rowOff>21226</xdr:rowOff>
    </xdr:to>
    <xdr:sp macro="" textlink="">
      <xdr:nvSpPr>
        <xdr:cNvPr id="181" name="Text Box 2">
          <a:extLst>
            <a:ext uri="{FF2B5EF4-FFF2-40B4-BE49-F238E27FC236}">
              <a16:creationId xmlns:a16="http://schemas.microsoft.com/office/drawing/2014/main" id="{42274784-5C54-47B3-806F-1B8C57BE96C4}"/>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107</xdr:row>
      <xdr:rowOff>0</xdr:rowOff>
    </xdr:from>
    <xdr:to>
      <xdr:col>3</xdr:col>
      <xdr:colOff>180975</xdr:colOff>
      <xdr:row>108</xdr:row>
      <xdr:rowOff>21226</xdr:rowOff>
    </xdr:to>
    <xdr:sp macro="" textlink="">
      <xdr:nvSpPr>
        <xdr:cNvPr id="182" name="Text Box 2">
          <a:extLst>
            <a:ext uri="{FF2B5EF4-FFF2-40B4-BE49-F238E27FC236}">
              <a16:creationId xmlns:a16="http://schemas.microsoft.com/office/drawing/2014/main" id="{AF1FBADA-0C5E-4B59-ACF6-07548233F15D}"/>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107</xdr:row>
      <xdr:rowOff>0</xdr:rowOff>
    </xdr:from>
    <xdr:to>
      <xdr:col>3</xdr:col>
      <xdr:colOff>180975</xdr:colOff>
      <xdr:row>108</xdr:row>
      <xdr:rowOff>21226</xdr:rowOff>
    </xdr:to>
    <xdr:sp macro="" textlink="">
      <xdr:nvSpPr>
        <xdr:cNvPr id="183" name="Text Box 2">
          <a:extLst>
            <a:ext uri="{FF2B5EF4-FFF2-40B4-BE49-F238E27FC236}">
              <a16:creationId xmlns:a16="http://schemas.microsoft.com/office/drawing/2014/main" id="{F0FF04A3-2A33-490A-9C63-238176CD6F08}"/>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107</xdr:row>
      <xdr:rowOff>0</xdr:rowOff>
    </xdr:from>
    <xdr:to>
      <xdr:col>3</xdr:col>
      <xdr:colOff>180975</xdr:colOff>
      <xdr:row>108</xdr:row>
      <xdr:rowOff>21226</xdr:rowOff>
    </xdr:to>
    <xdr:sp macro="" textlink="">
      <xdr:nvSpPr>
        <xdr:cNvPr id="184" name="Text Box 2">
          <a:extLst>
            <a:ext uri="{FF2B5EF4-FFF2-40B4-BE49-F238E27FC236}">
              <a16:creationId xmlns:a16="http://schemas.microsoft.com/office/drawing/2014/main" id="{AF30E559-CC70-4E3F-B173-52A924ABE299}"/>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107</xdr:row>
      <xdr:rowOff>0</xdr:rowOff>
    </xdr:from>
    <xdr:to>
      <xdr:col>3</xdr:col>
      <xdr:colOff>180975</xdr:colOff>
      <xdr:row>108</xdr:row>
      <xdr:rowOff>21226</xdr:rowOff>
    </xdr:to>
    <xdr:sp macro="" textlink="">
      <xdr:nvSpPr>
        <xdr:cNvPr id="185" name="Text Box 2">
          <a:extLst>
            <a:ext uri="{FF2B5EF4-FFF2-40B4-BE49-F238E27FC236}">
              <a16:creationId xmlns:a16="http://schemas.microsoft.com/office/drawing/2014/main" id="{4968F725-1E05-427B-96C1-090DAD34B17D}"/>
            </a:ext>
          </a:extLst>
        </xdr:cNvPr>
        <xdr:cNvSpPr txBox="1">
          <a:spLocks noChangeArrowheads="1"/>
        </xdr:cNvSpPr>
      </xdr:nvSpPr>
      <xdr:spPr bwMode="auto">
        <a:xfrm>
          <a:off x="2733675" y="5381244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23057</xdr:rowOff>
    </xdr:to>
    <xdr:sp macro="" textlink="">
      <xdr:nvSpPr>
        <xdr:cNvPr id="186" name="Text Box 2">
          <a:extLst>
            <a:ext uri="{FF2B5EF4-FFF2-40B4-BE49-F238E27FC236}">
              <a16:creationId xmlns:a16="http://schemas.microsoft.com/office/drawing/2014/main" id="{395179AE-A823-4B2D-84D9-FDC0224DB025}"/>
            </a:ext>
          </a:extLst>
        </xdr:cNvPr>
        <xdr:cNvSpPr txBox="1">
          <a:spLocks noChangeArrowheads="1"/>
        </xdr:cNvSpPr>
      </xdr:nvSpPr>
      <xdr:spPr bwMode="auto">
        <a:xfrm>
          <a:off x="2665095" y="140931900"/>
          <a:ext cx="76200" cy="19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23057</xdr:rowOff>
    </xdr:to>
    <xdr:sp macro="" textlink="">
      <xdr:nvSpPr>
        <xdr:cNvPr id="187" name="Text Box 2">
          <a:extLst>
            <a:ext uri="{FF2B5EF4-FFF2-40B4-BE49-F238E27FC236}">
              <a16:creationId xmlns:a16="http://schemas.microsoft.com/office/drawing/2014/main" id="{028AE721-06FC-49DA-8FF7-AF925D229B56}"/>
            </a:ext>
          </a:extLst>
        </xdr:cNvPr>
        <xdr:cNvSpPr txBox="1">
          <a:spLocks noChangeArrowheads="1"/>
        </xdr:cNvSpPr>
      </xdr:nvSpPr>
      <xdr:spPr bwMode="auto">
        <a:xfrm>
          <a:off x="2665095" y="140931900"/>
          <a:ext cx="76200" cy="19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23057</xdr:rowOff>
    </xdr:to>
    <xdr:sp macro="" textlink="">
      <xdr:nvSpPr>
        <xdr:cNvPr id="188" name="Text Box 2">
          <a:extLst>
            <a:ext uri="{FF2B5EF4-FFF2-40B4-BE49-F238E27FC236}">
              <a16:creationId xmlns:a16="http://schemas.microsoft.com/office/drawing/2014/main" id="{B97F1172-D982-4CE2-958F-1EAD3C35A602}"/>
            </a:ext>
          </a:extLst>
        </xdr:cNvPr>
        <xdr:cNvSpPr txBox="1">
          <a:spLocks noChangeArrowheads="1"/>
        </xdr:cNvSpPr>
      </xdr:nvSpPr>
      <xdr:spPr bwMode="auto">
        <a:xfrm>
          <a:off x="2665095" y="140931900"/>
          <a:ext cx="76200" cy="19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23057</xdr:rowOff>
    </xdr:to>
    <xdr:sp macro="" textlink="">
      <xdr:nvSpPr>
        <xdr:cNvPr id="189" name="Text Box 2">
          <a:extLst>
            <a:ext uri="{FF2B5EF4-FFF2-40B4-BE49-F238E27FC236}">
              <a16:creationId xmlns:a16="http://schemas.microsoft.com/office/drawing/2014/main" id="{4AEB05BE-532F-49EE-8165-204BFF522AC3}"/>
            </a:ext>
          </a:extLst>
        </xdr:cNvPr>
        <xdr:cNvSpPr txBox="1">
          <a:spLocks noChangeArrowheads="1"/>
        </xdr:cNvSpPr>
      </xdr:nvSpPr>
      <xdr:spPr bwMode="auto">
        <a:xfrm>
          <a:off x="2665095" y="140931900"/>
          <a:ext cx="76200" cy="19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23057</xdr:rowOff>
    </xdr:to>
    <xdr:sp macro="" textlink="">
      <xdr:nvSpPr>
        <xdr:cNvPr id="190" name="Text Box 2">
          <a:extLst>
            <a:ext uri="{FF2B5EF4-FFF2-40B4-BE49-F238E27FC236}">
              <a16:creationId xmlns:a16="http://schemas.microsoft.com/office/drawing/2014/main" id="{E4B612C2-0030-4040-B0C2-B12ED19E76A2}"/>
            </a:ext>
          </a:extLst>
        </xdr:cNvPr>
        <xdr:cNvSpPr txBox="1">
          <a:spLocks noChangeArrowheads="1"/>
        </xdr:cNvSpPr>
      </xdr:nvSpPr>
      <xdr:spPr bwMode="auto">
        <a:xfrm>
          <a:off x="2665095" y="140931900"/>
          <a:ext cx="76200" cy="19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23057</xdr:rowOff>
    </xdr:to>
    <xdr:sp macro="" textlink="">
      <xdr:nvSpPr>
        <xdr:cNvPr id="191" name="Text Box 2">
          <a:extLst>
            <a:ext uri="{FF2B5EF4-FFF2-40B4-BE49-F238E27FC236}">
              <a16:creationId xmlns:a16="http://schemas.microsoft.com/office/drawing/2014/main" id="{653DE115-2159-4975-996F-C5A58E694959}"/>
            </a:ext>
          </a:extLst>
        </xdr:cNvPr>
        <xdr:cNvSpPr txBox="1">
          <a:spLocks noChangeArrowheads="1"/>
        </xdr:cNvSpPr>
      </xdr:nvSpPr>
      <xdr:spPr bwMode="auto">
        <a:xfrm>
          <a:off x="2665095" y="140931900"/>
          <a:ext cx="76200" cy="19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23057</xdr:rowOff>
    </xdr:to>
    <xdr:sp macro="" textlink="">
      <xdr:nvSpPr>
        <xdr:cNvPr id="192" name="Text Box 2">
          <a:extLst>
            <a:ext uri="{FF2B5EF4-FFF2-40B4-BE49-F238E27FC236}">
              <a16:creationId xmlns:a16="http://schemas.microsoft.com/office/drawing/2014/main" id="{5035D583-39D2-4797-B977-6C7874A5C5A6}"/>
            </a:ext>
          </a:extLst>
        </xdr:cNvPr>
        <xdr:cNvSpPr txBox="1">
          <a:spLocks noChangeArrowheads="1"/>
        </xdr:cNvSpPr>
      </xdr:nvSpPr>
      <xdr:spPr bwMode="auto">
        <a:xfrm>
          <a:off x="2665095" y="140931900"/>
          <a:ext cx="76200" cy="19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23057</xdr:rowOff>
    </xdr:to>
    <xdr:sp macro="" textlink="">
      <xdr:nvSpPr>
        <xdr:cNvPr id="193" name="Text Box 2">
          <a:extLst>
            <a:ext uri="{FF2B5EF4-FFF2-40B4-BE49-F238E27FC236}">
              <a16:creationId xmlns:a16="http://schemas.microsoft.com/office/drawing/2014/main" id="{2CFD8B5A-89B6-4388-9DD8-D5C7ED0A91D0}"/>
            </a:ext>
          </a:extLst>
        </xdr:cNvPr>
        <xdr:cNvSpPr txBox="1">
          <a:spLocks noChangeArrowheads="1"/>
        </xdr:cNvSpPr>
      </xdr:nvSpPr>
      <xdr:spPr bwMode="auto">
        <a:xfrm>
          <a:off x="2665095" y="140931900"/>
          <a:ext cx="76200" cy="190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109</xdr:row>
      <xdr:rowOff>0</xdr:rowOff>
    </xdr:from>
    <xdr:to>
      <xdr:col>3</xdr:col>
      <xdr:colOff>180975</xdr:colOff>
      <xdr:row>110</xdr:row>
      <xdr:rowOff>21226</xdr:rowOff>
    </xdr:to>
    <xdr:sp macro="" textlink="">
      <xdr:nvSpPr>
        <xdr:cNvPr id="194" name="Text Box 2">
          <a:extLst>
            <a:ext uri="{FF2B5EF4-FFF2-40B4-BE49-F238E27FC236}">
              <a16:creationId xmlns:a16="http://schemas.microsoft.com/office/drawing/2014/main" id="{A502FF97-BAEC-49A1-91BE-A7A06F965CF6}"/>
            </a:ext>
          </a:extLst>
        </xdr:cNvPr>
        <xdr:cNvSpPr txBox="1">
          <a:spLocks noChangeArrowheads="1"/>
        </xdr:cNvSpPr>
      </xdr:nvSpPr>
      <xdr:spPr bwMode="auto">
        <a:xfrm>
          <a:off x="2665095" y="14093190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21226</xdr:rowOff>
    </xdr:to>
    <xdr:sp macro="" textlink="">
      <xdr:nvSpPr>
        <xdr:cNvPr id="195" name="Text Box 2">
          <a:extLst>
            <a:ext uri="{FF2B5EF4-FFF2-40B4-BE49-F238E27FC236}">
              <a16:creationId xmlns:a16="http://schemas.microsoft.com/office/drawing/2014/main" id="{8C9338ED-9398-4E79-85B8-54F268373E0D}"/>
            </a:ext>
          </a:extLst>
        </xdr:cNvPr>
        <xdr:cNvSpPr txBox="1">
          <a:spLocks noChangeArrowheads="1"/>
        </xdr:cNvSpPr>
      </xdr:nvSpPr>
      <xdr:spPr bwMode="auto">
        <a:xfrm>
          <a:off x="2665095" y="14093190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21226</xdr:rowOff>
    </xdr:to>
    <xdr:sp macro="" textlink="">
      <xdr:nvSpPr>
        <xdr:cNvPr id="196" name="Text Box 2">
          <a:extLst>
            <a:ext uri="{FF2B5EF4-FFF2-40B4-BE49-F238E27FC236}">
              <a16:creationId xmlns:a16="http://schemas.microsoft.com/office/drawing/2014/main" id="{43627989-6C75-44E2-8A1A-613A7CF1F7BB}"/>
            </a:ext>
          </a:extLst>
        </xdr:cNvPr>
        <xdr:cNvSpPr txBox="1">
          <a:spLocks noChangeArrowheads="1"/>
        </xdr:cNvSpPr>
      </xdr:nvSpPr>
      <xdr:spPr bwMode="auto">
        <a:xfrm>
          <a:off x="2665095" y="14093190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21226</xdr:rowOff>
    </xdr:to>
    <xdr:sp macro="" textlink="">
      <xdr:nvSpPr>
        <xdr:cNvPr id="197" name="Text Box 2">
          <a:extLst>
            <a:ext uri="{FF2B5EF4-FFF2-40B4-BE49-F238E27FC236}">
              <a16:creationId xmlns:a16="http://schemas.microsoft.com/office/drawing/2014/main" id="{F07A0D1A-11A7-4599-901E-4676BECC17FA}"/>
            </a:ext>
          </a:extLst>
        </xdr:cNvPr>
        <xdr:cNvSpPr txBox="1">
          <a:spLocks noChangeArrowheads="1"/>
        </xdr:cNvSpPr>
      </xdr:nvSpPr>
      <xdr:spPr bwMode="auto">
        <a:xfrm>
          <a:off x="2665095" y="14093190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21226</xdr:rowOff>
    </xdr:to>
    <xdr:sp macro="" textlink="">
      <xdr:nvSpPr>
        <xdr:cNvPr id="198" name="Text Box 2">
          <a:extLst>
            <a:ext uri="{FF2B5EF4-FFF2-40B4-BE49-F238E27FC236}">
              <a16:creationId xmlns:a16="http://schemas.microsoft.com/office/drawing/2014/main" id="{757160DA-292D-4A4E-BCE2-894072095454}"/>
            </a:ext>
          </a:extLst>
        </xdr:cNvPr>
        <xdr:cNvSpPr txBox="1">
          <a:spLocks noChangeArrowheads="1"/>
        </xdr:cNvSpPr>
      </xdr:nvSpPr>
      <xdr:spPr bwMode="auto">
        <a:xfrm>
          <a:off x="2665095" y="14093190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21226</xdr:rowOff>
    </xdr:to>
    <xdr:sp macro="" textlink="">
      <xdr:nvSpPr>
        <xdr:cNvPr id="199" name="Text Box 2">
          <a:extLst>
            <a:ext uri="{FF2B5EF4-FFF2-40B4-BE49-F238E27FC236}">
              <a16:creationId xmlns:a16="http://schemas.microsoft.com/office/drawing/2014/main" id="{B29E027B-8B50-43B1-BDA1-5D4C3403A6BB}"/>
            </a:ext>
          </a:extLst>
        </xdr:cNvPr>
        <xdr:cNvSpPr txBox="1">
          <a:spLocks noChangeArrowheads="1"/>
        </xdr:cNvSpPr>
      </xdr:nvSpPr>
      <xdr:spPr bwMode="auto">
        <a:xfrm>
          <a:off x="2665095" y="14093190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21226</xdr:rowOff>
    </xdr:to>
    <xdr:sp macro="" textlink="">
      <xdr:nvSpPr>
        <xdr:cNvPr id="200" name="Text Box 2">
          <a:extLst>
            <a:ext uri="{FF2B5EF4-FFF2-40B4-BE49-F238E27FC236}">
              <a16:creationId xmlns:a16="http://schemas.microsoft.com/office/drawing/2014/main" id="{EEAD361B-A141-4445-AB92-690DA4636A4F}"/>
            </a:ext>
          </a:extLst>
        </xdr:cNvPr>
        <xdr:cNvSpPr txBox="1">
          <a:spLocks noChangeArrowheads="1"/>
        </xdr:cNvSpPr>
      </xdr:nvSpPr>
      <xdr:spPr bwMode="auto">
        <a:xfrm>
          <a:off x="2665095" y="14093190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21226</xdr:rowOff>
    </xdr:to>
    <xdr:sp macro="" textlink="">
      <xdr:nvSpPr>
        <xdr:cNvPr id="201" name="Text Box 2">
          <a:extLst>
            <a:ext uri="{FF2B5EF4-FFF2-40B4-BE49-F238E27FC236}">
              <a16:creationId xmlns:a16="http://schemas.microsoft.com/office/drawing/2014/main" id="{0219B1D0-F968-4B8C-8ADF-0B5CF87CC58E}"/>
            </a:ext>
          </a:extLst>
        </xdr:cNvPr>
        <xdr:cNvSpPr txBox="1">
          <a:spLocks noChangeArrowheads="1"/>
        </xdr:cNvSpPr>
      </xdr:nvSpPr>
      <xdr:spPr bwMode="auto">
        <a:xfrm>
          <a:off x="2665095" y="140931900"/>
          <a:ext cx="76200" cy="188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26914</xdr:rowOff>
    </xdr:to>
    <xdr:sp macro="" textlink="">
      <xdr:nvSpPr>
        <xdr:cNvPr id="218" name="Text Box 2">
          <a:extLst>
            <a:ext uri="{FF2B5EF4-FFF2-40B4-BE49-F238E27FC236}">
              <a16:creationId xmlns:a16="http://schemas.microsoft.com/office/drawing/2014/main" id="{9D95F5A5-1BC6-4869-A92F-D89E240B5BED}"/>
            </a:ext>
          </a:extLst>
        </xdr:cNvPr>
        <xdr:cNvSpPr txBox="1">
          <a:spLocks noChangeArrowheads="1"/>
        </xdr:cNvSpPr>
      </xdr:nvSpPr>
      <xdr:spPr bwMode="auto">
        <a:xfrm>
          <a:off x="2718435" y="1086764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26914</xdr:rowOff>
    </xdr:to>
    <xdr:sp macro="" textlink="">
      <xdr:nvSpPr>
        <xdr:cNvPr id="219" name="Text Box 2">
          <a:extLst>
            <a:ext uri="{FF2B5EF4-FFF2-40B4-BE49-F238E27FC236}">
              <a16:creationId xmlns:a16="http://schemas.microsoft.com/office/drawing/2014/main" id="{CE53FAB8-B1B0-4514-B0BB-7399D433B1AF}"/>
            </a:ext>
          </a:extLst>
        </xdr:cNvPr>
        <xdr:cNvSpPr txBox="1">
          <a:spLocks noChangeArrowheads="1"/>
        </xdr:cNvSpPr>
      </xdr:nvSpPr>
      <xdr:spPr bwMode="auto">
        <a:xfrm>
          <a:off x="2718435" y="1086764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26914</xdr:rowOff>
    </xdr:to>
    <xdr:sp macro="" textlink="">
      <xdr:nvSpPr>
        <xdr:cNvPr id="220" name="Text Box 2">
          <a:extLst>
            <a:ext uri="{FF2B5EF4-FFF2-40B4-BE49-F238E27FC236}">
              <a16:creationId xmlns:a16="http://schemas.microsoft.com/office/drawing/2014/main" id="{4CB6A109-FCC0-4C42-AD0B-3DB6AE5B6007}"/>
            </a:ext>
          </a:extLst>
        </xdr:cNvPr>
        <xdr:cNvSpPr txBox="1">
          <a:spLocks noChangeArrowheads="1"/>
        </xdr:cNvSpPr>
      </xdr:nvSpPr>
      <xdr:spPr bwMode="auto">
        <a:xfrm>
          <a:off x="2718435" y="1086764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26914</xdr:rowOff>
    </xdr:to>
    <xdr:sp macro="" textlink="">
      <xdr:nvSpPr>
        <xdr:cNvPr id="221" name="Text Box 2">
          <a:extLst>
            <a:ext uri="{FF2B5EF4-FFF2-40B4-BE49-F238E27FC236}">
              <a16:creationId xmlns:a16="http://schemas.microsoft.com/office/drawing/2014/main" id="{3F71E8A0-ACC8-4305-915A-D38EE2153E56}"/>
            </a:ext>
          </a:extLst>
        </xdr:cNvPr>
        <xdr:cNvSpPr txBox="1">
          <a:spLocks noChangeArrowheads="1"/>
        </xdr:cNvSpPr>
      </xdr:nvSpPr>
      <xdr:spPr bwMode="auto">
        <a:xfrm>
          <a:off x="2718435" y="1086764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26914</xdr:rowOff>
    </xdr:to>
    <xdr:sp macro="" textlink="">
      <xdr:nvSpPr>
        <xdr:cNvPr id="222" name="Text Box 2">
          <a:extLst>
            <a:ext uri="{FF2B5EF4-FFF2-40B4-BE49-F238E27FC236}">
              <a16:creationId xmlns:a16="http://schemas.microsoft.com/office/drawing/2014/main" id="{8D0B95CE-5F93-4A7D-ADDE-0C85127C6071}"/>
            </a:ext>
          </a:extLst>
        </xdr:cNvPr>
        <xdr:cNvSpPr txBox="1">
          <a:spLocks noChangeArrowheads="1"/>
        </xdr:cNvSpPr>
      </xdr:nvSpPr>
      <xdr:spPr bwMode="auto">
        <a:xfrm>
          <a:off x="2718435" y="1086764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26914</xdr:rowOff>
    </xdr:to>
    <xdr:sp macro="" textlink="">
      <xdr:nvSpPr>
        <xdr:cNvPr id="223" name="Text Box 2">
          <a:extLst>
            <a:ext uri="{FF2B5EF4-FFF2-40B4-BE49-F238E27FC236}">
              <a16:creationId xmlns:a16="http://schemas.microsoft.com/office/drawing/2014/main" id="{3BF25DCC-8B24-407A-99D4-ADAE16053640}"/>
            </a:ext>
          </a:extLst>
        </xdr:cNvPr>
        <xdr:cNvSpPr txBox="1">
          <a:spLocks noChangeArrowheads="1"/>
        </xdr:cNvSpPr>
      </xdr:nvSpPr>
      <xdr:spPr bwMode="auto">
        <a:xfrm>
          <a:off x="2718435" y="1086764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26914</xdr:rowOff>
    </xdr:to>
    <xdr:sp macro="" textlink="">
      <xdr:nvSpPr>
        <xdr:cNvPr id="224" name="Text Box 2">
          <a:extLst>
            <a:ext uri="{FF2B5EF4-FFF2-40B4-BE49-F238E27FC236}">
              <a16:creationId xmlns:a16="http://schemas.microsoft.com/office/drawing/2014/main" id="{881BD93C-59CD-4F81-83E7-55E693235CC8}"/>
            </a:ext>
          </a:extLst>
        </xdr:cNvPr>
        <xdr:cNvSpPr txBox="1">
          <a:spLocks noChangeArrowheads="1"/>
        </xdr:cNvSpPr>
      </xdr:nvSpPr>
      <xdr:spPr bwMode="auto">
        <a:xfrm>
          <a:off x="2718435" y="1086764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26914</xdr:rowOff>
    </xdr:to>
    <xdr:sp macro="" textlink="">
      <xdr:nvSpPr>
        <xdr:cNvPr id="225" name="Text Box 2">
          <a:extLst>
            <a:ext uri="{FF2B5EF4-FFF2-40B4-BE49-F238E27FC236}">
              <a16:creationId xmlns:a16="http://schemas.microsoft.com/office/drawing/2014/main" id="{6218931D-0383-4965-BBC1-952E5B6FCAC7}"/>
            </a:ext>
          </a:extLst>
        </xdr:cNvPr>
        <xdr:cNvSpPr txBox="1">
          <a:spLocks noChangeArrowheads="1"/>
        </xdr:cNvSpPr>
      </xdr:nvSpPr>
      <xdr:spPr bwMode="auto">
        <a:xfrm>
          <a:off x="2718435" y="1086764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109</xdr:row>
      <xdr:rowOff>0</xdr:rowOff>
    </xdr:from>
    <xdr:to>
      <xdr:col>3</xdr:col>
      <xdr:colOff>180975</xdr:colOff>
      <xdr:row>110</xdr:row>
      <xdr:rowOff>25083</xdr:rowOff>
    </xdr:to>
    <xdr:sp macro="" textlink="">
      <xdr:nvSpPr>
        <xdr:cNvPr id="226" name="Text Box 2">
          <a:extLst>
            <a:ext uri="{FF2B5EF4-FFF2-40B4-BE49-F238E27FC236}">
              <a16:creationId xmlns:a16="http://schemas.microsoft.com/office/drawing/2014/main" id="{6F168584-66AE-494B-8DF6-09F058117EE9}"/>
            </a:ext>
          </a:extLst>
        </xdr:cNvPr>
        <xdr:cNvSpPr txBox="1">
          <a:spLocks noChangeArrowheads="1"/>
        </xdr:cNvSpPr>
      </xdr:nvSpPr>
      <xdr:spPr bwMode="auto">
        <a:xfrm>
          <a:off x="2718435" y="1086764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25083</xdr:rowOff>
    </xdr:to>
    <xdr:sp macro="" textlink="">
      <xdr:nvSpPr>
        <xdr:cNvPr id="227" name="Text Box 2">
          <a:extLst>
            <a:ext uri="{FF2B5EF4-FFF2-40B4-BE49-F238E27FC236}">
              <a16:creationId xmlns:a16="http://schemas.microsoft.com/office/drawing/2014/main" id="{F4F2474D-BDF9-4D58-A619-CF6BD2D8CCC6}"/>
            </a:ext>
          </a:extLst>
        </xdr:cNvPr>
        <xdr:cNvSpPr txBox="1">
          <a:spLocks noChangeArrowheads="1"/>
        </xdr:cNvSpPr>
      </xdr:nvSpPr>
      <xdr:spPr bwMode="auto">
        <a:xfrm>
          <a:off x="2718435" y="1086764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25083</xdr:rowOff>
    </xdr:to>
    <xdr:sp macro="" textlink="">
      <xdr:nvSpPr>
        <xdr:cNvPr id="228" name="Text Box 2">
          <a:extLst>
            <a:ext uri="{FF2B5EF4-FFF2-40B4-BE49-F238E27FC236}">
              <a16:creationId xmlns:a16="http://schemas.microsoft.com/office/drawing/2014/main" id="{6BF161C8-727B-4C7F-90FF-9D8BFB7E109B}"/>
            </a:ext>
          </a:extLst>
        </xdr:cNvPr>
        <xdr:cNvSpPr txBox="1">
          <a:spLocks noChangeArrowheads="1"/>
        </xdr:cNvSpPr>
      </xdr:nvSpPr>
      <xdr:spPr bwMode="auto">
        <a:xfrm>
          <a:off x="2718435" y="1086764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25083</xdr:rowOff>
    </xdr:to>
    <xdr:sp macro="" textlink="">
      <xdr:nvSpPr>
        <xdr:cNvPr id="229" name="Text Box 2">
          <a:extLst>
            <a:ext uri="{FF2B5EF4-FFF2-40B4-BE49-F238E27FC236}">
              <a16:creationId xmlns:a16="http://schemas.microsoft.com/office/drawing/2014/main" id="{CA4B385F-38B7-4548-86A6-4E2E6EC15A8B}"/>
            </a:ext>
          </a:extLst>
        </xdr:cNvPr>
        <xdr:cNvSpPr txBox="1">
          <a:spLocks noChangeArrowheads="1"/>
        </xdr:cNvSpPr>
      </xdr:nvSpPr>
      <xdr:spPr bwMode="auto">
        <a:xfrm>
          <a:off x="2718435" y="1086764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25083</xdr:rowOff>
    </xdr:to>
    <xdr:sp macro="" textlink="">
      <xdr:nvSpPr>
        <xdr:cNvPr id="230" name="Text Box 2">
          <a:extLst>
            <a:ext uri="{FF2B5EF4-FFF2-40B4-BE49-F238E27FC236}">
              <a16:creationId xmlns:a16="http://schemas.microsoft.com/office/drawing/2014/main" id="{4AF97022-E98C-4033-8E65-B56B66DA631E}"/>
            </a:ext>
          </a:extLst>
        </xdr:cNvPr>
        <xdr:cNvSpPr txBox="1">
          <a:spLocks noChangeArrowheads="1"/>
        </xdr:cNvSpPr>
      </xdr:nvSpPr>
      <xdr:spPr bwMode="auto">
        <a:xfrm>
          <a:off x="2718435" y="1086764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25083</xdr:rowOff>
    </xdr:to>
    <xdr:sp macro="" textlink="">
      <xdr:nvSpPr>
        <xdr:cNvPr id="231" name="Text Box 2">
          <a:extLst>
            <a:ext uri="{FF2B5EF4-FFF2-40B4-BE49-F238E27FC236}">
              <a16:creationId xmlns:a16="http://schemas.microsoft.com/office/drawing/2014/main" id="{C9785C43-CAFB-40DE-B1D0-75E2B4AC5194}"/>
            </a:ext>
          </a:extLst>
        </xdr:cNvPr>
        <xdr:cNvSpPr txBox="1">
          <a:spLocks noChangeArrowheads="1"/>
        </xdr:cNvSpPr>
      </xdr:nvSpPr>
      <xdr:spPr bwMode="auto">
        <a:xfrm>
          <a:off x="2718435" y="1086764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25083</xdr:rowOff>
    </xdr:to>
    <xdr:sp macro="" textlink="">
      <xdr:nvSpPr>
        <xdr:cNvPr id="232" name="Text Box 2">
          <a:extLst>
            <a:ext uri="{FF2B5EF4-FFF2-40B4-BE49-F238E27FC236}">
              <a16:creationId xmlns:a16="http://schemas.microsoft.com/office/drawing/2014/main" id="{6F1CAD05-DF16-4E1D-BF3C-7AE76375C017}"/>
            </a:ext>
          </a:extLst>
        </xdr:cNvPr>
        <xdr:cNvSpPr txBox="1">
          <a:spLocks noChangeArrowheads="1"/>
        </xdr:cNvSpPr>
      </xdr:nvSpPr>
      <xdr:spPr bwMode="auto">
        <a:xfrm>
          <a:off x="2718435" y="1086764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25083</xdr:rowOff>
    </xdr:to>
    <xdr:sp macro="" textlink="">
      <xdr:nvSpPr>
        <xdr:cNvPr id="233" name="Text Box 2">
          <a:extLst>
            <a:ext uri="{FF2B5EF4-FFF2-40B4-BE49-F238E27FC236}">
              <a16:creationId xmlns:a16="http://schemas.microsoft.com/office/drawing/2014/main" id="{2B671B21-74DE-492A-B988-A6A197404E61}"/>
            </a:ext>
          </a:extLst>
        </xdr:cNvPr>
        <xdr:cNvSpPr txBox="1">
          <a:spLocks noChangeArrowheads="1"/>
        </xdr:cNvSpPr>
      </xdr:nvSpPr>
      <xdr:spPr bwMode="auto">
        <a:xfrm>
          <a:off x="2718435" y="1086764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13605</xdr:rowOff>
    </xdr:to>
    <xdr:sp macro="" textlink="">
      <xdr:nvSpPr>
        <xdr:cNvPr id="234" name="Text Box 2">
          <a:extLst>
            <a:ext uri="{FF2B5EF4-FFF2-40B4-BE49-F238E27FC236}">
              <a16:creationId xmlns:a16="http://schemas.microsoft.com/office/drawing/2014/main" id="{7CB97E7A-83A1-412A-9505-0A35C0AFF4F0}"/>
            </a:ext>
          </a:extLst>
        </xdr:cNvPr>
        <xdr:cNvSpPr txBox="1">
          <a:spLocks noChangeArrowheads="1"/>
        </xdr:cNvSpPr>
      </xdr:nvSpPr>
      <xdr:spPr bwMode="auto">
        <a:xfrm>
          <a:off x="2718435" y="1086764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13605</xdr:rowOff>
    </xdr:to>
    <xdr:sp macro="" textlink="">
      <xdr:nvSpPr>
        <xdr:cNvPr id="235" name="Text Box 2">
          <a:extLst>
            <a:ext uri="{FF2B5EF4-FFF2-40B4-BE49-F238E27FC236}">
              <a16:creationId xmlns:a16="http://schemas.microsoft.com/office/drawing/2014/main" id="{2F0273C8-1E53-4210-8F74-9CF95F7B4523}"/>
            </a:ext>
          </a:extLst>
        </xdr:cNvPr>
        <xdr:cNvSpPr txBox="1">
          <a:spLocks noChangeArrowheads="1"/>
        </xdr:cNvSpPr>
      </xdr:nvSpPr>
      <xdr:spPr bwMode="auto">
        <a:xfrm>
          <a:off x="2718435" y="1086764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13605</xdr:rowOff>
    </xdr:to>
    <xdr:sp macro="" textlink="">
      <xdr:nvSpPr>
        <xdr:cNvPr id="236" name="Text Box 2">
          <a:extLst>
            <a:ext uri="{FF2B5EF4-FFF2-40B4-BE49-F238E27FC236}">
              <a16:creationId xmlns:a16="http://schemas.microsoft.com/office/drawing/2014/main" id="{44B3808B-9E03-489F-8670-78F44B11D989}"/>
            </a:ext>
          </a:extLst>
        </xdr:cNvPr>
        <xdr:cNvSpPr txBox="1">
          <a:spLocks noChangeArrowheads="1"/>
        </xdr:cNvSpPr>
      </xdr:nvSpPr>
      <xdr:spPr bwMode="auto">
        <a:xfrm>
          <a:off x="2718435" y="1086764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13605</xdr:rowOff>
    </xdr:to>
    <xdr:sp macro="" textlink="">
      <xdr:nvSpPr>
        <xdr:cNvPr id="237" name="Text Box 2">
          <a:extLst>
            <a:ext uri="{FF2B5EF4-FFF2-40B4-BE49-F238E27FC236}">
              <a16:creationId xmlns:a16="http://schemas.microsoft.com/office/drawing/2014/main" id="{404C3D4E-487B-4B94-B33B-8B36F3ACC42C}"/>
            </a:ext>
          </a:extLst>
        </xdr:cNvPr>
        <xdr:cNvSpPr txBox="1">
          <a:spLocks noChangeArrowheads="1"/>
        </xdr:cNvSpPr>
      </xdr:nvSpPr>
      <xdr:spPr bwMode="auto">
        <a:xfrm>
          <a:off x="2718435" y="1086764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13605</xdr:rowOff>
    </xdr:to>
    <xdr:sp macro="" textlink="">
      <xdr:nvSpPr>
        <xdr:cNvPr id="238" name="Text Box 2">
          <a:extLst>
            <a:ext uri="{FF2B5EF4-FFF2-40B4-BE49-F238E27FC236}">
              <a16:creationId xmlns:a16="http://schemas.microsoft.com/office/drawing/2014/main" id="{B4229091-9F2B-41B7-93E6-6CAA61E03FA4}"/>
            </a:ext>
          </a:extLst>
        </xdr:cNvPr>
        <xdr:cNvSpPr txBox="1">
          <a:spLocks noChangeArrowheads="1"/>
        </xdr:cNvSpPr>
      </xdr:nvSpPr>
      <xdr:spPr bwMode="auto">
        <a:xfrm>
          <a:off x="2718435" y="1086764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13605</xdr:rowOff>
    </xdr:to>
    <xdr:sp macro="" textlink="">
      <xdr:nvSpPr>
        <xdr:cNvPr id="239" name="Text Box 2">
          <a:extLst>
            <a:ext uri="{FF2B5EF4-FFF2-40B4-BE49-F238E27FC236}">
              <a16:creationId xmlns:a16="http://schemas.microsoft.com/office/drawing/2014/main" id="{6C456936-AD69-4B97-AAE5-ACB6DE37494A}"/>
            </a:ext>
          </a:extLst>
        </xdr:cNvPr>
        <xdr:cNvSpPr txBox="1">
          <a:spLocks noChangeArrowheads="1"/>
        </xdr:cNvSpPr>
      </xdr:nvSpPr>
      <xdr:spPr bwMode="auto">
        <a:xfrm>
          <a:off x="2718435" y="1086764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13605</xdr:rowOff>
    </xdr:to>
    <xdr:sp macro="" textlink="">
      <xdr:nvSpPr>
        <xdr:cNvPr id="240" name="Text Box 2">
          <a:extLst>
            <a:ext uri="{FF2B5EF4-FFF2-40B4-BE49-F238E27FC236}">
              <a16:creationId xmlns:a16="http://schemas.microsoft.com/office/drawing/2014/main" id="{85FF9BDE-05F1-4C52-9BD0-58A31C8789DD}"/>
            </a:ext>
          </a:extLst>
        </xdr:cNvPr>
        <xdr:cNvSpPr txBox="1">
          <a:spLocks noChangeArrowheads="1"/>
        </xdr:cNvSpPr>
      </xdr:nvSpPr>
      <xdr:spPr bwMode="auto">
        <a:xfrm>
          <a:off x="2718435" y="1086764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109</xdr:row>
      <xdr:rowOff>0</xdr:rowOff>
    </xdr:from>
    <xdr:to>
      <xdr:col>3</xdr:col>
      <xdr:colOff>180975</xdr:colOff>
      <xdr:row>110</xdr:row>
      <xdr:rowOff>13605</xdr:rowOff>
    </xdr:to>
    <xdr:sp macro="" textlink="">
      <xdr:nvSpPr>
        <xdr:cNvPr id="241" name="Text Box 2">
          <a:extLst>
            <a:ext uri="{FF2B5EF4-FFF2-40B4-BE49-F238E27FC236}">
              <a16:creationId xmlns:a16="http://schemas.microsoft.com/office/drawing/2014/main" id="{81034770-F7FD-4E1D-914E-18A52B94941F}"/>
            </a:ext>
          </a:extLst>
        </xdr:cNvPr>
        <xdr:cNvSpPr txBox="1">
          <a:spLocks noChangeArrowheads="1"/>
        </xdr:cNvSpPr>
      </xdr:nvSpPr>
      <xdr:spPr bwMode="auto">
        <a:xfrm>
          <a:off x="2718435" y="1086764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106</xdr:row>
      <xdr:rowOff>0</xdr:rowOff>
    </xdr:from>
    <xdr:to>
      <xdr:col>3</xdr:col>
      <xdr:colOff>180975</xdr:colOff>
      <xdr:row>107</xdr:row>
      <xdr:rowOff>13614</xdr:rowOff>
    </xdr:to>
    <xdr:sp macro="" textlink="">
      <xdr:nvSpPr>
        <xdr:cNvPr id="170" name="Text Box 2">
          <a:extLst>
            <a:ext uri="{FF2B5EF4-FFF2-40B4-BE49-F238E27FC236}">
              <a16:creationId xmlns:a16="http://schemas.microsoft.com/office/drawing/2014/main" id="{CB3B725E-99D4-4CC8-9492-037BCF5E2FBF}"/>
            </a:ext>
          </a:extLst>
        </xdr:cNvPr>
        <xdr:cNvSpPr txBox="1">
          <a:spLocks noChangeArrowheads="1"/>
        </xdr:cNvSpPr>
      </xdr:nvSpPr>
      <xdr:spPr bwMode="auto">
        <a:xfrm>
          <a:off x="2870835" y="3447288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106</xdr:row>
      <xdr:rowOff>0</xdr:rowOff>
    </xdr:from>
    <xdr:to>
      <xdr:col>3</xdr:col>
      <xdr:colOff>180975</xdr:colOff>
      <xdr:row>107</xdr:row>
      <xdr:rowOff>13614</xdr:rowOff>
    </xdr:to>
    <xdr:sp macro="" textlink="">
      <xdr:nvSpPr>
        <xdr:cNvPr id="171" name="Text Box 2">
          <a:extLst>
            <a:ext uri="{FF2B5EF4-FFF2-40B4-BE49-F238E27FC236}">
              <a16:creationId xmlns:a16="http://schemas.microsoft.com/office/drawing/2014/main" id="{B6BBD478-243D-4A0A-B574-C8AB8E783B22}"/>
            </a:ext>
          </a:extLst>
        </xdr:cNvPr>
        <xdr:cNvSpPr txBox="1">
          <a:spLocks noChangeArrowheads="1"/>
        </xdr:cNvSpPr>
      </xdr:nvSpPr>
      <xdr:spPr bwMode="auto">
        <a:xfrm>
          <a:off x="2886075" y="7511034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106</xdr:row>
      <xdr:rowOff>0</xdr:rowOff>
    </xdr:from>
    <xdr:to>
      <xdr:col>3</xdr:col>
      <xdr:colOff>180975</xdr:colOff>
      <xdr:row>107</xdr:row>
      <xdr:rowOff>13614</xdr:rowOff>
    </xdr:to>
    <xdr:sp macro="" textlink="">
      <xdr:nvSpPr>
        <xdr:cNvPr id="172" name="Text Box 2">
          <a:extLst>
            <a:ext uri="{FF2B5EF4-FFF2-40B4-BE49-F238E27FC236}">
              <a16:creationId xmlns:a16="http://schemas.microsoft.com/office/drawing/2014/main" id="{A3CF5836-EC1C-471B-B9C5-72208172DA7F}"/>
            </a:ext>
          </a:extLst>
        </xdr:cNvPr>
        <xdr:cNvSpPr txBox="1">
          <a:spLocks noChangeArrowheads="1"/>
        </xdr:cNvSpPr>
      </xdr:nvSpPr>
      <xdr:spPr bwMode="auto">
        <a:xfrm>
          <a:off x="2886075" y="7511034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104775</xdr:colOff>
      <xdr:row>5</xdr:row>
      <xdr:rowOff>0</xdr:rowOff>
    </xdr:from>
    <xdr:to>
      <xdr:col>3</xdr:col>
      <xdr:colOff>180975</xdr:colOff>
      <xdr:row>5</xdr:row>
      <xdr:rowOff>25929</xdr:rowOff>
    </xdr:to>
    <xdr:sp macro="" textlink="">
      <xdr:nvSpPr>
        <xdr:cNvPr id="2" name="Text Box 2">
          <a:extLst>
            <a:ext uri="{FF2B5EF4-FFF2-40B4-BE49-F238E27FC236}">
              <a16:creationId xmlns:a16="http://schemas.microsoft.com/office/drawing/2014/main" id="{0CF056E2-2A7F-4842-B387-FFDEB0007213}"/>
            </a:ext>
          </a:extLst>
        </xdr:cNvPr>
        <xdr:cNvSpPr txBox="1">
          <a:spLocks noChangeArrowheads="1"/>
        </xdr:cNvSpPr>
      </xdr:nvSpPr>
      <xdr:spPr bwMode="auto">
        <a:xfrm>
          <a:off x="3133725" y="1628775"/>
          <a:ext cx="76200" cy="187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64029</xdr:rowOff>
    </xdr:to>
    <xdr:sp macro="" textlink="">
      <xdr:nvSpPr>
        <xdr:cNvPr id="3" name="Text Box 2">
          <a:extLst>
            <a:ext uri="{FF2B5EF4-FFF2-40B4-BE49-F238E27FC236}">
              <a16:creationId xmlns:a16="http://schemas.microsoft.com/office/drawing/2014/main" id="{C5E632EC-55BA-4069-A1DC-7602A1104603}"/>
            </a:ext>
          </a:extLst>
        </xdr:cNvPr>
        <xdr:cNvSpPr txBox="1">
          <a:spLocks noChangeArrowheads="1"/>
        </xdr:cNvSpPr>
      </xdr:nvSpPr>
      <xdr:spPr bwMode="auto">
        <a:xfrm>
          <a:off x="3133725" y="1628775"/>
          <a:ext cx="76200" cy="225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25929</xdr:rowOff>
    </xdr:to>
    <xdr:sp macro="" textlink="">
      <xdr:nvSpPr>
        <xdr:cNvPr id="4" name="Text Box 2">
          <a:extLst>
            <a:ext uri="{FF2B5EF4-FFF2-40B4-BE49-F238E27FC236}">
              <a16:creationId xmlns:a16="http://schemas.microsoft.com/office/drawing/2014/main" id="{AE7BA348-1076-477F-82B8-67B4C1D45A2C}"/>
            </a:ext>
          </a:extLst>
        </xdr:cNvPr>
        <xdr:cNvSpPr txBox="1">
          <a:spLocks noChangeArrowheads="1"/>
        </xdr:cNvSpPr>
      </xdr:nvSpPr>
      <xdr:spPr bwMode="auto">
        <a:xfrm>
          <a:off x="3133725" y="1628775"/>
          <a:ext cx="76200" cy="187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64029</xdr:rowOff>
    </xdr:to>
    <xdr:sp macro="" textlink="">
      <xdr:nvSpPr>
        <xdr:cNvPr id="5" name="Text Box 2">
          <a:extLst>
            <a:ext uri="{FF2B5EF4-FFF2-40B4-BE49-F238E27FC236}">
              <a16:creationId xmlns:a16="http://schemas.microsoft.com/office/drawing/2014/main" id="{FE83FA03-55E3-4949-8DAA-65DA7AD96945}"/>
            </a:ext>
          </a:extLst>
        </xdr:cNvPr>
        <xdr:cNvSpPr txBox="1">
          <a:spLocks noChangeArrowheads="1"/>
        </xdr:cNvSpPr>
      </xdr:nvSpPr>
      <xdr:spPr bwMode="auto">
        <a:xfrm>
          <a:off x="3133725" y="1628775"/>
          <a:ext cx="76200" cy="225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25929</xdr:rowOff>
    </xdr:to>
    <xdr:sp macro="" textlink="">
      <xdr:nvSpPr>
        <xdr:cNvPr id="6" name="Text Box 2">
          <a:extLst>
            <a:ext uri="{FF2B5EF4-FFF2-40B4-BE49-F238E27FC236}">
              <a16:creationId xmlns:a16="http://schemas.microsoft.com/office/drawing/2014/main" id="{A5A624C8-1791-4C76-B4DC-548F730437E6}"/>
            </a:ext>
          </a:extLst>
        </xdr:cNvPr>
        <xdr:cNvSpPr txBox="1">
          <a:spLocks noChangeArrowheads="1"/>
        </xdr:cNvSpPr>
      </xdr:nvSpPr>
      <xdr:spPr bwMode="auto">
        <a:xfrm>
          <a:off x="3133725" y="1628775"/>
          <a:ext cx="76200" cy="187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64029</xdr:rowOff>
    </xdr:to>
    <xdr:sp macro="" textlink="">
      <xdr:nvSpPr>
        <xdr:cNvPr id="7" name="Text Box 2">
          <a:extLst>
            <a:ext uri="{FF2B5EF4-FFF2-40B4-BE49-F238E27FC236}">
              <a16:creationId xmlns:a16="http://schemas.microsoft.com/office/drawing/2014/main" id="{9D3C8992-7970-4488-97B1-EC6179ABB02C}"/>
            </a:ext>
          </a:extLst>
        </xdr:cNvPr>
        <xdr:cNvSpPr txBox="1">
          <a:spLocks noChangeArrowheads="1"/>
        </xdr:cNvSpPr>
      </xdr:nvSpPr>
      <xdr:spPr bwMode="auto">
        <a:xfrm>
          <a:off x="3133725" y="1628775"/>
          <a:ext cx="76200" cy="225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8" name="Text Box 2">
          <a:extLst>
            <a:ext uri="{FF2B5EF4-FFF2-40B4-BE49-F238E27FC236}">
              <a16:creationId xmlns:a16="http://schemas.microsoft.com/office/drawing/2014/main" id="{B8627DD6-8211-4B8A-9CBC-CFC897084C50}"/>
            </a:ext>
          </a:extLst>
        </xdr:cNvPr>
        <xdr:cNvSpPr txBox="1">
          <a:spLocks noChangeArrowheads="1"/>
        </xdr:cNvSpPr>
      </xdr:nvSpPr>
      <xdr:spPr bwMode="auto">
        <a:xfrm>
          <a:off x="3133725" y="1628775"/>
          <a:ext cx="76200" cy="197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9" name="Text Box 2">
          <a:extLst>
            <a:ext uri="{FF2B5EF4-FFF2-40B4-BE49-F238E27FC236}">
              <a16:creationId xmlns:a16="http://schemas.microsoft.com/office/drawing/2014/main" id="{012187F3-4724-4F4D-842B-B1213B6248B0}"/>
            </a:ext>
          </a:extLst>
        </xdr:cNvPr>
        <xdr:cNvSpPr txBox="1">
          <a:spLocks noChangeArrowheads="1"/>
        </xdr:cNvSpPr>
      </xdr:nvSpPr>
      <xdr:spPr bwMode="auto">
        <a:xfrm>
          <a:off x="3133725" y="1628775"/>
          <a:ext cx="76200" cy="197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10" name="Text Box 2">
          <a:extLst>
            <a:ext uri="{FF2B5EF4-FFF2-40B4-BE49-F238E27FC236}">
              <a16:creationId xmlns:a16="http://schemas.microsoft.com/office/drawing/2014/main" id="{6F58C96C-D207-4924-B1BC-6F97F952C517}"/>
            </a:ext>
          </a:extLst>
        </xdr:cNvPr>
        <xdr:cNvSpPr txBox="1">
          <a:spLocks noChangeArrowheads="1"/>
        </xdr:cNvSpPr>
      </xdr:nvSpPr>
      <xdr:spPr bwMode="auto">
        <a:xfrm>
          <a:off x="3133725" y="1628775"/>
          <a:ext cx="76200" cy="197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73554</xdr:rowOff>
    </xdr:to>
    <xdr:sp macro="" textlink="">
      <xdr:nvSpPr>
        <xdr:cNvPr id="11" name="Text Box 2">
          <a:extLst>
            <a:ext uri="{FF2B5EF4-FFF2-40B4-BE49-F238E27FC236}">
              <a16:creationId xmlns:a16="http://schemas.microsoft.com/office/drawing/2014/main" id="{2BBC0C2E-CA40-4C05-B853-5B38524B8788}"/>
            </a:ext>
          </a:extLst>
        </xdr:cNvPr>
        <xdr:cNvSpPr txBox="1">
          <a:spLocks noChangeArrowheads="1"/>
        </xdr:cNvSpPr>
      </xdr:nvSpPr>
      <xdr:spPr bwMode="auto">
        <a:xfrm>
          <a:off x="3133725" y="1628775"/>
          <a:ext cx="76200" cy="2354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73554</xdr:rowOff>
    </xdr:to>
    <xdr:sp macro="" textlink="">
      <xdr:nvSpPr>
        <xdr:cNvPr id="12" name="Text Box 2">
          <a:extLst>
            <a:ext uri="{FF2B5EF4-FFF2-40B4-BE49-F238E27FC236}">
              <a16:creationId xmlns:a16="http://schemas.microsoft.com/office/drawing/2014/main" id="{D396FC21-E81F-4B27-A765-18D5624DE67E}"/>
            </a:ext>
          </a:extLst>
        </xdr:cNvPr>
        <xdr:cNvSpPr txBox="1">
          <a:spLocks noChangeArrowheads="1"/>
        </xdr:cNvSpPr>
      </xdr:nvSpPr>
      <xdr:spPr bwMode="auto">
        <a:xfrm>
          <a:off x="3133725" y="1628775"/>
          <a:ext cx="76200" cy="2354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13" name="Text Box 2">
          <a:extLst>
            <a:ext uri="{FF2B5EF4-FFF2-40B4-BE49-F238E27FC236}">
              <a16:creationId xmlns:a16="http://schemas.microsoft.com/office/drawing/2014/main" id="{1B0E5F91-000C-4A4A-87F9-33414C5C797E}"/>
            </a:ext>
          </a:extLst>
        </xdr:cNvPr>
        <xdr:cNvSpPr txBox="1">
          <a:spLocks noChangeArrowheads="1"/>
        </xdr:cNvSpPr>
      </xdr:nvSpPr>
      <xdr:spPr bwMode="auto">
        <a:xfrm>
          <a:off x="3133725" y="1628775"/>
          <a:ext cx="76200" cy="197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14" name="Text Box 2">
          <a:extLst>
            <a:ext uri="{FF2B5EF4-FFF2-40B4-BE49-F238E27FC236}">
              <a16:creationId xmlns:a16="http://schemas.microsoft.com/office/drawing/2014/main" id="{5ED31ACD-3FE5-4F71-8177-648AD43C3DB4}"/>
            </a:ext>
          </a:extLst>
        </xdr:cNvPr>
        <xdr:cNvSpPr txBox="1">
          <a:spLocks noChangeArrowheads="1"/>
        </xdr:cNvSpPr>
      </xdr:nvSpPr>
      <xdr:spPr bwMode="auto">
        <a:xfrm>
          <a:off x="3133725" y="1628775"/>
          <a:ext cx="76200" cy="197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15" name="Text Box 2">
          <a:extLst>
            <a:ext uri="{FF2B5EF4-FFF2-40B4-BE49-F238E27FC236}">
              <a16:creationId xmlns:a16="http://schemas.microsoft.com/office/drawing/2014/main" id="{06097B50-197A-45A5-9D28-FCC91ECE0FB9}"/>
            </a:ext>
          </a:extLst>
        </xdr:cNvPr>
        <xdr:cNvSpPr txBox="1">
          <a:spLocks noChangeArrowheads="1"/>
        </xdr:cNvSpPr>
      </xdr:nvSpPr>
      <xdr:spPr bwMode="auto">
        <a:xfrm>
          <a:off x="3133725" y="1628775"/>
          <a:ext cx="76200" cy="1973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25929</xdr:rowOff>
    </xdr:to>
    <xdr:sp macro="" textlink="">
      <xdr:nvSpPr>
        <xdr:cNvPr id="16" name="Text Box 2">
          <a:extLst>
            <a:ext uri="{FF2B5EF4-FFF2-40B4-BE49-F238E27FC236}">
              <a16:creationId xmlns:a16="http://schemas.microsoft.com/office/drawing/2014/main" id="{12E0BDD5-FF7B-42B3-B56E-4C43AE06A79F}"/>
            </a:ext>
          </a:extLst>
        </xdr:cNvPr>
        <xdr:cNvSpPr txBox="1">
          <a:spLocks noChangeArrowheads="1"/>
        </xdr:cNvSpPr>
      </xdr:nvSpPr>
      <xdr:spPr bwMode="auto">
        <a:xfrm>
          <a:off x="3133725" y="1628775"/>
          <a:ext cx="76200" cy="187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25929</xdr:rowOff>
    </xdr:to>
    <xdr:sp macro="" textlink="">
      <xdr:nvSpPr>
        <xdr:cNvPr id="17" name="Text Box 2">
          <a:extLst>
            <a:ext uri="{FF2B5EF4-FFF2-40B4-BE49-F238E27FC236}">
              <a16:creationId xmlns:a16="http://schemas.microsoft.com/office/drawing/2014/main" id="{17537D2F-7250-46EC-94C4-A6CA034A95B9}"/>
            </a:ext>
          </a:extLst>
        </xdr:cNvPr>
        <xdr:cNvSpPr txBox="1">
          <a:spLocks noChangeArrowheads="1"/>
        </xdr:cNvSpPr>
      </xdr:nvSpPr>
      <xdr:spPr bwMode="auto">
        <a:xfrm>
          <a:off x="3133725" y="1628775"/>
          <a:ext cx="76200" cy="187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79631</xdr:rowOff>
    </xdr:to>
    <xdr:sp macro="" textlink="">
      <xdr:nvSpPr>
        <xdr:cNvPr id="18" name="Text Box 2">
          <a:extLst>
            <a:ext uri="{FF2B5EF4-FFF2-40B4-BE49-F238E27FC236}">
              <a16:creationId xmlns:a16="http://schemas.microsoft.com/office/drawing/2014/main" id="{4689CDC8-0856-46DE-A90D-EC2C9B5CA546}"/>
            </a:ext>
          </a:extLst>
        </xdr:cNvPr>
        <xdr:cNvSpPr txBox="1">
          <a:spLocks noChangeArrowheads="1"/>
        </xdr:cNvSpPr>
      </xdr:nvSpPr>
      <xdr:spPr bwMode="auto">
        <a:xfrm>
          <a:off x="2828925" y="1447800"/>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70106</xdr:rowOff>
    </xdr:to>
    <xdr:sp macro="" textlink="">
      <xdr:nvSpPr>
        <xdr:cNvPr id="19" name="Text Box 2">
          <a:extLst>
            <a:ext uri="{FF2B5EF4-FFF2-40B4-BE49-F238E27FC236}">
              <a16:creationId xmlns:a16="http://schemas.microsoft.com/office/drawing/2014/main" id="{05A83650-32A0-4FE3-B0C4-452D9A07A9B2}"/>
            </a:ext>
          </a:extLst>
        </xdr:cNvPr>
        <xdr:cNvSpPr txBox="1">
          <a:spLocks noChangeArrowheads="1"/>
        </xdr:cNvSpPr>
      </xdr:nvSpPr>
      <xdr:spPr bwMode="auto">
        <a:xfrm>
          <a:off x="2828925" y="1447800"/>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108206</xdr:rowOff>
    </xdr:to>
    <xdr:sp macro="" textlink="">
      <xdr:nvSpPr>
        <xdr:cNvPr id="20" name="Text Box 2">
          <a:extLst>
            <a:ext uri="{FF2B5EF4-FFF2-40B4-BE49-F238E27FC236}">
              <a16:creationId xmlns:a16="http://schemas.microsoft.com/office/drawing/2014/main" id="{449C3A09-711C-4FA5-B48F-3AC521BA6C7B}"/>
            </a:ext>
          </a:extLst>
        </xdr:cNvPr>
        <xdr:cNvSpPr txBox="1">
          <a:spLocks noChangeArrowheads="1"/>
        </xdr:cNvSpPr>
      </xdr:nvSpPr>
      <xdr:spPr bwMode="auto">
        <a:xfrm>
          <a:off x="2828925" y="1447800"/>
          <a:ext cx="76200" cy="282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70106</xdr:rowOff>
    </xdr:to>
    <xdr:sp macro="" textlink="">
      <xdr:nvSpPr>
        <xdr:cNvPr id="21" name="Text Box 2">
          <a:extLst>
            <a:ext uri="{FF2B5EF4-FFF2-40B4-BE49-F238E27FC236}">
              <a16:creationId xmlns:a16="http://schemas.microsoft.com/office/drawing/2014/main" id="{D3477516-FB2F-4D5D-AF2B-40CAA27D3688}"/>
            </a:ext>
          </a:extLst>
        </xdr:cNvPr>
        <xdr:cNvSpPr txBox="1">
          <a:spLocks noChangeArrowheads="1"/>
        </xdr:cNvSpPr>
      </xdr:nvSpPr>
      <xdr:spPr bwMode="auto">
        <a:xfrm>
          <a:off x="2828925" y="1447800"/>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108206</xdr:rowOff>
    </xdr:to>
    <xdr:sp macro="" textlink="">
      <xdr:nvSpPr>
        <xdr:cNvPr id="22" name="Text Box 2">
          <a:extLst>
            <a:ext uri="{FF2B5EF4-FFF2-40B4-BE49-F238E27FC236}">
              <a16:creationId xmlns:a16="http://schemas.microsoft.com/office/drawing/2014/main" id="{8BACF91F-1529-4AC6-97BF-9EA9576F8EBE}"/>
            </a:ext>
          </a:extLst>
        </xdr:cNvPr>
        <xdr:cNvSpPr txBox="1">
          <a:spLocks noChangeArrowheads="1"/>
        </xdr:cNvSpPr>
      </xdr:nvSpPr>
      <xdr:spPr bwMode="auto">
        <a:xfrm>
          <a:off x="2828925" y="1447800"/>
          <a:ext cx="76200" cy="282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70106</xdr:rowOff>
    </xdr:to>
    <xdr:sp macro="" textlink="">
      <xdr:nvSpPr>
        <xdr:cNvPr id="23" name="Text Box 2">
          <a:extLst>
            <a:ext uri="{FF2B5EF4-FFF2-40B4-BE49-F238E27FC236}">
              <a16:creationId xmlns:a16="http://schemas.microsoft.com/office/drawing/2014/main" id="{84C035B1-9229-4C4B-B9A2-11A478B62B7F}"/>
            </a:ext>
          </a:extLst>
        </xdr:cNvPr>
        <xdr:cNvSpPr txBox="1">
          <a:spLocks noChangeArrowheads="1"/>
        </xdr:cNvSpPr>
      </xdr:nvSpPr>
      <xdr:spPr bwMode="auto">
        <a:xfrm>
          <a:off x="2828925" y="1447800"/>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108206</xdr:rowOff>
    </xdr:to>
    <xdr:sp macro="" textlink="">
      <xdr:nvSpPr>
        <xdr:cNvPr id="24" name="Text Box 2">
          <a:extLst>
            <a:ext uri="{FF2B5EF4-FFF2-40B4-BE49-F238E27FC236}">
              <a16:creationId xmlns:a16="http://schemas.microsoft.com/office/drawing/2014/main" id="{0CDCFEE1-D973-4B1B-BE23-85CD8AFDAD68}"/>
            </a:ext>
          </a:extLst>
        </xdr:cNvPr>
        <xdr:cNvSpPr txBox="1">
          <a:spLocks noChangeArrowheads="1"/>
        </xdr:cNvSpPr>
      </xdr:nvSpPr>
      <xdr:spPr bwMode="auto">
        <a:xfrm>
          <a:off x="2828925" y="1447800"/>
          <a:ext cx="76200" cy="282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79631</xdr:rowOff>
    </xdr:to>
    <xdr:sp macro="" textlink="">
      <xdr:nvSpPr>
        <xdr:cNvPr id="25" name="Text Box 2">
          <a:extLst>
            <a:ext uri="{FF2B5EF4-FFF2-40B4-BE49-F238E27FC236}">
              <a16:creationId xmlns:a16="http://schemas.microsoft.com/office/drawing/2014/main" id="{3CB17EE8-7F60-4F81-9C81-AC947F3E22D5}"/>
            </a:ext>
          </a:extLst>
        </xdr:cNvPr>
        <xdr:cNvSpPr txBox="1">
          <a:spLocks noChangeArrowheads="1"/>
        </xdr:cNvSpPr>
      </xdr:nvSpPr>
      <xdr:spPr bwMode="auto">
        <a:xfrm>
          <a:off x="2828925" y="1447800"/>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79631</xdr:rowOff>
    </xdr:to>
    <xdr:sp macro="" textlink="">
      <xdr:nvSpPr>
        <xdr:cNvPr id="26" name="Text Box 2">
          <a:extLst>
            <a:ext uri="{FF2B5EF4-FFF2-40B4-BE49-F238E27FC236}">
              <a16:creationId xmlns:a16="http://schemas.microsoft.com/office/drawing/2014/main" id="{2BAAC754-0B30-4F2C-B816-BC3183F097E9}"/>
            </a:ext>
          </a:extLst>
        </xdr:cNvPr>
        <xdr:cNvSpPr txBox="1">
          <a:spLocks noChangeArrowheads="1"/>
        </xdr:cNvSpPr>
      </xdr:nvSpPr>
      <xdr:spPr bwMode="auto">
        <a:xfrm>
          <a:off x="2828925" y="1447800"/>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79631</xdr:rowOff>
    </xdr:to>
    <xdr:sp macro="" textlink="">
      <xdr:nvSpPr>
        <xdr:cNvPr id="27" name="Text Box 2">
          <a:extLst>
            <a:ext uri="{FF2B5EF4-FFF2-40B4-BE49-F238E27FC236}">
              <a16:creationId xmlns:a16="http://schemas.microsoft.com/office/drawing/2014/main" id="{8F92C905-4F0D-4C13-869D-2511A172CD59}"/>
            </a:ext>
          </a:extLst>
        </xdr:cNvPr>
        <xdr:cNvSpPr txBox="1">
          <a:spLocks noChangeArrowheads="1"/>
        </xdr:cNvSpPr>
      </xdr:nvSpPr>
      <xdr:spPr bwMode="auto">
        <a:xfrm>
          <a:off x="2828925" y="1447800"/>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117731</xdr:rowOff>
    </xdr:to>
    <xdr:sp macro="" textlink="">
      <xdr:nvSpPr>
        <xdr:cNvPr id="28" name="Text Box 2">
          <a:extLst>
            <a:ext uri="{FF2B5EF4-FFF2-40B4-BE49-F238E27FC236}">
              <a16:creationId xmlns:a16="http://schemas.microsoft.com/office/drawing/2014/main" id="{F0B0A5D0-C7CE-4906-8C28-695FCC05C0CE}"/>
            </a:ext>
          </a:extLst>
        </xdr:cNvPr>
        <xdr:cNvSpPr txBox="1">
          <a:spLocks noChangeArrowheads="1"/>
        </xdr:cNvSpPr>
      </xdr:nvSpPr>
      <xdr:spPr bwMode="auto">
        <a:xfrm>
          <a:off x="2828925" y="1447800"/>
          <a:ext cx="76200" cy="2920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117731</xdr:rowOff>
    </xdr:to>
    <xdr:sp macro="" textlink="">
      <xdr:nvSpPr>
        <xdr:cNvPr id="29" name="Text Box 2">
          <a:extLst>
            <a:ext uri="{FF2B5EF4-FFF2-40B4-BE49-F238E27FC236}">
              <a16:creationId xmlns:a16="http://schemas.microsoft.com/office/drawing/2014/main" id="{C8C4A833-21AE-4D7E-A3B5-B707CA5B2CE4}"/>
            </a:ext>
          </a:extLst>
        </xdr:cNvPr>
        <xdr:cNvSpPr txBox="1">
          <a:spLocks noChangeArrowheads="1"/>
        </xdr:cNvSpPr>
      </xdr:nvSpPr>
      <xdr:spPr bwMode="auto">
        <a:xfrm>
          <a:off x="2828925" y="1447800"/>
          <a:ext cx="76200" cy="2920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79631</xdr:rowOff>
    </xdr:to>
    <xdr:sp macro="" textlink="">
      <xdr:nvSpPr>
        <xdr:cNvPr id="30" name="Text Box 2">
          <a:extLst>
            <a:ext uri="{FF2B5EF4-FFF2-40B4-BE49-F238E27FC236}">
              <a16:creationId xmlns:a16="http://schemas.microsoft.com/office/drawing/2014/main" id="{5E674915-DBAD-4629-BA74-AFB5731881E4}"/>
            </a:ext>
          </a:extLst>
        </xdr:cNvPr>
        <xdr:cNvSpPr txBox="1">
          <a:spLocks noChangeArrowheads="1"/>
        </xdr:cNvSpPr>
      </xdr:nvSpPr>
      <xdr:spPr bwMode="auto">
        <a:xfrm>
          <a:off x="2828925" y="1447800"/>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79631</xdr:rowOff>
    </xdr:to>
    <xdr:sp macro="" textlink="">
      <xdr:nvSpPr>
        <xdr:cNvPr id="31" name="Text Box 2">
          <a:extLst>
            <a:ext uri="{FF2B5EF4-FFF2-40B4-BE49-F238E27FC236}">
              <a16:creationId xmlns:a16="http://schemas.microsoft.com/office/drawing/2014/main" id="{27639228-5D66-4E67-9E84-29C94FF226DF}"/>
            </a:ext>
          </a:extLst>
        </xdr:cNvPr>
        <xdr:cNvSpPr txBox="1">
          <a:spLocks noChangeArrowheads="1"/>
        </xdr:cNvSpPr>
      </xdr:nvSpPr>
      <xdr:spPr bwMode="auto">
        <a:xfrm>
          <a:off x="2828925" y="1447800"/>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79631</xdr:rowOff>
    </xdr:to>
    <xdr:sp macro="" textlink="">
      <xdr:nvSpPr>
        <xdr:cNvPr id="32" name="Text Box 2">
          <a:extLst>
            <a:ext uri="{FF2B5EF4-FFF2-40B4-BE49-F238E27FC236}">
              <a16:creationId xmlns:a16="http://schemas.microsoft.com/office/drawing/2014/main" id="{7282027D-F906-4F60-89D8-6F5D48A1A875}"/>
            </a:ext>
          </a:extLst>
        </xdr:cNvPr>
        <xdr:cNvSpPr txBox="1">
          <a:spLocks noChangeArrowheads="1"/>
        </xdr:cNvSpPr>
      </xdr:nvSpPr>
      <xdr:spPr bwMode="auto">
        <a:xfrm>
          <a:off x="2828925" y="1447800"/>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70106</xdr:rowOff>
    </xdr:to>
    <xdr:sp macro="" textlink="">
      <xdr:nvSpPr>
        <xdr:cNvPr id="33" name="Text Box 2">
          <a:extLst>
            <a:ext uri="{FF2B5EF4-FFF2-40B4-BE49-F238E27FC236}">
              <a16:creationId xmlns:a16="http://schemas.microsoft.com/office/drawing/2014/main" id="{7927A311-3FDD-4434-A4EE-041F18C562A7}"/>
            </a:ext>
          </a:extLst>
        </xdr:cNvPr>
        <xdr:cNvSpPr txBox="1">
          <a:spLocks noChangeArrowheads="1"/>
        </xdr:cNvSpPr>
      </xdr:nvSpPr>
      <xdr:spPr bwMode="auto">
        <a:xfrm>
          <a:off x="2828925" y="1447800"/>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70106</xdr:rowOff>
    </xdr:to>
    <xdr:sp macro="" textlink="">
      <xdr:nvSpPr>
        <xdr:cNvPr id="34" name="Text Box 2">
          <a:extLst>
            <a:ext uri="{FF2B5EF4-FFF2-40B4-BE49-F238E27FC236}">
              <a16:creationId xmlns:a16="http://schemas.microsoft.com/office/drawing/2014/main" id="{C4008A1E-C674-4D09-B04E-B0F311D57567}"/>
            </a:ext>
          </a:extLst>
        </xdr:cNvPr>
        <xdr:cNvSpPr txBox="1">
          <a:spLocks noChangeArrowheads="1"/>
        </xdr:cNvSpPr>
      </xdr:nvSpPr>
      <xdr:spPr bwMode="auto">
        <a:xfrm>
          <a:off x="2828925" y="1447800"/>
          <a:ext cx="76200" cy="244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41531</xdr:rowOff>
    </xdr:to>
    <xdr:sp macro="" textlink="">
      <xdr:nvSpPr>
        <xdr:cNvPr id="35" name="Text Box 2">
          <a:extLst>
            <a:ext uri="{FF2B5EF4-FFF2-40B4-BE49-F238E27FC236}">
              <a16:creationId xmlns:a16="http://schemas.microsoft.com/office/drawing/2014/main" id="{E3C82ED9-0896-478D-A23E-CE7A352EE2F4}"/>
            </a:ext>
          </a:extLst>
        </xdr:cNvPr>
        <xdr:cNvSpPr txBox="1">
          <a:spLocks noChangeArrowheads="1"/>
        </xdr:cNvSpPr>
      </xdr:nvSpPr>
      <xdr:spPr bwMode="auto">
        <a:xfrm>
          <a:off x="2828925" y="1447800"/>
          <a:ext cx="76200" cy="215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79631</xdr:rowOff>
    </xdr:to>
    <xdr:sp macro="" textlink="">
      <xdr:nvSpPr>
        <xdr:cNvPr id="36" name="Text Box 2">
          <a:extLst>
            <a:ext uri="{FF2B5EF4-FFF2-40B4-BE49-F238E27FC236}">
              <a16:creationId xmlns:a16="http://schemas.microsoft.com/office/drawing/2014/main" id="{475EAD5D-0030-4ABF-90E8-6555860AC0A1}"/>
            </a:ext>
          </a:extLst>
        </xdr:cNvPr>
        <xdr:cNvSpPr txBox="1">
          <a:spLocks noChangeArrowheads="1"/>
        </xdr:cNvSpPr>
      </xdr:nvSpPr>
      <xdr:spPr bwMode="auto">
        <a:xfrm>
          <a:off x="2828925" y="1447800"/>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41531</xdr:rowOff>
    </xdr:to>
    <xdr:sp macro="" textlink="">
      <xdr:nvSpPr>
        <xdr:cNvPr id="37" name="Text Box 2">
          <a:extLst>
            <a:ext uri="{FF2B5EF4-FFF2-40B4-BE49-F238E27FC236}">
              <a16:creationId xmlns:a16="http://schemas.microsoft.com/office/drawing/2014/main" id="{9622BC97-3918-4F30-80A6-4E1D8079D3DB}"/>
            </a:ext>
          </a:extLst>
        </xdr:cNvPr>
        <xdr:cNvSpPr txBox="1">
          <a:spLocks noChangeArrowheads="1"/>
        </xdr:cNvSpPr>
      </xdr:nvSpPr>
      <xdr:spPr bwMode="auto">
        <a:xfrm>
          <a:off x="2828925" y="1447800"/>
          <a:ext cx="76200" cy="215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79631</xdr:rowOff>
    </xdr:to>
    <xdr:sp macro="" textlink="">
      <xdr:nvSpPr>
        <xdr:cNvPr id="38" name="Text Box 2">
          <a:extLst>
            <a:ext uri="{FF2B5EF4-FFF2-40B4-BE49-F238E27FC236}">
              <a16:creationId xmlns:a16="http://schemas.microsoft.com/office/drawing/2014/main" id="{263C5556-3CFE-4D58-BD10-3A5762CD9464}"/>
            </a:ext>
          </a:extLst>
        </xdr:cNvPr>
        <xdr:cNvSpPr txBox="1">
          <a:spLocks noChangeArrowheads="1"/>
        </xdr:cNvSpPr>
      </xdr:nvSpPr>
      <xdr:spPr bwMode="auto">
        <a:xfrm>
          <a:off x="2828925" y="1447800"/>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41531</xdr:rowOff>
    </xdr:to>
    <xdr:sp macro="" textlink="">
      <xdr:nvSpPr>
        <xdr:cNvPr id="39" name="Text Box 2">
          <a:extLst>
            <a:ext uri="{FF2B5EF4-FFF2-40B4-BE49-F238E27FC236}">
              <a16:creationId xmlns:a16="http://schemas.microsoft.com/office/drawing/2014/main" id="{D2351032-525C-48FC-91D6-232758B9FB85}"/>
            </a:ext>
          </a:extLst>
        </xdr:cNvPr>
        <xdr:cNvSpPr txBox="1">
          <a:spLocks noChangeArrowheads="1"/>
        </xdr:cNvSpPr>
      </xdr:nvSpPr>
      <xdr:spPr bwMode="auto">
        <a:xfrm>
          <a:off x="2828925" y="1447800"/>
          <a:ext cx="76200" cy="215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79631</xdr:rowOff>
    </xdr:to>
    <xdr:sp macro="" textlink="">
      <xdr:nvSpPr>
        <xdr:cNvPr id="40" name="Text Box 2">
          <a:extLst>
            <a:ext uri="{FF2B5EF4-FFF2-40B4-BE49-F238E27FC236}">
              <a16:creationId xmlns:a16="http://schemas.microsoft.com/office/drawing/2014/main" id="{822F49BF-B258-4997-88B0-121E72BA01E3}"/>
            </a:ext>
          </a:extLst>
        </xdr:cNvPr>
        <xdr:cNvSpPr txBox="1">
          <a:spLocks noChangeArrowheads="1"/>
        </xdr:cNvSpPr>
      </xdr:nvSpPr>
      <xdr:spPr bwMode="auto">
        <a:xfrm>
          <a:off x="2828925" y="1447800"/>
          <a:ext cx="76200" cy="2539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51056</xdr:rowOff>
    </xdr:to>
    <xdr:sp macro="" textlink="">
      <xdr:nvSpPr>
        <xdr:cNvPr id="41" name="Text Box 2">
          <a:extLst>
            <a:ext uri="{FF2B5EF4-FFF2-40B4-BE49-F238E27FC236}">
              <a16:creationId xmlns:a16="http://schemas.microsoft.com/office/drawing/2014/main" id="{1D1AFD90-EC74-4800-8308-1B361D9F6F64}"/>
            </a:ext>
          </a:extLst>
        </xdr:cNvPr>
        <xdr:cNvSpPr txBox="1">
          <a:spLocks noChangeArrowheads="1"/>
        </xdr:cNvSpPr>
      </xdr:nvSpPr>
      <xdr:spPr bwMode="auto">
        <a:xfrm>
          <a:off x="2828925" y="1447800"/>
          <a:ext cx="76200" cy="225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51056</xdr:rowOff>
    </xdr:to>
    <xdr:sp macro="" textlink="">
      <xdr:nvSpPr>
        <xdr:cNvPr id="42" name="Text Box 2">
          <a:extLst>
            <a:ext uri="{FF2B5EF4-FFF2-40B4-BE49-F238E27FC236}">
              <a16:creationId xmlns:a16="http://schemas.microsoft.com/office/drawing/2014/main" id="{75DDE87C-285F-4584-827D-8139FBE62AB7}"/>
            </a:ext>
          </a:extLst>
        </xdr:cNvPr>
        <xdr:cNvSpPr txBox="1">
          <a:spLocks noChangeArrowheads="1"/>
        </xdr:cNvSpPr>
      </xdr:nvSpPr>
      <xdr:spPr bwMode="auto">
        <a:xfrm>
          <a:off x="2828925" y="1447800"/>
          <a:ext cx="76200" cy="225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51056</xdr:rowOff>
    </xdr:to>
    <xdr:sp macro="" textlink="">
      <xdr:nvSpPr>
        <xdr:cNvPr id="43" name="Text Box 2">
          <a:extLst>
            <a:ext uri="{FF2B5EF4-FFF2-40B4-BE49-F238E27FC236}">
              <a16:creationId xmlns:a16="http://schemas.microsoft.com/office/drawing/2014/main" id="{2995319E-5DB3-43F5-9A3F-6094D894EC35}"/>
            </a:ext>
          </a:extLst>
        </xdr:cNvPr>
        <xdr:cNvSpPr txBox="1">
          <a:spLocks noChangeArrowheads="1"/>
        </xdr:cNvSpPr>
      </xdr:nvSpPr>
      <xdr:spPr bwMode="auto">
        <a:xfrm>
          <a:off x="2828925" y="1447800"/>
          <a:ext cx="76200" cy="225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89156</xdr:rowOff>
    </xdr:to>
    <xdr:sp macro="" textlink="">
      <xdr:nvSpPr>
        <xdr:cNvPr id="44" name="Text Box 2">
          <a:extLst>
            <a:ext uri="{FF2B5EF4-FFF2-40B4-BE49-F238E27FC236}">
              <a16:creationId xmlns:a16="http://schemas.microsoft.com/office/drawing/2014/main" id="{5BFF62E0-4C6E-443F-9691-984A76443D52}"/>
            </a:ext>
          </a:extLst>
        </xdr:cNvPr>
        <xdr:cNvSpPr txBox="1">
          <a:spLocks noChangeArrowheads="1"/>
        </xdr:cNvSpPr>
      </xdr:nvSpPr>
      <xdr:spPr bwMode="auto">
        <a:xfrm>
          <a:off x="2828925" y="1447800"/>
          <a:ext cx="76200" cy="2634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89156</xdr:rowOff>
    </xdr:to>
    <xdr:sp macro="" textlink="">
      <xdr:nvSpPr>
        <xdr:cNvPr id="45" name="Text Box 2">
          <a:extLst>
            <a:ext uri="{FF2B5EF4-FFF2-40B4-BE49-F238E27FC236}">
              <a16:creationId xmlns:a16="http://schemas.microsoft.com/office/drawing/2014/main" id="{27A959DD-0591-492E-8CCC-4F3EBB172A5A}"/>
            </a:ext>
          </a:extLst>
        </xdr:cNvPr>
        <xdr:cNvSpPr txBox="1">
          <a:spLocks noChangeArrowheads="1"/>
        </xdr:cNvSpPr>
      </xdr:nvSpPr>
      <xdr:spPr bwMode="auto">
        <a:xfrm>
          <a:off x="2828925" y="1447800"/>
          <a:ext cx="76200" cy="2634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51056</xdr:rowOff>
    </xdr:to>
    <xdr:sp macro="" textlink="">
      <xdr:nvSpPr>
        <xdr:cNvPr id="46" name="Text Box 2">
          <a:extLst>
            <a:ext uri="{FF2B5EF4-FFF2-40B4-BE49-F238E27FC236}">
              <a16:creationId xmlns:a16="http://schemas.microsoft.com/office/drawing/2014/main" id="{BA4ABD9F-8DC1-4D2F-9C40-5594FF1779F0}"/>
            </a:ext>
          </a:extLst>
        </xdr:cNvPr>
        <xdr:cNvSpPr txBox="1">
          <a:spLocks noChangeArrowheads="1"/>
        </xdr:cNvSpPr>
      </xdr:nvSpPr>
      <xdr:spPr bwMode="auto">
        <a:xfrm>
          <a:off x="2828925" y="1447800"/>
          <a:ext cx="76200" cy="225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51056</xdr:rowOff>
    </xdr:to>
    <xdr:sp macro="" textlink="">
      <xdr:nvSpPr>
        <xdr:cNvPr id="47" name="Text Box 2">
          <a:extLst>
            <a:ext uri="{FF2B5EF4-FFF2-40B4-BE49-F238E27FC236}">
              <a16:creationId xmlns:a16="http://schemas.microsoft.com/office/drawing/2014/main" id="{23030254-5EF6-4121-89FB-7869B73799D2}"/>
            </a:ext>
          </a:extLst>
        </xdr:cNvPr>
        <xdr:cNvSpPr txBox="1">
          <a:spLocks noChangeArrowheads="1"/>
        </xdr:cNvSpPr>
      </xdr:nvSpPr>
      <xdr:spPr bwMode="auto">
        <a:xfrm>
          <a:off x="2828925" y="1447800"/>
          <a:ext cx="76200" cy="225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51056</xdr:rowOff>
    </xdr:to>
    <xdr:sp macro="" textlink="">
      <xdr:nvSpPr>
        <xdr:cNvPr id="48" name="Text Box 2">
          <a:extLst>
            <a:ext uri="{FF2B5EF4-FFF2-40B4-BE49-F238E27FC236}">
              <a16:creationId xmlns:a16="http://schemas.microsoft.com/office/drawing/2014/main" id="{E67F3E15-0DD5-4D8B-A314-ABD9B5C34603}"/>
            </a:ext>
          </a:extLst>
        </xdr:cNvPr>
        <xdr:cNvSpPr txBox="1">
          <a:spLocks noChangeArrowheads="1"/>
        </xdr:cNvSpPr>
      </xdr:nvSpPr>
      <xdr:spPr bwMode="auto">
        <a:xfrm>
          <a:off x="2828925" y="1447800"/>
          <a:ext cx="76200" cy="225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41531</xdr:rowOff>
    </xdr:to>
    <xdr:sp macro="" textlink="">
      <xdr:nvSpPr>
        <xdr:cNvPr id="49" name="Text Box 2">
          <a:extLst>
            <a:ext uri="{FF2B5EF4-FFF2-40B4-BE49-F238E27FC236}">
              <a16:creationId xmlns:a16="http://schemas.microsoft.com/office/drawing/2014/main" id="{ED1C57CD-55AC-4579-8B69-58E4C0EF3BA9}"/>
            </a:ext>
          </a:extLst>
        </xdr:cNvPr>
        <xdr:cNvSpPr txBox="1">
          <a:spLocks noChangeArrowheads="1"/>
        </xdr:cNvSpPr>
      </xdr:nvSpPr>
      <xdr:spPr bwMode="auto">
        <a:xfrm>
          <a:off x="2828925" y="1447800"/>
          <a:ext cx="76200" cy="215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41531</xdr:rowOff>
    </xdr:to>
    <xdr:sp macro="" textlink="">
      <xdr:nvSpPr>
        <xdr:cNvPr id="50" name="Text Box 2">
          <a:extLst>
            <a:ext uri="{FF2B5EF4-FFF2-40B4-BE49-F238E27FC236}">
              <a16:creationId xmlns:a16="http://schemas.microsoft.com/office/drawing/2014/main" id="{31181F75-88AA-42B9-8EB8-13733577B009}"/>
            </a:ext>
          </a:extLst>
        </xdr:cNvPr>
        <xdr:cNvSpPr txBox="1">
          <a:spLocks noChangeArrowheads="1"/>
        </xdr:cNvSpPr>
      </xdr:nvSpPr>
      <xdr:spPr bwMode="auto">
        <a:xfrm>
          <a:off x="2828925" y="1447800"/>
          <a:ext cx="76200" cy="2158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41533</xdr:rowOff>
    </xdr:to>
    <xdr:sp macro="" textlink="">
      <xdr:nvSpPr>
        <xdr:cNvPr id="51" name="Text Box 2">
          <a:extLst>
            <a:ext uri="{FF2B5EF4-FFF2-40B4-BE49-F238E27FC236}">
              <a16:creationId xmlns:a16="http://schemas.microsoft.com/office/drawing/2014/main" id="{0B33ED83-2A7E-4471-AA10-44645F3C5564}"/>
            </a:ext>
          </a:extLst>
        </xdr:cNvPr>
        <xdr:cNvSpPr txBox="1">
          <a:spLocks noChangeArrowheads="1"/>
        </xdr:cNvSpPr>
      </xdr:nvSpPr>
      <xdr:spPr bwMode="auto">
        <a:xfrm>
          <a:off x="2828925" y="1447800"/>
          <a:ext cx="76200" cy="21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79633</xdr:rowOff>
    </xdr:to>
    <xdr:sp macro="" textlink="">
      <xdr:nvSpPr>
        <xdr:cNvPr id="52" name="Text Box 2">
          <a:extLst>
            <a:ext uri="{FF2B5EF4-FFF2-40B4-BE49-F238E27FC236}">
              <a16:creationId xmlns:a16="http://schemas.microsoft.com/office/drawing/2014/main" id="{4BF68339-F8F2-43F7-A868-DA5A93B5D15A}"/>
            </a:ext>
          </a:extLst>
        </xdr:cNvPr>
        <xdr:cNvSpPr txBox="1">
          <a:spLocks noChangeArrowheads="1"/>
        </xdr:cNvSpPr>
      </xdr:nvSpPr>
      <xdr:spPr bwMode="auto">
        <a:xfrm>
          <a:off x="2828925" y="1447800"/>
          <a:ext cx="76200" cy="25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41533</xdr:rowOff>
    </xdr:to>
    <xdr:sp macro="" textlink="">
      <xdr:nvSpPr>
        <xdr:cNvPr id="53" name="Text Box 2">
          <a:extLst>
            <a:ext uri="{FF2B5EF4-FFF2-40B4-BE49-F238E27FC236}">
              <a16:creationId xmlns:a16="http://schemas.microsoft.com/office/drawing/2014/main" id="{81581384-76C5-4445-9658-BA9A2A6F79A0}"/>
            </a:ext>
          </a:extLst>
        </xdr:cNvPr>
        <xdr:cNvSpPr txBox="1">
          <a:spLocks noChangeArrowheads="1"/>
        </xdr:cNvSpPr>
      </xdr:nvSpPr>
      <xdr:spPr bwMode="auto">
        <a:xfrm>
          <a:off x="2828925" y="1447800"/>
          <a:ext cx="76200" cy="21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79633</xdr:rowOff>
    </xdr:to>
    <xdr:sp macro="" textlink="">
      <xdr:nvSpPr>
        <xdr:cNvPr id="54" name="Text Box 2">
          <a:extLst>
            <a:ext uri="{FF2B5EF4-FFF2-40B4-BE49-F238E27FC236}">
              <a16:creationId xmlns:a16="http://schemas.microsoft.com/office/drawing/2014/main" id="{7294FAB2-2F9B-48D5-8FD8-D96534802A81}"/>
            </a:ext>
          </a:extLst>
        </xdr:cNvPr>
        <xdr:cNvSpPr txBox="1">
          <a:spLocks noChangeArrowheads="1"/>
        </xdr:cNvSpPr>
      </xdr:nvSpPr>
      <xdr:spPr bwMode="auto">
        <a:xfrm>
          <a:off x="2828925" y="1447800"/>
          <a:ext cx="76200" cy="25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41533</xdr:rowOff>
    </xdr:to>
    <xdr:sp macro="" textlink="">
      <xdr:nvSpPr>
        <xdr:cNvPr id="55" name="Text Box 2">
          <a:extLst>
            <a:ext uri="{FF2B5EF4-FFF2-40B4-BE49-F238E27FC236}">
              <a16:creationId xmlns:a16="http://schemas.microsoft.com/office/drawing/2014/main" id="{168DC45E-3C8D-49E9-B17D-D3E7673E78CC}"/>
            </a:ext>
          </a:extLst>
        </xdr:cNvPr>
        <xdr:cNvSpPr txBox="1">
          <a:spLocks noChangeArrowheads="1"/>
        </xdr:cNvSpPr>
      </xdr:nvSpPr>
      <xdr:spPr bwMode="auto">
        <a:xfrm>
          <a:off x="2828925" y="1447800"/>
          <a:ext cx="76200" cy="21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79633</xdr:rowOff>
    </xdr:to>
    <xdr:sp macro="" textlink="">
      <xdr:nvSpPr>
        <xdr:cNvPr id="56" name="Text Box 2">
          <a:extLst>
            <a:ext uri="{FF2B5EF4-FFF2-40B4-BE49-F238E27FC236}">
              <a16:creationId xmlns:a16="http://schemas.microsoft.com/office/drawing/2014/main" id="{49A7BCC4-D939-473F-8A4B-85F52E7DCA88}"/>
            </a:ext>
          </a:extLst>
        </xdr:cNvPr>
        <xdr:cNvSpPr txBox="1">
          <a:spLocks noChangeArrowheads="1"/>
        </xdr:cNvSpPr>
      </xdr:nvSpPr>
      <xdr:spPr bwMode="auto">
        <a:xfrm>
          <a:off x="2828925" y="1447800"/>
          <a:ext cx="76200" cy="25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51058</xdr:rowOff>
    </xdr:to>
    <xdr:sp macro="" textlink="">
      <xdr:nvSpPr>
        <xdr:cNvPr id="57" name="Text Box 2">
          <a:extLst>
            <a:ext uri="{FF2B5EF4-FFF2-40B4-BE49-F238E27FC236}">
              <a16:creationId xmlns:a16="http://schemas.microsoft.com/office/drawing/2014/main" id="{3113C15D-FCD3-4629-96D2-C8E6A771C1D6}"/>
            </a:ext>
          </a:extLst>
        </xdr:cNvPr>
        <xdr:cNvSpPr txBox="1">
          <a:spLocks noChangeArrowheads="1"/>
        </xdr:cNvSpPr>
      </xdr:nvSpPr>
      <xdr:spPr bwMode="auto">
        <a:xfrm>
          <a:off x="2828925" y="1447800"/>
          <a:ext cx="76200" cy="22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51058</xdr:rowOff>
    </xdr:to>
    <xdr:sp macro="" textlink="">
      <xdr:nvSpPr>
        <xdr:cNvPr id="58" name="Text Box 2">
          <a:extLst>
            <a:ext uri="{FF2B5EF4-FFF2-40B4-BE49-F238E27FC236}">
              <a16:creationId xmlns:a16="http://schemas.microsoft.com/office/drawing/2014/main" id="{314AA82A-8BCC-4784-8A40-C359F84D3D17}"/>
            </a:ext>
          </a:extLst>
        </xdr:cNvPr>
        <xdr:cNvSpPr txBox="1">
          <a:spLocks noChangeArrowheads="1"/>
        </xdr:cNvSpPr>
      </xdr:nvSpPr>
      <xdr:spPr bwMode="auto">
        <a:xfrm>
          <a:off x="2828925" y="1447800"/>
          <a:ext cx="76200" cy="22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51058</xdr:rowOff>
    </xdr:to>
    <xdr:sp macro="" textlink="">
      <xdr:nvSpPr>
        <xdr:cNvPr id="59" name="Text Box 2">
          <a:extLst>
            <a:ext uri="{FF2B5EF4-FFF2-40B4-BE49-F238E27FC236}">
              <a16:creationId xmlns:a16="http://schemas.microsoft.com/office/drawing/2014/main" id="{75EF22BE-0CD6-4843-8994-7CFC4941F2C0}"/>
            </a:ext>
          </a:extLst>
        </xdr:cNvPr>
        <xdr:cNvSpPr txBox="1">
          <a:spLocks noChangeArrowheads="1"/>
        </xdr:cNvSpPr>
      </xdr:nvSpPr>
      <xdr:spPr bwMode="auto">
        <a:xfrm>
          <a:off x="2828925" y="1447800"/>
          <a:ext cx="76200" cy="22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89158</xdr:rowOff>
    </xdr:to>
    <xdr:sp macro="" textlink="">
      <xdr:nvSpPr>
        <xdr:cNvPr id="60" name="Text Box 2">
          <a:extLst>
            <a:ext uri="{FF2B5EF4-FFF2-40B4-BE49-F238E27FC236}">
              <a16:creationId xmlns:a16="http://schemas.microsoft.com/office/drawing/2014/main" id="{D7381655-D795-4631-A88A-12ADE27AF719}"/>
            </a:ext>
          </a:extLst>
        </xdr:cNvPr>
        <xdr:cNvSpPr txBox="1">
          <a:spLocks noChangeArrowheads="1"/>
        </xdr:cNvSpPr>
      </xdr:nvSpPr>
      <xdr:spPr bwMode="auto">
        <a:xfrm>
          <a:off x="2828925" y="1447800"/>
          <a:ext cx="76200" cy="26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89158</xdr:rowOff>
    </xdr:to>
    <xdr:sp macro="" textlink="">
      <xdr:nvSpPr>
        <xdr:cNvPr id="61" name="Text Box 2">
          <a:extLst>
            <a:ext uri="{FF2B5EF4-FFF2-40B4-BE49-F238E27FC236}">
              <a16:creationId xmlns:a16="http://schemas.microsoft.com/office/drawing/2014/main" id="{209B0EF9-D9B4-4558-A186-56DB4E3A368B}"/>
            </a:ext>
          </a:extLst>
        </xdr:cNvPr>
        <xdr:cNvSpPr txBox="1">
          <a:spLocks noChangeArrowheads="1"/>
        </xdr:cNvSpPr>
      </xdr:nvSpPr>
      <xdr:spPr bwMode="auto">
        <a:xfrm>
          <a:off x="2828925" y="1447800"/>
          <a:ext cx="76200" cy="26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51058</xdr:rowOff>
    </xdr:to>
    <xdr:sp macro="" textlink="">
      <xdr:nvSpPr>
        <xdr:cNvPr id="62" name="Text Box 2">
          <a:extLst>
            <a:ext uri="{FF2B5EF4-FFF2-40B4-BE49-F238E27FC236}">
              <a16:creationId xmlns:a16="http://schemas.microsoft.com/office/drawing/2014/main" id="{9557A6A5-D16C-4F0A-872F-D91EE2B0A6F7}"/>
            </a:ext>
          </a:extLst>
        </xdr:cNvPr>
        <xdr:cNvSpPr txBox="1">
          <a:spLocks noChangeArrowheads="1"/>
        </xdr:cNvSpPr>
      </xdr:nvSpPr>
      <xdr:spPr bwMode="auto">
        <a:xfrm>
          <a:off x="2828925" y="1447800"/>
          <a:ext cx="76200" cy="22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51058</xdr:rowOff>
    </xdr:to>
    <xdr:sp macro="" textlink="">
      <xdr:nvSpPr>
        <xdr:cNvPr id="63" name="Text Box 2">
          <a:extLst>
            <a:ext uri="{FF2B5EF4-FFF2-40B4-BE49-F238E27FC236}">
              <a16:creationId xmlns:a16="http://schemas.microsoft.com/office/drawing/2014/main" id="{F8194A4F-B3DD-49D6-B4C9-D7408124B90D}"/>
            </a:ext>
          </a:extLst>
        </xdr:cNvPr>
        <xdr:cNvSpPr txBox="1">
          <a:spLocks noChangeArrowheads="1"/>
        </xdr:cNvSpPr>
      </xdr:nvSpPr>
      <xdr:spPr bwMode="auto">
        <a:xfrm>
          <a:off x="2828925" y="1447800"/>
          <a:ext cx="76200" cy="22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51058</xdr:rowOff>
    </xdr:to>
    <xdr:sp macro="" textlink="">
      <xdr:nvSpPr>
        <xdr:cNvPr id="64" name="Text Box 2">
          <a:extLst>
            <a:ext uri="{FF2B5EF4-FFF2-40B4-BE49-F238E27FC236}">
              <a16:creationId xmlns:a16="http://schemas.microsoft.com/office/drawing/2014/main" id="{3F51D652-F86E-4642-BFFD-99A1D4F108BE}"/>
            </a:ext>
          </a:extLst>
        </xdr:cNvPr>
        <xdr:cNvSpPr txBox="1">
          <a:spLocks noChangeArrowheads="1"/>
        </xdr:cNvSpPr>
      </xdr:nvSpPr>
      <xdr:spPr bwMode="auto">
        <a:xfrm>
          <a:off x="2828925" y="1447800"/>
          <a:ext cx="76200" cy="22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41533</xdr:rowOff>
    </xdr:to>
    <xdr:sp macro="" textlink="">
      <xdr:nvSpPr>
        <xdr:cNvPr id="65" name="Text Box 2">
          <a:extLst>
            <a:ext uri="{FF2B5EF4-FFF2-40B4-BE49-F238E27FC236}">
              <a16:creationId xmlns:a16="http://schemas.microsoft.com/office/drawing/2014/main" id="{0EA7E9B2-E4D1-42E1-8487-F00DD3571082}"/>
            </a:ext>
          </a:extLst>
        </xdr:cNvPr>
        <xdr:cNvSpPr txBox="1">
          <a:spLocks noChangeArrowheads="1"/>
        </xdr:cNvSpPr>
      </xdr:nvSpPr>
      <xdr:spPr bwMode="auto">
        <a:xfrm>
          <a:off x="2828925" y="1447800"/>
          <a:ext cx="76200" cy="21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41533</xdr:rowOff>
    </xdr:to>
    <xdr:sp macro="" textlink="">
      <xdr:nvSpPr>
        <xdr:cNvPr id="66" name="Text Box 2">
          <a:extLst>
            <a:ext uri="{FF2B5EF4-FFF2-40B4-BE49-F238E27FC236}">
              <a16:creationId xmlns:a16="http://schemas.microsoft.com/office/drawing/2014/main" id="{BC4BA6FE-5B52-47BE-A775-7130EE6D09E4}"/>
            </a:ext>
          </a:extLst>
        </xdr:cNvPr>
        <xdr:cNvSpPr txBox="1">
          <a:spLocks noChangeArrowheads="1"/>
        </xdr:cNvSpPr>
      </xdr:nvSpPr>
      <xdr:spPr bwMode="auto">
        <a:xfrm>
          <a:off x="2828925" y="1447800"/>
          <a:ext cx="76200" cy="21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41534</xdr:rowOff>
    </xdr:to>
    <xdr:sp macro="" textlink="">
      <xdr:nvSpPr>
        <xdr:cNvPr id="67" name="Text Box 2">
          <a:extLst>
            <a:ext uri="{FF2B5EF4-FFF2-40B4-BE49-F238E27FC236}">
              <a16:creationId xmlns:a16="http://schemas.microsoft.com/office/drawing/2014/main" id="{0C0AD2E5-63B8-4130-AB52-43FA804C47B0}"/>
            </a:ext>
          </a:extLst>
        </xdr:cNvPr>
        <xdr:cNvSpPr txBox="1">
          <a:spLocks noChangeArrowheads="1"/>
        </xdr:cNvSpPr>
      </xdr:nvSpPr>
      <xdr:spPr bwMode="auto">
        <a:xfrm>
          <a:off x="2828925" y="1447800"/>
          <a:ext cx="76200" cy="215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79634</xdr:rowOff>
    </xdr:to>
    <xdr:sp macro="" textlink="">
      <xdr:nvSpPr>
        <xdr:cNvPr id="68" name="Text Box 2">
          <a:extLst>
            <a:ext uri="{FF2B5EF4-FFF2-40B4-BE49-F238E27FC236}">
              <a16:creationId xmlns:a16="http://schemas.microsoft.com/office/drawing/2014/main" id="{E7CD5C0F-E21C-44D3-BCFD-5302637AB93E}"/>
            </a:ext>
          </a:extLst>
        </xdr:cNvPr>
        <xdr:cNvSpPr txBox="1">
          <a:spLocks noChangeArrowheads="1"/>
        </xdr:cNvSpPr>
      </xdr:nvSpPr>
      <xdr:spPr bwMode="auto">
        <a:xfrm>
          <a:off x="2828925" y="1447800"/>
          <a:ext cx="76200" cy="253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41534</xdr:rowOff>
    </xdr:to>
    <xdr:sp macro="" textlink="">
      <xdr:nvSpPr>
        <xdr:cNvPr id="69" name="Text Box 2">
          <a:extLst>
            <a:ext uri="{FF2B5EF4-FFF2-40B4-BE49-F238E27FC236}">
              <a16:creationId xmlns:a16="http://schemas.microsoft.com/office/drawing/2014/main" id="{865D6E39-5E97-4823-B757-351E7DC345AA}"/>
            </a:ext>
          </a:extLst>
        </xdr:cNvPr>
        <xdr:cNvSpPr txBox="1">
          <a:spLocks noChangeArrowheads="1"/>
        </xdr:cNvSpPr>
      </xdr:nvSpPr>
      <xdr:spPr bwMode="auto">
        <a:xfrm>
          <a:off x="2828925" y="1447800"/>
          <a:ext cx="76200" cy="215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79634</xdr:rowOff>
    </xdr:to>
    <xdr:sp macro="" textlink="">
      <xdr:nvSpPr>
        <xdr:cNvPr id="70" name="Text Box 2">
          <a:extLst>
            <a:ext uri="{FF2B5EF4-FFF2-40B4-BE49-F238E27FC236}">
              <a16:creationId xmlns:a16="http://schemas.microsoft.com/office/drawing/2014/main" id="{91AEDC52-CC68-436D-9B2E-6067C493B423}"/>
            </a:ext>
          </a:extLst>
        </xdr:cNvPr>
        <xdr:cNvSpPr txBox="1">
          <a:spLocks noChangeArrowheads="1"/>
        </xdr:cNvSpPr>
      </xdr:nvSpPr>
      <xdr:spPr bwMode="auto">
        <a:xfrm>
          <a:off x="2828925" y="1447800"/>
          <a:ext cx="76200" cy="253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41534</xdr:rowOff>
    </xdr:to>
    <xdr:sp macro="" textlink="">
      <xdr:nvSpPr>
        <xdr:cNvPr id="71" name="Text Box 2">
          <a:extLst>
            <a:ext uri="{FF2B5EF4-FFF2-40B4-BE49-F238E27FC236}">
              <a16:creationId xmlns:a16="http://schemas.microsoft.com/office/drawing/2014/main" id="{5B8E529A-806E-433F-B5BB-4E087E8470C0}"/>
            </a:ext>
          </a:extLst>
        </xdr:cNvPr>
        <xdr:cNvSpPr txBox="1">
          <a:spLocks noChangeArrowheads="1"/>
        </xdr:cNvSpPr>
      </xdr:nvSpPr>
      <xdr:spPr bwMode="auto">
        <a:xfrm>
          <a:off x="2828925" y="1447800"/>
          <a:ext cx="76200" cy="215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79634</xdr:rowOff>
    </xdr:to>
    <xdr:sp macro="" textlink="">
      <xdr:nvSpPr>
        <xdr:cNvPr id="72" name="Text Box 2">
          <a:extLst>
            <a:ext uri="{FF2B5EF4-FFF2-40B4-BE49-F238E27FC236}">
              <a16:creationId xmlns:a16="http://schemas.microsoft.com/office/drawing/2014/main" id="{D85647B0-4129-4252-B1AD-A00522865BAE}"/>
            </a:ext>
          </a:extLst>
        </xdr:cNvPr>
        <xdr:cNvSpPr txBox="1">
          <a:spLocks noChangeArrowheads="1"/>
        </xdr:cNvSpPr>
      </xdr:nvSpPr>
      <xdr:spPr bwMode="auto">
        <a:xfrm>
          <a:off x="2828925" y="1447800"/>
          <a:ext cx="76200" cy="253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51059</xdr:rowOff>
    </xdr:to>
    <xdr:sp macro="" textlink="">
      <xdr:nvSpPr>
        <xdr:cNvPr id="73" name="Text Box 2">
          <a:extLst>
            <a:ext uri="{FF2B5EF4-FFF2-40B4-BE49-F238E27FC236}">
              <a16:creationId xmlns:a16="http://schemas.microsoft.com/office/drawing/2014/main" id="{463F55A9-3632-4EE2-908F-7A222C815D52}"/>
            </a:ext>
          </a:extLst>
        </xdr:cNvPr>
        <xdr:cNvSpPr txBox="1">
          <a:spLocks noChangeArrowheads="1"/>
        </xdr:cNvSpPr>
      </xdr:nvSpPr>
      <xdr:spPr bwMode="auto">
        <a:xfrm>
          <a:off x="2828925" y="1447800"/>
          <a:ext cx="76200" cy="225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51059</xdr:rowOff>
    </xdr:to>
    <xdr:sp macro="" textlink="">
      <xdr:nvSpPr>
        <xdr:cNvPr id="74" name="Text Box 2">
          <a:extLst>
            <a:ext uri="{FF2B5EF4-FFF2-40B4-BE49-F238E27FC236}">
              <a16:creationId xmlns:a16="http://schemas.microsoft.com/office/drawing/2014/main" id="{E228532D-713A-4003-87B9-B6420A4D6390}"/>
            </a:ext>
          </a:extLst>
        </xdr:cNvPr>
        <xdr:cNvSpPr txBox="1">
          <a:spLocks noChangeArrowheads="1"/>
        </xdr:cNvSpPr>
      </xdr:nvSpPr>
      <xdr:spPr bwMode="auto">
        <a:xfrm>
          <a:off x="2828925" y="1447800"/>
          <a:ext cx="76200" cy="225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51059</xdr:rowOff>
    </xdr:to>
    <xdr:sp macro="" textlink="">
      <xdr:nvSpPr>
        <xdr:cNvPr id="75" name="Text Box 2">
          <a:extLst>
            <a:ext uri="{FF2B5EF4-FFF2-40B4-BE49-F238E27FC236}">
              <a16:creationId xmlns:a16="http://schemas.microsoft.com/office/drawing/2014/main" id="{DA2B4D56-6DED-4259-A56E-E48A53F60163}"/>
            </a:ext>
          </a:extLst>
        </xdr:cNvPr>
        <xdr:cNvSpPr txBox="1">
          <a:spLocks noChangeArrowheads="1"/>
        </xdr:cNvSpPr>
      </xdr:nvSpPr>
      <xdr:spPr bwMode="auto">
        <a:xfrm>
          <a:off x="2828925" y="1447800"/>
          <a:ext cx="76200" cy="225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89159</xdr:rowOff>
    </xdr:to>
    <xdr:sp macro="" textlink="">
      <xdr:nvSpPr>
        <xdr:cNvPr id="76" name="Text Box 2">
          <a:extLst>
            <a:ext uri="{FF2B5EF4-FFF2-40B4-BE49-F238E27FC236}">
              <a16:creationId xmlns:a16="http://schemas.microsoft.com/office/drawing/2014/main" id="{8987F5D7-D272-42D4-ADC6-9C57420901DB}"/>
            </a:ext>
          </a:extLst>
        </xdr:cNvPr>
        <xdr:cNvSpPr txBox="1">
          <a:spLocks noChangeArrowheads="1"/>
        </xdr:cNvSpPr>
      </xdr:nvSpPr>
      <xdr:spPr bwMode="auto">
        <a:xfrm>
          <a:off x="2828925" y="1447800"/>
          <a:ext cx="76200" cy="263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89159</xdr:rowOff>
    </xdr:to>
    <xdr:sp macro="" textlink="">
      <xdr:nvSpPr>
        <xdr:cNvPr id="77" name="Text Box 2">
          <a:extLst>
            <a:ext uri="{FF2B5EF4-FFF2-40B4-BE49-F238E27FC236}">
              <a16:creationId xmlns:a16="http://schemas.microsoft.com/office/drawing/2014/main" id="{777A88F4-757A-4524-8690-18D70882CBDE}"/>
            </a:ext>
          </a:extLst>
        </xdr:cNvPr>
        <xdr:cNvSpPr txBox="1">
          <a:spLocks noChangeArrowheads="1"/>
        </xdr:cNvSpPr>
      </xdr:nvSpPr>
      <xdr:spPr bwMode="auto">
        <a:xfrm>
          <a:off x="2828925" y="1447800"/>
          <a:ext cx="76200" cy="263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51059</xdr:rowOff>
    </xdr:to>
    <xdr:sp macro="" textlink="">
      <xdr:nvSpPr>
        <xdr:cNvPr id="78" name="Text Box 2">
          <a:extLst>
            <a:ext uri="{FF2B5EF4-FFF2-40B4-BE49-F238E27FC236}">
              <a16:creationId xmlns:a16="http://schemas.microsoft.com/office/drawing/2014/main" id="{64D86085-C506-45B3-85B1-7F542DC5B54B}"/>
            </a:ext>
          </a:extLst>
        </xdr:cNvPr>
        <xdr:cNvSpPr txBox="1">
          <a:spLocks noChangeArrowheads="1"/>
        </xdr:cNvSpPr>
      </xdr:nvSpPr>
      <xdr:spPr bwMode="auto">
        <a:xfrm>
          <a:off x="2828925" y="1447800"/>
          <a:ext cx="76200" cy="225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51059</xdr:rowOff>
    </xdr:to>
    <xdr:sp macro="" textlink="">
      <xdr:nvSpPr>
        <xdr:cNvPr id="79" name="Text Box 2">
          <a:extLst>
            <a:ext uri="{FF2B5EF4-FFF2-40B4-BE49-F238E27FC236}">
              <a16:creationId xmlns:a16="http://schemas.microsoft.com/office/drawing/2014/main" id="{F7434073-653D-425C-8D53-15D6E2BF8CCE}"/>
            </a:ext>
          </a:extLst>
        </xdr:cNvPr>
        <xdr:cNvSpPr txBox="1">
          <a:spLocks noChangeArrowheads="1"/>
        </xdr:cNvSpPr>
      </xdr:nvSpPr>
      <xdr:spPr bwMode="auto">
        <a:xfrm>
          <a:off x="2828925" y="1447800"/>
          <a:ext cx="76200" cy="225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51059</xdr:rowOff>
    </xdr:to>
    <xdr:sp macro="" textlink="">
      <xdr:nvSpPr>
        <xdr:cNvPr id="80" name="Text Box 2">
          <a:extLst>
            <a:ext uri="{FF2B5EF4-FFF2-40B4-BE49-F238E27FC236}">
              <a16:creationId xmlns:a16="http://schemas.microsoft.com/office/drawing/2014/main" id="{3407E8EB-8A1B-4A0C-B80A-7EC8C4D396EC}"/>
            </a:ext>
          </a:extLst>
        </xdr:cNvPr>
        <xdr:cNvSpPr txBox="1">
          <a:spLocks noChangeArrowheads="1"/>
        </xdr:cNvSpPr>
      </xdr:nvSpPr>
      <xdr:spPr bwMode="auto">
        <a:xfrm>
          <a:off x="2828925" y="1447800"/>
          <a:ext cx="76200" cy="2253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41534</xdr:rowOff>
    </xdr:to>
    <xdr:sp macro="" textlink="">
      <xdr:nvSpPr>
        <xdr:cNvPr id="81" name="Text Box 2">
          <a:extLst>
            <a:ext uri="{FF2B5EF4-FFF2-40B4-BE49-F238E27FC236}">
              <a16:creationId xmlns:a16="http://schemas.microsoft.com/office/drawing/2014/main" id="{EBA7E930-3F1C-4CC6-BB3E-389D56DC4989}"/>
            </a:ext>
          </a:extLst>
        </xdr:cNvPr>
        <xdr:cNvSpPr txBox="1">
          <a:spLocks noChangeArrowheads="1"/>
        </xdr:cNvSpPr>
      </xdr:nvSpPr>
      <xdr:spPr bwMode="auto">
        <a:xfrm>
          <a:off x="2828925" y="1447800"/>
          <a:ext cx="76200" cy="215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41534</xdr:rowOff>
    </xdr:to>
    <xdr:sp macro="" textlink="">
      <xdr:nvSpPr>
        <xdr:cNvPr id="82" name="Text Box 2">
          <a:extLst>
            <a:ext uri="{FF2B5EF4-FFF2-40B4-BE49-F238E27FC236}">
              <a16:creationId xmlns:a16="http://schemas.microsoft.com/office/drawing/2014/main" id="{8F16686F-6A24-41CA-AFAD-D38CE9B15DD1}"/>
            </a:ext>
          </a:extLst>
        </xdr:cNvPr>
        <xdr:cNvSpPr txBox="1">
          <a:spLocks noChangeArrowheads="1"/>
        </xdr:cNvSpPr>
      </xdr:nvSpPr>
      <xdr:spPr bwMode="auto">
        <a:xfrm>
          <a:off x="2828925" y="1447800"/>
          <a:ext cx="76200" cy="2158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27998</xdr:rowOff>
    </xdr:to>
    <xdr:sp macro="" textlink="">
      <xdr:nvSpPr>
        <xdr:cNvPr id="83" name="Text Box 2">
          <a:extLst>
            <a:ext uri="{FF2B5EF4-FFF2-40B4-BE49-F238E27FC236}">
              <a16:creationId xmlns:a16="http://schemas.microsoft.com/office/drawing/2014/main" id="{3242EB09-FE4E-44EB-A75D-F9A5BB8D9CD6}"/>
            </a:ext>
          </a:extLst>
        </xdr:cNvPr>
        <xdr:cNvSpPr txBox="1">
          <a:spLocks noChangeArrowheads="1"/>
        </xdr:cNvSpPr>
      </xdr:nvSpPr>
      <xdr:spPr bwMode="auto">
        <a:xfrm>
          <a:off x="2828925" y="1447800"/>
          <a:ext cx="76200" cy="202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67265</xdr:rowOff>
    </xdr:to>
    <xdr:sp macro="" textlink="">
      <xdr:nvSpPr>
        <xdr:cNvPr id="84" name="Text Box 2">
          <a:extLst>
            <a:ext uri="{FF2B5EF4-FFF2-40B4-BE49-F238E27FC236}">
              <a16:creationId xmlns:a16="http://schemas.microsoft.com/office/drawing/2014/main" id="{EFC432C1-6DBB-449C-852E-F525B775F775}"/>
            </a:ext>
          </a:extLst>
        </xdr:cNvPr>
        <xdr:cNvSpPr txBox="1">
          <a:spLocks noChangeArrowheads="1"/>
        </xdr:cNvSpPr>
      </xdr:nvSpPr>
      <xdr:spPr bwMode="auto">
        <a:xfrm>
          <a:off x="2828925" y="1447800"/>
          <a:ext cx="76200" cy="241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27998</xdr:rowOff>
    </xdr:to>
    <xdr:sp macro="" textlink="">
      <xdr:nvSpPr>
        <xdr:cNvPr id="85" name="Text Box 2">
          <a:extLst>
            <a:ext uri="{FF2B5EF4-FFF2-40B4-BE49-F238E27FC236}">
              <a16:creationId xmlns:a16="http://schemas.microsoft.com/office/drawing/2014/main" id="{D844D711-DE6A-4A7B-9BF4-7383AFE6898A}"/>
            </a:ext>
          </a:extLst>
        </xdr:cNvPr>
        <xdr:cNvSpPr txBox="1">
          <a:spLocks noChangeArrowheads="1"/>
        </xdr:cNvSpPr>
      </xdr:nvSpPr>
      <xdr:spPr bwMode="auto">
        <a:xfrm>
          <a:off x="2828925" y="1447800"/>
          <a:ext cx="76200" cy="202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67265</xdr:rowOff>
    </xdr:to>
    <xdr:sp macro="" textlink="">
      <xdr:nvSpPr>
        <xdr:cNvPr id="86" name="Text Box 2">
          <a:extLst>
            <a:ext uri="{FF2B5EF4-FFF2-40B4-BE49-F238E27FC236}">
              <a16:creationId xmlns:a16="http://schemas.microsoft.com/office/drawing/2014/main" id="{3A99FF89-078A-47F0-B892-96A0056EF879}"/>
            </a:ext>
          </a:extLst>
        </xdr:cNvPr>
        <xdr:cNvSpPr txBox="1">
          <a:spLocks noChangeArrowheads="1"/>
        </xdr:cNvSpPr>
      </xdr:nvSpPr>
      <xdr:spPr bwMode="auto">
        <a:xfrm>
          <a:off x="2828925" y="1447800"/>
          <a:ext cx="76200" cy="241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27998</xdr:rowOff>
    </xdr:to>
    <xdr:sp macro="" textlink="">
      <xdr:nvSpPr>
        <xdr:cNvPr id="87" name="Text Box 2">
          <a:extLst>
            <a:ext uri="{FF2B5EF4-FFF2-40B4-BE49-F238E27FC236}">
              <a16:creationId xmlns:a16="http://schemas.microsoft.com/office/drawing/2014/main" id="{9D48A7A6-52F1-44EE-A919-C1C3CF743E25}"/>
            </a:ext>
          </a:extLst>
        </xdr:cNvPr>
        <xdr:cNvSpPr txBox="1">
          <a:spLocks noChangeArrowheads="1"/>
        </xdr:cNvSpPr>
      </xdr:nvSpPr>
      <xdr:spPr bwMode="auto">
        <a:xfrm>
          <a:off x="2828925" y="1447800"/>
          <a:ext cx="76200" cy="202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67265</xdr:rowOff>
    </xdr:to>
    <xdr:sp macro="" textlink="">
      <xdr:nvSpPr>
        <xdr:cNvPr id="88" name="Text Box 2">
          <a:extLst>
            <a:ext uri="{FF2B5EF4-FFF2-40B4-BE49-F238E27FC236}">
              <a16:creationId xmlns:a16="http://schemas.microsoft.com/office/drawing/2014/main" id="{9B9296E9-7D27-452C-8111-0D17B15A6D93}"/>
            </a:ext>
          </a:extLst>
        </xdr:cNvPr>
        <xdr:cNvSpPr txBox="1">
          <a:spLocks noChangeArrowheads="1"/>
        </xdr:cNvSpPr>
      </xdr:nvSpPr>
      <xdr:spPr bwMode="auto">
        <a:xfrm>
          <a:off x="2828925" y="1447800"/>
          <a:ext cx="76200" cy="2415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38690</xdr:rowOff>
    </xdr:to>
    <xdr:sp macro="" textlink="">
      <xdr:nvSpPr>
        <xdr:cNvPr id="89" name="Text Box 2">
          <a:extLst>
            <a:ext uri="{FF2B5EF4-FFF2-40B4-BE49-F238E27FC236}">
              <a16:creationId xmlns:a16="http://schemas.microsoft.com/office/drawing/2014/main" id="{A45C2176-A83C-40CC-8A42-1DAECA0FEB48}"/>
            </a:ext>
          </a:extLst>
        </xdr:cNvPr>
        <xdr:cNvSpPr txBox="1">
          <a:spLocks noChangeArrowheads="1"/>
        </xdr:cNvSpPr>
      </xdr:nvSpPr>
      <xdr:spPr bwMode="auto">
        <a:xfrm>
          <a:off x="2828925" y="1447800"/>
          <a:ext cx="76200" cy="21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38690</xdr:rowOff>
    </xdr:to>
    <xdr:sp macro="" textlink="">
      <xdr:nvSpPr>
        <xdr:cNvPr id="90" name="Text Box 2">
          <a:extLst>
            <a:ext uri="{FF2B5EF4-FFF2-40B4-BE49-F238E27FC236}">
              <a16:creationId xmlns:a16="http://schemas.microsoft.com/office/drawing/2014/main" id="{9FEE3662-98C3-49D9-A8A5-D8D81F445EC3}"/>
            </a:ext>
          </a:extLst>
        </xdr:cNvPr>
        <xdr:cNvSpPr txBox="1">
          <a:spLocks noChangeArrowheads="1"/>
        </xdr:cNvSpPr>
      </xdr:nvSpPr>
      <xdr:spPr bwMode="auto">
        <a:xfrm>
          <a:off x="2828925" y="1447800"/>
          <a:ext cx="76200" cy="21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38690</xdr:rowOff>
    </xdr:to>
    <xdr:sp macro="" textlink="">
      <xdr:nvSpPr>
        <xdr:cNvPr id="91" name="Text Box 2">
          <a:extLst>
            <a:ext uri="{FF2B5EF4-FFF2-40B4-BE49-F238E27FC236}">
              <a16:creationId xmlns:a16="http://schemas.microsoft.com/office/drawing/2014/main" id="{E432E374-53E6-4E69-92F7-830367C3ACEA}"/>
            </a:ext>
          </a:extLst>
        </xdr:cNvPr>
        <xdr:cNvSpPr txBox="1">
          <a:spLocks noChangeArrowheads="1"/>
        </xdr:cNvSpPr>
      </xdr:nvSpPr>
      <xdr:spPr bwMode="auto">
        <a:xfrm>
          <a:off x="2828925" y="1447800"/>
          <a:ext cx="76200" cy="21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76790</xdr:rowOff>
    </xdr:to>
    <xdr:sp macro="" textlink="">
      <xdr:nvSpPr>
        <xdr:cNvPr id="92" name="Text Box 2">
          <a:extLst>
            <a:ext uri="{FF2B5EF4-FFF2-40B4-BE49-F238E27FC236}">
              <a16:creationId xmlns:a16="http://schemas.microsoft.com/office/drawing/2014/main" id="{62852CB6-4E57-48F7-BEE5-28CC774D692C}"/>
            </a:ext>
          </a:extLst>
        </xdr:cNvPr>
        <xdr:cNvSpPr txBox="1">
          <a:spLocks noChangeArrowheads="1"/>
        </xdr:cNvSpPr>
      </xdr:nvSpPr>
      <xdr:spPr bwMode="auto">
        <a:xfrm>
          <a:off x="2828925" y="1447800"/>
          <a:ext cx="76200" cy="2510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76790</xdr:rowOff>
    </xdr:to>
    <xdr:sp macro="" textlink="">
      <xdr:nvSpPr>
        <xdr:cNvPr id="93" name="Text Box 2">
          <a:extLst>
            <a:ext uri="{FF2B5EF4-FFF2-40B4-BE49-F238E27FC236}">
              <a16:creationId xmlns:a16="http://schemas.microsoft.com/office/drawing/2014/main" id="{12B62FD0-E1BF-4BCF-BC42-02604C7843DC}"/>
            </a:ext>
          </a:extLst>
        </xdr:cNvPr>
        <xdr:cNvSpPr txBox="1">
          <a:spLocks noChangeArrowheads="1"/>
        </xdr:cNvSpPr>
      </xdr:nvSpPr>
      <xdr:spPr bwMode="auto">
        <a:xfrm>
          <a:off x="2828925" y="1447800"/>
          <a:ext cx="76200" cy="2510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38690</xdr:rowOff>
    </xdr:to>
    <xdr:sp macro="" textlink="">
      <xdr:nvSpPr>
        <xdr:cNvPr id="94" name="Text Box 2">
          <a:extLst>
            <a:ext uri="{FF2B5EF4-FFF2-40B4-BE49-F238E27FC236}">
              <a16:creationId xmlns:a16="http://schemas.microsoft.com/office/drawing/2014/main" id="{13665AC9-21BE-4631-8F6D-9B0CBF48CE86}"/>
            </a:ext>
          </a:extLst>
        </xdr:cNvPr>
        <xdr:cNvSpPr txBox="1">
          <a:spLocks noChangeArrowheads="1"/>
        </xdr:cNvSpPr>
      </xdr:nvSpPr>
      <xdr:spPr bwMode="auto">
        <a:xfrm>
          <a:off x="2828925" y="1447800"/>
          <a:ext cx="76200" cy="21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38690</xdr:rowOff>
    </xdr:to>
    <xdr:sp macro="" textlink="">
      <xdr:nvSpPr>
        <xdr:cNvPr id="95" name="Text Box 2">
          <a:extLst>
            <a:ext uri="{FF2B5EF4-FFF2-40B4-BE49-F238E27FC236}">
              <a16:creationId xmlns:a16="http://schemas.microsoft.com/office/drawing/2014/main" id="{9FF04CB9-96E9-4CB7-97E2-7DF82B866567}"/>
            </a:ext>
          </a:extLst>
        </xdr:cNvPr>
        <xdr:cNvSpPr txBox="1">
          <a:spLocks noChangeArrowheads="1"/>
        </xdr:cNvSpPr>
      </xdr:nvSpPr>
      <xdr:spPr bwMode="auto">
        <a:xfrm>
          <a:off x="2828925" y="1447800"/>
          <a:ext cx="76200" cy="21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38690</xdr:rowOff>
    </xdr:to>
    <xdr:sp macro="" textlink="">
      <xdr:nvSpPr>
        <xdr:cNvPr id="96" name="Text Box 2">
          <a:extLst>
            <a:ext uri="{FF2B5EF4-FFF2-40B4-BE49-F238E27FC236}">
              <a16:creationId xmlns:a16="http://schemas.microsoft.com/office/drawing/2014/main" id="{0E2F6B16-B848-4A36-978B-FF19236C5BAA}"/>
            </a:ext>
          </a:extLst>
        </xdr:cNvPr>
        <xdr:cNvSpPr txBox="1">
          <a:spLocks noChangeArrowheads="1"/>
        </xdr:cNvSpPr>
      </xdr:nvSpPr>
      <xdr:spPr bwMode="auto">
        <a:xfrm>
          <a:off x="2828925" y="1447800"/>
          <a:ext cx="76200" cy="212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27998</xdr:rowOff>
    </xdr:to>
    <xdr:sp macro="" textlink="">
      <xdr:nvSpPr>
        <xdr:cNvPr id="97" name="Text Box 2">
          <a:extLst>
            <a:ext uri="{FF2B5EF4-FFF2-40B4-BE49-F238E27FC236}">
              <a16:creationId xmlns:a16="http://schemas.microsoft.com/office/drawing/2014/main" id="{CA0FB8EF-9A68-4ECD-AB60-5FBAB6148FB0}"/>
            </a:ext>
          </a:extLst>
        </xdr:cNvPr>
        <xdr:cNvSpPr txBox="1">
          <a:spLocks noChangeArrowheads="1"/>
        </xdr:cNvSpPr>
      </xdr:nvSpPr>
      <xdr:spPr bwMode="auto">
        <a:xfrm>
          <a:off x="2828925" y="1447800"/>
          <a:ext cx="76200" cy="202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27998</xdr:rowOff>
    </xdr:to>
    <xdr:sp macro="" textlink="">
      <xdr:nvSpPr>
        <xdr:cNvPr id="98" name="Text Box 2">
          <a:extLst>
            <a:ext uri="{FF2B5EF4-FFF2-40B4-BE49-F238E27FC236}">
              <a16:creationId xmlns:a16="http://schemas.microsoft.com/office/drawing/2014/main" id="{B4783DB2-0497-4462-B31B-CF0D8ADBCF8A}"/>
            </a:ext>
          </a:extLst>
        </xdr:cNvPr>
        <xdr:cNvSpPr txBox="1">
          <a:spLocks noChangeArrowheads="1"/>
        </xdr:cNvSpPr>
      </xdr:nvSpPr>
      <xdr:spPr bwMode="auto">
        <a:xfrm>
          <a:off x="2828925" y="1447800"/>
          <a:ext cx="76200" cy="2022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23751</xdr:rowOff>
    </xdr:to>
    <xdr:sp macro="" textlink="">
      <xdr:nvSpPr>
        <xdr:cNvPr id="99" name="Text Box 2">
          <a:extLst>
            <a:ext uri="{FF2B5EF4-FFF2-40B4-BE49-F238E27FC236}">
              <a16:creationId xmlns:a16="http://schemas.microsoft.com/office/drawing/2014/main" id="{27F624CC-28BF-41C2-B631-8B9ED2E037AD}"/>
            </a:ext>
          </a:extLst>
        </xdr:cNvPr>
        <xdr:cNvSpPr txBox="1">
          <a:spLocks noChangeArrowheads="1"/>
        </xdr:cNvSpPr>
      </xdr:nvSpPr>
      <xdr:spPr bwMode="auto">
        <a:xfrm>
          <a:off x="2828925" y="1447800"/>
          <a:ext cx="76200" cy="198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61851</xdr:rowOff>
    </xdr:to>
    <xdr:sp macro="" textlink="">
      <xdr:nvSpPr>
        <xdr:cNvPr id="100" name="Text Box 2">
          <a:extLst>
            <a:ext uri="{FF2B5EF4-FFF2-40B4-BE49-F238E27FC236}">
              <a16:creationId xmlns:a16="http://schemas.microsoft.com/office/drawing/2014/main" id="{DEF2025E-F318-4141-B222-57E73D05B975}"/>
            </a:ext>
          </a:extLst>
        </xdr:cNvPr>
        <xdr:cNvSpPr txBox="1">
          <a:spLocks noChangeArrowheads="1"/>
        </xdr:cNvSpPr>
      </xdr:nvSpPr>
      <xdr:spPr bwMode="auto">
        <a:xfrm>
          <a:off x="2828925" y="1447800"/>
          <a:ext cx="76200" cy="2361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23751</xdr:rowOff>
    </xdr:to>
    <xdr:sp macro="" textlink="">
      <xdr:nvSpPr>
        <xdr:cNvPr id="101" name="Text Box 2">
          <a:extLst>
            <a:ext uri="{FF2B5EF4-FFF2-40B4-BE49-F238E27FC236}">
              <a16:creationId xmlns:a16="http://schemas.microsoft.com/office/drawing/2014/main" id="{DCA0E395-8B40-40A6-8155-BEDC598F941B}"/>
            </a:ext>
          </a:extLst>
        </xdr:cNvPr>
        <xdr:cNvSpPr txBox="1">
          <a:spLocks noChangeArrowheads="1"/>
        </xdr:cNvSpPr>
      </xdr:nvSpPr>
      <xdr:spPr bwMode="auto">
        <a:xfrm>
          <a:off x="2828925" y="1447800"/>
          <a:ext cx="76200" cy="198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61851</xdr:rowOff>
    </xdr:to>
    <xdr:sp macro="" textlink="">
      <xdr:nvSpPr>
        <xdr:cNvPr id="102" name="Text Box 2">
          <a:extLst>
            <a:ext uri="{FF2B5EF4-FFF2-40B4-BE49-F238E27FC236}">
              <a16:creationId xmlns:a16="http://schemas.microsoft.com/office/drawing/2014/main" id="{7D29AD2F-4382-4859-8B2E-0EA82ECB5A12}"/>
            </a:ext>
          </a:extLst>
        </xdr:cNvPr>
        <xdr:cNvSpPr txBox="1">
          <a:spLocks noChangeArrowheads="1"/>
        </xdr:cNvSpPr>
      </xdr:nvSpPr>
      <xdr:spPr bwMode="auto">
        <a:xfrm>
          <a:off x="2828925" y="1447800"/>
          <a:ext cx="76200" cy="2361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23751</xdr:rowOff>
    </xdr:to>
    <xdr:sp macro="" textlink="">
      <xdr:nvSpPr>
        <xdr:cNvPr id="103" name="Text Box 2">
          <a:extLst>
            <a:ext uri="{FF2B5EF4-FFF2-40B4-BE49-F238E27FC236}">
              <a16:creationId xmlns:a16="http://schemas.microsoft.com/office/drawing/2014/main" id="{987AA192-23E8-461C-8FA2-55F6CE05E7AA}"/>
            </a:ext>
          </a:extLst>
        </xdr:cNvPr>
        <xdr:cNvSpPr txBox="1">
          <a:spLocks noChangeArrowheads="1"/>
        </xdr:cNvSpPr>
      </xdr:nvSpPr>
      <xdr:spPr bwMode="auto">
        <a:xfrm>
          <a:off x="2828925" y="1447800"/>
          <a:ext cx="76200" cy="198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61851</xdr:rowOff>
    </xdr:to>
    <xdr:sp macro="" textlink="">
      <xdr:nvSpPr>
        <xdr:cNvPr id="104" name="Text Box 2">
          <a:extLst>
            <a:ext uri="{FF2B5EF4-FFF2-40B4-BE49-F238E27FC236}">
              <a16:creationId xmlns:a16="http://schemas.microsoft.com/office/drawing/2014/main" id="{08B16710-25E5-47CD-861E-03B079459B31}"/>
            </a:ext>
          </a:extLst>
        </xdr:cNvPr>
        <xdr:cNvSpPr txBox="1">
          <a:spLocks noChangeArrowheads="1"/>
        </xdr:cNvSpPr>
      </xdr:nvSpPr>
      <xdr:spPr bwMode="auto">
        <a:xfrm>
          <a:off x="2828925" y="1447800"/>
          <a:ext cx="76200" cy="2361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33276</xdr:rowOff>
    </xdr:to>
    <xdr:sp macro="" textlink="">
      <xdr:nvSpPr>
        <xdr:cNvPr id="105" name="Text Box 2">
          <a:extLst>
            <a:ext uri="{FF2B5EF4-FFF2-40B4-BE49-F238E27FC236}">
              <a16:creationId xmlns:a16="http://schemas.microsoft.com/office/drawing/2014/main" id="{72E805FD-8CED-4F43-B4CE-7DEE477084A1}"/>
            </a:ext>
          </a:extLst>
        </xdr:cNvPr>
        <xdr:cNvSpPr txBox="1">
          <a:spLocks noChangeArrowheads="1"/>
        </xdr:cNvSpPr>
      </xdr:nvSpPr>
      <xdr:spPr bwMode="auto">
        <a:xfrm>
          <a:off x="2828925" y="1447800"/>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33276</xdr:rowOff>
    </xdr:to>
    <xdr:sp macro="" textlink="">
      <xdr:nvSpPr>
        <xdr:cNvPr id="106" name="Text Box 2">
          <a:extLst>
            <a:ext uri="{FF2B5EF4-FFF2-40B4-BE49-F238E27FC236}">
              <a16:creationId xmlns:a16="http://schemas.microsoft.com/office/drawing/2014/main" id="{5A3BAF28-859A-45CE-9C1F-69ECE5BD1726}"/>
            </a:ext>
          </a:extLst>
        </xdr:cNvPr>
        <xdr:cNvSpPr txBox="1">
          <a:spLocks noChangeArrowheads="1"/>
        </xdr:cNvSpPr>
      </xdr:nvSpPr>
      <xdr:spPr bwMode="auto">
        <a:xfrm>
          <a:off x="2828925" y="1447800"/>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33276</xdr:rowOff>
    </xdr:to>
    <xdr:sp macro="" textlink="">
      <xdr:nvSpPr>
        <xdr:cNvPr id="107" name="Text Box 2">
          <a:extLst>
            <a:ext uri="{FF2B5EF4-FFF2-40B4-BE49-F238E27FC236}">
              <a16:creationId xmlns:a16="http://schemas.microsoft.com/office/drawing/2014/main" id="{A4575BA3-7AFE-4727-92AD-204F7B7BCD18}"/>
            </a:ext>
          </a:extLst>
        </xdr:cNvPr>
        <xdr:cNvSpPr txBox="1">
          <a:spLocks noChangeArrowheads="1"/>
        </xdr:cNvSpPr>
      </xdr:nvSpPr>
      <xdr:spPr bwMode="auto">
        <a:xfrm>
          <a:off x="2828925" y="1447800"/>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71376</xdr:rowOff>
    </xdr:to>
    <xdr:sp macro="" textlink="">
      <xdr:nvSpPr>
        <xdr:cNvPr id="108" name="Text Box 2">
          <a:extLst>
            <a:ext uri="{FF2B5EF4-FFF2-40B4-BE49-F238E27FC236}">
              <a16:creationId xmlns:a16="http://schemas.microsoft.com/office/drawing/2014/main" id="{7785AD31-BE9B-4FCC-9CBB-FBB5C02F6D7D}"/>
            </a:ext>
          </a:extLst>
        </xdr:cNvPr>
        <xdr:cNvSpPr txBox="1">
          <a:spLocks noChangeArrowheads="1"/>
        </xdr:cNvSpPr>
      </xdr:nvSpPr>
      <xdr:spPr bwMode="auto">
        <a:xfrm>
          <a:off x="2828925" y="1447800"/>
          <a:ext cx="76200" cy="2456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71376</xdr:rowOff>
    </xdr:to>
    <xdr:sp macro="" textlink="">
      <xdr:nvSpPr>
        <xdr:cNvPr id="109" name="Text Box 2">
          <a:extLst>
            <a:ext uri="{FF2B5EF4-FFF2-40B4-BE49-F238E27FC236}">
              <a16:creationId xmlns:a16="http://schemas.microsoft.com/office/drawing/2014/main" id="{02262D23-8CA7-4862-A309-18AD205F92B5}"/>
            </a:ext>
          </a:extLst>
        </xdr:cNvPr>
        <xdr:cNvSpPr txBox="1">
          <a:spLocks noChangeArrowheads="1"/>
        </xdr:cNvSpPr>
      </xdr:nvSpPr>
      <xdr:spPr bwMode="auto">
        <a:xfrm>
          <a:off x="2828925" y="1447800"/>
          <a:ext cx="76200" cy="2456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33276</xdr:rowOff>
    </xdr:to>
    <xdr:sp macro="" textlink="">
      <xdr:nvSpPr>
        <xdr:cNvPr id="110" name="Text Box 2">
          <a:extLst>
            <a:ext uri="{FF2B5EF4-FFF2-40B4-BE49-F238E27FC236}">
              <a16:creationId xmlns:a16="http://schemas.microsoft.com/office/drawing/2014/main" id="{39C4E0AB-345C-44CE-98D6-76A0D552C61D}"/>
            </a:ext>
          </a:extLst>
        </xdr:cNvPr>
        <xdr:cNvSpPr txBox="1">
          <a:spLocks noChangeArrowheads="1"/>
        </xdr:cNvSpPr>
      </xdr:nvSpPr>
      <xdr:spPr bwMode="auto">
        <a:xfrm>
          <a:off x="2828925" y="1447800"/>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33276</xdr:rowOff>
    </xdr:to>
    <xdr:sp macro="" textlink="">
      <xdr:nvSpPr>
        <xdr:cNvPr id="111" name="Text Box 2">
          <a:extLst>
            <a:ext uri="{FF2B5EF4-FFF2-40B4-BE49-F238E27FC236}">
              <a16:creationId xmlns:a16="http://schemas.microsoft.com/office/drawing/2014/main" id="{FF36B51C-91F1-408D-8172-320D1D8732D8}"/>
            </a:ext>
          </a:extLst>
        </xdr:cNvPr>
        <xdr:cNvSpPr txBox="1">
          <a:spLocks noChangeArrowheads="1"/>
        </xdr:cNvSpPr>
      </xdr:nvSpPr>
      <xdr:spPr bwMode="auto">
        <a:xfrm>
          <a:off x="2828925" y="1447800"/>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33276</xdr:rowOff>
    </xdr:to>
    <xdr:sp macro="" textlink="">
      <xdr:nvSpPr>
        <xdr:cNvPr id="112" name="Text Box 2">
          <a:extLst>
            <a:ext uri="{FF2B5EF4-FFF2-40B4-BE49-F238E27FC236}">
              <a16:creationId xmlns:a16="http://schemas.microsoft.com/office/drawing/2014/main" id="{4D916B30-E282-44D1-9A5E-71CF2AF564F8}"/>
            </a:ext>
          </a:extLst>
        </xdr:cNvPr>
        <xdr:cNvSpPr txBox="1">
          <a:spLocks noChangeArrowheads="1"/>
        </xdr:cNvSpPr>
      </xdr:nvSpPr>
      <xdr:spPr bwMode="auto">
        <a:xfrm>
          <a:off x="2828925" y="1447800"/>
          <a:ext cx="76200" cy="207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23751</xdr:rowOff>
    </xdr:to>
    <xdr:sp macro="" textlink="">
      <xdr:nvSpPr>
        <xdr:cNvPr id="113" name="Text Box 2">
          <a:extLst>
            <a:ext uri="{FF2B5EF4-FFF2-40B4-BE49-F238E27FC236}">
              <a16:creationId xmlns:a16="http://schemas.microsoft.com/office/drawing/2014/main" id="{09816374-0C0C-4F68-9D5B-40FF0C52C375}"/>
            </a:ext>
          </a:extLst>
        </xdr:cNvPr>
        <xdr:cNvSpPr txBox="1">
          <a:spLocks noChangeArrowheads="1"/>
        </xdr:cNvSpPr>
      </xdr:nvSpPr>
      <xdr:spPr bwMode="auto">
        <a:xfrm>
          <a:off x="2828925" y="1447800"/>
          <a:ext cx="76200" cy="198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23751</xdr:rowOff>
    </xdr:to>
    <xdr:sp macro="" textlink="">
      <xdr:nvSpPr>
        <xdr:cNvPr id="114" name="Text Box 2">
          <a:extLst>
            <a:ext uri="{FF2B5EF4-FFF2-40B4-BE49-F238E27FC236}">
              <a16:creationId xmlns:a16="http://schemas.microsoft.com/office/drawing/2014/main" id="{1924283A-D8A5-47E7-A718-4152F16ED177}"/>
            </a:ext>
          </a:extLst>
        </xdr:cNvPr>
        <xdr:cNvSpPr txBox="1">
          <a:spLocks noChangeArrowheads="1"/>
        </xdr:cNvSpPr>
      </xdr:nvSpPr>
      <xdr:spPr bwMode="auto">
        <a:xfrm>
          <a:off x="2828925" y="1447800"/>
          <a:ext cx="76200" cy="198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5</xdr:row>
      <xdr:rowOff>0</xdr:rowOff>
    </xdr:from>
    <xdr:to>
      <xdr:col>3</xdr:col>
      <xdr:colOff>180975</xdr:colOff>
      <xdr:row>7</xdr:row>
      <xdr:rowOff>14230</xdr:rowOff>
    </xdr:to>
    <xdr:sp macro="" textlink="">
      <xdr:nvSpPr>
        <xdr:cNvPr id="115" name="Text Box 2">
          <a:extLst>
            <a:ext uri="{FF2B5EF4-FFF2-40B4-BE49-F238E27FC236}">
              <a16:creationId xmlns:a16="http://schemas.microsoft.com/office/drawing/2014/main" id="{4044ECCA-34C5-49AC-A4A8-056F876159FA}"/>
            </a:ext>
          </a:extLst>
        </xdr:cNvPr>
        <xdr:cNvSpPr txBox="1">
          <a:spLocks noChangeArrowheads="1"/>
        </xdr:cNvSpPr>
      </xdr:nvSpPr>
      <xdr:spPr bwMode="auto">
        <a:xfrm>
          <a:off x="2828925" y="1447800"/>
          <a:ext cx="76200" cy="18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52330</xdr:rowOff>
    </xdr:to>
    <xdr:sp macro="" textlink="">
      <xdr:nvSpPr>
        <xdr:cNvPr id="116" name="Text Box 2">
          <a:extLst>
            <a:ext uri="{FF2B5EF4-FFF2-40B4-BE49-F238E27FC236}">
              <a16:creationId xmlns:a16="http://schemas.microsoft.com/office/drawing/2014/main" id="{DAA40D13-DCD7-42C1-99BC-9385A6CB8246}"/>
            </a:ext>
          </a:extLst>
        </xdr:cNvPr>
        <xdr:cNvSpPr txBox="1">
          <a:spLocks noChangeArrowheads="1"/>
        </xdr:cNvSpPr>
      </xdr:nvSpPr>
      <xdr:spPr bwMode="auto">
        <a:xfrm>
          <a:off x="2828925" y="1447800"/>
          <a:ext cx="76200" cy="22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14230</xdr:rowOff>
    </xdr:to>
    <xdr:sp macro="" textlink="">
      <xdr:nvSpPr>
        <xdr:cNvPr id="117" name="Text Box 2">
          <a:extLst>
            <a:ext uri="{FF2B5EF4-FFF2-40B4-BE49-F238E27FC236}">
              <a16:creationId xmlns:a16="http://schemas.microsoft.com/office/drawing/2014/main" id="{2B99E46C-47B2-4A8C-BA45-AC00B3A2BB73}"/>
            </a:ext>
          </a:extLst>
        </xdr:cNvPr>
        <xdr:cNvSpPr txBox="1">
          <a:spLocks noChangeArrowheads="1"/>
        </xdr:cNvSpPr>
      </xdr:nvSpPr>
      <xdr:spPr bwMode="auto">
        <a:xfrm>
          <a:off x="2828925" y="1447800"/>
          <a:ext cx="76200" cy="18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52330</xdr:rowOff>
    </xdr:to>
    <xdr:sp macro="" textlink="">
      <xdr:nvSpPr>
        <xdr:cNvPr id="118" name="Text Box 2">
          <a:extLst>
            <a:ext uri="{FF2B5EF4-FFF2-40B4-BE49-F238E27FC236}">
              <a16:creationId xmlns:a16="http://schemas.microsoft.com/office/drawing/2014/main" id="{872EB006-1F49-4B4F-89BC-52C33954FA16}"/>
            </a:ext>
          </a:extLst>
        </xdr:cNvPr>
        <xdr:cNvSpPr txBox="1">
          <a:spLocks noChangeArrowheads="1"/>
        </xdr:cNvSpPr>
      </xdr:nvSpPr>
      <xdr:spPr bwMode="auto">
        <a:xfrm>
          <a:off x="2828925" y="1447800"/>
          <a:ext cx="76200" cy="22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14230</xdr:rowOff>
    </xdr:to>
    <xdr:sp macro="" textlink="">
      <xdr:nvSpPr>
        <xdr:cNvPr id="119" name="Text Box 2">
          <a:extLst>
            <a:ext uri="{FF2B5EF4-FFF2-40B4-BE49-F238E27FC236}">
              <a16:creationId xmlns:a16="http://schemas.microsoft.com/office/drawing/2014/main" id="{7D2A5BA9-02B5-4C19-912E-6CA09A8BBE12}"/>
            </a:ext>
          </a:extLst>
        </xdr:cNvPr>
        <xdr:cNvSpPr txBox="1">
          <a:spLocks noChangeArrowheads="1"/>
        </xdr:cNvSpPr>
      </xdr:nvSpPr>
      <xdr:spPr bwMode="auto">
        <a:xfrm>
          <a:off x="2828925" y="1447800"/>
          <a:ext cx="76200" cy="18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52330</xdr:rowOff>
    </xdr:to>
    <xdr:sp macro="" textlink="">
      <xdr:nvSpPr>
        <xdr:cNvPr id="120" name="Text Box 2">
          <a:extLst>
            <a:ext uri="{FF2B5EF4-FFF2-40B4-BE49-F238E27FC236}">
              <a16:creationId xmlns:a16="http://schemas.microsoft.com/office/drawing/2014/main" id="{C0930D33-8CEA-4C8F-993B-5E74D4148C1D}"/>
            </a:ext>
          </a:extLst>
        </xdr:cNvPr>
        <xdr:cNvSpPr txBox="1">
          <a:spLocks noChangeArrowheads="1"/>
        </xdr:cNvSpPr>
      </xdr:nvSpPr>
      <xdr:spPr bwMode="auto">
        <a:xfrm>
          <a:off x="2828925" y="1447800"/>
          <a:ext cx="76200" cy="226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23755</xdr:rowOff>
    </xdr:to>
    <xdr:sp macro="" textlink="">
      <xdr:nvSpPr>
        <xdr:cNvPr id="121" name="Text Box 2">
          <a:extLst>
            <a:ext uri="{FF2B5EF4-FFF2-40B4-BE49-F238E27FC236}">
              <a16:creationId xmlns:a16="http://schemas.microsoft.com/office/drawing/2014/main" id="{8917CF44-7222-47BB-BD75-10DDCAB25BBB}"/>
            </a:ext>
          </a:extLst>
        </xdr:cNvPr>
        <xdr:cNvSpPr txBox="1">
          <a:spLocks noChangeArrowheads="1"/>
        </xdr:cNvSpPr>
      </xdr:nvSpPr>
      <xdr:spPr bwMode="auto">
        <a:xfrm>
          <a:off x="2828925" y="1447800"/>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23755</xdr:rowOff>
    </xdr:to>
    <xdr:sp macro="" textlink="">
      <xdr:nvSpPr>
        <xdr:cNvPr id="122" name="Text Box 2">
          <a:extLst>
            <a:ext uri="{FF2B5EF4-FFF2-40B4-BE49-F238E27FC236}">
              <a16:creationId xmlns:a16="http://schemas.microsoft.com/office/drawing/2014/main" id="{BB6F528F-DBFD-4B8D-85E0-E312ECFB9F90}"/>
            </a:ext>
          </a:extLst>
        </xdr:cNvPr>
        <xdr:cNvSpPr txBox="1">
          <a:spLocks noChangeArrowheads="1"/>
        </xdr:cNvSpPr>
      </xdr:nvSpPr>
      <xdr:spPr bwMode="auto">
        <a:xfrm>
          <a:off x="2828925" y="1447800"/>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23755</xdr:rowOff>
    </xdr:to>
    <xdr:sp macro="" textlink="">
      <xdr:nvSpPr>
        <xdr:cNvPr id="123" name="Text Box 2">
          <a:extLst>
            <a:ext uri="{FF2B5EF4-FFF2-40B4-BE49-F238E27FC236}">
              <a16:creationId xmlns:a16="http://schemas.microsoft.com/office/drawing/2014/main" id="{CA4940C4-4428-4EDE-A771-0B29A6C8F02F}"/>
            </a:ext>
          </a:extLst>
        </xdr:cNvPr>
        <xdr:cNvSpPr txBox="1">
          <a:spLocks noChangeArrowheads="1"/>
        </xdr:cNvSpPr>
      </xdr:nvSpPr>
      <xdr:spPr bwMode="auto">
        <a:xfrm>
          <a:off x="2828925" y="1447800"/>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61855</xdr:rowOff>
    </xdr:to>
    <xdr:sp macro="" textlink="">
      <xdr:nvSpPr>
        <xdr:cNvPr id="124" name="Text Box 2">
          <a:extLst>
            <a:ext uri="{FF2B5EF4-FFF2-40B4-BE49-F238E27FC236}">
              <a16:creationId xmlns:a16="http://schemas.microsoft.com/office/drawing/2014/main" id="{F50F23A2-6D8D-42D4-83CA-8B13A1A35F0E}"/>
            </a:ext>
          </a:extLst>
        </xdr:cNvPr>
        <xdr:cNvSpPr txBox="1">
          <a:spLocks noChangeArrowheads="1"/>
        </xdr:cNvSpPr>
      </xdr:nvSpPr>
      <xdr:spPr bwMode="auto">
        <a:xfrm>
          <a:off x="2828925" y="1447800"/>
          <a:ext cx="76200" cy="236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61855</xdr:rowOff>
    </xdr:to>
    <xdr:sp macro="" textlink="">
      <xdr:nvSpPr>
        <xdr:cNvPr id="125" name="Text Box 2">
          <a:extLst>
            <a:ext uri="{FF2B5EF4-FFF2-40B4-BE49-F238E27FC236}">
              <a16:creationId xmlns:a16="http://schemas.microsoft.com/office/drawing/2014/main" id="{02FE30AA-D3A2-4E8D-8897-85C48A5A17F3}"/>
            </a:ext>
          </a:extLst>
        </xdr:cNvPr>
        <xdr:cNvSpPr txBox="1">
          <a:spLocks noChangeArrowheads="1"/>
        </xdr:cNvSpPr>
      </xdr:nvSpPr>
      <xdr:spPr bwMode="auto">
        <a:xfrm>
          <a:off x="2828925" y="1447800"/>
          <a:ext cx="76200" cy="2361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23755</xdr:rowOff>
    </xdr:to>
    <xdr:sp macro="" textlink="">
      <xdr:nvSpPr>
        <xdr:cNvPr id="126" name="Text Box 2">
          <a:extLst>
            <a:ext uri="{FF2B5EF4-FFF2-40B4-BE49-F238E27FC236}">
              <a16:creationId xmlns:a16="http://schemas.microsoft.com/office/drawing/2014/main" id="{ED6AED68-E5C4-473D-8684-80C971733C13}"/>
            </a:ext>
          </a:extLst>
        </xdr:cNvPr>
        <xdr:cNvSpPr txBox="1">
          <a:spLocks noChangeArrowheads="1"/>
        </xdr:cNvSpPr>
      </xdr:nvSpPr>
      <xdr:spPr bwMode="auto">
        <a:xfrm>
          <a:off x="2828925" y="1447800"/>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23755</xdr:rowOff>
    </xdr:to>
    <xdr:sp macro="" textlink="">
      <xdr:nvSpPr>
        <xdr:cNvPr id="127" name="Text Box 2">
          <a:extLst>
            <a:ext uri="{FF2B5EF4-FFF2-40B4-BE49-F238E27FC236}">
              <a16:creationId xmlns:a16="http://schemas.microsoft.com/office/drawing/2014/main" id="{66815AE3-7D39-42DE-97C4-268864919C98}"/>
            </a:ext>
          </a:extLst>
        </xdr:cNvPr>
        <xdr:cNvSpPr txBox="1">
          <a:spLocks noChangeArrowheads="1"/>
        </xdr:cNvSpPr>
      </xdr:nvSpPr>
      <xdr:spPr bwMode="auto">
        <a:xfrm>
          <a:off x="2828925" y="1447800"/>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23755</xdr:rowOff>
    </xdr:to>
    <xdr:sp macro="" textlink="">
      <xdr:nvSpPr>
        <xdr:cNvPr id="128" name="Text Box 2">
          <a:extLst>
            <a:ext uri="{FF2B5EF4-FFF2-40B4-BE49-F238E27FC236}">
              <a16:creationId xmlns:a16="http://schemas.microsoft.com/office/drawing/2014/main" id="{815029F6-9919-4414-9DDA-CFBEAD8324A2}"/>
            </a:ext>
          </a:extLst>
        </xdr:cNvPr>
        <xdr:cNvSpPr txBox="1">
          <a:spLocks noChangeArrowheads="1"/>
        </xdr:cNvSpPr>
      </xdr:nvSpPr>
      <xdr:spPr bwMode="auto">
        <a:xfrm>
          <a:off x="2828925" y="1447800"/>
          <a:ext cx="76200" cy="1980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14230</xdr:rowOff>
    </xdr:to>
    <xdr:sp macro="" textlink="">
      <xdr:nvSpPr>
        <xdr:cNvPr id="129" name="Text Box 2">
          <a:extLst>
            <a:ext uri="{FF2B5EF4-FFF2-40B4-BE49-F238E27FC236}">
              <a16:creationId xmlns:a16="http://schemas.microsoft.com/office/drawing/2014/main" id="{D3730478-46D0-4944-8D78-6C878A7D1A00}"/>
            </a:ext>
          </a:extLst>
        </xdr:cNvPr>
        <xdr:cNvSpPr txBox="1">
          <a:spLocks noChangeArrowheads="1"/>
        </xdr:cNvSpPr>
      </xdr:nvSpPr>
      <xdr:spPr bwMode="auto">
        <a:xfrm>
          <a:off x="2828925" y="1447800"/>
          <a:ext cx="76200" cy="18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14230</xdr:rowOff>
    </xdr:to>
    <xdr:sp macro="" textlink="">
      <xdr:nvSpPr>
        <xdr:cNvPr id="130" name="Text Box 2">
          <a:extLst>
            <a:ext uri="{FF2B5EF4-FFF2-40B4-BE49-F238E27FC236}">
              <a16:creationId xmlns:a16="http://schemas.microsoft.com/office/drawing/2014/main" id="{9896C0D5-4CB7-4C52-B522-0A123DF74FE7}"/>
            </a:ext>
          </a:extLst>
        </xdr:cNvPr>
        <xdr:cNvSpPr txBox="1">
          <a:spLocks noChangeArrowheads="1"/>
        </xdr:cNvSpPr>
      </xdr:nvSpPr>
      <xdr:spPr bwMode="auto">
        <a:xfrm>
          <a:off x="2828925" y="1447800"/>
          <a:ext cx="76200" cy="18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13370</xdr:rowOff>
    </xdr:to>
    <xdr:sp macro="" textlink="">
      <xdr:nvSpPr>
        <xdr:cNvPr id="131" name="Text Box 2">
          <a:extLst>
            <a:ext uri="{FF2B5EF4-FFF2-40B4-BE49-F238E27FC236}">
              <a16:creationId xmlns:a16="http://schemas.microsoft.com/office/drawing/2014/main" id="{5863C3EB-D848-41EF-AF95-2E2A8DE73CD4}"/>
            </a:ext>
          </a:extLst>
        </xdr:cNvPr>
        <xdr:cNvSpPr txBox="1">
          <a:spLocks noChangeArrowheads="1"/>
        </xdr:cNvSpPr>
      </xdr:nvSpPr>
      <xdr:spPr bwMode="auto">
        <a:xfrm>
          <a:off x="2828925" y="14478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51470</xdr:rowOff>
    </xdr:to>
    <xdr:sp macro="" textlink="">
      <xdr:nvSpPr>
        <xdr:cNvPr id="132" name="Text Box 2">
          <a:extLst>
            <a:ext uri="{FF2B5EF4-FFF2-40B4-BE49-F238E27FC236}">
              <a16:creationId xmlns:a16="http://schemas.microsoft.com/office/drawing/2014/main" id="{D131CC07-4369-4124-8D41-DDADF17EDE0D}"/>
            </a:ext>
          </a:extLst>
        </xdr:cNvPr>
        <xdr:cNvSpPr txBox="1">
          <a:spLocks noChangeArrowheads="1"/>
        </xdr:cNvSpPr>
      </xdr:nvSpPr>
      <xdr:spPr bwMode="auto">
        <a:xfrm>
          <a:off x="2828925" y="144780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13370</xdr:rowOff>
    </xdr:to>
    <xdr:sp macro="" textlink="">
      <xdr:nvSpPr>
        <xdr:cNvPr id="133" name="Text Box 2">
          <a:extLst>
            <a:ext uri="{FF2B5EF4-FFF2-40B4-BE49-F238E27FC236}">
              <a16:creationId xmlns:a16="http://schemas.microsoft.com/office/drawing/2014/main" id="{A6188F97-131A-4948-B76B-02919FA57FA5}"/>
            </a:ext>
          </a:extLst>
        </xdr:cNvPr>
        <xdr:cNvSpPr txBox="1">
          <a:spLocks noChangeArrowheads="1"/>
        </xdr:cNvSpPr>
      </xdr:nvSpPr>
      <xdr:spPr bwMode="auto">
        <a:xfrm>
          <a:off x="2828925" y="14478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51470</xdr:rowOff>
    </xdr:to>
    <xdr:sp macro="" textlink="">
      <xdr:nvSpPr>
        <xdr:cNvPr id="134" name="Text Box 2">
          <a:extLst>
            <a:ext uri="{FF2B5EF4-FFF2-40B4-BE49-F238E27FC236}">
              <a16:creationId xmlns:a16="http://schemas.microsoft.com/office/drawing/2014/main" id="{95A45DA5-D5A8-4B78-AEC2-FBEFFD69D25A}"/>
            </a:ext>
          </a:extLst>
        </xdr:cNvPr>
        <xdr:cNvSpPr txBox="1">
          <a:spLocks noChangeArrowheads="1"/>
        </xdr:cNvSpPr>
      </xdr:nvSpPr>
      <xdr:spPr bwMode="auto">
        <a:xfrm>
          <a:off x="2828925" y="144780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13370</xdr:rowOff>
    </xdr:to>
    <xdr:sp macro="" textlink="">
      <xdr:nvSpPr>
        <xdr:cNvPr id="135" name="Text Box 2">
          <a:extLst>
            <a:ext uri="{FF2B5EF4-FFF2-40B4-BE49-F238E27FC236}">
              <a16:creationId xmlns:a16="http://schemas.microsoft.com/office/drawing/2014/main" id="{FFAF11AB-8251-49E2-8521-84FCED0D1CB0}"/>
            </a:ext>
          </a:extLst>
        </xdr:cNvPr>
        <xdr:cNvSpPr txBox="1">
          <a:spLocks noChangeArrowheads="1"/>
        </xdr:cNvSpPr>
      </xdr:nvSpPr>
      <xdr:spPr bwMode="auto">
        <a:xfrm>
          <a:off x="2828925" y="14478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51470</xdr:rowOff>
    </xdr:to>
    <xdr:sp macro="" textlink="">
      <xdr:nvSpPr>
        <xdr:cNvPr id="136" name="Text Box 2">
          <a:extLst>
            <a:ext uri="{FF2B5EF4-FFF2-40B4-BE49-F238E27FC236}">
              <a16:creationId xmlns:a16="http://schemas.microsoft.com/office/drawing/2014/main" id="{847ED34F-6EEB-43B3-8E68-0B0F8E2C7CD9}"/>
            </a:ext>
          </a:extLst>
        </xdr:cNvPr>
        <xdr:cNvSpPr txBox="1">
          <a:spLocks noChangeArrowheads="1"/>
        </xdr:cNvSpPr>
      </xdr:nvSpPr>
      <xdr:spPr bwMode="auto">
        <a:xfrm>
          <a:off x="2828925" y="144780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37" name="Text Box 2">
          <a:extLst>
            <a:ext uri="{FF2B5EF4-FFF2-40B4-BE49-F238E27FC236}">
              <a16:creationId xmlns:a16="http://schemas.microsoft.com/office/drawing/2014/main" id="{A4E65D51-D00A-4F91-9D60-87F7BE7E0FED}"/>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38" name="Text Box 2">
          <a:extLst>
            <a:ext uri="{FF2B5EF4-FFF2-40B4-BE49-F238E27FC236}">
              <a16:creationId xmlns:a16="http://schemas.microsoft.com/office/drawing/2014/main" id="{BBE2B395-7707-4583-900D-E0DF9AE9F010}"/>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39" name="Text Box 2">
          <a:extLst>
            <a:ext uri="{FF2B5EF4-FFF2-40B4-BE49-F238E27FC236}">
              <a16:creationId xmlns:a16="http://schemas.microsoft.com/office/drawing/2014/main" id="{EBDCAB5A-FFBE-4069-B785-3F7519C5E5C8}"/>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60995</xdr:rowOff>
    </xdr:to>
    <xdr:sp macro="" textlink="">
      <xdr:nvSpPr>
        <xdr:cNvPr id="140" name="Text Box 2">
          <a:extLst>
            <a:ext uri="{FF2B5EF4-FFF2-40B4-BE49-F238E27FC236}">
              <a16:creationId xmlns:a16="http://schemas.microsoft.com/office/drawing/2014/main" id="{46B580A8-6745-461A-9470-565964C9B4FF}"/>
            </a:ext>
          </a:extLst>
        </xdr:cNvPr>
        <xdr:cNvSpPr txBox="1">
          <a:spLocks noChangeArrowheads="1"/>
        </xdr:cNvSpPr>
      </xdr:nvSpPr>
      <xdr:spPr bwMode="auto">
        <a:xfrm>
          <a:off x="2828925" y="1447800"/>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60995</xdr:rowOff>
    </xdr:to>
    <xdr:sp macro="" textlink="">
      <xdr:nvSpPr>
        <xdr:cNvPr id="141" name="Text Box 2">
          <a:extLst>
            <a:ext uri="{FF2B5EF4-FFF2-40B4-BE49-F238E27FC236}">
              <a16:creationId xmlns:a16="http://schemas.microsoft.com/office/drawing/2014/main" id="{B54479B5-9538-4356-9899-2743FC59DC95}"/>
            </a:ext>
          </a:extLst>
        </xdr:cNvPr>
        <xdr:cNvSpPr txBox="1">
          <a:spLocks noChangeArrowheads="1"/>
        </xdr:cNvSpPr>
      </xdr:nvSpPr>
      <xdr:spPr bwMode="auto">
        <a:xfrm>
          <a:off x="2828925" y="1447800"/>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42" name="Text Box 2">
          <a:extLst>
            <a:ext uri="{FF2B5EF4-FFF2-40B4-BE49-F238E27FC236}">
              <a16:creationId xmlns:a16="http://schemas.microsoft.com/office/drawing/2014/main" id="{94AB8626-E54A-485A-80F5-4487E3407AB8}"/>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43" name="Text Box 2">
          <a:extLst>
            <a:ext uri="{FF2B5EF4-FFF2-40B4-BE49-F238E27FC236}">
              <a16:creationId xmlns:a16="http://schemas.microsoft.com/office/drawing/2014/main" id="{980BD544-C924-42B2-A656-0374D088E2FF}"/>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44" name="Text Box 2">
          <a:extLst>
            <a:ext uri="{FF2B5EF4-FFF2-40B4-BE49-F238E27FC236}">
              <a16:creationId xmlns:a16="http://schemas.microsoft.com/office/drawing/2014/main" id="{84FD4095-6A8C-4A1C-804B-A348ED4202C2}"/>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13370</xdr:rowOff>
    </xdr:to>
    <xdr:sp macro="" textlink="">
      <xdr:nvSpPr>
        <xdr:cNvPr id="145" name="Text Box 2">
          <a:extLst>
            <a:ext uri="{FF2B5EF4-FFF2-40B4-BE49-F238E27FC236}">
              <a16:creationId xmlns:a16="http://schemas.microsoft.com/office/drawing/2014/main" id="{DCAFA3E9-D135-4C21-BD39-88FE2D8FAB50}"/>
            </a:ext>
          </a:extLst>
        </xdr:cNvPr>
        <xdr:cNvSpPr txBox="1">
          <a:spLocks noChangeArrowheads="1"/>
        </xdr:cNvSpPr>
      </xdr:nvSpPr>
      <xdr:spPr bwMode="auto">
        <a:xfrm>
          <a:off x="2828925" y="14478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13370</xdr:rowOff>
    </xdr:to>
    <xdr:sp macro="" textlink="">
      <xdr:nvSpPr>
        <xdr:cNvPr id="146" name="Text Box 2">
          <a:extLst>
            <a:ext uri="{FF2B5EF4-FFF2-40B4-BE49-F238E27FC236}">
              <a16:creationId xmlns:a16="http://schemas.microsoft.com/office/drawing/2014/main" id="{DFB02338-1830-41AD-8D1F-2C2FF3B6D79A}"/>
            </a:ext>
          </a:extLst>
        </xdr:cNvPr>
        <xdr:cNvSpPr txBox="1">
          <a:spLocks noChangeArrowheads="1"/>
        </xdr:cNvSpPr>
      </xdr:nvSpPr>
      <xdr:spPr bwMode="auto">
        <a:xfrm>
          <a:off x="2828925" y="14478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13370</xdr:rowOff>
    </xdr:to>
    <xdr:sp macro="" textlink="">
      <xdr:nvSpPr>
        <xdr:cNvPr id="147" name="Text Box 2">
          <a:extLst>
            <a:ext uri="{FF2B5EF4-FFF2-40B4-BE49-F238E27FC236}">
              <a16:creationId xmlns:a16="http://schemas.microsoft.com/office/drawing/2014/main" id="{2D38723B-2B87-4F6D-8F2A-FA05526D818A}"/>
            </a:ext>
          </a:extLst>
        </xdr:cNvPr>
        <xdr:cNvSpPr txBox="1">
          <a:spLocks noChangeArrowheads="1"/>
        </xdr:cNvSpPr>
      </xdr:nvSpPr>
      <xdr:spPr bwMode="auto">
        <a:xfrm>
          <a:off x="2828925" y="14478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51470</xdr:rowOff>
    </xdr:to>
    <xdr:sp macro="" textlink="">
      <xdr:nvSpPr>
        <xdr:cNvPr id="148" name="Text Box 2">
          <a:extLst>
            <a:ext uri="{FF2B5EF4-FFF2-40B4-BE49-F238E27FC236}">
              <a16:creationId xmlns:a16="http://schemas.microsoft.com/office/drawing/2014/main" id="{2C692D2B-66BF-4F8A-B573-4AD9AD1EA15D}"/>
            </a:ext>
          </a:extLst>
        </xdr:cNvPr>
        <xdr:cNvSpPr txBox="1">
          <a:spLocks noChangeArrowheads="1"/>
        </xdr:cNvSpPr>
      </xdr:nvSpPr>
      <xdr:spPr bwMode="auto">
        <a:xfrm>
          <a:off x="2828925" y="144780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13370</xdr:rowOff>
    </xdr:to>
    <xdr:sp macro="" textlink="">
      <xdr:nvSpPr>
        <xdr:cNvPr id="149" name="Text Box 2">
          <a:extLst>
            <a:ext uri="{FF2B5EF4-FFF2-40B4-BE49-F238E27FC236}">
              <a16:creationId xmlns:a16="http://schemas.microsoft.com/office/drawing/2014/main" id="{1A0DB8C9-6D65-4045-8FE7-A041A681BCC7}"/>
            </a:ext>
          </a:extLst>
        </xdr:cNvPr>
        <xdr:cNvSpPr txBox="1">
          <a:spLocks noChangeArrowheads="1"/>
        </xdr:cNvSpPr>
      </xdr:nvSpPr>
      <xdr:spPr bwMode="auto">
        <a:xfrm>
          <a:off x="2828925" y="14478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51470</xdr:rowOff>
    </xdr:to>
    <xdr:sp macro="" textlink="">
      <xdr:nvSpPr>
        <xdr:cNvPr id="150" name="Text Box 2">
          <a:extLst>
            <a:ext uri="{FF2B5EF4-FFF2-40B4-BE49-F238E27FC236}">
              <a16:creationId xmlns:a16="http://schemas.microsoft.com/office/drawing/2014/main" id="{F2951393-B9CE-4472-BCFC-C20E3758D174}"/>
            </a:ext>
          </a:extLst>
        </xdr:cNvPr>
        <xdr:cNvSpPr txBox="1">
          <a:spLocks noChangeArrowheads="1"/>
        </xdr:cNvSpPr>
      </xdr:nvSpPr>
      <xdr:spPr bwMode="auto">
        <a:xfrm>
          <a:off x="2828925" y="144780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13370</xdr:rowOff>
    </xdr:to>
    <xdr:sp macro="" textlink="">
      <xdr:nvSpPr>
        <xdr:cNvPr id="151" name="Text Box 2">
          <a:extLst>
            <a:ext uri="{FF2B5EF4-FFF2-40B4-BE49-F238E27FC236}">
              <a16:creationId xmlns:a16="http://schemas.microsoft.com/office/drawing/2014/main" id="{CF5532F8-2638-44FE-84D8-0CD9D7EBF731}"/>
            </a:ext>
          </a:extLst>
        </xdr:cNvPr>
        <xdr:cNvSpPr txBox="1">
          <a:spLocks noChangeArrowheads="1"/>
        </xdr:cNvSpPr>
      </xdr:nvSpPr>
      <xdr:spPr bwMode="auto">
        <a:xfrm>
          <a:off x="2828925" y="14478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51470</xdr:rowOff>
    </xdr:to>
    <xdr:sp macro="" textlink="">
      <xdr:nvSpPr>
        <xdr:cNvPr id="152" name="Text Box 2">
          <a:extLst>
            <a:ext uri="{FF2B5EF4-FFF2-40B4-BE49-F238E27FC236}">
              <a16:creationId xmlns:a16="http://schemas.microsoft.com/office/drawing/2014/main" id="{514CAFA7-7C6E-418E-B43B-49489CF67AC0}"/>
            </a:ext>
          </a:extLst>
        </xdr:cNvPr>
        <xdr:cNvSpPr txBox="1">
          <a:spLocks noChangeArrowheads="1"/>
        </xdr:cNvSpPr>
      </xdr:nvSpPr>
      <xdr:spPr bwMode="auto">
        <a:xfrm>
          <a:off x="2828925" y="144780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53" name="Text Box 2">
          <a:extLst>
            <a:ext uri="{FF2B5EF4-FFF2-40B4-BE49-F238E27FC236}">
              <a16:creationId xmlns:a16="http://schemas.microsoft.com/office/drawing/2014/main" id="{19D92C30-63A0-4ED1-BA43-17726B593822}"/>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54" name="Text Box 2">
          <a:extLst>
            <a:ext uri="{FF2B5EF4-FFF2-40B4-BE49-F238E27FC236}">
              <a16:creationId xmlns:a16="http://schemas.microsoft.com/office/drawing/2014/main" id="{3371C778-0E00-4A03-94C7-FC776E97D8BB}"/>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55" name="Text Box 2">
          <a:extLst>
            <a:ext uri="{FF2B5EF4-FFF2-40B4-BE49-F238E27FC236}">
              <a16:creationId xmlns:a16="http://schemas.microsoft.com/office/drawing/2014/main" id="{8510A1C9-72F5-4E5C-A6BC-2B3EC1401565}"/>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60995</xdr:rowOff>
    </xdr:to>
    <xdr:sp macro="" textlink="">
      <xdr:nvSpPr>
        <xdr:cNvPr id="156" name="Text Box 2">
          <a:extLst>
            <a:ext uri="{FF2B5EF4-FFF2-40B4-BE49-F238E27FC236}">
              <a16:creationId xmlns:a16="http://schemas.microsoft.com/office/drawing/2014/main" id="{263521B5-BB66-40FA-9137-4073DF94BF72}"/>
            </a:ext>
          </a:extLst>
        </xdr:cNvPr>
        <xdr:cNvSpPr txBox="1">
          <a:spLocks noChangeArrowheads="1"/>
        </xdr:cNvSpPr>
      </xdr:nvSpPr>
      <xdr:spPr bwMode="auto">
        <a:xfrm>
          <a:off x="2828925" y="1447800"/>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60995</xdr:rowOff>
    </xdr:to>
    <xdr:sp macro="" textlink="">
      <xdr:nvSpPr>
        <xdr:cNvPr id="157" name="Text Box 2">
          <a:extLst>
            <a:ext uri="{FF2B5EF4-FFF2-40B4-BE49-F238E27FC236}">
              <a16:creationId xmlns:a16="http://schemas.microsoft.com/office/drawing/2014/main" id="{01519D7E-9BD8-4825-BA01-A0692AC6EC0B}"/>
            </a:ext>
          </a:extLst>
        </xdr:cNvPr>
        <xdr:cNvSpPr txBox="1">
          <a:spLocks noChangeArrowheads="1"/>
        </xdr:cNvSpPr>
      </xdr:nvSpPr>
      <xdr:spPr bwMode="auto">
        <a:xfrm>
          <a:off x="2828925" y="1447800"/>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58" name="Text Box 2">
          <a:extLst>
            <a:ext uri="{FF2B5EF4-FFF2-40B4-BE49-F238E27FC236}">
              <a16:creationId xmlns:a16="http://schemas.microsoft.com/office/drawing/2014/main" id="{4AAF88C9-03E2-4009-9D62-5FF1914B4807}"/>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59" name="Text Box 2">
          <a:extLst>
            <a:ext uri="{FF2B5EF4-FFF2-40B4-BE49-F238E27FC236}">
              <a16:creationId xmlns:a16="http://schemas.microsoft.com/office/drawing/2014/main" id="{C3FB6F1C-878D-483E-827E-003A52F24378}"/>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22895</xdr:rowOff>
    </xdr:to>
    <xdr:sp macro="" textlink="">
      <xdr:nvSpPr>
        <xdr:cNvPr id="160" name="Text Box 2">
          <a:extLst>
            <a:ext uri="{FF2B5EF4-FFF2-40B4-BE49-F238E27FC236}">
              <a16:creationId xmlns:a16="http://schemas.microsoft.com/office/drawing/2014/main" id="{B7284A8F-E5D0-43C8-B03B-9829B535CFDA}"/>
            </a:ext>
          </a:extLst>
        </xdr:cNvPr>
        <xdr:cNvSpPr txBox="1">
          <a:spLocks noChangeArrowheads="1"/>
        </xdr:cNvSpPr>
      </xdr:nvSpPr>
      <xdr:spPr bwMode="auto">
        <a:xfrm>
          <a:off x="2828925" y="14478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13370</xdr:rowOff>
    </xdr:to>
    <xdr:sp macro="" textlink="">
      <xdr:nvSpPr>
        <xdr:cNvPr id="161" name="Text Box 2">
          <a:extLst>
            <a:ext uri="{FF2B5EF4-FFF2-40B4-BE49-F238E27FC236}">
              <a16:creationId xmlns:a16="http://schemas.microsoft.com/office/drawing/2014/main" id="{325926D9-B217-4B89-98F8-0BB4EC24EAE8}"/>
            </a:ext>
          </a:extLst>
        </xdr:cNvPr>
        <xdr:cNvSpPr txBox="1">
          <a:spLocks noChangeArrowheads="1"/>
        </xdr:cNvSpPr>
      </xdr:nvSpPr>
      <xdr:spPr bwMode="auto">
        <a:xfrm>
          <a:off x="2828925" y="14478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13370</xdr:rowOff>
    </xdr:to>
    <xdr:sp macro="" textlink="">
      <xdr:nvSpPr>
        <xdr:cNvPr id="162" name="Text Box 2">
          <a:extLst>
            <a:ext uri="{FF2B5EF4-FFF2-40B4-BE49-F238E27FC236}">
              <a16:creationId xmlns:a16="http://schemas.microsoft.com/office/drawing/2014/main" id="{AF3EB567-9C35-48FA-87B1-D4A57A24041D}"/>
            </a:ext>
          </a:extLst>
        </xdr:cNvPr>
        <xdr:cNvSpPr txBox="1">
          <a:spLocks noChangeArrowheads="1"/>
        </xdr:cNvSpPr>
      </xdr:nvSpPr>
      <xdr:spPr bwMode="auto">
        <a:xfrm>
          <a:off x="2828925" y="14478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104775</xdr:colOff>
      <xdr:row>252</xdr:row>
      <xdr:rowOff>0</xdr:rowOff>
    </xdr:from>
    <xdr:ext cx="76200" cy="208131"/>
    <xdr:sp macro="" textlink="">
      <xdr:nvSpPr>
        <xdr:cNvPr id="178" name="Text Box 2">
          <a:extLst>
            <a:ext uri="{FF2B5EF4-FFF2-40B4-BE49-F238E27FC236}">
              <a16:creationId xmlns:a16="http://schemas.microsoft.com/office/drawing/2014/main" id="{1A20E1F4-9773-49F0-8300-76BD012CC5DE}"/>
            </a:ext>
          </a:extLst>
        </xdr:cNvPr>
        <xdr:cNvSpPr txBox="1">
          <a:spLocks noChangeArrowheads="1"/>
        </xdr:cNvSpPr>
      </xdr:nvSpPr>
      <xdr:spPr bwMode="auto">
        <a:xfrm>
          <a:off x="2878455" y="6985254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8131"/>
    <xdr:sp macro="" textlink="">
      <xdr:nvSpPr>
        <xdr:cNvPr id="179" name="Text Box 2">
          <a:extLst>
            <a:ext uri="{FF2B5EF4-FFF2-40B4-BE49-F238E27FC236}">
              <a16:creationId xmlns:a16="http://schemas.microsoft.com/office/drawing/2014/main" id="{36E3A86E-B53F-4E7F-8DF4-716A9115FB9C}"/>
            </a:ext>
          </a:extLst>
        </xdr:cNvPr>
        <xdr:cNvSpPr txBox="1">
          <a:spLocks noChangeArrowheads="1"/>
        </xdr:cNvSpPr>
      </xdr:nvSpPr>
      <xdr:spPr bwMode="auto">
        <a:xfrm>
          <a:off x="2878455" y="6985254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8131"/>
    <xdr:sp macro="" textlink="">
      <xdr:nvSpPr>
        <xdr:cNvPr id="180" name="Text Box 2">
          <a:extLst>
            <a:ext uri="{FF2B5EF4-FFF2-40B4-BE49-F238E27FC236}">
              <a16:creationId xmlns:a16="http://schemas.microsoft.com/office/drawing/2014/main" id="{924FC378-1A90-4F91-9B2E-3FE2715BDF09}"/>
            </a:ext>
          </a:extLst>
        </xdr:cNvPr>
        <xdr:cNvSpPr txBox="1">
          <a:spLocks noChangeArrowheads="1"/>
        </xdr:cNvSpPr>
      </xdr:nvSpPr>
      <xdr:spPr bwMode="auto">
        <a:xfrm>
          <a:off x="2878455" y="6985254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8131"/>
    <xdr:sp macro="" textlink="">
      <xdr:nvSpPr>
        <xdr:cNvPr id="181" name="Text Box 2">
          <a:extLst>
            <a:ext uri="{FF2B5EF4-FFF2-40B4-BE49-F238E27FC236}">
              <a16:creationId xmlns:a16="http://schemas.microsoft.com/office/drawing/2014/main" id="{3FAFAC53-F763-4405-8D91-2CDC0CC7B101}"/>
            </a:ext>
          </a:extLst>
        </xdr:cNvPr>
        <xdr:cNvSpPr txBox="1">
          <a:spLocks noChangeArrowheads="1"/>
        </xdr:cNvSpPr>
      </xdr:nvSpPr>
      <xdr:spPr bwMode="auto">
        <a:xfrm>
          <a:off x="2878455" y="6985254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8131"/>
    <xdr:sp macro="" textlink="">
      <xdr:nvSpPr>
        <xdr:cNvPr id="182" name="Text Box 2">
          <a:extLst>
            <a:ext uri="{FF2B5EF4-FFF2-40B4-BE49-F238E27FC236}">
              <a16:creationId xmlns:a16="http://schemas.microsoft.com/office/drawing/2014/main" id="{6C0BFDDD-E227-412D-91A9-8663A47EDF43}"/>
            </a:ext>
          </a:extLst>
        </xdr:cNvPr>
        <xdr:cNvSpPr txBox="1">
          <a:spLocks noChangeArrowheads="1"/>
        </xdr:cNvSpPr>
      </xdr:nvSpPr>
      <xdr:spPr bwMode="auto">
        <a:xfrm>
          <a:off x="2878455" y="6985254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8131"/>
    <xdr:sp macro="" textlink="">
      <xdr:nvSpPr>
        <xdr:cNvPr id="183" name="Text Box 2">
          <a:extLst>
            <a:ext uri="{FF2B5EF4-FFF2-40B4-BE49-F238E27FC236}">
              <a16:creationId xmlns:a16="http://schemas.microsoft.com/office/drawing/2014/main" id="{4F1B1757-AFCD-4682-A1BE-3566F79BB9D9}"/>
            </a:ext>
          </a:extLst>
        </xdr:cNvPr>
        <xdr:cNvSpPr txBox="1">
          <a:spLocks noChangeArrowheads="1"/>
        </xdr:cNvSpPr>
      </xdr:nvSpPr>
      <xdr:spPr bwMode="auto">
        <a:xfrm>
          <a:off x="2878455" y="6985254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8131"/>
    <xdr:sp macro="" textlink="">
      <xdr:nvSpPr>
        <xdr:cNvPr id="184" name="Text Box 2">
          <a:extLst>
            <a:ext uri="{FF2B5EF4-FFF2-40B4-BE49-F238E27FC236}">
              <a16:creationId xmlns:a16="http://schemas.microsoft.com/office/drawing/2014/main" id="{2A4297CA-AF2B-41C2-81E0-268F0F0B4ECB}"/>
            </a:ext>
          </a:extLst>
        </xdr:cNvPr>
        <xdr:cNvSpPr txBox="1">
          <a:spLocks noChangeArrowheads="1"/>
        </xdr:cNvSpPr>
      </xdr:nvSpPr>
      <xdr:spPr bwMode="auto">
        <a:xfrm>
          <a:off x="2878455" y="6985254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8131"/>
    <xdr:sp macro="" textlink="">
      <xdr:nvSpPr>
        <xdr:cNvPr id="185" name="Text Box 2">
          <a:extLst>
            <a:ext uri="{FF2B5EF4-FFF2-40B4-BE49-F238E27FC236}">
              <a16:creationId xmlns:a16="http://schemas.microsoft.com/office/drawing/2014/main" id="{CAA8AAC1-AAD8-4EF9-9595-DDBC677B738C}"/>
            </a:ext>
          </a:extLst>
        </xdr:cNvPr>
        <xdr:cNvSpPr txBox="1">
          <a:spLocks noChangeArrowheads="1"/>
        </xdr:cNvSpPr>
      </xdr:nvSpPr>
      <xdr:spPr bwMode="auto">
        <a:xfrm>
          <a:off x="2878455" y="6985254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oneCellAnchor>
  <xdr:oneCellAnchor>
    <xdr:from>
      <xdr:col>3</xdr:col>
      <xdr:colOff>104775</xdr:colOff>
      <xdr:row>252</xdr:row>
      <xdr:rowOff>0</xdr:rowOff>
    </xdr:from>
    <xdr:ext cx="76200" cy="206300"/>
    <xdr:sp macro="" textlink="">
      <xdr:nvSpPr>
        <xdr:cNvPr id="186" name="Text Box 2">
          <a:extLst>
            <a:ext uri="{FF2B5EF4-FFF2-40B4-BE49-F238E27FC236}">
              <a16:creationId xmlns:a16="http://schemas.microsoft.com/office/drawing/2014/main" id="{79B59FA0-84D7-4527-B4D8-C784FE960C19}"/>
            </a:ext>
          </a:extLst>
        </xdr:cNvPr>
        <xdr:cNvSpPr txBox="1">
          <a:spLocks noChangeArrowheads="1"/>
        </xdr:cNvSpPr>
      </xdr:nvSpPr>
      <xdr:spPr bwMode="auto">
        <a:xfrm>
          <a:off x="2878455" y="6985254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6300"/>
    <xdr:sp macro="" textlink="">
      <xdr:nvSpPr>
        <xdr:cNvPr id="187" name="Text Box 2">
          <a:extLst>
            <a:ext uri="{FF2B5EF4-FFF2-40B4-BE49-F238E27FC236}">
              <a16:creationId xmlns:a16="http://schemas.microsoft.com/office/drawing/2014/main" id="{B9ABB165-D65F-481D-9252-F8A199593DFC}"/>
            </a:ext>
          </a:extLst>
        </xdr:cNvPr>
        <xdr:cNvSpPr txBox="1">
          <a:spLocks noChangeArrowheads="1"/>
        </xdr:cNvSpPr>
      </xdr:nvSpPr>
      <xdr:spPr bwMode="auto">
        <a:xfrm>
          <a:off x="2878455" y="6985254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6300"/>
    <xdr:sp macro="" textlink="">
      <xdr:nvSpPr>
        <xdr:cNvPr id="188" name="Text Box 2">
          <a:extLst>
            <a:ext uri="{FF2B5EF4-FFF2-40B4-BE49-F238E27FC236}">
              <a16:creationId xmlns:a16="http://schemas.microsoft.com/office/drawing/2014/main" id="{60323A03-048B-402C-AFD3-E15E0F0A5E7E}"/>
            </a:ext>
          </a:extLst>
        </xdr:cNvPr>
        <xdr:cNvSpPr txBox="1">
          <a:spLocks noChangeArrowheads="1"/>
        </xdr:cNvSpPr>
      </xdr:nvSpPr>
      <xdr:spPr bwMode="auto">
        <a:xfrm>
          <a:off x="2878455" y="6985254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6300"/>
    <xdr:sp macro="" textlink="">
      <xdr:nvSpPr>
        <xdr:cNvPr id="189" name="Text Box 2">
          <a:extLst>
            <a:ext uri="{FF2B5EF4-FFF2-40B4-BE49-F238E27FC236}">
              <a16:creationId xmlns:a16="http://schemas.microsoft.com/office/drawing/2014/main" id="{B6B17B15-3B78-4A9D-981E-FA13A35EBEDA}"/>
            </a:ext>
          </a:extLst>
        </xdr:cNvPr>
        <xdr:cNvSpPr txBox="1">
          <a:spLocks noChangeArrowheads="1"/>
        </xdr:cNvSpPr>
      </xdr:nvSpPr>
      <xdr:spPr bwMode="auto">
        <a:xfrm>
          <a:off x="2878455" y="6985254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6300"/>
    <xdr:sp macro="" textlink="">
      <xdr:nvSpPr>
        <xdr:cNvPr id="190" name="Text Box 2">
          <a:extLst>
            <a:ext uri="{FF2B5EF4-FFF2-40B4-BE49-F238E27FC236}">
              <a16:creationId xmlns:a16="http://schemas.microsoft.com/office/drawing/2014/main" id="{75C080C5-8D1F-4FAA-A084-E1B8757C0395}"/>
            </a:ext>
          </a:extLst>
        </xdr:cNvPr>
        <xdr:cNvSpPr txBox="1">
          <a:spLocks noChangeArrowheads="1"/>
        </xdr:cNvSpPr>
      </xdr:nvSpPr>
      <xdr:spPr bwMode="auto">
        <a:xfrm>
          <a:off x="2878455" y="6985254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6300"/>
    <xdr:sp macro="" textlink="">
      <xdr:nvSpPr>
        <xdr:cNvPr id="191" name="Text Box 2">
          <a:extLst>
            <a:ext uri="{FF2B5EF4-FFF2-40B4-BE49-F238E27FC236}">
              <a16:creationId xmlns:a16="http://schemas.microsoft.com/office/drawing/2014/main" id="{9AB3A536-A36F-4109-B7F1-B38BA9A0098A}"/>
            </a:ext>
          </a:extLst>
        </xdr:cNvPr>
        <xdr:cNvSpPr txBox="1">
          <a:spLocks noChangeArrowheads="1"/>
        </xdr:cNvSpPr>
      </xdr:nvSpPr>
      <xdr:spPr bwMode="auto">
        <a:xfrm>
          <a:off x="2878455" y="6985254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252</xdr:row>
      <xdr:rowOff>0</xdr:rowOff>
    </xdr:from>
    <xdr:ext cx="76200" cy="206300"/>
    <xdr:sp macro="" textlink="">
      <xdr:nvSpPr>
        <xdr:cNvPr id="192" name="Text Box 2">
          <a:extLst>
            <a:ext uri="{FF2B5EF4-FFF2-40B4-BE49-F238E27FC236}">
              <a16:creationId xmlns:a16="http://schemas.microsoft.com/office/drawing/2014/main" id="{336AAA1B-2942-4C04-8D7C-684088A041DC}"/>
            </a:ext>
          </a:extLst>
        </xdr:cNvPr>
        <xdr:cNvSpPr txBox="1">
          <a:spLocks noChangeArrowheads="1"/>
        </xdr:cNvSpPr>
      </xdr:nvSpPr>
      <xdr:spPr bwMode="auto">
        <a:xfrm>
          <a:off x="2878455" y="6985254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104775</xdr:colOff>
      <xdr:row>250</xdr:row>
      <xdr:rowOff>0</xdr:rowOff>
    </xdr:from>
    <xdr:to>
      <xdr:col>3</xdr:col>
      <xdr:colOff>180975</xdr:colOff>
      <xdr:row>251</xdr:row>
      <xdr:rowOff>7178</xdr:rowOff>
    </xdr:to>
    <xdr:sp macro="" textlink="">
      <xdr:nvSpPr>
        <xdr:cNvPr id="226" name="Text Box 2">
          <a:extLst>
            <a:ext uri="{FF2B5EF4-FFF2-40B4-BE49-F238E27FC236}">
              <a16:creationId xmlns:a16="http://schemas.microsoft.com/office/drawing/2014/main" id="{F1EC81C3-D6E7-4907-9ABF-784A9A634245}"/>
            </a:ext>
          </a:extLst>
        </xdr:cNvPr>
        <xdr:cNvSpPr txBox="1">
          <a:spLocks noChangeArrowheads="1"/>
        </xdr:cNvSpPr>
      </xdr:nvSpPr>
      <xdr:spPr bwMode="auto">
        <a:xfrm>
          <a:off x="3152775" y="36042600"/>
          <a:ext cx="76200" cy="196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250</xdr:row>
      <xdr:rowOff>0</xdr:rowOff>
    </xdr:from>
    <xdr:to>
      <xdr:col>3</xdr:col>
      <xdr:colOff>180975</xdr:colOff>
      <xdr:row>251</xdr:row>
      <xdr:rowOff>7178</xdr:rowOff>
    </xdr:to>
    <xdr:sp macro="" textlink="">
      <xdr:nvSpPr>
        <xdr:cNvPr id="227" name="Text Box 2">
          <a:extLst>
            <a:ext uri="{FF2B5EF4-FFF2-40B4-BE49-F238E27FC236}">
              <a16:creationId xmlns:a16="http://schemas.microsoft.com/office/drawing/2014/main" id="{383D0232-0710-4EA8-8E75-312AA7C53625}"/>
            </a:ext>
          </a:extLst>
        </xdr:cNvPr>
        <xdr:cNvSpPr txBox="1">
          <a:spLocks noChangeArrowheads="1"/>
        </xdr:cNvSpPr>
      </xdr:nvSpPr>
      <xdr:spPr bwMode="auto">
        <a:xfrm>
          <a:off x="3152775" y="36042600"/>
          <a:ext cx="76200" cy="196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250</xdr:row>
      <xdr:rowOff>0</xdr:rowOff>
    </xdr:from>
    <xdr:to>
      <xdr:col>3</xdr:col>
      <xdr:colOff>180975</xdr:colOff>
      <xdr:row>251</xdr:row>
      <xdr:rowOff>7178</xdr:rowOff>
    </xdr:to>
    <xdr:sp macro="" textlink="">
      <xdr:nvSpPr>
        <xdr:cNvPr id="228" name="Text Box 2">
          <a:extLst>
            <a:ext uri="{FF2B5EF4-FFF2-40B4-BE49-F238E27FC236}">
              <a16:creationId xmlns:a16="http://schemas.microsoft.com/office/drawing/2014/main" id="{2BA3D696-04E0-4A62-98BA-D785DD52CFBC}"/>
            </a:ext>
          </a:extLst>
        </xdr:cNvPr>
        <xdr:cNvSpPr txBox="1">
          <a:spLocks noChangeArrowheads="1"/>
        </xdr:cNvSpPr>
      </xdr:nvSpPr>
      <xdr:spPr bwMode="auto">
        <a:xfrm>
          <a:off x="3152775" y="36042600"/>
          <a:ext cx="76200" cy="196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250</xdr:row>
      <xdr:rowOff>0</xdr:rowOff>
    </xdr:from>
    <xdr:to>
      <xdr:col>3</xdr:col>
      <xdr:colOff>180975</xdr:colOff>
      <xdr:row>251</xdr:row>
      <xdr:rowOff>7178</xdr:rowOff>
    </xdr:to>
    <xdr:sp macro="" textlink="">
      <xdr:nvSpPr>
        <xdr:cNvPr id="229" name="Text Box 2">
          <a:extLst>
            <a:ext uri="{FF2B5EF4-FFF2-40B4-BE49-F238E27FC236}">
              <a16:creationId xmlns:a16="http://schemas.microsoft.com/office/drawing/2014/main" id="{AD48B5C4-523B-4B03-B17C-3076D70F014A}"/>
            </a:ext>
          </a:extLst>
        </xdr:cNvPr>
        <xdr:cNvSpPr txBox="1">
          <a:spLocks noChangeArrowheads="1"/>
        </xdr:cNvSpPr>
      </xdr:nvSpPr>
      <xdr:spPr bwMode="auto">
        <a:xfrm>
          <a:off x="3152775" y="36042600"/>
          <a:ext cx="76200" cy="196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250</xdr:row>
      <xdr:rowOff>0</xdr:rowOff>
    </xdr:from>
    <xdr:to>
      <xdr:col>3</xdr:col>
      <xdr:colOff>180975</xdr:colOff>
      <xdr:row>251</xdr:row>
      <xdr:rowOff>7178</xdr:rowOff>
    </xdr:to>
    <xdr:sp macro="" textlink="">
      <xdr:nvSpPr>
        <xdr:cNvPr id="230" name="Text Box 2">
          <a:extLst>
            <a:ext uri="{FF2B5EF4-FFF2-40B4-BE49-F238E27FC236}">
              <a16:creationId xmlns:a16="http://schemas.microsoft.com/office/drawing/2014/main" id="{D02836F6-2FDA-4CFD-9F5F-3FF88DD8D7CB}"/>
            </a:ext>
          </a:extLst>
        </xdr:cNvPr>
        <xdr:cNvSpPr txBox="1">
          <a:spLocks noChangeArrowheads="1"/>
        </xdr:cNvSpPr>
      </xdr:nvSpPr>
      <xdr:spPr bwMode="auto">
        <a:xfrm>
          <a:off x="3152775" y="36042600"/>
          <a:ext cx="76200" cy="196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250</xdr:row>
      <xdr:rowOff>0</xdr:rowOff>
    </xdr:from>
    <xdr:to>
      <xdr:col>3</xdr:col>
      <xdr:colOff>180975</xdr:colOff>
      <xdr:row>251</xdr:row>
      <xdr:rowOff>7178</xdr:rowOff>
    </xdr:to>
    <xdr:sp macro="" textlink="">
      <xdr:nvSpPr>
        <xdr:cNvPr id="231" name="Text Box 2">
          <a:extLst>
            <a:ext uri="{FF2B5EF4-FFF2-40B4-BE49-F238E27FC236}">
              <a16:creationId xmlns:a16="http://schemas.microsoft.com/office/drawing/2014/main" id="{98831553-5F1E-43C9-8048-A30233063BB8}"/>
            </a:ext>
          </a:extLst>
        </xdr:cNvPr>
        <xdr:cNvSpPr txBox="1">
          <a:spLocks noChangeArrowheads="1"/>
        </xdr:cNvSpPr>
      </xdr:nvSpPr>
      <xdr:spPr bwMode="auto">
        <a:xfrm>
          <a:off x="3152775" y="36042600"/>
          <a:ext cx="76200" cy="196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250</xdr:row>
      <xdr:rowOff>0</xdr:rowOff>
    </xdr:from>
    <xdr:to>
      <xdr:col>3</xdr:col>
      <xdr:colOff>180975</xdr:colOff>
      <xdr:row>251</xdr:row>
      <xdr:rowOff>7178</xdr:rowOff>
    </xdr:to>
    <xdr:sp macro="" textlink="">
      <xdr:nvSpPr>
        <xdr:cNvPr id="232" name="Text Box 2">
          <a:extLst>
            <a:ext uri="{FF2B5EF4-FFF2-40B4-BE49-F238E27FC236}">
              <a16:creationId xmlns:a16="http://schemas.microsoft.com/office/drawing/2014/main" id="{225012A4-7F6D-4262-B8A7-C48AE6F6C0E8}"/>
            </a:ext>
          </a:extLst>
        </xdr:cNvPr>
        <xdr:cNvSpPr txBox="1">
          <a:spLocks noChangeArrowheads="1"/>
        </xdr:cNvSpPr>
      </xdr:nvSpPr>
      <xdr:spPr bwMode="auto">
        <a:xfrm>
          <a:off x="3152775" y="36042600"/>
          <a:ext cx="76200" cy="196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250</xdr:row>
      <xdr:rowOff>0</xdr:rowOff>
    </xdr:from>
    <xdr:to>
      <xdr:col>3</xdr:col>
      <xdr:colOff>180975</xdr:colOff>
      <xdr:row>251</xdr:row>
      <xdr:rowOff>7178</xdr:rowOff>
    </xdr:to>
    <xdr:sp macro="" textlink="">
      <xdr:nvSpPr>
        <xdr:cNvPr id="233" name="Text Box 2">
          <a:extLst>
            <a:ext uri="{FF2B5EF4-FFF2-40B4-BE49-F238E27FC236}">
              <a16:creationId xmlns:a16="http://schemas.microsoft.com/office/drawing/2014/main" id="{58E746A9-8BE3-4B93-8637-2663E2BB8F4A}"/>
            </a:ext>
          </a:extLst>
        </xdr:cNvPr>
        <xdr:cNvSpPr txBox="1">
          <a:spLocks noChangeArrowheads="1"/>
        </xdr:cNvSpPr>
      </xdr:nvSpPr>
      <xdr:spPr bwMode="auto">
        <a:xfrm>
          <a:off x="3152775" y="36042600"/>
          <a:ext cx="76200" cy="1964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9014</xdr:rowOff>
    </xdr:to>
    <xdr:sp macro="" textlink="">
      <xdr:nvSpPr>
        <xdr:cNvPr id="234" name="Text Box 2">
          <a:extLst>
            <a:ext uri="{FF2B5EF4-FFF2-40B4-BE49-F238E27FC236}">
              <a16:creationId xmlns:a16="http://schemas.microsoft.com/office/drawing/2014/main" id="{66B0C0CF-BA24-4849-ABFF-7BBB0ACC747B}"/>
            </a:ext>
          </a:extLst>
        </xdr:cNvPr>
        <xdr:cNvSpPr txBox="1">
          <a:spLocks noChangeArrowheads="1"/>
        </xdr:cNvSpPr>
      </xdr:nvSpPr>
      <xdr:spPr bwMode="auto">
        <a:xfrm>
          <a:off x="3152775" y="3655314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9014</xdr:rowOff>
    </xdr:to>
    <xdr:sp macro="" textlink="">
      <xdr:nvSpPr>
        <xdr:cNvPr id="235" name="Text Box 2">
          <a:extLst>
            <a:ext uri="{FF2B5EF4-FFF2-40B4-BE49-F238E27FC236}">
              <a16:creationId xmlns:a16="http://schemas.microsoft.com/office/drawing/2014/main" id="{B31BA22A-DB1B-4E25-B955-0C457553B0EE}"/>
            </a:ext>
          </a:extLst>
        </xdr:cNvPr>
        <xdr:cNvSpPr txBox="1">
          <a:spLocks noChangeArrowheads="1"/>
        </xdr:cNvSpPr>
      </xdr:nvSpPr>
      <xdr:spPr bwMode="auto">
        <a:xfrm>
          <a:off x="3152775" y="3655314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9014</xdr:rowOff>
    </xdr:to>
    <xdr:sp macro="" textlink="">
      <xdr:nvSpPr>
        <xdr:cNvPr id="236" name="Text Box 2">
          <a:extLst>
            <a:ext uri="{FF2B5EF4-FFF2-40B4-BE49-F238E27FC236}">
              <a16:creationId xmlns:a16="http://schemas.microsoft.com/office/drawing/2014/main" id="{989CC2D1-D740-4C29-B8F5-875D6E751825}"/>
            </a:ext>
          </a:extLst>
        </xdr:cNvPr>
        <xdr:cNvSpPr txBox="1">
          <a:spLocks noChangeArrowheads="1"/>
        </xdr:cNvSpPr>
      </xdr:nvSpPr>
      <xdr:spPr bwMode="auto">
        <a:xfrm>
          <a:off x="3152775" y="3655314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9014</xdr:rowOff>
    </xdr:to>
    <xdr:sp macro="" textlink="">
      <xdr:nvSpPr>
        <xdr:cNvPr id="237" name="Text Box 2">
          <a:extLst>
            <a:ext uri="{FF2B5EF4-FFF2-40B4-BE49-F238E27FC236}">
              <a16:creationId xmlns:a16="http://schemas.microsoft.com/office/drawing/2014/main" id="{033CD138-98BD-4684-8478-91483615E619}"/>
            </a:ext>
          </a:extLst>
        </xdr:cNvPr>
        <xdr:cNvSpPr txBox="1">
          <a:spLocks noChangeArrowheads="1"/>
        </xdr:cNvSpPr>
      </xdr:nvSpPr>
      <xdr:spPr bwMode="auto">
        <a:xfrm>
          <a:off x="3152775" y="3655314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9014</xdr:rowOff>
    </xdr:to>
    <xdr:sp macro="" textlink="">
      <xdr:nvSpPr>
        <xdr:cNvPr id="238" name="Text Box 2">
          <a:extLst>
            <a:ext uri="{FF2B5EF4-FFF2-40B4-BE49-F238E27FC236}">
              <a16:creationId xmlns:a16="http://schemas.microsoft.com/office/drawing/2014/main" id="{0743F5B9-6935-4184-B54A-1B133236DB0A}"/>
            </a:ext>
          </a:extLst>
        </xdr:cNvPr>
        <xdr:cNvSpPr txBox="1">
          <a:spLocks noChangeArrowheads="1"/>
        </xdr:cNvSpPr>
      </xdr:nvSpPr>
      <xdr:spPr bwMode="auto">
        <a:xfrm>
          <a:off x="3152775" y="3655314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9014</xdr:rowOff>
    </xdr:to>
    <xdr:sp macro="" textlink="">
      <xdr:nvSpPr>
        <xdr:cNvPr id="239" name="Text Box 2">
          <a:extLst>
            <a:ext uri="{FF2B5EF4-FFF2-40B4-BE49-F238E27FC236}">
              <a16:creationId xmlns:a16="http://schemas.microsoft.com/office/drawing/2014/main" id="{19988CC6-3424-4881-B889-22F5479B10E2}"/>
            </a:ext>
          </a:extLst>
        </xdr:cNvPr>
        <xdr:cNvSpPr txBox="1">
          <a:spLocks noChangeArrowheads="1"/>
        </xdr:cNvSpPr>
      </xdr:nvSpPr>
      <xdr:spPr bwMode="auto">
        <a:xfrm>
          <a:off x="3152775" y="3655314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9014</xdr:rowOff>
    </xdr:to>
    <xdr:sp macro="" textlink="">
      <xdr:nvSpPr>
        <xdr:cNvPr id="240" name="Text Box 2">
          <a:extLst>
            <a:ext uri="{FF2B5EF4-FFF2-40B4-BE49-F238E27FC236}">
              <a16:creationId xmlns:a16="http://schemas.microsoft.com/office/drawing/2014/main" id="{D7E0180E-C2BD-4706-AB1D-51F403062E34}"/>
            </a:ext>
          </a:extLst>
        </xdr:cNvPr>
        <xdr:cNvSpPr txBox="1">
          <a:spLocks noChangeArrowheads="1"/>
        </xdr:cNvSpPr>
      </xdr:nvSpPr>
      <xdr:spPr bwMode="auto">
        <a:xfrm>
          <a:off x="3152775" y="3655314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9014</xdr:rowOff>
    </xdr:to>
    <xdr:sp macro="" textlink="">
      <xdr:nvSpPr>
        <xdr:cNvPr id="241" name="Text Box 2">
          <a:extLst>
            <a:ext uri="{FF2B5EF4-FFF2-40B4-BE49-F238E27FC236}">
              <a16:creationId xmlns:a16="http://schemas.microsoft.com/office/drawing/2014/main" id="{44F234D8-2295-40AA-8F62-66A070A5B4E2}"/>
            </a:ext>
          </a:extLst>
        </xdr:cNvPr>
        <xdr:cNvSpPr txBox="1">
          <a:spLocks noChangeArrowheads="1"/>
        </xdr:cNvSpPr>
      </xdr:nvSpPr>
      <xdr:spPr bwMode="auto">
        <a:xfrm>
          <a:off x="3152775" y="3655314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252</xdr:row>
      <xdr:rowOff>0</xdr:rowOff>
    </xdr:from>
    <xdr:to>
      <xdr:col>3</xdr:col>
      <xdr:colOff>180975</xdr:colOff>
      <xdr:row>253</xdr:row>
      <xdr:rowOff>7183</xdr:rowOff>
    </xdr:to>
    <xdr:sp macro="" textlink="">
      <xdr:nvSpPr>
        <xdr:cNvPr id="242" name="Text Box 2">
          <a:extLst>
            <a:ext uri="{FF2B5EF4-FFF2-40B4-BE49-F238E27FC236}">
              <a16:creationId xmlns:a16="http://schemas.microsoft.com/office/drawing/2014/main" id="{AA20C592-1DE3-4DEA-B85E-EE2FDDC83DAA}"/>
            </a:ext>
          </a:extLst>
        </xdr:cNvPr>
        <xdr:cNvSpPr txBox="1">
          <a:spLocks noChangeArrowheads="1"/>
        </xdr:cNvSpPr>
      </xdr:nvSpPr>
      <xdr:spPr bwMode="auto">
        <a:xfrm>
          <a:off x="3152775" y="365531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7183</xdr:rowOff>
    </xdr:to>
    <xdr:sp macro="" textlink="">
      <xdr:nvSpPr>
        <xdr:cNvPr id="243" name="Text Box 2">
          <a:extLst>
            <a:ext uri="{FF2B5EF4-FFF2-40B4-BE49-F238E27FC236}">
              <a16:creationId xmlns:a16="http://schemas.microsoft.com/office/drawing/2014/main" id="{A788B18E-7933-4EB6-8230-71DA51B76EDD}"/>
            </a:ext>
          </a:extLst>
        </xdr:cNvPr>
        <xdr:cNvSpPr txBox="1">
          <a:spLocks noChangeArrowheads="1"/>
        </xdr:cNvSpPr>
      </xdr:nvSpPr>
      <xdr:spPr bwMode="auto">
        <a:xfrm>
          <a:off x="3152775" y="365531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7183</xdr:rowOff>
    </xdr:to>
    <xdr:sp macro="" textlink="">
      <xdr:nvSpPr>
        <xdr:cNvPr id="244" name="Text Box 2">
          <a:extLst>
            <a:ext uri="{FF2B5EF4-FFF2-40B4-BE49-F238E27FC236}">
              <a16:creationId xmlns:a16="http://schemas.microsoft.com/office/drawing/2014/main" id="{A2B5620C-E9D2-48BC-B2EE-EE3EF2429E77}"/>
            </a:ext>
          </a:extLst>
        </xdr:cNvPr>
        <xdr:cNvSpPr txBox="1">
          <a:spLocks noChangeArrowheads="1"/>
        </xdr:cNvSpPr>
      </xdr:nvSpPr>
      <xdr:spPr bwMode="auto">
        <a:xfrm>
          <a:off x="3152775" y="365531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7183</xdr:rowOff>
    </xdr:to>
    <xdr:sp macro="" textlink="">
      <xdr:nvSpPr>
        <xdr:cNvPr id="245" name="Text Box 2">
          <a:extLst>
            <a:ext uri="{FF2B5EF4-FFF2-40B4-BE49-F238E27FC236}">
              <a16:creationId xmlns:a16="http://schemas.microsoft.com/office/drawing/2014/main" id="{772543F5-30B2-4F03-83DF-530F6D7239AA}"/>
            </a:ext>
          </a:extLst>
        </xdr:cNvPr>
        <xdr:cNvSpPr txBox="1">
          <a:spLocks noChangeArrowheads="1"/>
        </xdr:cNvSpPr>
      </xdr:nvSpPr>
      <xdr:spPr bwMode="auto">
        <a:xfrm>
          <a:off x="3152775" y="365531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7183</xdr:rowOff>
    </xdr:to>
    <xdr:sp macro="" textlink="">
      <xdr:nvSpPr>
        <xdr:cNvPr id="246" name="Text Box 2">
          <a:extLst>
            <a:ext uri="{FF2B5EF4-FFF2-40B4-BE49-F238E27FC236}">
              <a16:creationId xmlns:a16="http://schemas.microsoft.com/office/drawing/2014/main" id="{2CBE57C8-ACA2-4459-A6DA-8DD48DA90570}"/>
            </a:ext>
          </a:extLst>
        </xdr:cNvPr>
        <xdr:cNvSpPr txBox="1">
          <a:spLocks noChangeArrowheads="1"/>
        </xdr:cNvSpPr>
      </xdr:nvSpPr>
      <xdr:spPr bwMode="auto">
        <a:xfrm>
          <a:off x="3152775" y="365531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7183</xdr:rowOff>
    </xdr:to>
    <xdr:sp macro="" textlink="">
      <xdr:nvSpPr>
        <xdr:cNvPr id="247" name="Text Box 2">
          <a:extLst>
            <a:ext uri="{FF2B5EF4-FFF2-40B4-BE49-F238E27FC236}">
              <a16:creationId xmlns:a16="http://schemas.microsoft.com/office/drawing/2014/main" id="{6EAC6FD1-1757-4FCC-BC81-4B1CECE5BABB}"/>
            </a:ext>
          </a:extLst>
        </xdr:cNvPr>
        <xdr:cNvSpPr txBox="1">
          <a:spLocks noChangeArrowheads="1"/>
        </xdr:cNvSpPr>
      </xdr:nvSpPr>
      <xdr:spPr bwMode="auto">
        <a:xfrm>
          <a:off x="3152775" y="365531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7183</xdr:rowOff>
    </xdr:to>
    <xdr:sp macro="" textlink="">
      <xdr:nvSpPr>
        <xdr:cNvPr id="248" name="Text Box 2">
          <a:extLst>
            <a:ext uri="{FF2B5EF4-FFF2-40B4-BE49-F238E27FC236}">
              <a16:creationId xmlns:a16="http://schemas.microsoft.com/office/drawing/2014/main" id="{2FD2E20A-40B4-44C2-BE46-7CF88FF603DC}"/>
            </a:ext>
          </a:extLst>
        </xdr:cNvPr>
        <xdr:cNvSpPr txBox="1">
          <a:spLocks noChangeArrowheads="1"/>
        </xdr:cNvSpPr>
      </xdr:nvSpPr>
      <xdr:spPr bwMode="auto">
        <a:xfrm>
          <a:off x="3152775" y="365531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7183</xdr:rowOff>
    </xdr:to>
    <xdr:sp macro="" textlink="">
      <xdr:nvSpPr>
        <xdr:cNvPr id="249" name="Text Box 2">
          <a:extLst>
            <a:ext uri="{FF2B5EF4-FFF2-40B4-BE49-F238E27FC236}">
              <a16:creationId xmlns:a16="http://schemas.microsoft.com/office/drawing/2014/main" id="{68BE72DC-1CD6-4E57-990F-56FFF018730A}"/>
            </a:ext>
          </a:extLst>
        </xdr:cNvPr>
        <xdr:cNvSpPr txBox="1">
          <a:spLocks noChangeArrowheads="1"/>
        </xdr:cNvSpPr>
      </xdr:nvSpPr>
      <xdr:spPr bwMode="auto">
        <a:xfrm>
          <a:off x="3152775" y="365531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12871</xdr:rowOff>
    </xdr:to>
    <xdr:sp macro="" textlink="">
      <xdr:nvSpPr>
        <xdr:cNvPr id="250" name="Text Box 2">
          <a:extLst>
            <a:ext uri="{FF2B5EF4-FFF2-40B4-BE49-F238E27FC236}">
              <a16:creationId xmlns:a16="http://schemas.microsoft.com/office/drawing/2014/main" id="{F817753B-9CAF-4D2F-8962-1EA6A5A9CB47}"/>
            </a:ext>
          </a:extLst>
        </xdr:cNvPr>
        <xdr:cNvSpPr txBox="1">
          <a:spLocks noChangeArrowheads="1"/>
        </xdr:cNvSpPr>
      </xdr:nvSpPr>
      <xdr:spPr bwMode="auto">
        <a:xfrm>
          <a:off x="3152775" y="365531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12871</xdr:rowOff>
    </xdr:to>
    <xdr:sp macro="" textlink="">
      <xdr:nvSpPr>
        <xdr:cNvPr id="251" name="Text Box 2">
          <a:extLst>
            <a:ext uri="{FF2B5EF4-FFF2-40B4-BE49-F238E27FC236}">
              <a16:creationId xmlns:a16="http://schemas.microsoft.com/office/drawing/2014/main" id="{D037DB85-3AE5-4320-A151-71D7A63C4413}"/>
            </a:ext>
          </a:extLst>
        </xdr:cNvPr>
        <xdr:cNvSpPr txBox="1">
          <a:spLocks noChangeArrowheads="1"/>
        </xdr:cNvSpPr>
      </xdr:nvSpPr>
      <xdr:spPr bwMode="auto">
        <a:xfrm>
          <a:off x="3152775" y="365531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12871</xdr:rowOff>
    </xdr:to>
    <xdr:sp macro="" textlink="">
      <xdr:nvSpPr>
        <xdr:cNvPr id="252" name="Text Box 2">
          <a:extLst>
            <a:ext uri="{FF2B5EF4-FFF2-40B4-BE49-F238E27FC236}">
              <a16:creationId xmlns:a16="http://schemas.microsoft.com/office/drawing/2014/main" id="{D1AE67A2-DEBA-48AE-844E-DEFCEC883031}"/>
            </a:ext>
          </a:extLst>
        </xdr:cNvPr>
        <xdr:cNvSpPr txBox="1">
          <a:spLocks noChangeArrowheads="1"/>
        </xdr:cNvSpPr>
      </xdr:nvSpPr>
      <xdr:spPr bwMode="auto">
        <a:xfrm>
          <a:off x="3152775" y="365531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12871</xdr:rowOff>
    </xdr:to>
    <xdr:sp macro="" textlink="">
      <xdr:nvSpPr>
        <xdr:cNvPr id="253" name="Text Box 2">
          <a:extLst>
            <a:ext uri="{FF2B5EF4-FFF2-40B4-BE49-F238E27FC236}">
              <a16:creationId xmlns:a16="http://schemas.microsoft.com/office/drawing/2014/main" id="{AAB57909-7762-46F1-BA5F-0DB5A8015626}"/>
            </a:ext>
          </a:extLst>
        </xdr:cNvPr>
        <xdr:cNvSpPr txBox="1">
          <a:spLocks noChangeArrowheads="1"/>
        </xdr:cNvSpPr>
      </xdr:nvSpPr>
      <xdr:spPr bwMode="auto">
        <a:xfrm>
          <a:off x="3152775" y="365531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12871</xdr:rowOff>
    </xdr:to>
    <xdr:sp macro="" textlink="">
      <xdr:nvSpPr>
        <xdr:cNvPr id="254" name="Text Box 2">
          <a:extLst>
            <a:ext uri="{FF2B5EF4-FFF2-40B4-BE49-F238E27FC236}">
              <a16:creationId xmlns:a16="http://schemas.microsoft.com/office/drawing/2014/main" id="{E20EA3E9-2E78-4B23-A069-EF00C606E8B4}"/>
            </a:ext>
          </a:extLst>
        </xdr:cNvPr>
        <xdr:cNvSpPr txBox="1">
          <a:spLocks noChangeArrowheads="1"/>
        </xdr:cNvSpPr>
      </xdr:nvSpPr>
      <xdr:spPr bwMode="auto">
        <a:xfrm>
          <a:off x="3152775" y="365531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12871</xdr:rowOff>
    </xdr:to>
    <xdr:sp macro="" textlink="">
      <xdr:nvSpPr>
        <xdr:cNvPr id="255" name="Text Box 2">
          <a:extLst>
            <a:ext uri="{FF2B5EF4-FFF2-40B4-BE49-F238E27FC236}">
              <a16:creationId xmlns:a16="http://schemas.microsoft.com/office/drawing/2014/main" id="{F152B665-2347-440B-AB64-4032970BDBC3}"/>
            </a:ext>
          </a:extLst>
        </xdr:cNvPr>
        <xdr:cNvSpPr txBox="1">
          <a:spLocks noChangeArrowheads="1"/>
        </xdr:cNvSpPr>
      </xdr:nvSpPr>
      <xdr:spPr bwMode="auto">
        <a:xfrm>
          <a:off x="3152775" y="365531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12871</xdr:rowOff>
    </xdr:to>
    <xdr:sp macro="" textlink="">
      <xdr:nvSpPr>
        <xdr:cNvPr id="256" name="Text Box 2">
          <a:extLst>
            <a:ext uri="{FF2B5EF4-FFF2-40B4-BE49-F238E27FC236}">
              <a16:creationId xmlns:a16="http://schemas.microsoft.com/office/drawing/2014/main" id="{ACA6E56D-362E-45AB-8550-245709900A7D}"/>
            </a:ext>
          </a:extLst>
        </xdr:cNvPr>
        <xdr:cNvSpPr txBox="1">
          <a:spLocks noChangeArrowheads="1"/>
        </xdr:cNvSpPr>
      </xdr:nvSpPr>
      <xdr:spPr bwMode="auto">
        <a:xfrm>
          <a:off x="3152775" y="365531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12871</xdr:rowOff>
    </xdr:to>
    <xdr:sp macro="" textlink="">
      <xdr:nvSpPr>
        <xdr:cNvPr id="257" name="Text Box 2">
          <a:extLst>
            <a:ext uri="{FF2B5EF4-FFF2-40B4-BE49-F238E27FC236}">
              <a16:creationId xmlns:a16="http://schemas.microsoft.com/office/drawing/2014/main" id="{56076C8D-0601-4E46-9D5D-6F84224EFE55}"/>
            </a:ext>
          </a:extLst>
        </xdr:cNvPr>
        <xdr:cNvSpPr txBox="1">
          <a:spLocks noChangeArrowheads="1"/>
        </xdr:cNvSpPr>
      </xdr:nvSpPr>
      <xdr:spPr bwMode="auto">
        <a:xfrm>
          <a:off x="3152775" y="3655314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252</xdr:row>
      <xdr:rowOff>0</xdr:rowOff>
    </xdr:from>
    <xdr:to>
      <xdr:col>3</xdr:col>
      <xdr:colOff>180975</xdr:colOff>
      <xdr:row>253</xdr:row>
      <xdr:rowOff>11040</xdr:rowOff>
    </xdr:to>
    <xdr:sp macro="" textlink="">
      <xdr:nvSpPr>
        <xdr:cNvPr id="258" name="Text Box 2">
          <a:extLst>
            <a:ext uri="{FF2B5EF4-FFF2-40B4-BE49-F238E27FC236}">
              <a16:creationId xmlns:a16="http://schemas.microsoft.com/office/drawing/2014/main" id="{2027F3D4-4E6E-4F33-95F6-8D57F444D3E2}"/>
            </a:ext>
          </a:extLst>
        </xdr:cNvPr>
        <xdr:cNvSpPr txBox="1">
          <a:spLocks noChangeArrowheads="1"/>
        </xdr:cNvSpPr>
      </xdr:nvSpPr>
      <xdr:spPr bwMode="auto">
        <a:xfrm>
          <a:off x="3152775" y="365531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11040</xdr:rowOff>
    </xdr:to>
    <xdr:sp macro="" textlink="">
      <xdr:nvSpPr>
        <xdr:cNvPr id="259" name="Text Box 2">
          <a:extLst>
            <a:ext uri="{FF2B5EF4-FFF2-40B4-BE49-F238E27FC236}">
              <a16:creationId xmlns:a16="http://schemas.microsoft.com/office/drawing/2014/main" id="{67D6A015-3944-4E70-A505-E626AD804521}"/>
            </a:ext>
          </a:extLst>
        </xdr:cNvPr>
        <xdr:cNvSpPr txBox="1">
          <a:spLocks noChangeArrowheads="1"/>
        </xdr:cNvSpPr>
      </xdr:nvSpPr>
      <xdr:spPr bwMode="auto">
        <a:xfrm>
          <a:off x="3152775" y="365531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11040</xdr:rowOff>
    </xdr:to>
    <xdr:sp macro="" textlink="">
      <xdr:nvSpPr>
        <xdr:cNvPr id="260" name="Text Box 2">
          <a:extLst>
            <a:ext uri="{FF2B5EF4-FFF2-40B4-BE49-F238E27FC236}">
              <a16:creationId xmlns:a16="http://schemas.microsoft.com/office/drawing/2014/main" id="{AEA4FBB6-2270-4359-8284-2DF4EEB21A90}"/>
            </a:ext>
          </a:extLst>
        </xdr:cNvPr>
        <xdr:cNvSpPr txBox="1">
          <a:spLocks noChangeArrowheads="1"/>
        </xdr:cNvSpPr>
      </xdr:nvSpPr>
      <xdr:spPr bwMode="auto">
        <a:xfrm>
          <a:off x="3152775" y="365531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11040</xdr:rowOff>
    </xdr:to>
    <xdr:sp macro="" textlink="">
      <xdr:nvSpPr>
        <xdr:cNvPr id="261" name="Text Box 2">
          <a:extLst>
            <a:ext uri="{FF2B5EF4-FFF2-40B4-BE49-F238E27FC236}">
              <a16:creationId xmlns:a16="http://schemas.microsoft.com/office/drawing/2014/main" id="{51C9DB02-FB8C-4882-B5DE-972F692271E2}"/>
            </a:ext>
          </a:extLst>
        </xdr:cNvPr>
        <xdr:cNvSpPr txBox="1">
          <a:spLocks noChangeArrowheads="1"/>
        </xdr:cNvSpPr>
      </xdr:nvSpPr>
      <xdr:spPr bwMode="auto">
        <a:xfrm>
          <a:off x="3152775" y="365531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11040</xdr:rowOff>
    </xdr:to>
    <xdr:sp macro="" textlink="">
      <xdr:nvSpPr>
        <xdr:cNvPr id="262" name="Text Box 2">
          <a:extLst>
            <a:ext uri="{FF2B5EF4-FFF2-40B4-BE49-F238E27FC236}">
              <a16:creationId xmlns:a16="http://schemas.microsoft.com/office/drawing/2014/main" id="{10393A90-FAEB-420C-B8FD-A7665E7B7AF1}"/>
            </a:ext>
          </a:extLst>
        </xdr:cNvPr>
        <xdr:cNvSpPr txBox="1">
          <a:spLocks noChangeArrowheads="1"/>
        </xdr:cNvSpPr>
      </xdr:nvSpPr>
      <xdr:spPr bwMode="auto">
        <a:xfrm>
          <a:off x="3152775" y="365531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11040</xdr:rowOff>
    </xdr:to>
    <xdr:sp macro="" textlink="">
      <xdr:nvSpPr>
        <xdr:cNvPr id="263" name="Text Box 2">
          <a:extLst>
            <a:ext uri="{FF2B5EF4-FFF2-40B4-BE49-F238E27FC236}">
              <a16:creationId xmlns:a16="http://schemas.microsoft.com/office/drawing/2014/main" id="{883CF690-97F6-4778-A370-5AC6D4C2A836}"/>
            </a:ext>
          </a:extLst>
        </xdr:cNvPr>
        <xdr:cNvSpPr txBox="1">
          <a:spLocks noChangeArrowheads="1"/>
        </xdr:cNvSpPr>
      </xdr:nvSpPr>
      <xdr:spPr bwMode="auto">
        <a:xfrm>
          <a:off x="3152775" y="365531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11040</xdr:rowOff>
    </xdr:to>
    <xdr:sp macro="" textlink="">
      <xdr:nvSpPr>
        <xdr:cNvPr id="264" name="Text Box 2">
          <a:extLst>
            <a:ext uri="{FF2B5EF4-FFF2-40B4-BE49-F238E27FC236}">
              <a16:creationId xmlns:a16="http://schemas.microsoft.com/office/drawing/2014/main" id="{26411681-6022-4D0F-8A6D-60B8007F4C00}"/>
            </a:ext>
          </a:extLst>
        </xdr:cNvPr>
        <xdr:cNvSpPr txBox="1">
          <a:spLocks noChangeArrowheads="1"/>
        </xdr:cNvSpPr>
      </xdr:nvSpPr>
      <xdr:spPr bwMode="auto">
        <a:xfrm>
          <a:off x="3152775" y="365531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11040</xdr:rowOff>
    </xdr:to>
    <xdr:sp macro="" textlink="">
      <xdr:nvSpPr>
        <xdr:cNvPr id="265" name="Text Box 2">
          <a:extLst>
            <a:ext uri="{FF2B5EF4-FFF2-40B4-BE49-F238E27FC236}">
              <a16:creationId xmlns:a16="http://schemas.microsoft.com/office/drawing/2014/main" id="{A83A125F-1BD8-411A-B0E9-AA4B4A8E86BB}"/>
            </a:ext>
          </a:extLst>
        </xdr:cNvPr>
        <xdr:cNvSpPr txBox="1">
          <a:spLocks noChangeArrowheads="1"/>
        </xdr:cNvSpPr>
      </xdr:nvSpPr>
      <xdr:spPr bwMode="auto">
        <a:xfrm>
          <a:off x="3152775" y="3655314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1113</xdr:rowOff>
    </xdr:to>
    <xdr:sp macro="" textlink="">
      <xdr:nvSpPr>
        <xdr:cNvPr id="266" name="Text Box 2">
          <a:extLst>
            <a:ext uri="{FF2B5EF4-FFF2-40B4-BE49-F238E27FC236}">
              <a16:creationId xmlns:a16="http://schemas.microsoft.com/office/drawing/2014/main" id="{00EAA813-AEE4-435E-9555-6ECE913E6502}"/>
            </a:ext>
          </a:extLst>
        </xdr:cNvPr>
        <xdr:cNvSpPr txBox="1">
          <a:spLocks noChangeArrowheads="1"/>
        </xdr:cNvSpPr>
      </xdr:nvSpPr>
      <xdr:spPr bwMode="auto">
        <a:xfrm>
          <a:off x="3152775" y="365531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1113</xdr:rowOff>
    </xdr:to>
    <xdr:sp macro="" textlink="">
      <xdr:nvSpPr>
        <xdr:cNvPr id="267" name="Text Box 2">
          <a:extLst>
            <a:ext uri="{FF2B5EF4-FFF2-40B4-BE49-F238E27FC236}">
              <a16:creationId xmlns:a16="http://schemas.microsoft.com/office/drawing/2014/main" id="{F9546A87-FB59-4C4B-AE23-10B0A26AD23D}"/>
            </a:ext>
          </a:extLst>
        </xdr:cNvPr>
        <xdr:cNvSpPr txBox="1">
          <a:spLocks noChangeArrowheads="1"/>
        </xdr:cNvSpPr>
      </xdr:nvSpPr>
      <xdr:spPr bwMode="auto">
        <a:xfrm>
          <a:off x="3152775" y="365531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1113</xdr:rowOff>
    </xdr:to>
    <xdr:sp macro="" textlink="">
      <xdr:nvSpPr>
        <xdr:cNvPr id="268" name="Text Box 2">
          <a:extLst>
            <a:ext uri="{FF2B5EF4-FFF2-40B4-BE49-F238E27FC236}">
              <a16:creationId xmlns:a16="http://schemas.microsoft.com/office/drawing/2014/main" id="{0C3320CF-882F-47AA-8675-4A2CA650344C}"/>
            </a:ext>
          </a:extLst>
        </xdr:cNvPr>
        <xdr:cNvSpPr txBox="1">
          <a:spLocks noChangeArrowheads="1"/>
        </xdr:cNvSpPr>
      </xdr:nvSpPr>
      <xdr:spPr bwMode="auto">
        <a:xfrm>
          <a:off x="3152775" y="365531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1113</xdr:rowOff>
    </xdr:to>
    <xdr:sp macro="" textlink="">
      <xdr:nvSpPr>
        <xdr:cNvPr id="269" name="Text Box 2">
          <a:extLst>
            <a:ext uri="{FF2B5EF4-FFF2-40B4-BE49-F238E27FC236}">
              <a16:creationId xmlns:a16="http://schemas.microsoft.com/office/drawing/2014/main" id="{DB83D7A6-C90E-4E9A-A972-7CFC6A1DD9CE}"/>
            </a:ext>
          </a:extLst>
        </xdr:cNvPr>
        <xdr:cNvSpPr txBox="1">
          <a:spLocks noChangeArrowheads="1"/>
        </xdr:cNvSpPr>
      </xdr:nvSpPr>
      <xdr:spPr bwMode="auto">
        <a:xfrm>
          <a:off x="3152775" y="365531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1113</xdr:rowOff>
    </xdr:to>
    <xdr:sp macro="" textlink="">
      <xdr:nvSpPr>
        <xdr:cNvPr id="270" name="Text Box 2">
          <a:extLst>
            <a:ext uri="{FF2B5EF4-FFF2-40B4-BE49-F238E27FC236}">
              <a16:creationId xmlns:a16="http://schemas.microsoft.com/office/drawing/2014/main" id="{1FF87904-AEF9-45E5-B4B5-25B010727C5F}"/>
            </a:ext>
          </a:extLst>
        </xdr:cNvPr>
        <xdr:cNvSpPr txBox="1">
          <a:spLocks noChangeArrowheads="1"/>
        </xdr:cNvSpPr>
      </xdr:nvSpPr>
      <xdr:spPr bwMode="auto">
        <a:xfrm>
          <a:off x="3152775" y="365531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1113</xdr:rowOff>
    </xdr:to>
    <xdr:sp macro="" textlink="">
      <xdr:nvSpPr>
        <xdr:cNvPr id="271" name="Text Box 2">
          <a:extLst>
            <a:ext uri="{FF2B5EF4-FFF2-40B4-BE49-F238E27FC236}">
              <a16:creationId xmlns:a16="http://schemas.microsoft.com/office/drawing/2014/main" id="{26EFEF68-0C47-4A93-8CCE-5AFB620350CB}"/>
            </a:ext>
          </a:extLst>
        </xdr:cNvPr>
        <xdr:cNvSpPr txBox="1">
          <a:spLocks noChangeArrowheads="1"/>
        </xdr:cNvSpPr>
      </xdr:nvSpPr>
      <xdr:spPr bwMode="auto">
        <a:xfrm>
          <a:off x="3152775" y="365531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1113</xdr:rowOff>
    </xdr:to>
    <xdr:sp macro="" textlink="">
      <xdr:nvSpPr>
        <xdr:cNvPr id="272" name="Text Box 2">
          <a:extLst>
            <a:ext uri="{FF2B5EF4-FFF2-40B4-BE49-F238E27FC236}">
              <a16:creationId xmlns:a16="http://schemas.microsoft.com/office/drawing/2014/main" id="{C7501D5A-D291-48CC-959F-5AAF8D0F4260}"/>
            </a:ext>
          </a:extLst>
        </xdr:cNvPr>
        <xdr:cNvSpPr txBox="1">
          <a:spLocks noChangeArrowheads="1"/>
        </xdr:cNvSpPr>
      </xdr:nvSpPr>
      <xdr:spPr bwMode="auto">
        <a:xfrm>
          <a:off x="3152775" y="365531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252</xdr:row>
      <xdr:rowOff>0</xdr:rowOff>
    </xdr:from>
    <xdr:to>
      <xdr:col>3</xdr:col>
      <xdr:colOff>180975</xdr:colOff>
      <xdr:row>253</xdr:row>
      <xdr:rowOff>1113</xdr:rowOff>
    </xdr:to>
    <xdr:sp macro="" textlink="">
      <xdr:nvSpPr>
        <xdr:cNvPr id="273" name="Text Box 2">
          <a:extLst>
            <a:ext uri="{FF2B5EF4-FFF2-40B4-BE49-F238E27FC236}">
              <a16:creationId xmlns:a16="http://schemas.microsoft.com/office/drawing/2014/main" id="{2A83BEE7-3337-41FB-BE7A-E82D42826928}"/>
            </a:ext>
          </a:extLst>
        </xdr:cNvPr>
        <xdr:cNvSpPr txBox="1">
          <a:spLocks noChangeArrowheads="1"/>
        </xdr:cNvSpPr>
      </xdr:nvSpPr>
      <xdr:spPr bwMode="auto">
        <a:xfrm>
          <a:off x="3152775" y="3655314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249</xdr:row>
      <xdr:rowOff>0</xdr:rowOff>
    </xdr:from>
    <xdr:to>
      <xdr:col>3</xdr:col>
      <xdr:colOff>180975</xdr:colOff>
      <xdr:row>250</xdr:row>
      <xdr:rowOff>9186</xdr:rowOff>
    </xdr:to>
    <xdr:sp macro="" textlink="">
      <xdr:nvSpPr>
        <xdr:cNvPr id="163" name="Text Box 2">
          <a:extLst>
            <a:ext uri="{FF2B5EF4-FFF2-40B4-BE49-F238E27FC236}">
              <a16:creationId xmlns:a16="http://schemas.microsoft.com/office/drawing/2014/main" id="{D6ECF76C-E6F6-4323-8578-E74B26C0393B}"/>
            </a:ext>
          </a:extLst>
        </xdr:cNvPr>
        <xdr:cNvSpPr txBox="1">
          <a:spLocks noChangeArrowheads="1"/>
        </xdr:cNvSpPr>
      </xdr:nvSpPr>
      <xdr:spPr bwMode="auto">
        <a:xfrm>
          <a:off x="2870835" y="3447288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249</xdr:row>
      <xdr:rowOff>0</xdr:rowOff>
    </xdr:from>
    <xdr:to>
      <xdr:col>3</xdr:col>
      <xdr:colOff>180975</xdr:colOff>
      <xdr:row>250</xdr:row>
      <xdr:rowOff>9186</xdr:rowOff>
    </xdr:to>
    <xdr:sp macro="" textlink="">
      <xdr:nvSpPr>
        <xdr:cNvPr id="164" name="Text Box 2">
          <a:extLst>
            <a:ext uri="{FF2B5EF4-FFF2-40B4-BE49-F238E27FC236}">
              <a16:creationId xmlns:a16="http://schemas.microsoft.com/office/drawing/2014/main" id="{8465EEFB-D1E0-4690-966E-78F920EE7BB4}"/>
            </a:ext>
          </a:extLst>
        </xdr:cNvPr>
        <xdr:cNvSpPr txBox="1">
          <a:spLocks noChangeArrowheads="1"/>
        </xdr:cNvSpPr>
      </xdr:nvSpPr>
      <xdr:spPr bwMode="auto">
        <a:xfrm>
          <a:off x="3046095" y="6486144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104775</xdr:colOff>
      <xdr:row>5</xdr:row>
      <xdr:rowOff>0</xdr:rowOff>
    </xdr:from>
    <xdr:to>
      <xdr:col>3</xdr:col>
      <xdr:colOff>180975</xdr:colOff>
      <xdr:row>6</xdr:row>
      <xdr:rowOff>40397</xdr:rowOff>
    </xdr:to>
    <xdr:sp macro="" textlink="">
      <xdr:nvSpPr>
        <xdr:cNvPr id="2" name="Text Box 2">
          <a:extLst>
            <a:ext uri="{FF2B5EF4-FFF2-40B4-BE49-F238E27FC236}">
              <a16:creationId xmlns:a16="http://schemas.microsoft.com/office/drawing/2014/main" id="{0105D093-0C87-4696-8801-4A43902F24D9}"/>
            </a:ext>
          </a:extLst>
        </xdr:cNvPr>
        <xdr:cNvSpPr txBox="1">
          <a:spLocks noChangeArrowheads="1"/>
        </xdr:cNvSpPr>
      </xdr:nvSpPr>
      <xdr:spPr bwMode="auto">
        <a:xfrm>
          <a:off x="3162300" y="1724025"/>
          <a:ext cx="76200" cy="2023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78497</xdr:rowOff>
    </xdr:to>
    <xdr:sp macro="" textlink="">
      <xdr:nvSpPr>
        <xdr:cNvPr id="3" name="Text Box 2">
          <a:extLst>
            <a:ext uri="{FF2B5EF4-FFF2-40B4-BE49-F238E27FC236}">
              <a16:creationId xmlns:a16="http://schemas.microsoft.com/office/drawing/2014/main" id="{4EDA92F6-B0A2-46B4-9558-79EBC97D9DB2}"/>
            </a:ext>
          </a:extLst>
        </xdr:cNvPr>
        <xdr:cNvSpPr txBox="1">
          <a:spLocks noChangeArrowheads="1"/>
        </xdr:cNvSpPr>
      </xdr:nvSpPr>
      <xdr:spPr bwMode="auto">
        <a:xfrm>
          <a:off x="3162300" y="1724025"/>
          <a:ext cx="76200" cy="2404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40397</xdr:rowOff>
    </xdr:to>
    <xdr:sp macro="" textlink="">
      <xdr:nvSpPr>
        <xdr:cNvPr id="4" name="Text Box 2">
          <a:extLst>
            <a:ext uri="{FF2B5EF4-FFF2-40B4-BE49-F238E27FC236}">
              <a16:creationId xmlns:a16="http://schemas.microsoft.com/office/drawing/2014/main" id="{71924F51-6EDF-4019-B15B-51F5A5602777}"/>
            </a:ext>
          </a:extLst>
        </xdr:cNvPr>
        <xdr:cNvSpPr txBox="1">
          <a:spLocks noChangeArrowheads="1"/>
        </xdr:cNvSpPr>
      </xdr:nvSpPr>
      <xdr:spPr bwMode="auto">
        <a:xfrm>
          <a:off x="3162300" y="1724025"/>
          <a:ext cx="76200" cy="2023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78497</xdr:rowOff>
    </xdr:to>
    <xdr:sp macro="" textlink="">
      <xdr:nvSpPr>
        <xdr:cNvPr id="5" name="Text Box 2">
          <a:extLst>
            <a:ext uri="{FF2B5EF4-FFF2-40B4-BE49-F238E27FC236}">
              <a16:creationId xmlns:a16="http://schemas.microsoft.com/office/drawing/2014/main" id="{DBF9BBCC-947F-4083-9816-96FF9F1BEEB1}"/>
            </a:ext>
          </a:extLst>
        </xdr:cNvPr>
        <xdr:cNvSpPr txBox="1">
          <a:spLocks noChangeArrowheads="1"/>
        </xdr:cNvSpPr>
      </xdr:nvSpPr>
      <xdr:spPr bwMode="auto">
        <a:xfrm>
          <a:off x="3162300" y="1724025"/>
          <a:ext cx="76200" cy="2404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40397</xdr:rowOff>
    </xdr:to>
    <xdr:sp macro="" textlink="">
      <xdr:nvSpPr>
        <xdr:cNvPr id="6" name="Text Box 2">
          <a:extLst>
            <a:ext uri="{FF2B5EF4-FFF2-40B4-BE49-F238E27FC236}">
              <a16:creationId xmlns:a16="http://schemas.microsoft.com/office/drawing/2014/main" id="{40AB52A7-E2C8-4CBE-907B-570D553CCC54}"/>
            </a:ext>
          </a:extLst>
        </xdr:cNvPr>
        <xdr:cNvSpPr txBox="1">
          <a:spLocks noChangeArrowheads="1"/>
        </xdr:cNvSpPr>
      </xdr:nvSpPr>
      <xdr:spPr bwMode="auto">
        <a:xfrm>
          <a:off x="3162300" y="1724025"/>
          <a:ext cx="76200" cy="2023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78497</xdr:rowOff>
    </xdr:to>
    <xdr:sp macro="" textlink="">
      <xdr:nvSpPr>
        <xdr:cNvPr id="7" name="Text Box 2">
          <a:extLst>
            <a:ext uri="{FF2B5EF4-FFF2-40B4-BE49-F238E27FC236}">
              <a16:creationId xmlns:a16="http://schemas.microsoft.com/office/drawing/2014/main" id="{C71BA75A-AE73-4FAE-B7AC-3A06FBD4A3FB}"/>
            </a:ext>
          </a:extLst>
        </xdr:cNvPr>
        <xdr:cNvSpPr txBox="1">
          <a:spLocks noChangeArrowheads="1"/>
        </xdr:cNvSpPr>
      </xdr:nvSpPr>
      <xdr:spPr bwMode="auto">
        <a:xfrm>
          <a:off x="3162300" y="1724025"/>
          <a:ext cx="76200" cy="2404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49922</xdr:rowOff>
    </xdr:to>
    <xdr:sp macro="" textlink="">
      <xdr:nvSpPr>
        <xdr:cNvPr id="8" name="Text Box 2">
          <a:extLst>
            <a:ext uri="{FF2B5EF4-FFF2-40B4-BE49-F238E27FC236}">
              <a16:creationId xmlns:a16="http://schemas.microsoft.com/office/drawing/2014/main" id="{AED65890-6237-41F1-AB8E-241B719A0F2F}"/>
            </a:ext>
          </a:extLst>
        </xdr:cNvPr>
        <xdr:cNvSpPr txBox="1">
          <a:spLocks noChangeArrowheads="1"/>
        </xdr:cNvSpPr>
      </xdr:nvSpPr>
      <xdr:spPr bwMode="auto">
        <a:xfrm>
          <a:off x="3162300" y="17240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49922</xdr:rowOff>
    </xdr:to>
    <xdr:sp macro="" textlink="">
      <xdr:nvSpPr>
        <xdr:cNvPr id="9" name="Text Box 2">
          <a:extLst>
            <a:ext uri="{FF2B5EF4-FFF2-40B4-BE49-F238E27FC236}">
              <a16:creationId xmlns:a16="http://schemas.microsoft.com/office/drawing/2014/main" id="{3E08C7B7-9220-4A27-9A14-803322E4A6CC}"/>
            </a:ext>
          </a:extLst>
        </xdr:cNvPr>
        <xdr:cNvSpPr txBox="1">
          <a:spLocks noChangeArrowheads="1"/>
        </xdr:cNvSpPr>
      </xdr:nvSpPr>
      <xdr:spPr bwMode="auto">
        <a:xfrm>
          <a:off x="3162300" y="17240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49922</xdr:rowOff>
    </xdr:to>
    <xdr:sp macro="" textlink="">
      <xdr:nvSpPr>
        <xdr:cNvPr id="10" name="Text Box 2">
          <a:extLst>
            <a:ext uri="{FF2B5EF4-FFF2-40B4-BE49-F238E27FC236}">
              <a16:creationId xmlns:a16="http://schemas.microsoft.com/office/drawing/2014/main" id="{9676C272-6AB1-494B-9AC6-47C5E3132F7B}"/>
            </a:ext>
          </a:extLst>
        </xdr:cNvPr>
        <xdr:cNvSpPr txBox="1">
          <a:spLocks noChangeArrowheads="1"/>
        </xdr:cNvSpPr>
      </xdr:nvSpPr>
      <xdr:spPr bwMode="auto">
        <a:xfrm>
          <a:off x="3162300" y="17240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88022</xdr:rowOff>
    </xdr:to>
    <xdr:sp macro="" textlink="">
      <xdr:nvSpPr>
        <xdr:cNvPr id="11" name="Text Box 2">
          <a:extLst>
            <a:ext uri="{FF2B5EF4-FFF2-40B4-BE49-F238E27FC236}">
              <a16:creationId xmlns:a16="http://schemas.microsoft.com/office/drawing/2014/main" id="{DC36BE3A-02BE-4408-A4BB-4ACFE9CF20A3}"/>
            </a:ext>
          </a:extLst>
        </xdr:cNvPr>
        <xdr:cNvSpPr txBox="1">
          <a:spLocks noChangeArrowheads="1"/>
        </xdr:cNvSpPr>
      </xdr:nvSpPr>
      <xdr:spPr bwMode="auto">
        <a:xfrm>
          <a:off x="3162300" y="1724025"/>
          <a:ext cx="76200" cy="249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88022</xdr:rowOff>
    </xdr:to>
    <xdr:sp macro="" textlink="">
      <xdr:nvSpPr>
        <xdr:cNvPr id="12" name="Text Box 2">
          <a:extLst>
            <a:ext uri="{FF2B5EF4-FFF2-40B4-BE49-F238E27FC236}">
              <a16:creationId xmlns:a16="http://schemas.microsoft.com/office/drawing/2014/main" id="{AA1BA6FB-2935-4E71-BD45-E110B9792953}"/>
            </a:ext>
          </a:extLst>
        </xdr:cNvPr>
        <xdr:cNvSpPr txBox="1">
          <a:spLocks noChangeArrowheads="1"/>
        </xdr:cNvSpPr>
      </xdr:nvSpPr>
      <xdr:spPr bwMode="auto">
        <a:xfrm>
          <a:off x="3162300" y="1724025"/>
          <a:ext cx="76200" cy="249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49922</xdr:rowOff>
    </xdr:to>
    <xdr:sp macro="" textlink="">
      <xdr:nvSpPr>
        <xdr:cNvPr id="13" name="Text Box 2">
          <a:extLst>
            <a:ext uri="{FF2B5EF4-FFF2-40B4-BE49-F238E27FC236}">
              <a16:creationId xmlns:a16="http://schemas.microsoft.com/office/drawing/2014/main" id="{BA2B0C08-3E7F-413C-91C6-5A2DACBACE94}"/>
            </a:ext>
          </a:extLst>
        </xdr:cNvPr>
        <xdr:cNvSpPr txBox="1">
          <a:spLocks noChangeArrowheads="1"/>
        </xdr:cNvSpPr>
      </xdr:nvSpPr>
      <xdr:spPr bwMode="auto">
        <a:xfrm>
          <a:off x="3162300" y="17240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49922</xdr:rowOff>
    </xdr:to>
    <xdr:sp macro="" textlink="">
      <xdr:nvSpPr>
        <xdr:cNvPr id="14" name="Text Box 2">
          <a:extLst>
            <a:ext uri="{FF2B5EF4-FFF2-40B4-BE49-F238E27FC236}">
              <a16:creationId xmlns:a16="http://schemas.microsoft.com/office/drawing/2014/main" id="{7CF0D126-CBE9-4C59-932E-4C61C8476D53}"/>
            </a:ext>
          </a:extLst>
        </xdr:cNvPr>
        <xdr:cNvSpPr txBox="1">
          <a:spLocks noChangeArrowheads="1"/>
        </xdr:cNvSpPr>
      </xdr:nvSpPr>
      <xdr:spPr bwMode="auto">
        <a:xfrm>
          <a:off x="3162300" y="17240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49922</xdr:rowOff>
    </xdr:to>
    <xdr:sp macro="" textlink="">
      <xdr:nvSpPr>
        <xdr:cNvPr id="15" name="Text Box 2">
          <a:extLst>
            <a:ext uri="{FF2B5EF4-FFF2-40B4-BE49-F238E27FC236}">
              <a16:creationId xmlns:a16="http://schemas.microsoft.com/office/drawing/2014/main" id="{3EF87E9C-54B5-476F-8D57-1D02A84AF309}"/>
            </a:ext>
          </a:extLst>
        </xdr:cNvPr>
        <xdr:cNvSpPr txBox="1">
          <a:spLocks noChangeArrowheads="1"/>
        </xdr:cNvSpPr>
      </xdr:nvSpPr>
      <xdr:spPr bwMode="auto">
        <a:xfrm>
          <a:off x="3162300" y="17240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40397</xdr:rowOff>
    </xdr:to>
    <xdr:sp macro="" textlink="">
      <xdr:nvSpPr>
        <xdr:cNvPr id="16" name="Text Box 2">
          <a:extLst>
            <a:ext uri="{FF2B5EF4-FFF2-40B4-BE49-F238E27FC236}">
              <a16:creationId xmlns:a16="http://schemas.microsoft.com/office/drawing/2014/main" id="{51D807FB-8070-4D62-8F6A-C4C58B7E8B79}"/>
            </a:ext>
          </a:extLst>
        </xdr:cNvPr>
        <xdr:cNvSpPr txBox="1">
          <a:spLocks noChangeArrowheads="1"/>
        </xdr:cNvSpPr>
      </xdr:nvSpPr>
      <xdr:spPr bwMode="auto">
        <a:xfrm>
          <a:off x="3162300" y="1724025"/>
          <a:ext cx="76200" cy="2023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40397</xdr:rowOff>
    </xdr:to>
    <xdr:sp macro="" textlink="">
      <xdr:nvSpPr>
        <xdr:cNvPr id="17" name="Text Box 2">
          <a:extLst>
            <a:ext uri="{FF2B5EF4-FFF2-40B4-BE49-F238E27FC236}">
              <a16:creationId xmlns:a16="http://schemas.microsoft.com/office/drawing/2014/main" id="{1689B27D-117A-456B-ADEB-4140C66A7013}"/>
            </a:ext>
          </a:extLst>
        </xdr:cNvPr>
        <xdr:cNvSpPr txBox="1">
          <a:spLocks noChangeArrowheads="1"/>
        </xdr:cNvSpPr>
      </xdr:nvSpPr>
      <xdr:spPr bwMode="auto">
        <a:xfrm>
          <a:off x="3162300" y="1724025"/>
          <a:ext cx="76200" cy="2023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40398</xdr:rowOff>
    </xdr:to>
    <xdr:sp macro="" textlink="">
      <xdr:nvSpPr>
        <xdr:cNvPr id="18" name="Text Box 2">
          <a:extLst>
            <a:ext uri="{FF2B5EF4-FFF2-40B4-BE49-F238E27FC236}">
              <a16:creationId xmlns:a16="http://schemas.microsoft.com/office/drawing/2014/main" id="{7477B5FD-16E1-4BB6-B810-2645F33C7880}"/>
            </a:ext>
          </a:extLst>
        </xdr:cNvPr>
        <xdr:cNvSpPr txBox="1">
          <a:spLocks noChangeArrowheads="1"/>
        </xdr:cNvSpPr>
      </xdr:nvSpPr>
      <xdr:spPr bwMode="auto">
        <a:xfrm>
          <a:off x="3162300" y="1724025"/>
          <a:ext cx="76200" cy="20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78498</xdr:rowOff>
    </xdr:to>
    <xdr:sp macro="" textlink="">
      <xdr:nvSpPr>
        <xdr:cNvPr id="19" name="Text Box 2">
          <a:extLst>
            <a:ext uri="{FF2B5EF4-FFF2-40B4-BE49-F238E27FC236}">
              <a16:creationId xmlns:a16="http://schemas.microsoft.com/office/drawing/2014/main" id="{31298304-D339-40BD-A22C-0EB8A213834E}"/>
            </a:ext>
          </a:extLst>
        </xdr:cNvPr>
        <xdr:cNvSpPr txBox="1">
          <a:spLocks noChangeArrowheads="1"/>
        </xdr:cNvSpPr>
      </xdr:nvSpPr>
      <xdr:spPr bwMode="auto">
        <a:xfrm>
          <a:off x="3162300" y="1724025"/>
          <a:ext cx="76200" cy="2404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40398</xdr:rowOff>
    </xdr:to>
    <xdr:sp macro="" textlink="">
      <xdr:nvSpPr>
        <xdr:cNvPr id="20" name="Text Box 2">
          <a:extLst>
            <a:ext uri="{FF2B5EF4-FFF2-40B4-BE49-F238E27FC236}">
              <a16:creationId xmlns:a16="http://schemas.microsoft.com/office/drawing/2014/main" id="{8EAA0EEC-B7F7-460B-9527-DE1608D8ECC7}"/>
            </a:ext>
          </a:extLst>
        </xdr:cNvPr>
        <xdr:cNvSpPr txBox="1">
          <a:spLocks noChangeArrowheads="1"/>
        </xdr:cNvSpPr>
      </xdr:nvSpPr>
      <xdr:spPr bwMode="auto">
        <a:xfrm>
          <a:off x="3162300" y="1724025"/>
          <a:ext cx="76200" cy="20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78498</xdr:rowOff>
    </xdr:to>
    <xdr:sp macro="" textlink="">
      <xdr:nvSpPr>
        <xdr:cNvPr id="21" name="Text Box 2">
          <a:extLst>
            <a:ext uri="{FF2B5EF4-FFF2-40B4-BE49-F238E27FC236}">
              <a16:creationId xmlns:a16="http://schemas.microsoft.com/office/drawing/2014/main" id="{C82B6A1C-1B2C-4A10-B94F-CF5002283B9A}"/>
            </a:ext>
          </a:extLst>
        </xdr:cNvPr>
        <xdr:cNvSpPr txBox="1">
          <a:spLocks noChangeArrowheads="1"/>
        </xdr:cNvSpPr>
      </xdr:nvSpPr>
      <xdr:spPr bwMode="auto">
        <a:xfrm>
          <a:off x="3162300" y="1724025"/>
          <a:ext cx="76200" cy="2404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40398</xdr:rowOff>
    </xdr:to>
    <xdr:sp macro="" textlink="">
      <xdr:nvSpPr>
        <xdr:cNvPr id="22" name="Text Box 2">
          <a:extLst>
            <a:ext uri="{FF2B5EF4-FFF2-40B4-BE49-F238E27FC236}">
              <a16:creationId xmlns:a16="http://schemas.microsoft.com/office/drawing/2014/main" id="{4224053D-9EFD-44F9-BAE2-41D968EDD4C6}"/>
            </a:ext>
          </a:extLst>
        </xdr:cNvPr>
        <xdr:cNvSpPr txBox="1">
          <a:spLocks noChangeArrowheads="1"/>
        </xdr:cNvSpPr>
      </xdr:nvSpPr>
      <xdr:spPr bwMode="auto">
        <a:xfrm>
          <a:off x="3162300" y="1724025"/>
          <a:ext cx="76200" cy="20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78498</xdr:rowOff>
    </xdr:to>
    <xdr:sp macro="" textlink="">
      <xdr:nvSpPr>
        <xdr:cNvPr id="23" name="Text Box 2">
          <a:extLst>
            <a:ext uri="{FF2B5EF4-FFF2-40B4-BE49-F238E27FC236}">
              <a16:creationId xmlns:a16="http://schemas.microsoft.com/office/drawing/2014/main" id="{7F671353-4DDE-4EF8-945C-3992D8600A63}"/>
            </a:ext>
          </a:extLst>
        </xdr:cNvPr>
        <xdr:cNvSpPr txBox="1">
          <a:spLocks noChangeArrowheads="1"/>
        </xdr:cNvSpPr>
      </xdr:nvSpPr>
      <xdr:spPr bwMode="auto">
        <a:xfrm>
          <a:off x="3162300" y="1724025"/>
          <a:ext cx="76200" cy="2404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49923</xdr:rowOff>
    </xdr:to>
    <xdr:sp macro="" textlink="">
      <xdr:nvSpPr>
        <xdr:cNvPr id="24" name="Text Box 2">
          <a:extLst>
            <a:ext uri="{FF2B5EF4-FFF2-40B4-BE49-F238E27FC236}">
              <a16:creationId xmlns:a16="http://schemas.microsoft.com/office/drawing/2014/main" id="{6B792097-6668-4692-83D9-03AEF9752C86}"/>
            </a:ext>
          </a:extLst>
        </xdr:cNvPr>
        <xdr:cNvSpPr txBox="1">
          <a:spLocks noChangeArrowheads="1"/>
        </xdr:cNvSpPr>
      </xdr:nvSpPr>
      <xdr:spPr bwMode="auto">
        <a:xfrm>
          <a:off x="3162300" y="17240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49923</xdr:rowOff>
    </xdr:to>
    <xdr:sp macro="" textlink="">
      <xdr:nvSpPr>
        <xdr:cNvPr id="25" name="Text Box 2">
          <a:extLst>
            <a:ext uri="{FF2B5EF4-FFF2-40B4-BE49-F238E27FC236}">
              <a16:creationId xmlns:a16="http://schemas.microsoft.com/office/drawing/2014/main" id="{061BB384-B09D-4ECF-8D35-1F33CD0D3DB4}"/>
            </a:ext>
          </a:extLst>
        </xdr:cNvPr>
        <xdr:cNvSpPr txBox="1">
          <a:spLocks noChangeArrowheads="1"/>
        </xdr:cNvSpPr>
      </xdr:nvSpPr>
      <xdr:spPr bwMode="auto">
        <a:xfrm>
          <a:off x="3162300" y="17240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49923</xdr:rowOff>
    </xdr:to>
    <xdr:sp macro="" textlink="">
      <xdr:nvSpPr>
        <xdr:cNvPr id="26" name="Text Box 2">
          <a:extLst>
            <a:ext uri="{FF2B5EF4-FFF2-40B4-BE49-F238E27FC236}">
              <a16:creationId xmlns:a16="http://schemas.microsoft.com/office/drawing/2014/main" id="{C4B05AC9-286C-4544-88B3-615287BA047C}"/>
            </a:ext>
          </a:extLst>
        </xdr:cNvPr>
        <xdr:cNvSpPr txBox="1">
          <a:spLocks noChangeArrowheads="1"/>
        </xdr:cNvSpPr>
      </xdr:nvSpPr>
      <xdr:spPr bwMode="auto">
        <a:xfrm>
          <a:off x="3162300" y="17240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88023</xdr:rowOff>
    </xdr:to>
    <xdr:sp macro="" textlink="">
      <xdr:nvSpPr>
        <xdr:cNvPr id="27" name="Text Box 2">
          <a:extLst>
            <a:ext uri="{FF2B5EF4-FFF2-40B4-BE49-F238E27FC236}">
              <a16:creationId xmlns:a16="http://schemas.microsoft.com/office/drawing/2014/main" id="{93A5CD59-FADC-45DD-93D0-0BFE79694131}"/>
            </a:ext>
          </a:extLst>
        </xdr:cNvPr>
        <xdr:cNvSpPr txBox="1">
          <a:spLocks noChangeArrowheads="1"/>
        </xdr:cNvSpPr>
      </xdr:nvSpPr>
      <xdr:spPr bwMode="auto">
        <a:xfrm>
          <a:off x="3162300" y="1724025"/>
          <a:ext cx="76200" cy="249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88023</xdr:rowOff>
    </xdr:to>
    <xdr:sp macro="" textlink="">
      <xdr:nvSpPr>
        <xdr:cNvPr id="28" name="Text Box 2">
          <a:extLst>
            <a:ext uri="{FF2B5EF4-FFF2-40B4-BE49-F238E27FC236}">
              <a16:creationId xmlns:a16="http://schemas.microsoft.com/office/drawing/2014/main" id="{FC3E092E-2237-4649-A2DF-DBBDDDCA4F6B}"/>
            </a:ext>
          </a:extLst>
        </xdr:cNvPr>
        <xdr:cNvSpPr txBox="1">
          <a:spLocks noChangeArrowheads="1"/>
        </xdr:cNvSpPr>
      </xdr:nvSpPr>
      <xdr:spPr bwMode="auto">
        <a:xfrm>
          <a:off x="3162300" y="1724025"/>
          <a:ext cx="76200" cy="249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49923</xdr:rowOff>
    </xdr:to>
    <xdr:sp macro="" textlink="">
      <xdr:nvSpPr>
        <xdr:cNvPr id="29" name="Text Box 2">
          <a:extLst>
            <a:ext uri="{FF2B5EF4-FFF2-40B4-BE49-F238E27FC236}">
              <a16:creationId xmlns:a16="http://schemas.microsoft.com/office/drawing/2014/main" id="{D79AB7C3-6FFF-41E5-BA27-F522CE9CF605}"/>
            </a:ext>
          </a:extLst>
        </xdr:cNvPr>
        <xdr:cNvSpPr txBox="1">
          <a:spLocks noChangeArrowheads="1"/>
        </xdr:cNvSpPr>
      </xdr:nvSpPr>
      <xdr:spPr bwMode="auto">
        <a:xfrm>
          <a:off x="3162300" y="17240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49923</xdr:rowOff>
    </xdr:to>
    <xdr:sp macro="" textlink="">
      <xdr:nvSpPr>
        <xdr:cNvPr id="30" name="Text Box 2">
          <a:extLst>
            <a:ext uri="{FF2B5EF4-FFF2-40B4-BE49-F238E27FC236}">
              <a16:creationId xmlns:a16="http://schemas.microsoft.com/office/drawing/2014/main" id="{1E6F6FA5-4003-46D6-9999-904BA0C69E11}"/>
            </a:ext>
          </a:extLst>
        </xdr:cNvPr>
        <xdr:cNvSpPr txBox="1">
          <a:spLocks noChangeArrowheads="1"/>
        </xdr:cNvSpPr>
      </xdr:nvSpPr>
      <xdr:spPr bwMode="auto">
        <a:xfrm>
          <a:off x="3162300" y="17240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49923</xdr:rowOff>
    </xdr:to>
    <xdr:sp macro="" textlink="">
      <xdr:nvSpPr>
        <xdr:cNvPr id="31" name="Text Box 2">
          <a:extLst>
            <a:ext uri="{FF2B5EF4-FFF2-40B4-BE49-F238E27FC236}">
              <a16:creationId xmlns:a16="http://schemas.microsoft.com/office/drawing/2014/main" id="{B11A5978-CED3-446E-B1D6-6FCFA88FEBE2}"/>
            </a:ext>
          </a:extLst>
        </xdr:cNvPr>
        <xdr:cNvSpPr txBox="1">
          <a:spLocks noChangeArrowheads="1"/>
        </xdr:cNvSpPr>
      </xdr:nvSpPr>
      <xdr:spPr bwMode="auto">
        <a:xfrm>
          <a:off x="3162300" y="17240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40398</xdr:rowOff>
    </xdr:to>
    <xdr:sp macro="" textlink="">
      <xdr:nvSpPr>
        <xdr:cNvPr id="32" name="Text Box 2">
          <a:extLst>
            <a:ext uri="{FF2B5EF4-FFF2-40B4-BE49-F238E27FC236}">
              <a16:creationId xmlns:a16="http://schemas.microsoft.com/office/drawing/2014/main" id="{99FA727C-50B3-4BBB-BD21-AA4D0D82E105}"/>
            </a:ext>
          </a:extLst>
        </xdr:cNvPr>
        <xdr:cNvSpPr txBox="1">
          <a:spLocks noChangeArrowheads="1"/>
        </xdr:cNvSpPr>
      </xdr:nvSpPr>
      <xdr:spPr bwMode="auto">
        <a:xfrm>
          <a:off x="3162300" y="1724025"/>
          <a:ext cx="76200" cy="20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40398</xdr:rowOff>
    </xdr:to>
    <xdr:sp macro="" textlink="">
      <xdr:nvSpPr>
        <xdr:cNvPr id="33" name="Text Box 2">
          <a:extLst>
            <a:ext uri="{FF2B5EF4-FFF2-40B4-BE49-F238E27FC236}">
              <a16:creationId xmlns:a16="http://schemas.microsoft.com/office/drawing/2014/main" id="{08E9B016-F789-4296-9145-F1E778E112DE}"/>
            </a:ext>
          </a:extLst>
        </xdr:cNvPr>
        <xdr:cNvSpPr txBox="1">
          <a:spLocks noChangeArrowheads="1"/>
        </xdr:cNvSpPr>
      </xdr:nvSpPr>
      <xdr:spPr bwMode="auto">
        <a:xfrm>
          <a:off x="3162300" y="1724025"/>
          <a:ext cx="76200" cy="20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25735</xdr:rowOff>
    </xdr:to>
    <xdr:sp macro="" textlink="">
      <xdr:nvSpPr>
        <xdr:cNvPr id="34" name="Text Box 2">
          <a:extLst>
            <a:ext uri="{FF2B5EF4-FFF2-40B4-BE49-F238E27FC236}">
              <a16:creationId xmlns:a16="http://schemas.microsoft.com/office/drawing/2014/main" id="{DF27322F-AA05-40FF-86C9-02948D6E0971}"/>
            </a:ext>
          </a:extLst>
        </xdr:cNvPr>
        <xdr:cNvSpPr txBox="1">
          <a:spLocks noChangeArrowheads="1"/>
        </xdr:cNvSpPr>
      </xdr:nvSpPr>
      <xdr:spPr bwMode="auto">
        <a:xfrm>
          <a:off x="3162300" y="1724025"/>
          <a:ext cx="76200" cy="187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63835</xdr:rowOff>
    </xdr:to>
    <xdr:sp macro="" textlink="">
      <xdr:nvSpPr>
        <xdr:cNvPr id="35" name="Text Box 2">
          <a:extLst>
            <a:ext uri="{FF2B5EF4-FFF2-40B4-BE49-F238E27FC236}">
              <a16:creationId xmlns:a16="http://schemas.microsoft.com/office/drawing/2014/main" id="{F76F6247-B3C8-45E0-A5A1-8BF017448801}"/>
            </a:ext>
          </a:extLst>
        </xdr:cNvPr>
        <xdr:cNvSpPr txBox="1">
          <a:spLocks noChangeArrowheads="1"/>
        </xdr:cNvSpPr>
      </xdr:nvSpPr>
      <xdr:spPr bwMode="auto">
        <a:xfrm>
          <a:off x="3162300" y="1724025"/>
          <a:ext cx="76200" cy="2257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25735</xdr:rowOff>
    </xdr:to>
    <xdr:sp macro="" textlink="">
      <xdr:nvSpPr>
        <xdr:cNvPr id="36" name="Text Box 2">
          <a:extLst>
            <a:ext uri="{FF2B5EF4-FFF2-40B4-BE49-F238E27FC236}">
              <a16:creationId xmlns:a16="http://schemas.microsoft.com/office/drawing/2014/main" id="{EDBEB7A5-B7BD-4DCF-9C65-9329EAC103AF}"/>
            </a:ext>
          </a:extLst>
        </xdr:cNvPr>
        <xdr:cNvSpPr txBox="1">
          <a:spLocks noChangeArrowheads="1"/>
        </xdr:cNvSpPr>
      </xdr:nvSpPr>
      <xdr:spPr bwMode="auto">
        <a:xfrm>
          <a:off x="3162300" y="1724025"/>
          <a:ext cx="76200" cy="187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63835</xdr:rowOff>
    </xdr:to>
    <xdr:sp macro="" textlink="">
      <xdr:nvSpPr>
        <xdr:cNvPr id="37" name="Text Box 2">
          <a:extLst>
            <a:ext uri="{FF2B5EF4-FFF2-40B4-BE49-F238E27FC236}">
              <a16:creationId xmlns:a16="http://schemas.microsoft.com/office/drawing/2014/main" id="{3F06F8F2-A4A4-496F-A264-AD7CEBEA63C8}"/>
            </a:ext>
          </a:extLst>
        </xdr:cNvPr>
        <xdr:cNvSpPr txBox="1">
          <a:spLocks noChangeArrowheads="1"/>
        </xdr:cNvSpPr>
      </xdr:nvSpPr>
      <xdr:spPr bwMode="auto">
        <a:xfrm>
          <a:off x="3162300" y="1724025"/>
          <a:ext cx="76200" cy="2257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25735</xdr:rowOff>
    </xdr:to>
    <xdr:sp macro="" textlink="">
      <xdr:nvSpPr>
        <xdr:cNvPr id="38" name="Text Box 2">
          <a:extLst>
            <a:ext uri="{FF2B5EF4-FFF2-40B4-BE49-F238E27FC236}">
              <a16:creationId xmlns:a16="http://schemas.microsoft.com/office/drawing/2014/main" id="{E3391ED3-E87A-407E-B20A-1508C2C82A19}"/>
            </a:ext>
          </a:extLst>
        </xdr:cNvPr>
        <xdr:cNvSpPr txBox="1">
          <a:spLocks noChangeArrowheads="1"/>
        </xdr:cNvSpPr>
      </xdr:nvSpPr>
      <xdr:spPr bwMode="auto">
        <a:xfrm>
          <a:off x="3162300" y="1724025"/>
          <a:ext cx="76200" cy="187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63835</xdr:rowOff>
    </xdr:to>
    <xdr:sp macro="" textlink="">
      <xdr:nvSpPr>
        <xdr:cNvPr id="39" name="Text Box 2">
          <a:extLst>
            <a:ext uri="{FF2B5EF4-FFF2-40B4-BE49-F238E27FC236}">
              <a16:creationId xmlns:a16="http://schemas.microsoft.com/office/drawing/2014/main" id="{F217C8E3-0C79-4D1B-9A68-5A44FB2E37D7}"/>
            </a:ext>
          </a:extLst>
        </xdr:cNvPr>
        <xdr:cNvSpPr txBox="1">
          <a:spLocks noChangeArrowheads="1"/>
        </xdr:cNvSpPr>
      </xdr:nvSpPr>
      <xdr:spPr bwMode="auto">
        <a:xfrm>
          <a:off x="3162300" y="1724025"/>
          <a:ext cx="76200" cy="2257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35260</xdr:rowOff>
    </xdr:to>
    <xdr:sp macro="" textlink="">
      <xdr:nvSpPr>
        <xdr:cNvPr id="40" name="Text Box 2">
          <a:extLst>
            <a:ext uri="{FF2B5EF4-FFF2-40B4-BE49-F238E27FC236}">
              <a16:creationId xmlns:a16="http://schemas.microsoft.com/office/drawing/2014/main" id="{A45802CB-766B-4136-836E-A45A3BE22E18}"/>
            </a:ext>
          </a:extLst>
        </xdr:cNvPr>
        <xdr:cNvSpPr txBox="1">
          <a:spLocks noChangeArrowheads="1"/>
        </xdr:cNvSpPr>
      </xdr:nvSpPr>
      <xdr:spPr bwMode="auto">
        <a:xfrm>
          <a:off x="3162300" y="17240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35260</xdr:rowOff>
    </xdr:to>
    <xdr:sp macro="" textlink="">
      <xdr:nvSpPr>
        <xdr:cNvPr id="41" name="Text Box 2">
          <a:extLst>
            <a:ext uri="{FF2B5EF4-FFF2-40B4-BE49-F238E27FC236}">
              <a16:creationId xmlns:a16="http://schemas.microsoft.com/office/drawing/2014/main" id="{D46C8138-761F-4A31-8C50-955E514CC5BA}"/>
            </a:ext>
          </a:extLst>
        </xdr:cNvPr>
        <xdr:cNvSpPr txBox="1">
          <a:spLocks noChangeArrowheads="1"/>
        </xdr:cNvSpPr>
      </xdr:nvSpPr>
      <xdr:spPr bwMode="auto">
        <a:xfrm>
          <a:off x="3162300" y="17240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35260</xdr:rowOff>
    </xdr:to>
    <xdr:sp macro="" textlink="">
      <xdr:nvSpPr>
        <xdr:cNvPr id="42" name="Text Box 2">
          <a:extLst>
            <a:ext uri="{FF2B5EF4-FFF2-40B4-BE49-F238E27FC236}">
              <a16:creationId xmlns:a16="http://schemas.microsoft.com/office/drawing/2014/main" id="{8D3C3901-4E9F-4839-8DFC-96F81576BF4C}"/>
            </a:ext>
          </a:extLst>
        </xdr:cNvPr>
        <xdr:cNvSpPr txBox="1">
          <a:spLocks noChangeArrowheads="1"/>
        </xdr:cNvSpPr>
      </xdr:nvSpPr>
      <xdr:spPr bwMode="auto">
        <a:xfrm>
          <a:off x="3162300" y="17240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73360</xdr:rowOff>
    </xdr:to>
    <xdr:sp macro="" textlink="">
      <xdr:nvSpPr>
        <xdr:cNvPr id="43" name="Text Box 2">
          <a:extLst>
            <a:ext uri="{FF2B5EF4-FFF2-40B4-BE49-F238E27FC236}">
              <a16:creationId xmlns:a16="http://schemas.microsoft.com/office/drawing/2014/main" id="{AA62F51C-A4EE-49CC-8E62-647C5ABE2ED5}"/>
            </a:ext>
          </a:extLst>
        </xdr:cNvPr>
        <xdr:cNvSpPr txBox="1">
          <a:spLocks noChangeArrowheads="1"/>
        </xdr:cNvSpPr>
      </xdr:nvSpPr>
      <xdr:spPr bwMode="auto">
        <a:xfrm>
          <a:off x="3162300" y="1724025"/>
          <a:ext cx="76200" cy="235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73360</xdr:rowOff>
    </xdr:to>
    <xdr:sp macro="" textlink="">
      <xdr:nvSpPr>
        <xdr:cNvPr id="44" name="Text Box 2">
          <a:extLst>
            <a:ext uri="{FF2B5EF4-FFF2-40B4-BE49-F238E27FC236}">
              <a16:creationId xmlns:a16="http://schemas.microsoft.com/office/drawing/2014/main" id="{432577C8-19A9-443B-8CF6-E74FB8191B02}"/>
            </a:ext>
          </a:extLst>
        </xdr:cNvPr>
        <xdr:cNvSpPr txBox="1">
          <a:spLocks noChangeArrowheads="1"/>
        </xdr:cNvSpPr>
      </xdr:nvSpPr>
      <xdr:spPr bwMode="auto">
        <a:xfrm>
          <a:off x="3162300" y="1724025"/>
          <a:ext cx="76200" cy="235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35260</xdr:rowOff>
    </xdr:to>
    <xdr:sp macro="" textlink="">
      <xdr:nvSpPr>
        <xdr:cNvPr id="45" name="Text Box 2">
          <a:extLst>
            <a:ext uri="{FF2B5EF4-FFF2-40B4-BE49-F238E27FC236}">
              <a16:creationId xmlns:a16="http://schemas.microsoft.com/office/drawing/2014/main" id="{E91079DB-985C-41B9-8391-B8D1111E91FD}"/>
            </a:ext>
          </a:extLst>
        </xdr:cNvPr>
        <xdr:cNvSpPr txBox="1">
          <a:spLocks noChangeArrowheads="1"/>
        </xdr:cNvSpPr>
      </xdr:nvSpPr>
      <xdr:spPr bwMode="auto">
        <a:xfrm>
          <a:off x="3162300" y="17240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35260</xdr:rowOff>
    </xdr:to>
    <xdr:sp macro="" textlink="">
      <xdr:nvSpPr>
        <xdr:cNvPr id="46" name="Text Box 2">
          <a:extLst>
            <a:ext uri="{FF2B5EF4-FFF2-40B4-BE49-F238E27FC236}">
              <a16:creationId xmlns:a16="http://schemas.microsoft.com/office/drawing/2014/main" id="{D0EE2274-C55F-49CA-A206-1AB850C8AD4C}"/>
            </a:ext>
          </a:extLst>
        </xdr:cNvPr>
        <xdr:cNvSpPr txBox="1">
          <a:spLocks noChangeArrowheads="1"/>
        </xdr:cNvSpPr>
      </xdr:nvSpPr>
      <xdr:spPr bwMode="auto">
        <a:xfrm>
          <a:off x="3162300" y="17240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35260</xdr:rowOff>
    </xdr:to>
    <xdr:sp macro="" textlink="">
      <xdr:nvSpPr>
        <xdr:cNvPr id="47" name="Text Box 2">
          <a:extLst>
            <a:ext uri="{FF2B5EF4-FFF2-40B4-BE49-F238E27FC236}">
              <a16:creationId xmlns:a16="http://schemas.microsoft.com/office/drawing/2014/main" id="{310ED54C-6D74-4B55-8ECA-54290D6975F9}"/>
            </a:ext>
          </a:extLst>
        </xdr:cNvPr>
        <xdr:cNvSpPr txBox="1">
          <a:spLocks noChangeArrowheads="1"/>
        </xdr:cNvSpPr>
      </xdr:nvSpPr>
      <xdr:spPr bwMode="auto">
        <a:xfrm>
          <a:off x="3162300" y="17240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25735</xdr:rowOff>
    </xdr:to>
    <xdr:sp macro="" textlink="">
      <xdr:nvSpPr>
        <xdr:cNvPr id="48" name="Text Box 2">
          <a:extLst>
            <a:ext uri="{FF2B5EF4-FFF2-40B4-BE49-F238E27FC236}">
              <a16:creationId xmlns:a16="http://schemas.microsoft.com/office/drawing/2014/main" id="{16426BBA-FE50-4602-9631-718197E8C361}"/>
            </a:ext>
          </a:extLst>
        </xdr:cNvPr>
        <xdr:cNvSpPr txBox="1">
          <a:spLocks noChangeArrowheads="1"/>
        </xdr:cNvSpPr>
      </xdr:nvSpPr>
      <xdr:spPr bwMode="auto">
        <a:xfrm>
          <a:off x="3162300" y="1724025"/>
          <a:ext cx="76200" cy="187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25735</xdr:rowOff>
    </xdr:to>
    <xdr:sp macro="" textlink="">
      <xdr:nvSpPr>
        <xdr:cNvPr id="49" name="Text Box 2">
          <a:extLst>
            <a:ext uri="{FF2B5EF4-FFF2-40B4-BE49-F238E27FC236}">
              <a16:creationId xmlns:a16="http://schemas.microsoft.com/office/drawing/2014/main" id="{C272762E-6711-4C24-8548-5270864020AA}"/>
            </a:ext>
          </a:extLst>
        </xdr:cNvPr>
        <xdr:cNvSpPr txBox="1">
          <a:spLocks noChangeArrowheads="1"/>
        </xdr:cNvSpPr>
      </xdr:nvSpPr>
      <xdr:spPr bwMode="auto">
        <a:xfrm>
          <a:off x="3162300" y="1724025"/>
          <a:ext cx="76200" cy="1876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25929</xdr:rowOff>
    </xdr:to>
    <xdr:sp macro="" textlink="">
      <xdr:nvSpPr>
        <xdr:cNvPr id="50" name="Text Box 2">
          <a:extLst>
            <a:ext uri="{FF2B5EF4-FFF2-40B4-BE49-F238E27FC236}">
              <a16:creationId xmlns:a16="http://schemas.microsoft.com/office/drawing/2014/main" id="{A9B174C2-F865-4694-95F2-9038D79A2961}"/>
            </a:ext>
          </a:extLst>
        </xdr:cNvPr>
        <xdr:cNvSpPr txBox="1">
          <a:spLocks noChangeArrowheads="1"/>
        </xdr:cNvSpPr>
      </xdr:nvSpPr>
      <xdr:spPr bwMode="auto">
        <a:xfrm>
          <a:off x="2924175" y="1466850"/>
          <a:ext cx="76200" cy="25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64029</xdr:rowOff>
    </xdr:to>
    <xdr:sp macro="" textlink="">
      <xdr:nvSpPr>
        <xdr:cNvPr id="51" name="Text Box 2">
          <a:extLst>
            <a:ext uri="{FF2B5EF4-FFF2-40B4-BE49-F238E27FC236}">
              <a16:creationId xmlns:a16="http://schemas.microsoft.com/office/drawing/2014/main" id="{6485E60E-F5EE-4BCD-8700-8D09044D35B7}"/>
            </a:ext>
          </a:extLst>
        </xdr:cNvPr>
        <xdr:cNvSpPr txBox="1">
          <a:spLocks noChangeArrowheads="1"/>
        </xdr:cNvSpPr>
      </xdr:nvSpPr>
      <xdr:spPr bwMode="auto">
        <a:xfrm>
          <a:off x="2924175" y="1466850"/>
          <a:ext cx="76200" cy="64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25929</xdr:rowOff>
    </xdr:to>
    <xdr:sp macro="" textlink="">
      <xdr:nvSpPr>
        <xdr:cNvPr id="52" name="Text Box 2">
          <a:extLst>
            <a:ext uri="{FF2B5EF4-FFF2-40B4-BE49-F238E27FC236}">
              <a16:creationId xmlns:a16="http://schemas.microsoft.com/office/drawing/2014/main" id="{0681C3C5-A11E-4A1D-BB44-E9F744E0BD59}"/>
            </a:ext>
          </a:extLst>
        </xdr:cNvPr>
        <xdr:cNvSpPr txBox="1">
          <a:spLocks noChangeArrowheads="1"/>
        </xdr:cNvSpPr>
      </xdr:nvSpPr>
      <xdr:spPr bwMode="auto">
        <a:xfrm>
          <a:off x="2924175" y="1466850"/>
          <a:ext cx="76200" cy="25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64029</xdr:rowOff>
    </xdr:to>
    <xdr:sp macro="" textlink="">
      <xdr:nvSpPr>
        <xdr:cNvPr id="53" name="Text Box 2">
          <a:extLst>
            <a:ext uri="{FF2B5EF4-FFF2-40B4-BE49-F238E27FC236}">
              <a16:creationId xmlns:a16="http://schemas.microsoft.com/office/drawing/2014/main" id="{4CFAC0E9-DC8D-4005-BE36-F37674CB70B1}"/>
            </a:ext>
          </a:extLst>
        </xdr:cNvPr>
        <xdr:cNvSpPr txBox="1">
          <a:spLocks noChangeArrowheads="1"/>
        </xdr:cNvSpPr>
      </xdr:nvSpPr>
      <xdr:spPr bwMode="auto">
        <a:xfrm>
          <a:off x="2924175" y="1466850"/>
          <a:ext cx="76200" cy="64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25929</xdr:rowOff>
    </xdr:to>
    <xdr:sp macro="" textlink="">
      <xdr:nvSpPr>
        <xdr:cNvPr id="54" name="Text Box 2">
          <a:extLst>
            <a:ext uri="{FF2B5EF4-FFF2-40B4-BE49-F238E27FC236}">
              <a16:creationId xmlns:a16="http://schemas.microsoft.com/office/drawing/2014/main" id="{DF230FF7-4C5E-4032-B9D6-C25E7FF5BA44}"/>
            </a:ext>
          </a:extLst>
        </xdr:cNvPr>
        <xdr:cNvSpPr txBox="1">
          <a:spLocks noChangeArrowheads="1"/>
        </xdr:cNvSpPr>
      </xdr:nvSpPr>
      <xdr:spPr bwMode="auto">
        <a:xfrm>
          <a:off x="2924175" y="1466850"/>
          <a:ext cx="76200" cy="25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64029</xdr:rowOff>
    </xdr:to>
    <xdr:sp macro="" textlink="">
      <xdr:nvSpPr>
        <xdr:cNvPr id="55" name="Text Box 2">
          <a:extLst>
            <a:ext uri="{FF2B5EF4-FFF2-40B4-BE49-F238E27FC236}">
              <a16:creationId xmlns:a16="http://schemas.microsoft.com/office/drawing/2014/main" id="{84394AE7-520E-4D2F-BBF3-58DD5AA48653}"/>
            </a:ext>
          </a:extLst>
        </xdr:cNvPr>
        <xdr:cNvSpPr txBox="1">
          <a:spLocks noChangeArrowheads="1"/>
        </xdr:cNvSpPr>
      </xdr:nvSpPr>
      <xdr:spPr bwMode="auto">
        <a:xfrm>
          <a:off x="2924175" y="1466850"/>
          <a:ext cx="76200" cy="64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56" name="Text Box 2">
          <a:extLst>
            <a:ext uri="{FF2B5EF4-FFF2-40B4-BE49-F238E27FC236}">
              <a16:creationId xmlns:a16="http://schemas.microsoft.com/office/drawing/2014/main" id="{7AB4809A-D58B-42A9-9362-AF089301667D}"/>
            </a:ext>
          </a:extLst>
        </xdr:cNvPr>
        <xdr:cNvSpPr txBox="1">
          <a:spLocks noChangeArrowheads="1"/>
        </xdr:cNvSpPr>
      </xdr:nvSpPr>
      <xdr:spPr bwMode="auto">
        <a:xfrm>
          <a:off x="2924175" y="1466850"/>
          <a:ext cx="76200" cy="35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57" name="Text Box 2">
          <a:extLst>
            <a:ext uri="{FF2B5EF4-FFF2-40B4-BE49-F238E27FC236}">
              <a16:creationId xmlns:a16="http://schemas.microsoft.com/office/drawing/2014/main" id="{ECA825B9-098F-4D70-B56C-FCE9A92CFD2B}"/>
            </a:ext>
          </a:extLst>
        </xdr:cNvPr>
        <xdr:cNvSpPr txBox="1">
          <a:spLocks noChangeArrowheads="1"/>
        </xdr:cNvSpPr>
      </xdr:nvSpPr>
      <xdr:spPr bwMode="auto">
        <a:xfrm>
          <a:off x="2924175" y="1466850"/>
          <a:ext cx="76200" cy="35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58" name="Text Box 2">
          <a:extLst>
            <a:ext uri="{FF2B5EF4-FFF2-40B4-BE49-F238E27FC236}">
              <a16:creationId xmlns:a16="http://schemas.microsoft.com/office/drawing/2014/main" id="{0EB4EB9B-287B-44A6-8E02-3484F34DCBAE}"/>
            </a:ext>
          </a:extLst>
        </xdr:cNvPr>
        <xdr:cNvSpPr txBox="1">
          <a:spLocks noChangeArrowheads="1"/>
        </xdr:cNvSpPr>
      </xdr:nvSpPr>
      <xdr:spPr bwMode="auto">
        <a:xfrm>
          <a:off x="2924175" y="1466850"/>
          <a:ext cx="76200" cy="35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73554</xdr:rowOff>
    </xdr:to>
    <xdr:sp macro="" textlink="">
      <xdr:nvSpPr>
        <xdr:cNvPr id="59" name="Text Box 2">
          <a:extLst>
            <a:ext uri="{FF2B5EF4-FFF2-40B4-BE49-F238E27FC236}">
              <a16:creationId xmlns:a16="http://schemas.microsoft.com/office/drawing/2014/main" id="{50D3A200-074A-44C1-9C91-66C4F14C53B8}"/>
            </a:ext>
          </a:extLst>
        </xdr:cNvPr>
        <xdr:cNvSpPr txBox="1">
          <a:spLocks noChangeArrowheads="1"/>
        </xdr:cNvSpPr>
      </xdr:nvSpPr>
      <xdr:spPr bwMode="auto">
        <a:xfrm>
          <a:off x="2924175" y="1466850"/>
          <a:ext cx="76200" cy="735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73554</xdr:rowOff>
    </xdr:to>
    <xdr:sp macro="" textlink="">
      <xdr:nvSpPr>
        <xdr:cNvPr id="60" name="Text Box 2">
          <a:extLst>
            <a:ext uri="{FF2B5EF4-FFF2-40B4-BE49-F238E27FC236}">
              <a16:creationId xmlns:a16="http://schemas.microsoft.com/office/drawing/2014/main" id="{EA9D8AD5-3332-4D9C-9D30-AC03C75FF9A7}"/>
            </a:ext>
          </a:extLst>
        </xdr:cNvPr>
        <xdr:cNvSpPr txBox="1">
          <a:spLocks noChangeArrowheads="1"/>
        </xdr:cNvSpPr>
      </xdr:nvSpPr>
      <xdr:spPr bwMode="auto">
        <a:xfrm>
          <a:off x="2924175" y="1466850"/>
          <a:ext cx="76200" cy="735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61" name="Text Box 2">
          <a:extLst>
            <a:ext uri="{FF2B5EF4-FFF2-40B4-BE49-F238E27FC236}">
              <a16:creationId xmlns:a16="http://schemas.microsoft.com/office/drawing/2014/main" id="{F4CF6F2C-84B8-458F-8A42-ADB1C0FB6C88}"/>
            </a:ext>
          </a:extLst>
        </xdr:cNvPr>
        <xdr:cNvSpPr txBox="1">
          <a:spLocks noChangeArrowheads="1"/>
        </xdr:cNvSpPr>
      </xdr:nvSpPr>
      <xdr:spPr bwMode="auto">
        <a:xfrm>
          <a:off x="2924175" y="1466850"/>
          <a:ext cx="76200" cy="35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62" name="Text Box 2">
          <a:extLst>
            <a:ext uri="{FF2B5EF4-FFF2-40B4-BE49-F238E27FC236}">
              <a16:creationId xmlns:a16="http://schemas.microsoft.com/office/drawing/2014/main" id="{088AF604-04D6-4883-AA46-621F40E36728}"/>
            </a:ext>
          </a:extLst>
        </xdr:cNvPr>
        <xdr:cNvSpPr txBox="1">
          <a:spLocks noChangeArrowheads="1"/>
        </xdr:cNvSpPr>
      </xdr:nvSpPr>
      <xdr:spPr bwMode="auto">
        <a:xfrm>
          <a:off x="2924175" y="1466850"/>
          <a:ext cx="76200" cy="35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35454</xdr:rowOff>
    </xdr:to>
    <xdr:sp macro="" textlink="">
      <xdr:nvSpPr>
        <xdr:cNvPr id="63" name="Text Box 2">
          <a:extLst>
            <a:ext uri="{FF2B5EF4-FFF2-40B4-BE49-F238E27FC236}">
              <a16:creationId xmlns:a16="http://schemas.microsoft.com/office/drawing/2014/main" id="{FEC0F30A-965B-4CCF-B462-E1F205ED0A49}"/>
            </a:ext>
          </a:extLst>
        </xdr:cNvPr>
        <xdr:cNvSpPr txBox="1">
          <a:spLocks noChangeArrowheads="1"/>
        </xdr:cNvSpPr>
      </xdr:nvSpPr>
      <xdr:spPr bwMode="auto">
        <a:xfrm>
          <a:off x="2924175" y="1466850"/>
          <a:ext cx="76200" cy="354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25929</xdr:rowOff>
    </xdr:to>
    <xdr:sp macro="" textlink="">
      <xdr:nvSpPr>
        <xdr:cNvPr id="64" name="Text Box 2">
          <a:extLst>
            <a:ext uri="{FF2B5EF4-FFF2-40B4-BE49-F238E27FC236}">
              <a16:creationId xmlns:a16="http://schemas.microsoft.com/office/drawing/2014/main" id="{289768BD-5602-4579-A4D1-9647F54A8BC4}"/>
            </a:ext>
          </a:extLst>
        </xdr:cNvPr>
        <xdr:cNvSpPr txBox="1">
          <a:spLocks noChangeArrowheads="1"/>
        </xdr:cNvSpPr>
      </xdr:nvSpPr>
      <xdr:spPr bwMode="auto">
        <a:xfrm>
          <a:off x="2924175" y="1466850"/>
          <a:ext cx="76200" cy="25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5</xdr:row>
      <xdr:rowOff>25929</xdr:rowOff>
    </xdr:to>
    <xdr:sp macro="" textlink="">
      <xdr:nvSpPr>
        <xdr:cNvPr id="65" name="Text Box 2">
          <a:extLst>
            <a:ext uri="{FF2B5EF4-FFF2-40B4-BE49-F238E27FC236}">
              <a16:creationId xmlns:a16="http://schemas.microsoft.com/office/drawing/2014/main" id="{58BAEDE7-BEA9-46BA-A126-84F3A9E0B1CB}"/>
            </a:ext>
          </a:extLst>
        </xdr:cNvPr>
        <xdr:cNvSpPr txBox="1">
          <a:spLocks noChangeArrowheads="1"/>
        </xdr:cNvSpPr>
      </xdr:nvSpPr>
      <xdr:spPr bwMode="auto">
        <a:xfrm>
          <a:off x="2924175" y="1466850"/>
          <a:ext cx="76200" cy="259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82474</xdr:rowOff>
    </xdr:to>
    <xdr:sp macro="" textlink="">
      <xdr:nvSpPr>
        <xdr:cNvPr id="66" name="Text Box 2">
          <a:extLst>
            <a:ext uri="{FF2B5EF4-FFF2-40B4-BE49-F238E27FC236}">
              <a16:creationId xmlns:a16="http://schemas.microsoft.com/office/drawing/2014/main" id="{8E57892E-762F-47E2-910D-E6843A1AA2A2}"/>
            </a:ext>
          </a:extLst>
        </xdr:cNvPr>
        <xdr:cNvSpPr txBox="1">
          <a:spLocks noChangeArrowheads="1"/>
        </xdr:cNvSpPr>
      </xdr:nvSpPr>
      <xdr:spPr bwMode="auto">
        <a:xfrm>
          <a:off x="2924175" y="1466850"/>
          <a:ext cx="76200" cy="415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72949</xdr:rowOff>
    </xdr:to>
    <xdr:sp macro="" textlink="">
      <xdr:nvSpPr>
        <xdr:cNvPr id="67" name="Text Box 2">
          <a:extLst>
            <a:ext uri="{FF2B5EF4-FFF2-40B4-BE49-F238E27FC236}">
              <a16:creationId xmlns:a16="http://schemas.microsoft.com/office/drawing/2014/main" id="{90EAB07C-3BF8-4626-AEF7-50A8FC577AEC}"/>
            </a:ext>
          </a:extLst>
        </xdr:cNvPr>
        <xdr:cNvSpPr txBox="1">
          <a:spLocks noChangeArrowheads="1"/>
        </xdr:cNvSpPr>
      </xdr:nvSpPr>
      <xdr:spPr bwMode="auto">
        <a:xfrm>
          <a:off x="2924175" y="1466850"/>
          <a:ext cx="76200" cy="406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111049</xdr:rowOff>
    </xdr:to>
    <xdr:sp macro="" textlink="">
      <xdr:nvSpPr>
        <xdr:cNvPr id="68" name="Text Box 2">
          <a:extLst>
            <a:ext uri="{FF2B5EF4-FFF2-40B4-BE49-F238E27FC236}">
              <a16:creationId xmlns:a16="http://schemas.microsoft.com/office/drawing/2014/main" id="{4629C922-7979-471E-A32C-F845E85B7AD4}"/>
            </a:ext>
          </a:extLst>
        </xdr:cNvPr>
        <xdr:cNvSpPr txBox="1">
          <a:spLocks noChangeArrowheads="1"/>
        </xdr:cNvSpPr>
      </xdr:nvSpPr>
      <xdr:spPr bwMode="auto">
        <a:xfrm>
          <a:off x="2924175" y="1466850"/>
          <a:ext cx="76200" cy="4444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72949</xdr:rowOff>
    </xdr:to>
    <xdr:sp macro="" textlink="">
      <xdr:nvSpPr>
        <xdr:cNvPr id="69" name="Text Box 2">
          <a:extLst>
            <a:ext uri="{FF2B5EF4-FFF2-40B4-BE49-F238E27FC236}">
              <a16:creationId xmlns:a16="http://schemas.microsoft.com/office/drawing/2014/main" id="{06AA1156-6268-46F7-87EC-21C96EA09155}"/>
            </a:ext>
          </a:extLst>
        </xdr:cNvPr>
        <xdr:cNvSpPr txBox="1">
          <a:spLocks noChangeArrowheads="1"/>
        </xdr:cNvSpPr>
      </xdr:nvSpPr>
      <xdr:spPr bwMode="auto">
        <a:xfrm>
          <a:off x="2924175" y="1466850"/>
          <a:ext cx="76200" cy="406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111049</xdr:rowOff>
    </xdr:to>
    <xdr:sp macro="" textlink="">
      <xdr:nvSpPr>
        <xdr:cNvPr id="70" name="Text Box 2">
          <a:extLst>
            <a:ext uri="{FF2B5EF4-FFF2-40B4-BE49-F238E27FC236}">
              <a16:creationId xmlns:a16="http://schemas.microsoft.com/office/drawing/2014/main" id="{FEFBBE1A-1BCA-4E98-B8FD-8FAEF290B4A8}"/>
            </a:ext>
          </a:extLst>
        </xdr:cNvPr>
        <xdr:cNvSpPr txBox="1">
          <a:spLocks noChangeArrowheads="1"/>
        </xdr:cNvSpPr>
      </xdr:nvSpPr>
      <xdr:spPr bwMode="auto">
        <a:xfrm>
          <a:off x="2924175" y="1466850"/>
          <a:ext cx="76200" cy="4444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72949</xdr:rowOff>
    </xdr:to>
    <xdr:sp macro="" textlink="">
      <xdr:nvSpPr>
        <xdr:cNvPr id="71" name="Text Box 2">
          <a:extLst>
            <a:ext uri="{FF2B5EF4-FFF2-40B4-BE49-F238E27FC236}">
              <a16:creationId xmlns:a16="http://schemas.microsoft.com/office/drawing/2014/main" id="{2D2CBF9F-B9F0-4B60-9DAA-B2E783584AFB}"/>
            </a:ext>
          </a:extLst>
        </xdr:cNvPr>
        <xdr:cNvSpPr txBox="1">
          <a:spLocks noChangeArrowheads="1"/>
        </xdr:cNvSpPr>
      </xdr:nvSpPr>
      <xdr:spPr bwMode="auto">
        <a:xfrm>
          <a:off x="2924175" y="1466850"/>
          <a:ext cx="76200" cy="406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111049</xdr:rowOff>
    </xdr:to>
    <xdr:sp macro="" textlink="">
      <xdr:nvSpPr>
        <xdr:cNvPr id="72" name="Text Box 2">
          <a:extLst>
            <a:ext uri="{FF2B5EF4-FFF2-40B4-BE49-F238E27FC236}">
              <a16:creationId xmlns:a16="http://schemas.microsoft.com/office/drawing/2014/main" id="{20FDAD45-402E-472A-B00F-ED19242EC792}"/>
            </a:ext>
          </a:extLst>
        </xdr:cNvPr>
        <xdr:cNvSpPr txBox="1">
          <a:spLocks noChangeArrowheads="1"/>
        </xdr:cNvSpPr>
      </xdr:nvSpPr>
      <xdr:spPr bwMode="auto">
        <a:xfrm>
          <a:off x="2924175" y="1466850"/>
          <a:ext cx="76200" cy="4444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82474</xdr:rowOff>
    </xdr:to>
    <xdr:sp macro="" textlink="">
      <xdr:nvSpPr>
        <xdr:cNvPr id="73" name="Text Box 2">
          <a:extLst>
            <a:ext uri="{FF2B5EF4-FFF2-40B4-BE49-F238E27FC236}">
              <a16:creationId xmlns:a16="http://schemas.microsoft.com/office/drawing/2014/main" id="{0F0F1817-FFC8-4129-96B6-327A5D0EB379}"/>
            </a:ext>
          </a:extLst>
        </xdr:cNvPr>
        <xdr:cNvSpPr txBox="1">
          <a:spLocks noChangeArrowheads="1"/>
        </xdr:cNvSpPr>
      </xdr:nvSpPr>
      <xdr:spPr bwMode="auto">
        <a:xfrm>
          <a:off x="2924175" y="1466850"/>
          <a:ext cx="76200" cy="415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82474</xdr:rowOff>
    </xdr:to>
    <xdr:sp macro="" textlink="">
      <xdr:nvSpPr>
        <xdr:cNvPr id="74" name="Text Box 2">
          <a:extLst>
            <a:ext uri="{FF2B5EF4-FFF2-40B4-BE49-F238E27FC236}">
              <a16:creationId xmlns:a16="http://schemas.microsoft.com/office/drawing/2014/main" id="{1CF1D80B-068E-41FC-91FC-DDDD9A30E862}"/>
            </a:ext>
          </a:extLst>
        </xdr:cNvPr>
        <xdr:cNvSpPr txBox="1">
          <a:spLocks noChangeArrowheads="1"/>
        </xdr:cNvSpPr>
      </xdr:nvSpPr>
      <xdr:spPr bwMode="auto">
        <a:xfrm>
          <a:off x="2924175" y="1466850"/>
          <a:ext cx="76200" cy="415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82474</xdr:rowOff>
    </xdr:to>
    <xdr:sp macro="" textlink="">
      <xdr:nvSpPr>
        <xdr:cNvPr id="75" name="Text Box 2">
          <a:extLst>
            <a:ext uri="{FF2B5EF4-FFF2-40B4-BE49-F238E27FC236}">
              <a16:creationId xmlns:a16="http://schemas.microsoft.com/office/drawing/2014/main" id="{AACF5717-0F5D-4C4F-BAEF-9ADF91FBBC6F}"/>
            </a:ext>
          </a:extLst>
        </xdr:cNvPr>
        <xdr:cNvSpPr txBox="1">
          <a:spLocks noChangeArrowheads="1"/>
        </xdr:cNvSpPr>
      </xdr:nvSpPr>
      <xdr:spPr bwMode="auto">
        <a:xfrm>
          <a:off x="2924175" y="1466850"/>
          <a:ext cx="76200" cy="415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120574</xdr:rowOff>
    </xdr:to>
    <xdr:sp macro="" textlink="">
      <xdr:nvSpPr>
        <xdr:cNvPr id="76" name="Text Box 2">
          <a:extLst>
            <a:ext uri="{FF2B5EF4-FFF2-40B4-BE49-F238E27FC236}">
              <a16:creationId xmlns:a16="http://schemas.microsoft.com/office/drawing/2014/main" id="{76EA4325-34D3-4F87-B06C-F51889B8A57B}"/>
            </a:ext>
          </a:extLst>
        </xdr:cNvPr>
        <xdr:cNvSpPr txBox="1">
          <a:spLocks noChangeArrowheads="1"/>
        </xdr:cNvSpPr>
      </xdr:nvSpPr>
      <xdr:spPr bwMode="auto">
        <a:xfrm>
          <a:off x="2924175" y="1466850"/>
          <a:ext cx="76200" cy="4539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120574</xdr:rowOff>
    </xdr:to>
    <xdr:sp macro="" textlink="">
      <xdr:nvSpPr>
        <xdr:cNvPr id="77" name="Text Box 2">
          <a:extLst>
            <a:ext uri="{FF2B5EF4-FFF2-40B4-BE49-F238E27FC236}">
              <a16:creationId xmlns:a16="http://schemas.microsoft.com/office/drawing/2014/main" id="{01AD1FC1-3BED-4B42-864E-A1102CD1E89E}"/>
            </a:ext>
          </a:extLst>
        </xdr:cNvPr>
        <xdr:cNvSpPr txBox="1">
          <a:spLocks noChangeArrowheads="1"/>
        </xdr:cNvSpPr>
      </xdr:nvSpPr>
      <xdr:spPr bwMode="auto">
        <a:xfrm>
          <a:off x="2924175" y="1466850"/>
          <a:ext cx="76200" cy="4539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82474</xdr:rowOff>
    </xdr:to>
    <xdr:sp macro="" textlink="">
      <xdr:nvSpPr>
        <xdr:cNvPr id="78" name="Text Box 2">
          <a:extLst>
            <a:ext uri="{FF2B5EF4-FFF2-40B4-BE49-F238E27FC236}">
              <a16:creationId xmlns:a16="http://schemas.microsoft.com/office/drawing/2014/main" id="{D5AD88C2-2D86-4C6E-B285-0CEA453E01C1}"/>
            </a:ext>
          </a:extLst>
        </xdr:cNvPr>
        <xdr:cNvSpPr txBox="1">
          <a:spLocks noChangeArrowheads="1"/>
        </xdr:cNvSpPr>
      </xdr:nvSpPr>
      <xdr:spPr bwMode="auto">
        <a:xfrm>
          <a:off x="2924175" y="1466850"/>
          <a:ext cx="76200" cy="415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82474</xdr:rowOff>
    </xdr:to>
    <xdr:sp macro="" textlink="">
      <xdr:nvSpPr>
        <xdr:cNvPr id="79" name="Text Box 2">
          <a:extLst>
            <a:ext uri="{FF2B5EF4-FFF2-40B4-BE49-F238E27FC236}">
              <a16:creationId xmlns:a16="http://schemas.microsoft.com/office/drawing/2014/main" id="{B5D2D600-6EBB-434A-87C4-70102A1F9196}"/>
            </a:ext>
          </a:extLst>
        </xdr:cNvPr>
        <xdr:cNvSpPr txBox="1">
          <a:spLocks noChangeArrowheads="1"/>
        </xdr:cNvSpPr>
      </xdr:nvSpPr>
      <xdr:spPr bwMode="auto">
        <a:xfrm>
          <a:off x="2924175" y="1466850"/>
          <a:ext cx="76200" cy="415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82474</xdr:rowOff>
    </xdr:to>
    <xdr:sp macro="" textlink="">
      <xdr:nvSpPr>
        <xdr:cNvPr id="80" name="Text Box 2">
          <a:extLst>
            <a:ext uri="{FF2B5EF4-FFF2-40B4-BE49-F238E27FC236}">
              <a16:creationId xmlns:a16="http://schemas.microsoft.com/office/drawing/2014/main" id="{2AF6928F-8335-4CCA-9BDD-45AACB5EBBEE}"/>
            </a:ext>
          </a:extLst>
        </xdr:cNvPr>
        <xdr:cNvSpPr txBox="1">
          <a:spLocks noChangeArrowheads="1"/>
        </xdr:cNvSpPr>
      </xdr:nvSpPr>
      <xdr:spPr bwMode="auto">
        <a:xfrm>
          <a:off x="2924175" y="1466850"/>
          <a:ext cx="76200" cy="415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72949</xdr:rowOff>
    </xdr:to>
    <xdr:sp macro="" textlink="">
      <xdr:nvSpPr>
        <xdr:cNvPr id="81" name="Text Box 2">
          <a:extLst>
            <a:ext uri="{FF2B5EF4-FFF2-40B4-BE49-F238E27FC236}">
              <a16:creationId xmlns:a16="http://schemas.microsoft.com/office/drawing/2014/main" id="{17816519-1299-4866-918F-844E52098296}"/>
            </a:ext>
          </a:extLst>
        </xdr:cNvPr>
        <xdr:cNvSpPr txBox="1">
          <a:spLocks noChangeArrowheads="1"/>
        </xdr:cNvSpPr>
      </xdr:nvSpPr>
      <xdr:spPr bwMode="auto">
        <a:xfrm>
          <a:off x="2924175" y="1466850"/>
          <a:ext cx="76200" cy="406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72949</xdr:rowOff>
    </xdr:to>
    <xdr:sp macro="" textlink="">
      <xdr:nvSpPr>
        <xdr:cNvPr id="82" name="Text Box 2">
          <a:extLst>
            <a:ext uri="{FF2B5EF4-FFF2-40B4-BE49-F238E27FC236}">
              <a16:creationId xmlns:a16="http://schemas.microsoft.com/office/drawing/2014/main" id="{F5F98D2D-E7D8-48B3-9714-7F02C1E1ECBD}"/>
            </a:ext>
          </a:extLst>
        </xdr:cNvPr>
        <xdr:cNvSpPr txBox="1">
          <a:spLocks noChangeArrowheads="1"/>
        </xdr:cNvSpPr>
      </xdr:nvSpPr>
      <xdr:spPr bwMode="auto">
        <a:xfrm>
          <a:off x="2924175" y="1466850"/>
          <a:ext cx="76200" cy="406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44374</xdr:rowOff>
    </xdr:to>
    <xdr:sp macro="" textlink="">
      <xdr:nvSpPr>
        <xdr:cNvPr id="83" name="Text Box 2">
          <a:extLst>
            <a:ext uri="{FF2B5EF4-FFF2-40B4-BE49-F238E27FC236}">
              <a16:creationId xmlns:a16="http://schemas.microsoft.com/office/drawing/2014/main" id="{37B08A6D-BEA6-4C05-9CCC-84F78290BB0E}"/>
            </a:ext>
          </a:extLst>
        </xdr:cNvPr>
        <xdr:cNvSpPr txBox="1">
          <a:spLocks noChangeArrowheads="1"/>
        </xdr:cNvSpPr>
      </xdr:nvSpPr>
      <xdr:spPr bwMode="auto">
        <a:xfrm>
          <a:off x="2924175" y="1466850"/>
          <a:ext cx="76200" cy="3777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82474</xdr:rowOff>
    </xdr:to>
    <xdr:sp macro="" textlink="">
      <xdr:nvSpPr>
        <xdr:cNvPr id="84" name="Text Box 2">
          <a:extLst>
            <a:ext uri="{FF2B5EF4-FFF2-40B4-BE49-F238E27FC236}">
              <a16:creationId xmlns:a16="http://schemas.microsoft.com/office/drawing/2014/main" id="{39745E7A-FC79-4FAB-9D1A-A5008C2B6B3C}"/>
            </a:ext>
          </a:extLst>
        </xdr:cNvPr>
        <xdr:cNvSpPr txBox="1">
          <a:spLocks noChangeArrowheads="1"/>
        </xdr:cNvSpPr>
      </xdr:nvSpPr>
      <xdr:spPr bwMode="auto">
        <a:xfrm>
          <a:off x="2924175" y="1466850"/>
          <a:ext cx="76200" cy="415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44374</xdr:rowOff>
    </xdr:to>
    <xdr:sp macro="" textlink="">
      <xdr:nvSpPr>
        <xdr:cNvPr id="85" name="Text Box 2">
          <a:extLst>
            <a:ext uri="{FF2B5EF4-FFF2-40B4-BE49-F238E27FC236}">
              <a16:creationId xmlns:a16="http://schemas.microsoft.com/office/drawing/2014/main" id="{EFAF0369-9727-4167-AC75-70855AD77C10}"/>
            </a:ext>
          </a:extLst>
        </xdr:cNvPr>
        <xdr:cNvSpPr txBox="1">
          <a:spLocks noChangeArrowheads="1"/>
        </xdr:cNvSpPr>
      </xdr:nvSpPr>
      <xdr:spPr bwMode="auto">
        <a:xfrm>
          <a:off x="2924175" y="1466850"/>
          <a:ext cx="76200" cy="3777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82474</xdr:rowOff>
    </xdr:to>
    <xdr:sp macro="" textlink="">
      <xdr:nvSpPr>
        <xdr:cNvPr id="86" name="Text Box 2">
          <a:extLst>
            <a:ext uri="{FF2B5EF4-FFF2-40B4-BE49-F238E27FC236}">
              <a16:creationId xmlns:a16="http://schemas.microsoft.com/office/drawing/2014/main" id="{E4F80B1B-57C3-4374-8C5E-0232AAF8EE83}"/>
            </a:ext>
          </a:extLst>
        </xdr:cNvPr>
        <xdr:cNvSpPr txBox="1">
          <a:spLocks noChangeArrowheads="1"/>
        </xdr:cNvSpPr>
      </xdr:nvSpPr>
      <xdr:spPr bwMode="auto">
        <a:xfrm>
          <a:off x="2924175" y="1466850"/>
          <a:ext cx="76200" cy="415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44374</xdr:rowOff>
    </xdr:to>
    <xdr:sp macro="" textlink="">
      <xdr:nvSpPr>
        <xdr:cNvPr id="87" name="Text Box 2">
          <a:extLst>
            <a:ext uri="{FF2B5EF4-FFF2-40B4-BE49-F238E27FC236}">
              <a16:creationId xmlns:a16="http://schemas.microsoft.com/office/drawing/2014/main" id="{26737833-487E-4686-8604-9A9A27C5A8A6}"/>
            </a:ext>
          </a:extLst>
        </xdr:cNvPr>
        <xdr:cNvSpPr txBox="1">
          <a:spLocks noChangeArrowheads="1"/>
        </xdr:cNvSpPr>
      </xdr:nvSpPr>
      <xdr:spPr bwMode="auto">
        <a:xfrm>
          <a:off x="2924175" y="1466850"/>
          <a:ext cx="76200" cy="3777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82474</xdr:rowOff>
    </xdr:to>
    <xdr:sp macro="" textlink="">
      <xdr:nvSpPr>
        <xdr:cNvPr id="88" name="Text Box 2">
          <a:extLst>
            <a:ext uri="{FF2B5EF4-FFF2-40B4-BE49-F238E27FC236}">
              <a16:creationId xmlns:a16="http://schemas.microsoft.com/office/drawing/2014/main" id="{0C1ED90C-EDD0-4349-ADC1-6776BCF4378E}"/>
            </a:ext>
          </a:extLst>
        </xdr:cNvPr>
        <xdr:cNvSpPr txBox="1">
          <a:spLocks noChangeArrowheads="1"/>
        </xdr:cNvSpPr>
      </xdr:nvSpPr>
      <xdr:spPr bwMode="auto">
        <a:xfrm>
          <a:off x="2924175" y="1466850"/>
          <a:ext cx="76200" cy="415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53899</xdr:rowOff>
    </xdr:to>
    <xdr:sp macro="" textlink="">
      <xdr:nvSpPr>
        <xdr:cNvPr id="89" name="Text Box 2">
          <a:extLst>
            <a:ext uri="{FF2B5EF4-FFF2-40B4-BE49-F238E27FC236}">
              <a16:creationId xmlns:a16="http://schemas.microsoft.com/office/drawing/2014/main" id="{468A5934-7DC7-49BE-B93D-D504BEF12D1E}"/>
            </a:ext>
          </a:extLst>
        </xdr:cNvPr>
        <xdr:cNvSpPr txBox="1">
          <a:spLocks noChangeArrowheads="1"/>
        </xdr:cNvSpPr>
      </xdr:nvSpPr>
      <xdr:spPr bwMode="auto">
        <a:xfrm>
          <a:off x="2924175" y="1466850"/>
          <a:ext cx="76200" cy="3872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53899</xdr:rowOff>
    </xdr:to>
    <xdr:sp macro="" textlink="">
      <xdr:nvSpPr>
        <xdr:cNvPr id="90" name="Text Box 2">
          <a:extLst>
            <a:ext uri="{FF2B5EF4-FFF2-40B4-BE49-F238E27FC236}">
              <a16:creationId xmlns:a16="http://schemas.microsoft.com/office/drawing/2014/main" id="{FE184756-C45E-4504-AB1D-184F70780432}"/>
            </a:ext>
          </a:extLst>
        </xdr:cNvPr>
        <xdr:cNvSpPr txBox="1">
          <a:spLocks noChangeArrowheads="1"/>
        </xdr:cNvSpPr>
      </xdr:nvSpPr>
      <xdr:spPr bwMode="auto">
        <a:xfrm>
          <a:off x="2924175" y="1466850"/>
          <a:ext cx="76200" cy="3872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53899</xdr:rowOff>
    </xdr:to>
    <xdr:sp macro="" textlink="">
      <xdr:nvSpPr>
        <xdr:cNvPr id="91" name="Text Box 2">
          <a:extLst>
            <a:ext uri="{FF2B5EF4-FFF2-40B4-BE49-F238E27FC236}">
              <a16:creationId xmlns:a16="http://schemas.microsoft.com/office/drawing/2014/main" id="{617C1979-CAC6-4C5A-BE2A-6636E00AAFC5}"/>
            </a:ext>
          </a:extLst>
        </xdr:cNvPr>
        <xdr:cNvSpPr txBox="1">
          <a:spLocks noChangeArrowheads="1"/>
        </xdr:cNvSpPr>
      </xdr:nvSpPr>
      <xdr:spPr bwMode="auto">
        <a:xfrm>
          <a:off x="2924175" y="1466850"/>
          <a:ext cx="76200" cy="3872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91999</xdr:rowOff>
    </xdr:to>
    <xdr:sp macro="" textlink="">
      <xdr:nvSpPr>
        <xdr:cNvPr id="92" name="Text Box 2">
          <a:extLst>
            <a:ext uri="{FF2B5EF4-FFF2-40B4-BE49-F238E27FC236}">
              <a16:creationId xmlns:a16="http://schemas.microsoft.com/office/drawing/2014/main" id="{FDCC6B99-22BD-4F11-B622-53ECD1D80F24}"/>
            </a:ext>
          </a:extLst>
        </xdr:cNvPr>
        <xdr:cNvSpPr txBox="1">
          <a:spLocks noChangeArrowheads="1"/>
        </xdr:cNvSpPr>
      </xdr:nvSpPr>
      <xdr:spPr bwMode="auto">
        <a:xfrm>
          <a:off x="2924175" y="1466850"/>
          <a:ext cx="76200" cy="425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91999</xdr:rowOff>
    </xdr:to>
    <xdr:sp macro="" textlink="">
      <xdr:nvSpPr>
        <xdr:cNvPr id="93" name="Text Box 2">
          <a:extLst>
            <a:ext uri="{FF2B5EF4-FFF2-40B4-BE49-F238E27FC236}">
              <a16:creationId xmlns:a16="http://schemas.microsoft.com/office/drawing/2014/main" id="{D01D1CA9-96E7-4DBF-9A4D-794F305D9EBA}"/>
            </a:ext>
          </a:extLst>
        </xdr:cNvPr>
        <xdr:cNvSpPr txBox="1">
          <a:spLocks noChangeArrowheads="1"/>
        </xdr:cNvSpPr>
      </xdr:nvSpPr>
      <xdr:spPr bwMode="auto">
        <a:xfrm>
          <a:off x="2924175" y="1466850"/>
          <a:ext cx="76200" cy="425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53899</xdr:rowOff>
    </xdr:to>
    <xdr:sp macro="" textlink="">
      <xdr:nvSpPr>
        <xdr:cNvPr id="94" name="Text Box 2">
          <a:extLst>
            <a:ext uri="{FF2B5EF4-FFF2-40B4-BE49-F238E27FC236}">
              <a16:creationId xmlns:a16="http://schemas.microsoft.com/office/drawing/2014/main" id="{DD6C62BD-67E0-4C95-8403-1525EAA08F60}"/>
            </a:ext>
          </a:extLst>
        </xdr:cNvPr>
        <xdr:cNvSpPr txBox="1">
          <a:spLocks noChangeArrowheads="1"/>
        </xdr:cNvSpPr>
      </xdr:nvSpPr>
      <xdr:spPr bwMode="auto">
        <a:xfrm>
          <a:off x="2924175" y="1466850"/>
          <a:ext cx="76200" cy="3872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53899</xdr:rowOff>
    </xdr:to>
    <xdr:sp macro="" textlink="">
      <xdr:nvSpPr>
        <xdr:cNvPr id="95" name="Text Box 2">
          <a:extLst>
            <a:ext uri="{FF2B5EF4-FFF2-40B4-BE49-F238E27FC236}">
              <a16:creationId xmlns:a16="http://schemas.microsoft.com/office/drawing/2014/main" id="{A973739D-6001-48A6-BB91-AEE5965F9CE6}"/>
            </a:ext>
          </a:extLst>
        </xdr:cNvPr>
        <xdr:cNvSpPr txBox="1">
          <a:spLocks noChangeArrowheads="1"/>
        </xdr:cNvSpPr>
      </xdr:nvSpPr>
      <xdr:spPr bwMode="auto">
        <a:xfrm>
          <a:off x="2924175" y="1466850"/>
          <a:ext cx="76200" cy="3872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53899</xdr:rowOff>
    </xdr:to>
    <xdr:sp macro="" textlink="">
      <xdr:nvSpPr>
        <xdr:cNvPr id="96" name="Text Box 2">
          <a:extLst>
            <a:ext uri="{FF2B5EF4-FFF2-40B4-BE49-F238E27FC236}">
              <a16:creationId xmlns:a16="http://schemas.microsoft.com/office/drawing/2014/main" id="{424F3023-1DEB-44C8-9B56-92A2700560DE}"/>
            </a:ext>
          </a:extLst>
        </xdr:cNvPr>
        <xdr:cNvSpPr txBox="1">
          <a:spLocks noChangeArrowheads="1"/>
        </xdr:cNvSpPr>
      </xdr:nvSpPr>
      <xdr:spPr bwMode="auto">
        <a:xfrm>
          <a:off x="2924175" y="1466850"/>
          <a:ext cx="76200" cy="3872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44374</xdr:rowOff>
    </xdr:to>
    <xdr:sp macro="" textlink="">
      <xdr:nvSpPr>
        <xdr:cNvPr id="97" name="Text Box 2">
          <a:extLst>
            <a:ext uri="{FF2B5EF4-FFF2-40B4-BE49-F238E27FC236}">
              <a16:creationId xmlns:a16="http://schemas.microsoft.com/office/drawing/2014/main" id="{5E8E3951-55BD-439D-92A8-2B7CCC11A69B}"/>
            </a:ext>
          </a:extLst>
        </xdr:cNvPr>
        <xdr:cNvSpPr txBox="1">
          <a:spLocks noChangeArrowheads="1"/>
        </xdr:cNvSpPr>
      </xdr:nvSpPr>
      <xdr:spPr bwMode="auto">
        <a:xfrm>
          <a:off x="2924175" y="1466850"/>
          <a:ext cx="76200" cy="3777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44374</xdr:rowOff>
    </xdr:to>
    <xdr:sp macro="" textlink="">
      <xdr:nvSpPr>
        <xdr:cNvPr id="98" name="Text Box 2">
          <a:extLst>
            <a:ext uri="{FF2B5EF4-FFF2-40B4-BE49-F238E27FC236}">
              <a16:creationId xmlns:a16="http://schemas.microsoft.com/office/drawing/2014/main" id="{D348C4B1-2C1E-4F96-9F98-2211C758AC0B}"/>
            </a:ext>
          </a:extLst>
        </xdr:cNvPr>
        <xdr:cNvSpPr txBox="1">
          <a:spLocks noChangeArrowheads="1"/>
        </xdr:cNvSpPr>
      </xdr:nvSpPr>
      <xdr:spPr bwMode="auto">
        <a:xfrm>
          <a:off x="2924175" y="1466850"/>
          <a:ext cx="76200" cy="3777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44376</xdr:rowOff>
    </xdr:to>
    <xdr:sp macro="" textlink="">
      <xdr:nvSpPr>
        <xdr:cNvPr id="99" name="Text Box 2">
          <a:extLst>
            <a:ext uri="{FF2B5EF4-FFF2-40B4-BE49-F238E27FC236}">
              <a16:creationId xmlns:a16="http://schemas.microsoft.com/office/drawing/2014/main" id="{13319DEF-9BEE-43B3-AB97-E084E7F02D62}"/>
            </a:ext>
          </a:extLst>
        </xdr:cNvPr>
        <xdr:cNvSpPr txBox="1">
          <a:spLocks noChangeArrowheads="1"/>
        </xdr:cNvSpPr>
      </xdr:nvSpPr>
      <xdr:spPr bwMode="auto">
        <a:xfrm>
          <a:off x="2924175" y="1466850"/>
          <a:ext cx="76200" cy="37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82476</xdr:rowOff>
    </xdr:to>
    <xdr:sp macro="" textlink="">
      <xdr:nvSpPr>
        <xdr:cNvPr id="100" name="Text Box 2">
          <a:extLst>
            <a:ext uri="{FF2B5EF4-FFF2-40B4-BE49-F238E27FC236}">
              <a16:creationId xmlns:a16="http://schemas.microsoft.com/office/drawing/2014/main" id="{6CA08754-6475-4A70-AC2A-4FA322747C66}"/>
            </a:ext>
          </a:extLst>
        </xdr:cNvPr>
        <xdr:cNvSpPr txBox="1">
          <a:spLocks noChangeArrowheads="1"/>
        </xdr:cNvSpPr>
      </xdr:nvSpPr>
      <xdr:spPr bwMode="auto">
        <a:xfrm>
          <a:off x="2924175" y="1466850"/>
          <a:ext cx="76200" cy="41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44376</xdr:rowOff>
    </xdr:to>
    <xdr:sp macro="" textlink="">
      <xdr:nvSpPr>
        <xdr:cNvPr id="101" name="Text Box 2">
          <a:extLst>
            <a:ext uri="{FF2B5EF4-FFF2-40B4-BE49-F238E27FC236}">
              <a16:creationId xmlns:a16="http://schemas.microsoft.com/office/drawing/2014/main" id="{F0B0CB9F-D2BB-4E03-A5CD-A0E7613441F4}"/>
            </a:ext>
          </a:extLst>
        </xdr:cNvPr>
        <xdr:cNvSpPr txBox="1">
          <a:spLocks noChangeArrowheads="1"/>
        </xdr:cNvSpPr>
      </xdr:nvSpPr>
      <xdr:spPr bwMode="auto">
        <a:xfrm>
          <a:off x="2924175" y="1466850"/>
          <a:ext cx="76200" cy="37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82476</xdr:rowOff>
    </xdr:to>
    <xdr:sp macro="" textlink="">
      <xdr:nvSpPr>
        <xdr:cNvPr id="102" name="Text Box 2">
          <a:extLst>
            <a:ext uri="{FF2B5EF4-FFF2-40B4-BE49-F238E27FC236}">
              <a16:creationId xmlns:a16="http://schemas.microsoft.com/office/drawing/2014/main" id="{08F6889D-4AB2-47FE-AF34-5FB788AA3EB8}"/>
            </a:ext>
          </a:extLst>
        </xdr:cNvPr>
        <xdr:cNvSpPr txBox="1">
          <a:spLocks noChangeArrowheads="1"/>
        </xdr:cNvSpPr>
      </xdr:nvSpPr>
      <xdr:spPr bwMode="auto">
        <a:xfrm>
          <a:off x="2924175" y="1466850"/>
          <a:ext cx="76200" cy="41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44376</xdr:rowOff>
    </xdr:to>
    <xdr:sp macro="" textlink="">
      <xdr:nvSpPr>
        <xdr:cNvPr id="103" name="Text Box 2">
          <a:extLst>
            <a:ext uri="{FF2B5EF4-FFF2-40B4-BE49-F238E27FC236}">
              <a16:creationId xmlns:a16="http://schemas.microsoft.com/office/drawing/2014/main" id="{95FAC2D5-6CB9-4B19-9A04-509798C8840C}"/>
            </a:ext>
          </a:extLst>
        </xdr:cNvPr>
        <xdr:cNvSpPr txBox="1">
          <a:spLocks noChangeArrowheads="1"/>
        </xdr:cNvSpPr>
      </xdr:nvSpPr>
      <xdr:spPr bwMode="auto">
        <a:xfrm>
          <a:off x="2924175" y="1466850"/>
          <a:ext cx="76200" cy="37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82476</xdr:rowOff>
    </xdr:to>
    <xdr:sp macro="" textlink="">
      <xdr:nvSpPr>
        <xdr:cNvPr id="104" name="Text Box 2">
          <a:extLst>
            <a:ext uri="{FF2B5EF4-FFF2-40B4-BE49-F238E27FC236}">
              <a16:creationId xmlns:a16="http://schemas.microsoft.com/office/drawing/2014/main" id="{FE0E6683-9F0B-46FA-A3F9-F73111F1E4E8}"/>
            </a:ext>
          </a:extLst>
        </xdr:cNvPr>
        <xdr:cNvSpPr txBox="1">
          <a:spLocks noChangeArrowheads="1"/>
        </xdr:cNvSpPr>
      </xdr:nvSpPr>
      <xdr:spPr bwMode="auto">
        <a:xfrm>
          <a:off x="2924175" y="1466850"/>
          <a:ext cx="76200" cy="415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53901</xdr:rowOff>
    </xdr:to>
    <xdr:sp macro="" textlink="">
      <xdr:nvSpPr>
        <xdr:cNvPr id="105" name="Text Box 2">
          <a:extLst>
            <a:ext uri="{FF2B5EF4-FFF2-40B4-BE49-F238E27FC236}">
              <a16:creationId xmlns:a16="http://schemas.microsoft.com/office/drawing/2014/main" id="{461FFD56-E1BF-4A6C-A721-E5D8D2865024}"/>
            </a:ext>
          </a:extLst>
        </xdr:cNvPr>
        <xdr:cNvSpPr txBox="1">
          <a:spLocks noChangeArrowheads="1"/>
        </xdr:cNvSpPr>
      </xdr:nvSpPr>
      <xdr:spPr bwMode="auto">
        <a:xfrm>
          <a:off x="2924175" y="1466850"/>
          <a:ext cx="76200" cy="38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53901</xdr:rowOff>
    </xdr:to>
    <xdr:sp macro="" textlink="">
      <xdr:nvSpPr>
        <xdr:cNvPr id="106" name="Text Box 2">
          <a:extLst>
            <a:ext uri="{FF2B5EF4-FFF2-40B4-BE49-F238E27FC236}">
              <a16:creationId xmlns:a16="http://schemas.microsoft.com/office/drawing/2014/main" id="{D997FE25-C97D-466B-A176-7815BDDE12D0}"/>
            </a:ext>
          </a:extLst>
        </xdr:cNvPr>
        <xdr:cNvSpPr txBox="1">
          <a:spLocks noChangeArrowheads="1"/>
        </xdr:cNvSpPr>
      </xdr:nvSpPr>
      <xdr:spPr bwMode="auto">
        <a:xfrm>
          <a:off x="2924175" y="1466850"/>
          <a:ext cx="76200" cy="38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53901</xdr:rowOff>
    </xdr:to>
    <xdr:sp macro="" textlink="">
      <xdr:nvSpPr>
        <xdr:cNvPr id="107" name="Text Box 2">
          <a:extLst>
            <a:ext uri="{FF2B5EF4-FFF2-40B4-BE49-F238E27FC236}">
              <a16:creationId xmlns:a16="http://schemas.microsoft.com/office/drawing/2014/main" id="{5D2CA374-5179-4114-9DDF-18C9D496295E}"/>
            </a:ext>
          </a:extLst>
        </xdr:cNvPr>
        <xdr:cNvSpPr txBox="1">
          <a:spLocks noChangeArrowheads="1"/>
        </xdr:cNvSpPr>
      </xdr:nvSpPr>
      <xdr:spPr bwMode="auto">
        <a:xfrm>
          <a:off x="2924175" y="1466850"/>
          <a:ext cx="76200" cy="38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92001</xdr:rowOff>
    </xdr:to>
    <xdr:sp macro="" textlink="">
      <xdr:nvSpPr>
        <xdr:cNvPr id="108" name="Text Box 2">
          <a:extLst>
            <a:ext uri="{FF2B5EF4-FFF2-40B4-BE49-F238E27FC236}">
              <a16:creationId xmlns:a16="http://schemas.microsoft.com/office/drawing/2014/main" id="{4AB10027-270B-4F5D-A549-F2D9BB6CC195}"/>
            </a:ext>
          </a:extLst>
        </xdr:cNvPr>
        <xdr:cNvSpPr txBox="1">
          <a:spLocks noChangeArrowheads="1"/>
        </xdr:cNvSpPr>
      </xdr:nvSpPr>
      <xdr:spPr bwMode="auto">
        <a:xfrm>
          <a:off x="2924175" y="1466850"/>
          <a:ext cx="76200" cy="42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92001</xdr:rowOff>
    </xdr:to>
    <xdr:sp macro="" textlink="">
      <xdr:nvSpPr>
        <xdr:cNvPr id="109" name="Text Box 2">
          <a:extLst>
            <a:ext uri="{FF2B5EF4-FFF2-40B4-BE49-F238E27FC236}">
              <a16:creationId xmlns:a16="http://schemas.microsoft.com/office/drawing/2014/main" id="{415BD82A-BF23-4087-A2A3-493769D46DC9}"/>
            </a:ext>
          </a:extLst>
        </xdr:cNvPr>
        <xdr:cNvSpPr txBox="1">
          <a:spLocks noChangeArrowheads="1"/>
        </xdr:cNvSpPr>
      </xdr:nvSpPr>
      <xdr:spPr bwMode="auto">
        <a:xfrm>
          <a:off x="2924175" y="1466850"/>
          <a:ext cx="76200" cy="425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53901</xdr:rowOff>
    </xdr:to>
    <xdr:sp macro="" textlink="">
      <xdr:nvSpPr>
        <xdr:cNvPr id="110" name="Text Box 2">
          <a:extLst>
            <a:ext uri="{FF2B5EF4-FFF2-40B4-BE49-F238E27FC236}">
              <a16:creationId xmlns:a16="http://schemas.microsoft.com/office/drawing/2014/main" id="{1599778A-0A30-4EE7-8BB2-5D509252BAEE}"/>
            </a:ext>
          </a:extLst>
        </xdr:cNvPr>
        <xdr:cNvSpPr txBox="1">
          <a:spLocks noChangeArrowheads="1"/>
        </xdr:cNvSpPr>
      </xdr:nvSpPr>
      <xdr:spPr bwMode="auto">
        <a:xfrm>
          <a:off x="2924175" y="1466850"/>
          <a:ext cx="76200" cy="38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53901</xdr:rowOff>
    </xdr:to>
    <xdr:sp macro="" textlink="">
      <xdr:nvSpPr>
        <xdr:cNvPr id="111" name="Text Box 2">
          <a:extLst>
            <a:ext uri="{FF2B5EF4-FFF2-40B4-BE49-F238E27FC236}">
              <a16:creationId xmlns:a16="http://schemas.microsoft.com/office/drawing/2014/main" id="{76F29D65-9F68-4484-8FF2-0460FF7EAAB0}"/>
            </a:ext>
          </a:extLst>
        </xdr:cNvPr>
        <xdr:cNvSpPr txBox="1">
          <a:spLocks noChangeArrowheads="1"/>
        </xdr:cNvSpPr>
      </xdr:nvSpPr>
      <xdr:spPr bwMode="auto">
        <a:xfrm>
          <a:off x="2924175" y="1466850"/>
          <a:ext cx="76200" cy="38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53901</xdr:rowOff>
    </xdr:to>
    <xdr:sp macro="" textlink="">
      <xdr:nvSpPr>
        <xdr:cNvPr id="112" name="Text Box 2">
          <a:extLst>
            <a:ext uri="{FF2B5EF4-FFF2-40B4-BE49-F238E27FC236}">
              <a16:creationId xmlns:a16="http://schemas.microsoft.com/office/drawing/2014/main" id="{ACA0A8FE-E791-49A4-B23B-A550B9BB61DC}"/>
            </a:ext>
          </a:extLst>
        </xdr:cNvPr>
        <xdr:cNvSpPr txBox="1">
          <a:spLocks noChangeArrowheads="1"/>
        </xdr:cNvSpPr>
      </xdr:nvSpPr>
      <xdr:spPr bwMode="auto">
        <a:xfrm>
          <a:off x="2924175" y="1466850"/>
          <a:ext cx="76200" cy="38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44376</xdr:rowOff>
    </xdr:to>
    <xdr:sp macro="" textlink="">
      <xdr:nvSpPr>
        <xdr:cNvPr id="113" name="Text Box 2">
          <a:extLst>
            <a:ext uri="{FF2B5EF4-FFF2-40B4-BE49-F238E27FC236}">
              <a16:creationId xmlns:a16="http://schemas.microsoft.com/office/drawing/2014/main" id="{D15B2B49-63E0-4A57-A9D3-A2F4C54A9C9E}"/>
            </a:ext>
          </a:extLst>
        </xdr:cNvPr>
        <xdr:cNvSpPr txBox="1">
          <a:spLocks noChangeArrowheads="1"/>
        </xdr:cNvSpPr>
      </xdr:nvSpPr>
      <xdr:spPr bwMode="auto">
        <a:xfrm>
          <a:off x="2924175" y="1466850"/>
          <a:ext cx="76200" cy="37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44376</xdr:rowOff>
    </xdr:to>
    <xdr:sp macro="" textlink="">
      <xdr:nvSpPr>
        <xdr:cNvPr id="114" name="Text Box 2">
          <a:extLst>
            <a:ext uri="{FF2B5EF4-FFF2-40B4-BE49-F238E27FC236}">
              <a16:creationId xmlns:a16="http://schemas.microsoft.com/office/drawing/2014/main" id="{857520C5-65E7-4041-A882-1F1A0BFF1A26}"/>
            </a:ext>
          </a:extLst>
        </xdr:cNvPr>
        <xdr:cNvSpPr txBox="1">
          <a:spLocks noChangeArrowheads="1"/>
        </xdr:cNvSpPr>
      </xdr:nvSpPr>
      <xdr:spPr bwMode="auto">
        <a:xfrm>
          <a:off x="2924175" y="1466850"/>
          <a:ext cx="76200" cy="37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44377</xdr:rowOff>
    </xdr:to>
    <xdr:sp macro="" textlink="">
      <xdr:nvSpPr>
        <xdr:cNvPr id="115" name="Text Box 2">
          <a:extLst>
            <a:ext uri="{FF2B5EF4-FFF2-40B4-BE49-F238E27FC236}">
              <a16:creationId xmlns:a16="http://schemas.microsoft.com/office/drawing/2014/main" id="{93DCCE16-B465-41BE-94D9-9EB90824DD47}"/>
            </a:ext>
          </a:extLst>
        </xdr:cNvPr>
        <xdr:cNvSpPr txBox="1">
          <a:spLocks noChangeArrowheads="1"/>
        </xdr:cNvSpPr>
      </xdr:nvSpPr>
      <xdr:spPr bwMode="auto">
        <a:xfrm>
          <a:off x="2924175" y="1466850"/>
          <a:ext cx="76200" cy="377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82477</xdr:rowOff>
    </xdr:to>
    <xdr:sp macro="" textlink="">
      <xdr:nvSpPr>
        <xdr:cNvPr id="116" name="Text Box 2">
          <a:extLst>
            <a:ext uri="{FF2B5EF4-FFF2-40B4-BE49-F238E27FC236}">
              <a16:creationId xmlns:a16="http://schemas.microsoft.com/office/drawing/2014/main" id="{69C15A56-9B95-4C6D-9E5D-CC05A0A6B6B0}"/>
            </a:ext>
          </a:extLst>
        </xdr:cNvPr>
        <xdr:cNvSpPr txBox="1">
          <a:spLocks noChangeArrowheads="1"/>
        </xdr:cNvSpPr>
      </xdr:nvSpPr>
      <xdr:spPr bwMode="auto">
        <a:xfrm>
          <a:off x="2924175" y="1466850"/>
          <a:ext cx="76200" cy="415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44377</xdr:rowOff>
    </xdr:to>
    <xdr:sp macro="" textlink="">
      <xdr:nvSpPr>
        <xdr:cNvPr id="117" name="Text Box 2">
          <a:extLst>
            <a:ext uri="{FF2B5EF4-FFF2-40B4-BE49-F238E27FC236}">
              <a16:creationId xmlns:a16="http://schemas.microsoft.com/office/drawing/2014/main" id="{BF42F178-FEB3-489B-9E21-DE01A3D91626}"/>
            </a:ext>
          </a:extLst>
        </xdr:cNvPr>
        <xdr:cNvSpPr txBox="1">
          <a:spLocks noChangeArrowheads="1"/>
        </xdr:cNvSpPr>
      </xdr:nvSpPr>
      <xdr:spPr bwMode="auto">
        <a:xfrm>
          <a:off x="2924175" y="1466850"/>
          <a:ext cx="76200" cy="377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82477</xdr:rowOff>
    </xdr:to>
    <xdr:sp macro="" textlink="">
      <xdr:nvSpPr>
        <xdr:cNvPr id="118" name="Text Box 2">
          <a:extLst>
            <a:ext uri="{FF2B5EF4-FFF2-40B4-BE49-F238E27FC236}">
              <a16:creationId xmlns:a16="http://schemas.microsoft.com/office/drawing/2014/main" id="{2237003C-E8BE-4F8B-812F-746AF2114DA9}"/>
            </a:ext>
          </a:extLst>
        </xdr:cNvPr>
        <xdr:cNvSpPr txBox="1">
          <a:spLocks noChangeArrowheads="1"/>
        </xdr:cNvSpPr>
      </xdr:nvSpPr>
      <xdr:spPr bwMode="auto">
        <a:xfrm>
          <a:off x="2924175" y="1466850"/>
          <a:ext cx="76200" cy="415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44377</xdr:rowOff>
    </xdr:to>
    <xdr:sp macro="" textlink="">
      <xdr:nvSpPr>
        <xdr:cNvPr id="119" name="Text Box 2">
          <a:extLst>
            <a:ext uri="{FF2B5EF4-FFF2-40B4-BE49-F238E27FC236}">
              <a16:creationId xmlns:a16="http://schemas.microsoft.com/office/drawing/2014/main" id="{B3B162D7-DC76-47DD-B4B8-DC9DE28710D6}"/>
            </a:ext>
          </a:extLst>
        </xdr:cNvPr>
        <xdr:cNvSpPr txBox="1">
          <a:spLocks noChangeArrowheads="1"/>
        </xdr:cNvSpPr>
      </xdr:nvSpPr>
      <xdr:spPr bwMode="auto">
        <a:xfrm>
          <a:off x="2924175" y="1466850"/>
          <a:ext cx="76200" cy="377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82477</xdr:rowOff>
    </xdr:to>
    <xdr:sp macro="" textlink="">
      <xdr:nvSpPr>
        <xdr:cNvPr id="120" name="Text Box 2">
          <a:extLst>
            <a:ext uri="{FF2B5EF4-FFF2-40B4-BE49-F238E27FC236}">
              <a16:creationId xmlns:a16="http://schemas.microsoft.com/office/drawing/2014/main" id="{2FBAB6D3-C275-46ED-9737-0DF180037242}"/>
            </a:ext>
          </a:extLst>
        </xdr:cNvPr>
        <xdr:cNvSpPr txBox="1">
          <a:spLocks noChangeArrowheads="1"/>
        </xdr:cNvSpPr>
      </xdr:nvSpPr>
      <xdr:spPr bwMode="auto">
        <a:xfrm>
          <a:off x="2924175" y="1466850"/>
          <a:ext cx="76200" cy="4158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53902</xdr:rowOff>
    </xdr:to>
    <xdr:sp macro="" textlink="">
      <xdr:nvSpPr>
        <xdr:cNvPr id="121" name="Text Box 2">
          <a:extLst>
            <a:ext uri="{FF2B5EF4-FFF2-40B4-BE49-F238E27FC236}">
              <a16:creationId xmlns:a16="http://schemas.microsoft.com/office/drawing/2014/main" id="{88DA5662-A786-4103-A927-2591F148D1D8}"/>
            </a:ext>
          </a:extLst>
        </xdr:cNvPr>
        <xdr:cNvSpPr txBox="1">
          <a:spLocks noChangeArrowheads="1"/>
        </xdr:cNvSpPr>
      </xdr:nvSpPr>
      <xdr:spPr bwMode="auto">
        <a:xfrm>
          <a:off x="2924175" y="1466850"/>
          <a:ext cx="76200" cy="38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53902</xdr:rowOff>
    </xdr:to>
    <xdr:sp macro="" textlink="">
      <xdr:nvSpPr>
        <xdr:cNvPr id="122" name="Text Box 2">
          <a:extLst>
            <a:ext uri="{FF2B5EF4-FFF2-40B4-BE49-F238E27FC236}">
              <a16:creationId xmlns:a16="http://schemas.microsoft.com/office/drawing/2014/main" id="{65865883-9028-49CF-B755-0C5ADA22D11A}"/>
            </a:ext>
          </a:extLst>
        </xdr:cNvPr>
        <xdr:cNvSpPr txBox="1">
          <a:spLocks noChangeArrowheads="1"/>
        </xdr:cNvSpPr>
      </xdr:nvSpPr>
      <xdr:spPr bwMode="auto">
        <a:xfrm>
          <a:off x="2924175" y="1466850"/>
          <a:ext cx="76200" cy="38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53902</xdr:rowOff>
    </xdr:to>
    <xdr:sp macro="" textlink="">
      <xdr:nvSpPr>
        <xdr:cNvPr id="123" name="Text Box 2">
          <a:extLst>
            <a:ext uri="{FF2B5EF4-FFF2-40B4-BE49-F238E27FC236}">
              <a16:creationId xmlns:a16="http://schemas.microsoft.com/office/drawing/2014/main" id="{EEF152FC-D1BA-4486-88E0-BAAB4FBB401E}"/>
            </a:ext>
          </a:extLst>
        </xdr:cNvPr>
        <xdr:cNvSpPr txBox="1">
          <a:spLocks noChangeArrowheads="1"/>
        </xdr:cNvSpPr>
      </xdr:nvSpPr>
      <xdr:spPr bwMode="auto">
        <a:xfrm>
          <a:off x="2924175" y="1466850"/>
          <a:ext cx="76200" cy="38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92002</xdr:rowOff>
    </xdr:to>
    <xdr:sp macro="" textlink="">
      <xdr:nvSpPr>
        <xdr:cNvPr id="124" name="Text Box 2">
          <a:extLst>
            <a:ext uri="{FF2B5EF4-FFF2-40B4-BE49-F238E27FC236}">
              <a16:creationId xmlns:a16="http://schemas.microsoft.com/office/drawing/2014/main" id="{7A7736FB-D1EA-48D8-8D44-25257F33BE6E}"/>
            </a:ext>
          </a:extLst>
        </xdr:cNvPr>
        <xdr:cNvSpPr txBox="1">
          <a:spLocks noChangeArrowheads="1"/>
        </xdr:cNvSpPr>
      </xdr:nvSpPr>
      <xdr:spPr bwMode="auto">
        <a:xfrm>
          <a:off x="2924175" y="1466850"/>
          <a:ext cx="76200" cy="4253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92002</xdr:rowOff>
    </xdr:to>
    <xdr:sp macro="" textlink="">
      <xdr:nvSpPr>
        <xdr:cNvPr id="125" name="Text Box 2">
          <a:extLst>
            <a:ext uri="{FF2B5EF4-FFF2-40B4-BE49-F238E27FC236}">
              <a16:creationId xmlns:a16="http://schemas.microsoft.com/office/drawing/2014/main" id="{B2F4D544-161D-42CB-87F1-A849E26381BB}"/>
            </a:ext>
          </a:extLst>
        </xdr:cNvPr>
        <xdr:cNvSpPr txBox="1">
          <a:spLocks noChangeArrowheads="1"/>
        </xdr:cNvSpPr>
      </xdr:nvSpPr>
      <xdr:spPr bwMode="auto">
        <a:xfrm>
          <a:off x="2924175" y="1466850"/>
          <a:ext cx="76200" cy="4253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53902</xdr:rowOff>
    </xdr:to>
    <xdr:sp macro="" textlink="">
      <xdr:nvSpPr>
        <xdr:cNvPr id="126" name="Text Box 2">
          <a:extLst>
            <a:ext uri="{FF2B5EF4-FFF2-40B4-BE49-F238E27FC236}">
              <a16:creationId xmlns:a16="http://schemas.microsoft.com/office/drawing/2014/main" id="{0CBCDAB5-2515-4974-A58E-91E47394E99B}"/>
            </a:ext>
          </a:extLst>
        </xdr:cNvPr>
        <xdr:cNvSpPr txBox="1">
          <a:spLocks noChangeArrowheads="1"/>
        </xdr:cNvSpPr>
      </xdr:nvSpPr>
      <xdr:spPr bwMode="auto">
        <a:xfrm>
          <a:off x="2924175" y="1466850"/>
          <a:ext cx="76200" cy="38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53902</xdr:rowOff>
    </xdr:to>
    <xdr:sp macro="" textlink="">
      <xdr:nvSpPr>
        <xdr:cNvPr id="127" name="Text Box 2">
          <a:extLst>
            <a:ext uri="{FF2B5EF4-FFF2-40B4-BE49-F238E27FC236}">
              <a16:creationId xmlns:a16="http://schemas.microsoft.com/office/drawing/2014/main" id="{D3A145F8-DFB7-4FAA-8AB0-5D6806161EF3}"/>
            </a:ext>
          </a:extLst>
        </xdr:cNvPr>
        <xdr:cNvSpPr txBox="1">
          <a:spLocks noChangeArrowheads="1"/>
        </xdr:cNvSpPr>
      </xdr:nvSpPr>
      <xdr:spPr bwMode="auto">
        <a:xfrm>
          <a:off x="2924175" y="1466850"/>
          <a:ext cx="76200" cy="38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53902</xdr:rowOff>
    </xdr:to>
    <xdr:sp macro="" textlink="">
      <xdr:nvSpPr>
        <xdr:cNvPr id="128" name="Text Box 2">
          <a:extLst>
            <a:ext uri="{FF2B5EF4-FFF2-40B4-BE49-F238E27FC236}">
              <a16:creationId xmlns:a16="http://schemas.microsoft.com/office/drawing/2014/main" id="{90291C0F-350F-41DA-83BF-508AB5D4A1B0}"/>
            </a:ext>
          </a:extLst>
        </xdr:cNvPr>
        <xdr:cNvSpPr txBox="1">
          <a:spLocks noChangeArrowheads="1"/>
        </xdr:cNvSpPr>
      </xdr:nvSpPr>
      <xdr:spPr bwMode="auto">
        <a:xfrm>
          <a:off x="2924175" y="1466850"/>
          <a:ext cx="76200" cy="3872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44377</xdr:rowOff>
    </xdr:to>
    <xdr:sp macro="" textlink="">
      <xdr:nvSpPr>
        <xdr:cNvPr id="129" name="Text Box 2">
          <a:extLst>
            <a:ext uri="{FF2B5EF4-FFF2-40B4-BE49-F238E27FC236}">
              <a16:creationId xmlns:a16="http://schemas.microsoft.com/office/drawing/2014/main" id="{D3A1B5D0-3012-4AFD-90B2-2D2B734FE407}"/>
            </a:ext>
          </a:extLst>
        </xdr:cNvPr>
        <xdr:cNvSpPr txBox="1">
          <a:spLocks noChangeArrowheads="1"/>
        </xdr:cNvSpPr>
      </xdr:nvSpPr>
      <xdr:spPr bwMode="auto">
        <a:xfrm>
          <a:off x="2924175" y="1466850"/>
          <a:ext cx="76200" cy="377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44377</xdr:rowOff>
    </xdr:to>
    <xdr:sp macro="" textlink="">
      <xdr:nvSpPr>
        <xdr:cNvPr id="130" name="Text Box 2">
          <a:extLst>
            <a:ext uri="{FF2B5EF4-FFF2-40B4-BE49-F238E27FC236}">
              <a16:creationId xmlns:a16="http://schemas.microsoft.com/office/drawing/2014/main" id="{E7D33A95-554A-43E1-9095-7EDB58581853}"/>
            </a:ext>
          </a:extLst>
        </xdr:cNvPr>
        <xdr:cNvSpPr txBox="1">
          <a:spLocks noChangeArrowheads="1"/>
        </xdr:cNvSpPr>
      </xdr:nvSpPr>
      <xdr:spPr bwMode="auto">
        <a:xfrm>
          <a:off x="2924175" y="1466850"/>
          <a:ext cx="76200" cy="3777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30841</xdr:rowOff>
    </xdr:to>
    <xdr:sp macro="" textlink="">
      <xdr:nvSpPr>
        <xdr:cNvPr id="131" name="Text Box 2">
          <a:extLst>
            <a:ext uri="{FF2B5EF4-FFF2-40B4-BE49-F238E27FC236}">
              <a16:creationId xmlns:a16="http://schemas.microsoft.com/office/drawing/2014/main" id="{5BF0D1CD-1C0F-4701-87AC-893A8F8BDAD7}"/>
            </a:ext>
          </a:extLst>
        </xdr:cNvPr>
        <xdr:cNvSpPr txBox="1">
          <a:spLocks noChangeArrowheads="1"/>
        </xdr:cNvSpPr>
      </xdr:nvSpPr>
      <xdr:spPr bwMode="auto">
        <a:xfrm>
          <a:off x="2924175" y="1466850"/>
          <a:ext cx="76200" cy="36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70108</xdr:rowOff>
    </xdr:to>
    <xdr:sp macro="" textlink="">
      <xdr:nvSpPr>
        <xdr:cNvPr id="132" name="Text Box 2">
          <a:extLst>
            <a:ext uri="{FF2B5EF4-FFF2-40B4-BE49-F238E27FC236}">
              <a16:creationId xmlns:a16="http://schemas.microsoft.com/office/drawing/2014/main" id="{3C1AED54-D3F7-456F-8A9F-9D3552151492}"/>
            </a:ext>
          </a:extLst>
        </xdr:cNvPr>
        <xdr:cNvSpPr txBox="1">
          <a:spLocks noChangeArrowheads="1"/>
        </xdr:cNvSpPr>
      </xdr:nvSpPr>
      <xdr:spPr bwMode="auto">
        <a:xfrm>
          <a:off x="2924175" y="1466850"/>
          <a:ext cx="76200" cy="4034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30841</xdr:rowOff>
    </xdr:to>
    <xdr:sp macro="" textlink="">
      <xdr:nvSpPr>
        <xdr:cNvPr id="133" name="Text Box 2">
          <a:extLst>
            <a:ext uri="{FF2B5EF4-FFF2-40B4-BE49-F238E27FC236}">
              <a16:creationId xmlns:a16="http://schemas.microsoft.com/office/drawing/2014/main" id="{0AF4A976-1F11-407F-9374-481C3791EDA6}"/>
            </a:ext>
          </a:extLst>
        </xdr:cNvPr>
        <xdr:cNvSpPr txBox="1">
          <a:spLocks noChangeArrowheads="1"/>
        </xdr:cNvSpPr>
      </xdr:nvSpPr>
      <xdr:spPr bwMode="auto">
        <a:xfrm>
          <a:off x="2924175" y="1466850"/>
          <a:ext cx="76200" cy="36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70108</xdr:rowOff>
    </xdr:to>
    <xdr:sp macro="" textlink="">
      <xdr:nvSpPr>
        <xdr:cNvPr id="134" name="Text Box 2">
          <a:extLst>
            <a:ext uri="{FF2B5EF4-FFF2-40B4-BE49-F238E27FC236}">
              <a16:creationId xmlns:a16="http://schemas.microsoft.com/office/drawing/2014/main" id="{2259A8D3-32FF-4B22-97DA-1BB1F4EC65A5}"/>
            </a:ext>
          </a:extLst>
        </xdr:cNvPr>
        <xdr:cNvSpPr txBox="1">
          <a:spLocks noChangeArrowheads="1"/>
        </xdr:cNvSpPr>
      </xdr:nvSpPr>
      <xdr:spPr bwMode="auto">
        <a:xfrm>
          <a:off x="2924175" y="1466850"/>
          <a:ext cx="76200" cy="4034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30841</xdr:rowOff>
    </xdr:to>
    <xdr:sp macro="" textlink="">
      <xdr:nvSpPr>
        <xdr:cNvPr id="135" name="Text Box 2">
          <a:extLst>
            <a:ext uri="{FF2B5EF4-FFF2-40B4-BE49-F238E27FC236}">
              <a16:creationId xmlns:a16="http://schemas.microsoft.com/office/drawing/2014/main" id="{0B292542-3DE3-4C63-B491-BD17AB3DF7B1}"/>
            </a:ext>
          </a:extLst>
        </xdr:cNvPr>
        <xdr:cNvSpPr txBox="1">
          <a:spLocks noChangeArrowheads="1"/>
        </xdr:cNvSpPr>
      </xdr:nvSpPr>
      <xdr:spPr bwMode="auto">
        <a:xfrm>
          <a:off x="2924175" y="1466850"/>
          <a:ext cx="76200" cy="36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70108</xdr:rowOff>
    </xdr:to>
    <xdr:sp macro="" textlink="">
      <xdr:nvSpPr>
        <xdr:cNvPr id="136" name="Text Box 2">
          <a:extLst>
            <a:ext uri="{FF2B5EF4-FFF2-40B4-BE49-F238E27FC236}">
              <a16:creationId xmlns:a16="http://schemas.microsoft.com/office/drawing/2014/main" id="{0E4512F7-1181-4EE9-8BEC-1A5B177DE67B}"/>
            </a:ext>
          </a:extLst>
        </xdr:cNvPr>
        <xdr:cNvSpPr txBox="1">
          <a:spLocks noChangeArrowheads="1"/>
        </xdr:cNvSpPr>
      </xdr:nvSpPr>
      <xdr:spPr bwMode="auto">
        <a:xfrm>
          <a:off x="2924175" y="1466850"/>
          <a:ext cx="76200" cy="4034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41533</xdr:rowOff>
    </xdr:to>
    <xdr:sp macro="" textlink="">
      <xdr:nvSpPr>
        <xdr:cNvPr id="137" name="Text Box 2">
          <a:extLst>
            <a:ext uri="{FF2B5EF4-FFF2-40B4-BE49-F238E27FC236}">
              <a16:creationId xmlns:a16="http://schemas.microsoft.com/office/drawing/2014/main" id="{3CFA4A4B-51D4-4E04-87EC-2186F2DAEA0E}"/>
            </a:ext>
          </a:extLst>
        </xdr:cNvPr>
        <xdr:cNvSpPr txBox="1">
          <a:spLocks noChangeArrowheads="1"/>
        </xdr:cNvSpPr>
      </xdr:nvSpPr>
      <xdr:spPr bwMode="auto">
        <a:xfrm>
          <a:off x="2924175" y="1466850"/>
          <a:ext cx="76200" cy="3749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41533</xdr:rowOff>
    </xdr:to>
    <xdr:sp macro="" textlink="">
      <xdr:nvSpPr>
        <xdr:cNvPr id="138" name="Text Box 2">
          <a:extLst>
            <a:ext uri="{FF2B5EF4-FFF2-40B4-BE49-F238E27FC236}">
              <a16:creationId xmlns:a16="http://schemas.microsoft.com/office/drawing/2014/main" id="{99F0E4A4-F78B-44BC-A98B-A39AFCA01DF4}"/>
            </a:ext>
          </a:extLst>
        </xdr:cNvPr>
        <xdr:cNvSpPr txBox="1">
          <a:spLocks noChangeArrowheads="1"/>
        </xdr:cNvSpPr>
      </xdr:nvSpPr>
      <xdr:spPr bwMode="auto">
        <a:xfrm>
          <a:off x="2924175" y="1466850"/>
          <a:ext cx="76200" cy="3749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41533</xdr:rowOff>
    </xdr:to>
    <xdr:sp macro="" textlink="">
      <xdr:nvSpPr>
        <xdr:cNvPr id="139" name="Text Box 2">
          <a:extLst>
            <a:ext uri="{FF2B5EF4-FFF2-40B4-BE49-F238E27FC236}">
              <a16:creationId xmlns:a16="http://schemas.microsoft.com/office/drawing/2014/main" id="{64CBD676-F3D9-420D-B791-66DE36D73E19}"/>
            </a:ext>
          </a:extLst>
        </xdr:cNvPr>
        <xdr:cNvSpPr txBox="1">
          <a:spLocks noChangeArrowheads="1"/>
        </xdr:cNvSpPr>
      </xdr:nvSpPr>
      <xdr:spPr bwMode="auto">
        <a:xfrm>
          <a:off x="2924175" y="1466850"/>
          <a:ext cx="76200" cy="3749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79633</xdr:rowOff>
    </xdr:to>
    <xdr:sp macro="" textlink="">
      <xdr:nvSpPr>
        <xdr:cNvPr id="140" name="Text Box 2">
          <a:extLst>
            <a:ext uri="{FF2B5EF4-FFF2-40B4-BE49-F238E27FC236}">
              <a16:creationId xmlns:a16="http://schemas.microsoft.com/office/drawing/2014/main" id="{67F46465-1112-448E-B821-F2F1BA48CA0A}"/>
            </a:ext>
          </a:extLst>
        </xdr:cNvPr>
        <xdr:cNvSpPr txBox="1">
          <a:spLocks noChangeArrowheads="1"/>
        </xdr:cNvSpPr>
      </xdr:nvSpPr>
      <xdr:spPr bwMode="auto">
        <a:xfrm>
          <a:off x="2924175" y="1466850"/>
          <a:ext cx="76200" cy="4130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79633</xdr:rowOff>
    </xdr:to>
    <xdr:sp macro="" textlink="">
      <xdr:nvSpPr>
        <xdr:cNvPr id="141" name="Text Box 2">
          <a:extLst>
            <a:ext uri="{FF2B5EF4-FFF2-40B4-BE49-F238E27FC236}">
              <a16:creationId xmlns:a16="http://schemas.microsoft.com/office/drawing/2014/main" id="{26676FAE-669C-4580-8AF9-9B4141C884BA}"/>
            </a:ext>
          </a:extLst>
        </xdr:cNvPr>
        <xdr:cNvSpPr txBox="1">
          <a:spLocks noChangeArrowheads="1"/>
        </xdr:cNvSpPr>
      </xdr:nvSpPr>
      <xdr:spPr bwMode="auto">
        <a:xfrm>
          <a:off x="2924175" y="1466850"/>
          <a:ext cx="76200" cy="4130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41533</xdr:rowOff>
    </xdr:to>
    <xdr:sp macro="" textlink="">
      <xdr:nvSpPr>
        <xdr:cNvPr id="142" name="Text Box 2">
          <a:extLst>
            <a:ext uri="{FF2B5EF4-FFF2-40B4-BE49-F238E27FC236}">
              <a16:creationId xmlns:a16="http://schemas.microsoft.com/office/drawing/2014/main" id="{2AF58720-F5DB-47DF-80F7-989A0C9DA91E}"/>
            </a:ext>
          </a:extLst>
        </xdr:cNvPr>
        <xdr:cNvSpPr txBox="1">
          <a:spLocks noChangeArrowheads="1"/>
        </xdr:cNvSpPr>
      </xdr:nvSpPr>
      <xdr:spPr bwMode="auto">
        <a:xfrm>
          <a:off x="2924175" y="1466850"/>
          <a:ext cx="76200" cy="3749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41533</xdr:rowOff>
    </xdr:to>
    <xdr:sp macro="" textlink="">
      <xdr:nvSpPr>
        <xdr:cNvPr id="143" name="Text Box 2">
          <a:extLst>
            <a:ext uri="{FF2B5EF4-FFF2-40B4-BE49-F238E27FC236}">
              <a16:creationId xmlns:a16="http://schemas.microsoft.com/office/drawing/2014/main" id="{F7E72E66-0924-4FC7-86E8-48275D5F27F0}"/>
            </a:ext>
          </a:extLst>
        </xdr:cNvPr>
        <xdr:cNvSpPr txBox="1">
          <a:spLocks noChangeArrowheads="1"/>
        </xdr:cNvSpPr>
      </xdr:nvSpPr>
      <xdr:spPr bwMode="auto">
        <a:xfrm>
          <a:off x="2924175" y="1466850"/>
          <a:ext cx="76200" cy="3749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41533</xdr:rowOff>
    </xdr:to>
    <xdr:sp macro="" textlink="">
      <xdr:nvSpPr>
        <xdr:cNvPr id="144" name="Text Box 2">
          <a:extLst>
            <a:ext uri="{FF2B5EF4-FFF2-40B4-BE49-F238E27FC236}">
              <a16:creationId xmlns:a16="http://schemas.microsoft.com/office/drawing/2014/main" id="{5AABFE94-2528-4B35-A481-FB123FC307AF}"/>
            </a:ext>
          </a:extLst>
        </xdr:cNvPr>
        <xdr:cNvSpPr txBox="1">
          <a:spLocks noChangeArrowheads="1"/>
        </xdr:cNvSpPr>
      </xdr:nvSpPr>
      <xdr:spPr bwMode="auto">
        <a:xfrm>
          <a:off x="2924175" y="1466850"/>
          <a:ext cx="76200" cy="3749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30841</xdr:rowOff>
    </xdr:to>
    <xdr:sp macro="" textlink="">
      <xdr:nvSpPr>
        <xdr:cNvPr id="145" name="Text Box 2">
          <a:extLst>
            <a:ext uri="{FF2B5EF4-FFF2-40B4-BE49-F238E27FC236}">
              <a16:creationId xmlns:a16="http://schemas.microsoft.com/office/drawing/2014/main" id="{49EF81C9-3C68-4597-837E-0993A2ACBADC}"/>
            </a:ext>
          </a:extLst>
        </xdr:cNvPr>
        <xdr:cNvSpPr txBox="1">
          <a:spLocks noChangeArrowheads="1"/>
        </xdr:cNvSpPr>
      </xdr:nvSpPr>
      <xdr:spPr bwMode="auto">
        <a:xfrm>
          <a:off x="2924175" y="1466850"/>
          <a:ext cx="76200" cy="36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30841</xdr:rowOff>
    </xdr:to>
    <xdr:sp macro="" textlink="">
      <xdr:nvSpPr>
        <xdr:cNvPr id="146" name="Text Box 2">
          <a:extLst>
            <a:ext uri="{FF2B5EF4-FFF2-40B4-BE49-F238E27FC236}">
              <a16:creationId xmlns:a16="http://schemas.microsoft.com/office/drawing/2014/main" id="{BBE2D75B-85B8-4CC8-8BA2-654CF159ABAA}"/>
            </a:ext>
          </a:extLst>
        </xdr:cNvPr>
        <xdr:cNvSpPr txBox="1">
          <a:spLocks noChangeArrowheads="1"/>
        </xdr:cNvSpPr>
      </xdr:nvSpPr>
      <xdr:spPr bwMode="auto">
        <a:xfrm>
          <a:off x="2924175" y="1466850"/>
          <a:ext cx="76200" cy="36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26594</xdr:rowOff>
    </xdr:to>
    <xdr:sp macro="" textlink="">
      <xdr:nvSpPr>
        <xdr:cNvPr id="147" name="Text Box 2">
          <a:extLst>
            <a:ext uri="{FF2B5EF4-FFF2-40B4-BE49-F238E27FC236}">
              <a16:creationId xmlns:a16="http://schemas.microsoft.com/office/drawing/2014/main" id="{3A5F127C-91CD-48F0-B9CD-2A3906D539CF}"/>
            </a:ext>
          </a:extLst>
        </xdr:cNvPr>
        <xdr:cNvSpPr txBox="1">
          <a:spLocks noChangeArrowheads="1"/>
        </xdr:cNvSpPr>
      </xdr:nvSpPr>
      <xdr:spPr bwMode="auto">
        <a:xfrm>
          <a:off x="2924175" y="1466850"/>
          <a:ext cx="76200" cy="3599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64694</xdr:rowOff>
    </xdr:to>
    <xdr:sp macro="" textlink="">
      <xdr:nvSpPr>
        <xdr:cNvPr id="148" name="Text Box 2">
          <a:extLst>
            <a:ext uri="{FF2B5EF4-FFF2-40B4-BE49-F238E27FC236}">
              <a16:creationId xmlns:a16="http://schemas.microsoft.com/office/drawing/2014/main" id="{3CD5A2D7-3CEF-4769-B7CB-8B31EE9E30B9}"/>
            </a:ext>
          </a:extLst>
        </xdr:cNvPr>
        <xdr:cNvSpPr txBox="1">
          <a:spLocks noChangeArrowheads="1"/>
        </xdr:cNvSpPr>
      </xdr:nvSpPr>
      <xdr:spPr bwMode="auto">
        <a:xfrm>
          <a:off x="2924175" y="1466850"/>
          <a:ext cx="76200" cy="3980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26594</xdr:rowOff>
    </xdr:to>
    <xdr:sp macro="" textlink="">
      <xdr:nvSpPr>
        <xdr:cNvPr id="149" name="Text Box 2">
          <a:extLst>
            <a:ext uri="{FF2B5EF4-FFF2-40B4-BE49-F238E27FC236}">
              <a16:creationId xmlns:a16="http://schemas.microsoft.com/office/drawing/2014/main" id="{23DB9E6F-BFA5-4BA4-B9D5-73CF6BF13742}"/>
            </a:ext>
          </a:extLst>
        </xdr:cNvPr>
        <xdr:cNvSpPr txBox="1">
          <a:spLocks noChangeArrowheads="1"/>
        </xdr:cNvSpPr>
      </xdr:nvSpPr>
      <xdr:spPr bwMode="auto">
        <a:xfrm>
          <a:off x="2924175" y="1466850"/>
          <a:ext cx="76200" cy="3599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64694</xdr:rowOff>
    </xdr:to>
    <xdr:sp macro="" textlink="">
      <xdr:nvSpPr>
        <xdr:cNvPr id="150" name="Text Box 2">
          <a:extLst>
            <a:ext uri="{FF2B5EF4-FFF2-40B4-BE49-F238E27FC236}">
              <a16:creationId xmlns:a16="http://schemas.microsoft.com/office/drawing/2014/main" id="{A44C167F-DF4E-4644-8779-8F6F5B706DCA}"/>
            </a:ext>
          </a:extLst>
        </xdr:cNvPr>
        <xdr:cNvSpPr txBox="1">
          <a:spLocks noChangeArrowheads="1"/>
        </xdr:cNvSpPr>
      </xdr:nvSpPr>
      <xdr:spPr bwMode="auto">
        <a:xfrm>
          <a:off x="2924175" y="1466850"/>
          <a:ext cx="76200" cy="3980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26594</xdr:rowOff>
    </xdr:to>
    <xdr:sp macro="" textlink="">
      <xdr:nvSpPr>
        <xdr:cNvPr id="151" name="Text Box 2">
          <a:extLst>
            <a:ext uri="{FF2B5EF4-FFF2-40B4-BE49-F238E27FC236}">
              <a16:creationId xmlns:a16="http://schemas.microsoft.com/office/drawing/2014/main" id="{F89A5C50-AD46-44B0-B4E7-390E10A6138C}"/>
            </a:ext>
          </a:extLst>
        </xdr:cNvPr>
        <xdr:cNvSpPr txBox="1">
          <a:spLocks noChangeArrowheads="1"/>
        </xdr:cNvSpPr>
      </xdr:nvSpPr>
      <xdr:spPr bwMode="auto">
        <a:xfrm>
          <a:off x="2924175" y="1466850"/>
          <a:ext cx="76200" cy="3599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64694</xdr:rowOff>
    </xdr:to>
    <xdr:sp macro="" textlink="">
      <xdr:nvSpPr>
        <xdr:cNvPr id="152" name="Text Box 2">
          <a:extLst>
            <a:ext uri="{FF2B5EF4-FFF2-40B4-BE49-F238E27FC236}">
              <a16:creationId xmlns:a16="http://schemas.microsoft.com/office/drawing/2014/main" id="{96DE717A-0AE8-46BE-BC98-B4E2563EC90F}"/>
            </a:ext>
          </a:extLst>
        </xdr:cNvPr>
        <xdr:cNvSpPr txBox="1">
          <a:spLocks noChangeArrowheads="1"/>
        </xdr:cNvSpPr>
      </xdr:nvSpPr>
      <xdr:spPr bwMode="auto">
        <a:xfrm>
          <a:off x="2924175" y="1466850"/>
          <a:ext cx="76200" cy="3980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36119</xdr:rowOff>
    </xdr:to>
    <xdr:sp macro="" textlink="">
      <xdr:nvSpPr>
        <xdr:cNvPr id="153" name="Text Box 2">
          <a:extLst>
            <a:ext uri="{FF2B5EF4-FFF2-40B4-BE49-F238E27FC236}">
              <a16:creationId xmlns:a16="http://schemas.microsoft.com/office/drawing/2014/main" id="{82A03587-481E-43AE-9E3E-93C76EFAB77E}"/>
            </a:ext>
          </a:extLst>
        </xdr:cNvPr>
        <xdr:cNvSpPr txBox="1">
          <a:spLocks noChangeArrowheads="1"/>
        </xdr:cNvSpPr>
      </xdr:nvSpPr>
      <xdr:spPr bwMode="auto">
        <a:xfrm>
          <a:off x="2924175" y="1466850"/>
          <a:ext cx="76200" cy="369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36119</xdr:rowOff>
    </xdr:to>
    <xdr:sp macro="" textlink="">
      <xdr:nvSpPr>
        <xdr:cNvPr id="154" name="Text Box 2">
          <a:extLst>
            <a:ext uri="{FF2B5EF4-FFF2-40B4-BE49-F238E27FC236}">
              <a16:creationId xmlns:a16="http://schemas.microsoft.com/office/drawing/2014/main" id="{1A0F4C7A-AC99-44CF-BFB5-37B1A804345E}"/>
            </a:ext>
          </a:extLst>
        </xdr:cNvPr>
        <xdr:cNvSpPr txBox="1">
          <a:spLocks noChangeArrowheads="1"/>
        </xdr:cNvSpPr>
      </xdr:nvSpPr>
      <xdr:spPr bwMode="auto">
        <a:xfrm>
          <a:off x="2924175" y="1466850"/>
          <a:ext cx="76200" cy="369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36119</xdr:rowOff>
    </xdr:to>
    <xdr:sp macro="" textlink="">
      <xdr:nvSpPr>
        <xdr:cNvPr id="155" name="Text Box 2">
          <a:extLst>
            <a:ext uri="{FF2B5EF4-FFF2-40B4-BE49-F238E27FC236}">
              <a16:creationId xmlns:a16="http://schemas.microsoft.com/office/drawing/2014/main" id="{5215CC2C-3014-4D12-A203-CE10FB6808AA}"/>
            </a:ext>
          </a:extLst>
        </xdr:cNvPr>
        <xdr:cNvSpPr txBox="1">
          <a:spLocks noChangeArrowheads="1"/>
        </xdr:cNvSpPr>
      </xdr:nvSpPr>
      <xdr:spPr bwMode="auto">
        <a:xfrm>
          <a:off x="2924175" y="1466850"/>
          <a:ext cx="76200" cy="369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74219</xdr:rowOff>
    </xdr:to>
    <xdr:sp macro="" textlink="">
      <xdr:nvSpPr>
        <xdr:cNvPr id="156" name="Text Box 2">
          <a:extLst>
            <a:ext uri="{FF2B5EF4-FFF2-40B4-BE49-F238E27FC236}">
              <a16:creationId xmlns:a16="http://schemas.microsoft.com/office/drawing/2014/main" id="{A807704D-B2E9-44FD-8C1C-DB4F503E4686}"/>
            </a:ext>
          </a:extLst>
        </xdr:cNvPr>
        <xdr:cNvSpPr txBox="1">
          <a:spLocks noChangeArrowheads="1"/>
        </xdr:cNvSpPr>
      </xdr:nvSpPr>
      <xdr:spPr bwMode="auto">
        <a:xfrm>
          <a:off x="2924175" y="1466850"/>
          <a:ext cx="76200" cy="4075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74219</xdr:rowOff>
    </xdr:to>
    <xdr:sp macro="" textlink="">
      <xdr:nvSpPr>
        <xdr:cNvPr id="157" name="Text Box 2">
          <a:extLst>
            <a:ext uri="{FF2B5EF4-FFF2-40B4-BE49-F238E27FC236}">
              <a16:creationId xmlns:a16="http://schemas.microsoft.com/office/drawing/2014/main" id="{DD89C532-8D57-4C6D-8B74-9AD0DB3DFB20}"/>
            </a:ext>
          </a:extLst>
        </xdr:cNvPr>
        <xdr:cNvSpPr txBox="1">
          <a:spLocks noChangeArrowheads="1"/>
        </xdr:cNvSpPr>
      </xdr:nvSpPr>
      <xdr:spPr bwMode="auto">
        <a:xfrm>
          <a:off x="2924175" y="1466850"/>
          <a:ext cx="76200" cy="4075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36119</xdr:rowOff>
    </xdr:to>
    <xdr:sp macro="" textlink="">
      <xdr:nvSpPr>
        <xdr:cNvPr id="158" name="Text Box 2">
          <a:extLst>
            <a:ext uri="{FF2B5EF4-FFF2-40B4-BE49-F238E27FC236}">
              <a16:creationId xmlns:a16="http://schemas.microsoft.com/office/drawing/2014/main" id="{506EEA11-8872-4E20-89CC-0492110055A6}"/>
            </a:ext>
          </a:extLst>
        </xdr:cNvPr>
        <xdr:cNvSpPr txBox="1">
          <a:spLocks noChangeArrowheads="1"/>
        </xdr:cNvSpPr>
      </xdr:nvSpPr>
      <xdr:spPr bwMode="auto">
        <a:xfrm>
          <a:off x="2924175" y="1466850"/>
          <a:ext cx="76200" cy="369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36119</xdr:rowOff>
    </xdr:to>
    <xdr:sp macro="" textlink="">
      <xdr:nvSpPr>
        <xdr:cNvPr id="159" name="Text Box 2">
          <a:extLst>
            <a:ext uri="{FF2B5EF4-FFF2-40B4-BE49-F238E27FC236}">
              <a16:creationId xmlns:a16="http://schemas.microsoft.com/office/drawing/2014/main" id="{82A8BDF8-0A1E-462B-BFFB-C70D0C0076A0}"/>
            </a:ext>
          </a:extLst>
        </xdr:cNvPr>
        <xdr:cNvSpPr txBox="1">
          <a:spLocks noChangeArrowheads="1"/>
        </xdr:cNvSpPr>
      </xdr:nvSpPr>
      <xdr:spPr bwMode="auto">
        <a:xfrm>
          <a:off x="2924175" y="1466850"/>
          <a:ext cx="76200" cy="369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36119</xdr:rowOff>
    </xdr:to>
    <xdr:sp macro="" textlink="">
      <xdr:nvSpPr>
        <xdr:cNvPr id="160" name="Text Box 2">
          <a:extLst>
            <a:ext uri="{FF2B5EF4-FFF2-40B4-BE49-F238E27FC236}">
              <a16:creationId xmlns:a16="http://schemas.microsoft.com/office/drawing/2014/main" id="{B1790469-D1B3-4B3A-8CA4-0A2C98BB3B4D}"/>
            </a:ext>
          </a:extLst>
        </xdr:cNvPr>
        <xdr:cNvSpPr txBox="1">
          <a:spLocks noChangeArrowheads="1"/>
        </xdr:cNvSpPr>
      </xdr:nvSpPr>
      <xdr:spPr bwMode="auto">
        <a:xfrm>
          <a:off x="2924175" y="1466850"/>
          <a:ext cx="76200" cy="3694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26594</xdr:rowOff>
    </xdr:to>
    <xdr:sp macro="" textlink="">
      <xdr:nvSpPr>
        <xdr:cNvPr id="161" name="Text Box 2">
          <a:extLst>
            <a:ext uri="{FF2B5EF4-FFF2-40B4-BE49-F238E27FC236}">
              <a16:creationId xmlns:a16="http://schemas.microsoft.com/office/drawing/2014/main" id="{7D2D9F63-497B-44F7-A291-583BBBF0DDD6}"/>
            </a:ext>
          </a:extLst>
        </xdr:cNvPr>
        <xdr:cNvSpPr txBox="1">
          <a:spLocks noChangeArrowheads="1"/>
        </xdr:cNvSpPr>
      </xdr:nvSpPr>
      <xdr:spPr bwMode="auto">
        <a:xfrm>
          <a:off x="2924175" y="1466850"/>
          <a:ext cx="76200" cy="3599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26594</xdr:rowOff>
    </xdr:to>
    <xdr:sp macro="" textlink="">
      <xdr:nvSpPr>
        <xdr:cNvPr id="162" name="Text Box 2">
          <a:extLst>
            <a:ext uri="{FF2B5EF4-FFF2-40B4-BE49-F238E27FC236}">
              <a16:creationId xmlns:a16="http://schemas.microsoft.com/office/drawing/2014/main" id="{16F5D548-AA97-4723-BFC6-F7E068848A9E}"/>
            </a:ext>
          </a:extLst>
        </xdr:cNvPr>
        <xdr:cNvSpPr txBox="1">
          <a:spLocks noChangeArrowheads="1"/>
        </xdr:cNvSpPr>
      </xdr:nvSpPr>
      <xdr:spPr bwMode="auto">
        <a:xfrm>
          <a:off x="2924175" y="1466850"/>
          <a:ext cx="76200" cy="3599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5</xdr:row>
      <xdr:rowOff>0</xdr:rowOff>
    </xdr:from>
    <xdr:to>
      <xdr:col>3</xdr:col>
      <xdr:colOff>180975</xdr:colOff>
      <xdr:row>7</xdr:row>
      <xdr:rowOff>17073</xdr:rowOff>
    </xdr:to>
    <xdr:sp macro="" textlink="">
      <xdr:nvSpPr>
        <xdr:cNvPr id="163" name="Text Box 2">
          <a:extLst>
            <a:ext uri="{FF2B5EF4-FFF2-40B4-BE49-F238E27FC236}">
              <a16:creationId xmlns:a16="http://schemas.microsoft.com/office/drawing/2014/main" id="{35EAFB4C-7F78-4304-9293-8991CBF13F5D}"/>
            </a:ext>
          </a:extLst>
        </xdr:cNvPr>
        <xdr:cNvSpPr txBox="1">
          <a:spLocks noChangeArrowheads="1"/>
        </xdr:cNvSpPr>
      </xdr:nvSpPr>
      <xdr:spPr bwMode="auto">
        <a:xfrm>
          <a:off x="2924175" y="1466850"/>
          <a:ext cx="76200" cy="3504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55173</xdr:rowOff>
    </xdr:to>
    <xdr:sp macro="" textlink="">
      <xdr:nvSpPr>
        <xdr:cNvPr id="164" name="Text Box 2">
          <a:extLst>
            <a:ext uri="{FF2B5EF4-FFF2-40B4-BE49-F238E27FC236}">
              <a16:creationId xmlns:a16="http://schemas.microsoft.com/office/drawing/2014/main" id="{F755526E-0259-4EAD-AF0D-53CEB7ECD2A1}"/>
            </a:ext>
          </a:extLst>
        </xdr:cNvPr>
        <xdr:cNvSpPr txBox="1">
          <a:spLocks noChangeArrowheads="1"/>
        </xdr:cNvSpPr>
      </xdr:nvSpPr>
      <xdr:spPr bwMode="auto">
        <a:xfrm>
          <a:off x="2924175" y="1466850"/>
          <a:ext cx="76200" cy="388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17073</xdr:rowOff>
    </xdr:to>
    <xdr:sp macro="" textlink="">
      <xdr:nvSpPr>
        <xdr:cNvPr id="165" name="Text Box 2">
          <a:extLst>
            <a:ext uri="{FF2B5EF4-FFF2-40B4-BE49-F238E27FC236}">
              <a16:creationId xmlns:a16="http://schemas.microsoft.com/office/drawing/2014/main" id="{A523FFAB-19BF-4571-8F8F-A04DB282248E}"/>
            </a:ext>
          </a:extLst>
        </xdr:cNvPr>
        <xdr:cNvSpPr txBox="1">
          <a:spLocks noChangeArrowheads="1"/>
        </xdr:cNvSpPr>
      </xdr:nvSpPr>
      <xdr:spPr bwMode="auto">
        <a:xfrm>
          <a:off x="2924175" y="1466850"/>
          <a:ext cx="76200" cy="3504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55173</xdr:rowOff>
    </xdr:to>
    <xdr:sp macro="" textlink="">
      <xdr:nvSpPr>
        <xdr:cNvPr id="166" name="Text Box 2">
          <a:extLst>
            <a:ext uri="{FF2B5EF4-FFF2-40B4-BE49-F238E27FC236}">
              <a16:creationId xmlns:a16="http://schemas.microsoft.com/office/drawing/2014/main" id="{738A90FD-DD21-4DB7-A8E2-E6855B653C44}"/>
            </a:ext>
          </a:extLst>
        </xdr:cNvPr>
        <xdr:cNvSpPr txBox="1">
          <a:spLocks noChangeArrowheads="1"/>
        </xdr:cNvSpPr>
      </xdr:nvSpPr>
      <xdr:spPr bwMode="auto">
        <a:xfrm>
          <a:off x="2924175" y="1466850"/>
          <a:ext cx="76200" cy="388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17073</xdr:rowOff>
    </xdr:to>
    <xdr:sp macro="" textlink="">
      <xdr:nvSpPr>
        <xdr:cNvPr id="167" name="Text Box 2">
          <a:extLst>
            <a:ext uri="{FF2B5EF4-FFF2-40B4-BE49-F238E27FC236}">
              <a16:creationId xmlns:a16="http://schemas.microsoft.com/office/drawing/2014/main" id="{87E333EB-9D79-4E8B-866B-A088FC53DCA3}"/>
            </a:ext>
          </a:extLst>
        </xdr:cNvPr>
        <xdr:cNvSpPr txBox="1">
          <a:spLocks noChangeArrowheads="1"/>
        </xdr:cNvSpPr>
      </xdr:nvSpPr>
      <xdr:spPr bwMode="auto">
        <a:xfrm>
          <a:off x="2924175" y="1466850"/>
          <a:ext cx="76200" cy="3504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55173</xdr:rowOff>
    </xdr:to>
    <xdr:sp macro="" textlink="">
      <xdr:nvSpPr>
        <xdr:cNvPr id="168" name="Text Box 2">
          <a:extLst>
            <a:ext uri="{FF2B5EF4-FFF2-40B4-BE49-F238E27FC236}">
              <a16:creationId xmlns:a16="http://schemas.microsoft.com/office/drawing/2014/main" id="{2DEDBB6D-AC82-4BD5-AF3C-A4E6821F1D6D}"/>
            </a:ext>
          </a:extLst>
        </xdr:cNvPr>
        <xdr:cNvSpPr txBox="1">
          <a:spLocks noChangeArrowheads="1"/>
        </xdr:cNvSpPr>
      </xdr:nvSpPr>
      <xdr:spPr bwMode="auto">
        <a:xfrm>
          <a:off x="2924175" y="1466850"/>
          <a:ext cx="76200" cy="388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26598</xdr:rowOff>
    </xdr:to>
    <xdr:sp macro="" textlink="">
      <xdr:nvSpPr>
        <xdr:cNvPr id="169" name="Text Box 2">
          <a:extLst>
            <a:ext uri="{FF2B5EF4-FFF2-40B4-BE49-F238E27FC236}">
              <a16:creationId xmlns:a16="http://schemas.microsoft.com/office/drawing/2014/main" id="{6CC11125-C775-47BF-B731-88B08D875631}"/>
            </a:ext>
          </a:extLst>
        </xdr:cNvPr>
        <xdr:cNvSpPr txBox="1">
          <a:spLocks noChangeArrowheads="1"/>
        </xdr:cNvSpPr>
      </xdr:nvSpPr>
      <xdr:spPr bwMode="auto">
        <a:xfrm>
          <a:off x="2924175" y="1466850"/>
          <a:ext cx="76200" cy="359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26598</xdr:rowOff>
    </xdr:to>
    <xdr:sp macro="" textlink="">
      <xdr:nvSpPr>
        <xdr:cNvPr id="170" name="Text Box 2">
          <a:extLst>
            <a:ext uri="{FF2B5EF4-FFF2-40B4-BE49-F238E27FC236}">
              <a16:creationId xmlns:a16="http://schemas.microsoft.com/office/drawing/2014/main" id="{017A9CFA-46FE-46B9-9CE4-9ED171B036BE}"/>
            </a:ext>
          </a:extLst>
        </xdr:cNvPr>
        <xdr:cNvSpPr txBox="1">
          <a:spLocks noChangeArrowheads="1"/>
        </xdr:cNvSpPr>
      </xdr:nvSpPr>
      <xdr:spPr bwMode="auto">
        <a:xfrm>
          <a:off x="2924175" y="1466850"/>
          <a:ext cx="76200" cy="359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26598</xdr:rowOff>
    </xdr:to>
    <xdr:sp macro="" textlink="">
      <xdr:nvSpPr>
        <xdr:cNvPr id="171" name="Text Box 2">
          <a:extLst>
            <a:ext uri="{FF2B5EF4-FFF2-40B4-BE49-F238E27FC236}">
              <a16:creationId xmlns:a16="http://schemas.microsoft.com/office/drawing/2014/main" id="{EDC06ED3-04DD-460B-BF5F-3ECED32694D6}"/>
            </a:ext>
          </a:extLst>
        </xdr:cNvPr>
        <xdr:cNvSpPr txBox="1">
          <a:spLocks noChangeArrowheads="1"/>
        </xdr:cNvSpPr>
      </xdr:nvSpPr>
      <xdr:spPr bwMode="auto">
        <a:xfrm>
          <a:off x="2924175" y="1466850"/>
          <a:ext cx="76200" cy="359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64698</xdr:rowOff>
    </xdr:to>
    <xdr:sp macro="" textlink="">
      <xdr:nvSpPr>
        <xdr:cNvPr id="172" name="Text Box 2">
          <a:extLst>
            <a:ext uri="{FF2B5EF4-FFF2-40B4-BE49-F238E27FC236}">
              <a16:creationId xmlns:a16="http://schemas.microsoft.com/office/drawing/2014/main" id="{FB72DA6C-3828-4A72-A8BE-A455BB1B5C28}"/>
            </a:ext>
          </a:extLst>
        </xdr:cNvPr>
        <xdr:cNvSpPr txBox="1">
          <a:spLocks noChangeArrowheads="1"/>
        </xdr:cNvSpPr>
      </xdr:nvSpPr>
      <xdr:spPr bwMode="auto">
        <a:xfrm>
          <a:off x="2924175" y="1466850"/>
          <a:ext cx="76200" cy="3980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64698</xdr:rowOff>
    </xdr:to>
    <xdr:sp macro="" textlink="">
      <xdr:nvSpPr>
        <xdr:cNvPr id="173" name="Text Box 2">
          <a:extLst>
            <a:ext uri="{FF2B5EF4-FFF2-40B4-BE49-F238E27FC236}">
              <a16:creationId xmlns:a16="http://schemas.microsoft.com/office/drawing/2014/main" id="{BB1EFC5B-03E2-4FD8-85D0-38C0A04E6A93}"/>
            </a:ext>
          </a:extLst>
        </xdr:cNvPr>
        <xdr:cNvSpPr txBox="1">
          <a:spLocks noChangeArrowheads="1"/>
        </xdr:cNvSpPr>
      </xdr:nvSpPr>
      <xdr:spPr bwMode="auto">
        <a:xfrm>
          <a:off x="2924175" y="1466850"/>
          <a:ext cx="76200" cy="3980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26598</xdr:rowOff>
    </xdr:to>
    <xdr:sp macro="" textlink="">
      <xdr:nvSpPr>
        <xdr:cNvPr id="174" name="Text Box 2">
          <a:extLst>
            <a:ext uri="{FF2B5EF4-FFF2-40B4-BE49-F238E27FC236}">
              <a16:creationId xmlns:a16="http://schemas.microsoft.com/office/drawing/2014/main" id="{A3A585D1-D96C-42F6-A6EA-BAEC05244E44}"/>
            </a:ext>
          </a:extLst>
        </xdr:cNvPr>
        <xdr:cNvSpPr txBox="1">
          <a:spLocks noChangeArrowheads="1"/>
        </xdr:cNvSpPr>
      </xdr:nvSpPr>
      <xdr:spPr bwMode="auto">
        <a:xfrm>
          <a:off x="2924175" y="1466850"/>
          <a:ext cx="76200" cy="359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26598</xdr:rowOff>
    </xdr:to>
    <xdr:sp macro="" textlink="">
      <xdr:nvSpPr>
        <xdr:cNvPr id="175" name="Text Box 2">
          <a:extLst>
            <a:ext uri="{FF2B5EF4-FFF2-40B4-BE49-F238E27FC236}">
              <a16:creationId xmlns:a16="http://schemas.microsoft.com/office/drawing/2014/main" id="{499383F6-5576-4FE9-81A0-C43DB48FB463}"/>
            </a:ext>
          </a:extLst>
        </xdr:cNvPr>
        <xdr:cNvSpPr txBox="1">
          <a:spLocks noChangeArrowheads="1"/>
        </xdr:cNvSpPr>
      </xdr:nvSpPr>
      <xdr:spPr bwMode="auto">
        <a:xfrm>
          <a:off x="2924175" y="1466850"/>
          <a:ext cx="76200" cy="359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26598</xdr:rowOff>
    </xdr:to>
    <xdr:sp macro="" textlink="">
      <xdr:nvSpPr>
        <xdr:cNvPr id="176" name="Text Box 2">
          <a:extLst>
            <a:ext uri="{FF2B5EF4-FFF2-40B4-BE49-F238E27FC236}">
              <a16:creationId xmlns:a16="http://schemas.microsoft.com/office/drawing/2014/main" id="{67B0A849-7E9C-4992-857D-FC564749F43C}"/>
            </a:ext>
          </a:extLst>
        </xdr:cNvPr>
        <xdr:cNvSpPr txBox="1">
          <a:spLocks noChangeArrowheads="1"/>
        </xdr:cNvSpPr>
      </xdr:nvSpPr>
      <xdr:spPr bwMode="auto">
        <a:xfrm>
          <a:off x="2924175" y="1466850"/>
          <a:ext cx="76200" cy="3599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17073</xdr:rowOff>
    </xdr:to>
    <xdr:sp macro="" textlink="">
      <xdr:nvSpPr>
        <xdr:cNvPr id="177" name="Text Box 2">
          <a:extLst>
            <a:ext uri="{FF2B5EF4-FFF2-40B4-BE49-F238E27FC236}">
              <a16:creationId xmlns:a16="http://schemas.microsoft.com/office/drawing/2014/main" id="{3B6A39D3-B8B4-461B-890C-C0DEDA2601D7}"/>
            </a:ext>
          </a:extLst>
        </xdr:cNvPr>
        <xdr:cNvSpPr txBox="1">
          <a:spLocks noChangeArrowheads="1"/>
        </xdr:cNvSpPr>
      </xdr:nvSpPr>
      <xdr:spPr bwMode="auto">
        <a:xfrm>
          <a:off x="2924175" y="1466850"/>
          <a:ext cx="76200" cy="3504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17073</xdr:rowOff>
    </xdr:to>
    <xdr:sp macro="" textlink="">
      <xdr:nvSpPr>
        <xdr:cNvPr id="178" name="Text Box 2">
          <a:extLst>
            <a:ext uri="{FF2B5EF4-FFF2-40B4-BE49-F238E27FC236}">
              <a16:creationId xmlns:a16="http://schemas.microsoft.com/office/drawing/2014/main" id="{79074D3B-1008-41AC-8FDC-F4918C9CACB0}"/>
            </a:ext>
          </a:extLst>
        </xdr:cNvPr>
        <xdr:cNvSpPr txBox="1">
          <a:spLocks noChangeArrowheads="1"/>
        </xdr:cNvSpPr>
      </xdr:nvSpPr>
      <xdr:spPr bwMode="auto">
        <a:xfrm>
          <a:off x="2924175" y="1466850"/>
          <a:ext cx="76200" cy="3504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16213</xdr:rowOff>
    </xdr:to>
    <xdr:sp macro="" textlink="">
      <xdr:nvSpPr>
        <xdr:cNvPr id="179" name="Text Box 2">
          <a:extLst>
            <a:ext uri="{FF2B5EF4-FFF2-40B4-BE49-F238E27FC236}">
              <a16:creationId xmlns:a16="http://schemas.microsoft.com/office/drawing/2014/main" id="{330FD6C0-8624-4E56-A23F-99F461ED9AC2}"/>
            </a:ext>
          </a:extLst>
        </xdr:cNvPr>
        <xdr:cNvSpPr txBox="1">
          <a:spLocks noChangeArrowheads="1"/>
        </xdr:cNvSpPr>
      </xdr:nvSpPr>
      <xdr:spPr bwMode="auto">
        <a:xfrm>
          <a:off x="2924175" y="1466850"/>
          <a:ext cx="76200" cy="3495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54313</xdr:rowOff>
    </xdr:to>
    <xdr:sp macro="" textlink="">
      <xdr:nvSpPr>
        <xdr:cNvPr id="180" name="Text Box 2">
          <a:extLst>
            <a:ext uri="{FF2B5EF4-FFF2-40B4-BE49-F238E27FC236}">
              <a16:creationId xmlns:a16="http://schemas.microsoft.com/office/drawing/2014/main" id="{7E5E3380-A930-4C5A-9F67-F98797D47E13}"/>
            </a:ext>
          </a:extLst>
        </xdr:cNvPr>
        <xdr:cNvSpPr txBox="1">
          <a:spLocks noChangeArrowheads="1"/>
        </xdr:cNvSpPr>
      </xdr:nvSpPr>
      <xdr:spPr bwMode="auto">
        <a:xfrm>
          <a:off x="2924175" y="1466850"/>
          <a:ext cx="76200" cy="387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16213</xdr:rowOff>
    </xdr:to>
    <xdr:sp macro="" textlink="">
      <xdr:nvSpPr>
        <xdr:cNvPr id="181" name="Text Box 2">
          <a:extLst>
            <a:ext uri="{FF2B5EF4-FFF2-40B4-BE49-F238E27FC236}">
              <a16:creationId xmlns:a16="http://schemas.microsoft.com/office/drawing/2014/main" id="{2E66D28B-B502-4EEE-95A6-0956EC5A947D}"/>
            </a:ext>
          </a:extLst>
        </xdr:cNvPr>
        <xdr:cNvSpPr txBox="1">
          <a:spLocks noChangeArrowheads="1"/>
        </xdr:cNvSpPr>
      </xdr:nvSpPr>
      <xdr:spPr bwMode="auto">
        <a:xfrm>
          <a:off x="2924175" y="1466850"/>
          <a:ext cx="76200" cy="3495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54313</xdr:rowOff>
    </xdr:to>
    <xdr:sp macro="" textlink="">
      <xdr:nvSpPr>
        <xdr:cNvPr id="182" name="Text Box 2">
          <a:extLst>
            <a:ext uri="{FF2B5EF4-FFF2-40B4-BE49-F238E27FC236}">
              <a16:creationId xmlns:a16="http://schemas.microsoft.com/office/drawing/2014/main" id="{3AE4EDE1-3DD1-4473-A3A2-781170BB852E}"/>
            </a:ext>
          </a:extLst>
        </xdr:cNvPr>
        <xdr:cNvSpPr txBox="1">
          <a:spLocks noChangeArrowheads="1"/>
        </xdr:cNvSpPr>
      </xdr:nvSpPr>
      <xdr:spPr bwMode="auto">
        <a:xfrm>
          <a:off x="2924175" y="1466850"/>
          <a:ext cx="76200" cy="387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16213</xdr:rowOff>
    </xdr:to>
    <xdr:sp macro="" textlink="">
      <xdr:nvSpPr>
        <xdr:cNvPr id="183" name="Text Box 2">
          <a:extLst>
            <a:ext uri="{FF2B5EF4-FFF2-40B4-BE49-F238E27FC236}">
              <a16:creationId xmlns:a16="http://schemas.microsoft.com/office/drawing/2014/main" id="{C1412544-E471-497D-A26C-1E5061B0521D}"/>
            </a:ext>
          </a:extLst>
        </xdr:cNvPr>
        <xdr:cNvSpPr txBox="1">
          <a:spLocks noChangeArrowheads="1"/>
        </xdr:cNvSpPr>
      </xdr:nvSpPr>
      <xdr:spPr bwMode="auto">
        <a:xfrm>
          <a:off x="2924175" y="1466850"/>
          <a:ext cx="76200" cy="3495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54313</xdr:rowOff>
    </xdr:to>
    <xdr:sp macro="" textlink="">
      <xdr:nvSpPr>
        <xdr:cNvPr id="184" name="Text Box 2">
          <a:extLst>
            <a:ext uri="{FF2B5EF4-FFF2-40B4-BE49-F238E27FC236}">
              <a16:creationId xmlns:a16="http://schemas.microsoft.com/office/drawing/2014/main" id="{DE0BA19D-657F-4A36-B015-CDA5FEA8015D}"/>
            </a:ext>
          </a:extLst>
        </xdr:cNvPr>
        <xdr:cNvSpPr txBox="1">
          <a:spLocks noChangeArrowheads="1"/>
        </xdr:cNvSpPr>
      </xdr:nvSpPr>
      <xdr:spPr bwMode="auto">
        <a:xfrm>
          <a:off x="2924175" y="1466850"/>
          <a:ext cx="76200" cy="387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185" name="Text Box 2">
          <a:extLst>
            <a:ext uri="{FF2B5EF4-FFF2-40B4-BE49-F238E27FC236}">
              <a16:creationId xmlns:a16="http://schemas.microsoft.com/office/drawing/2014/main" id="{A582BA10-8A10-48B0-BF26-0426B0676B98}"/>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186" name="Text Box 2">
          <a:extLst>
            <a:ext uri="{FF2B5EF4-FFF2-40B4-BE49-F238E27FC236}">
              <a16:creationId xmlns:a16="http://schemas.microsoft.com/office/drawing/2014/main" id="{713D16D6-8765-4ED0-A258-DA49404D83B8}"/>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187" name="Text Box 2">
          <a:extLst>
            <a:ext uri="{FF2B5EF4-FFF2-40B4-BE49-F238E27FC236}">
              <a16:creationId xmlns:a16="http://schemas.microsoft.com/office/drawing/2014/main" id="{53FE53D6-E084-4AF0-85A9-1BAA5BD14EAB}"/>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63838</xdr:rowOff>
    </xdr:to>
    <xdr:sp macro="" textlink="">
      <xdr:nvSpPr>
        <xdr:cNvPr id="188" name="Text Box 2">
          <a:extLst>
            <a:ext uri="{FF2B5EF4-FFF2-40B4-BE49-F238E27FC236}">
              <a16:creationId xmlns:a16="http://schemas.microsoft.com/office/drawing/2014/main" id="{56957640-04CA-4E7B-AA68-FBA8BC66BBC8}"/>
            </a:ext>
          </a:extLst>
        </xdr:cNvPr>
        <xdr:cNvSpPr txBox="1">
          <a:spLocks noChangeArrowheads="1"/>
        </xdr:cNvSpPr>
      </xdr:nvSpPr>
      <xdr:spPr bwMode="auto">
        <a:xfrm>
          <a:off x="2924175" y="1466850"/>
          <a:ext cx="76200" cy="39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63838</xdr:rowOff>
    </xdr:to>
    <xdr:sp macro="" textlink="">
      <xdr:nvSpPr>
        <xdr:cNvPr id="189" name="Text Box 2">
          <a:extLst>
            <a:ext uri="{FF2B5EF4-FFF2-40B4-BE49-F238E27FC236}">
              <a16:creationId xmlns:a16="http://schemas.microsoft.com/office/drawing/2014/main" id="{A24CD122-160A-431B-8EC9-F9D563E2E109}"/>
            </a:ext>
          </a:extLst>
        </xdr:cNvPr>
        <xdr:cNvSpPr txBox="1">
          <a:spLocks noChangeArrowheads="1"/>
        </xdr:cNvSpPr>
      </xdr:nvSpPr>
      <xdr:spPr bwMode="auto">
        <a:xfrm>
          <a:off x="2924175" y="1466850"/>
          <a:ext cx="76200" cy="39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190" name="Text Box 2">
          <a:extLst>
            <a:ext uri="{FF2B5EF4-FFF2-40B4-BE49-F238E27FC236}">
              <a16:creationId xmlns:a16="http://schemas.microsoft.com/office/drawing/2014/main" id="{88D724BB-0106-4550-8188-10D67972EF15}"/>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191" name="Text Box 2">
          <a:extLst>
            <a:ext uri="{FF2B5EF4-FFF2-40B4-BE49-F238E27FC236}">
              <a16:creationId xmlns:a16="http://schemas.microsoft.com/office/drawing/2014/main" id="{331858EE-4819-44A5-9F7F-77523580F7BC}"/>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192" name="Text Box 2">
          <a:extLst>
            <a:ext uri="{FF2B5EF4-FFF2-40B4-BE49-F238E27FC236}">
              <a16:creationId xmlns:a16="http://schemas.microsoft.com/office/drawing/2014/main" id="{34234AD3-06EC-4ED3-969A-5112F7839D71}"/>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16213</xdr:rowOff>
    </xdr:to>
    <xdr:sp macro="" textlink="">
      <xdr:nvSpPr>
        <xdr:cNvPr id="193" name="Text Box 2">
          <a:extLst>
            <a:ext uri="{FF2B5EF4-FFF2-40B4-BE49-F238E27FC236}">
              <a16:creationId xmlns:a16="http://schemas.microsoft.com/office/drawing/2014/main" id="{6BD6DCFB-74A1-40CF-9DCA-77083D03818E}"/>
            </a:ext>
          </a:extLst>
        </xdr:cNvPr>
        <xdr:cNvSpPr txBox="1">
          <a:spLocks noChangeArrowheads="1"/>
        </xdr:cNvSpPr>
      </xdr:nvSpPr>
      <xdr:spPr bwMode="auto">
        <a:xfrm>
          <a:off x="2924175" y="1466850"/>
          <a:ext cx="76200" cy="3495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16213</xdr:rowOff>
    </xdr:to>
    <xdr:sp macro="" textlink="">
      <xdr:nvSpPr>
        <xdr:cNvPr id="194" name="Text Box 2">
          <a:extLst>
            <a:ext uri="{FF2B5EF4-FFF2-40B4-BE49-F238E27FC236}">
              <a16:creationId xmlns:a16="http://schemas.microsoft.com/office/drawing/2014/main" id="{7F18831F-9C49-40C4-B541-1C5449FD9709}"/>
            </a:ext>
          </a:extLst>
        </xdr:cNvPr>
        <xdr:cNvSpPr txBox="1">
          <a:spLocks noChangeArrowheads="1"/>
        </xdr:cNvSpPr>
      </xdr:nvSpPr>
      <xdr:spPr bwMode="auto">
        <a:xfrm>
          <a:off x="2924175" y="1466850"/>
          <a:ext cx="76200" cy="3495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16213</xdr:rowOff>
    </xdr:to>
    <xdr:sp macro="" textlink="">
      <xdr:nvSpPr>
        <xdr:cNvPr id="195" name="Text Box 2">
          <a:extLst>
            <a:ext uri="{FF2B5EF4-FFF2-40B4-BE49-F238E27FC236}">
              <a16:creationId xmlns:a16="http://schemas.microsoft.com/office/drawing/2014/main" id="{7F37AF9A-34CE-4EF0-BF40-9CC233202434}"/>
            </a:ext>
          </a:extLst>
        </xdr:cNvPr>
        <xdr:cNvSpPr txBox="1">
          <a:spLocks noChangeArrowheads="1"/>
        </xdr:cNvSpPr>
      </xdr:nvSpPr>
      <xdr:spPr bwMode="auto">
        <a:xfrm>
          <a:off x="2924175" y="1466850"/>
          <a:ext cx="76200" cy="3495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54313</xdr:rowOff>
    </xdr:to>
    <xdr:sp macro="" textlink="">
      <xdr:nvSpPr>
        <xdr:cNvPr id="196" name="Text Box 2">
          <a:extLst>
            <a:ext uri="{FF2B5EF4-FFF2-40B4-BE49-F238E27FC236}">
              <a16:creationId xmlns:a16="http://schemas.microsoft.com/office/drawing/2014/main" id="{D05B05F7-B35B-4B97-A9AA-2616FC0CB1E7}"/>
            </a:ext>
          </a:extLst>
        </xdr:cNvPr>
        <xdr:cNvSpPr txBox="1">
          <a:spLocks noChangeArrowheads="1"/>
        </xdr:cNvSpPr>
      </xdr:nvSpPr>
      <xdr:spPr bwMode="auto">
        <a:xfrm>
          <a:off x="2924175" y="1466850"/>
          <a:ext cx="76200" cy="387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16213</xdr:rowOff>
    </xdr:to>
    <xdr:sp macro="" textlink="">
      <xdr:nvSpPr>
        <xdr:cNvPr id="197" name="Text Box 2">
          <a:extLst>
            <a:ext uri="{FF2B5EF4-FFF2-40B4-BE49-F238E27FC236}">
              <a16:creationId xmlns:a16="http://schemas.microsoft.com/office/drawing/2014/main" id="{C6A73222-65C2-4CDB-BB5D-0D19DE84AF81}"/>
            </a:ext>
          </a:extLst>
        </xdr:cNvPr>
        <xdr:cNvSpPr txBox="1">
          <a:spLocks noChangeArrowheads="1"/>
        </xdr:cNvSpPr>
      </xdr:nvSpPr>
      <xdr:spPr bwMode="auto">
        <a:xfrm>
          <a:off x="2924175" y="1466850"/>
          <a:ext cx="76200" cy="3495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54313</xdr:rowOff>
    </xdr:to>
    <xdr:sp macro="" textlink="">
      <xdr:nvSpPr>
        <xdr:cNvPr id="198" name="Text Box 2">
          <a:extLst>
            <a:ext uri="{FF2B5EF4-FFF2-40B4-BE49-F238E27FC236}">
              <a16:creationId xmlns:a16="http://schemas.microsoft.com/office/drawing/2014/main" id="{72B1D99F-6704-44CE-8AED-77563164A7D7}"/>
            </a:ext>
          </a:extLst>
        </xdr:cNvPr>
        <xdr:cNvSpPr txBox="1">
          <a:spLocks noChangeArrowheads="1"/>
        </xdr:cNvSpPr>
      </xdr:nvSpPr>
      <xdr:spPr bwMode="auto">
        <a:xfrm>
          <a:off x="2924175" y="1466850"/>
          <a:ext cx="76200" cy="387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16213</xdr:rowOff>
    </xdr:to>
    <xdr:sp macro="" textlink="">
      <xdr:nvSpPr>
        <xdr:cNvPr id="199" name="Text Box 2">
          <a:extLst>
            <a:ext uri="{FF2B5EF4-FFF2-40B4-BE49-F238E27FC236}">
              <a16:creationId xmlns:a16="http://schemas.microsoft.com/office/drawing/2014/main" id="{34E6448C-8FA2-4937-8D39-D2491DFB7857}"/>
            </a:ext>
          </a:extLst>
        </xdr:cNvPr>
        <xdr:cNvSpPr txBox="1">
          <a:spLocks noChangeArrowheads="1"/>
        </xdr:cNvSpPr>
      </xdr:nvSpPr>
      <xdr:spPr bwMode="auto">
        <a:xfrm>
          <a:off x="2924175" y="1466850"/>
          <a:ext cx="76200" cy="3495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54313</xdr:rowOff>
    </xdr:to>
    <xdr:sp macro="" textlink="">
      <xdr:nvSpPr>
        <xdr:cNvPr id="200" name="Text Box 2">
          <a:extLst>
            <a:ext uri="{FF2B5EF4-FFF2-40B4-BE49-F238E27FC236}">
              <a16:creationId xmlns:a16="http://schemas.microsoft.com/office/drawing/2014/main" id="{7BE8C85F-518F-4D22-923A-E356438EB76F}"/>
            </a:ext>
          </a:extLst>
        </xdr:cNvPr>
        <xdr:cNvSpPr txBox="1">
          <a:spLocks noChangeArrowheads="1"/>
        </xdr:cNvSpPr>
      </xdr:nvSpPr>
      <xdr:spPr bwMode="auto">
        <a:xfrm>
          <a:off x="2924175" y="1466850"/>
          <a:ext cx="76200" cy="3876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201" name="Text Box 2">
          <a:extLst>
            <a:ext uri="{FF2B5EF4-FFF2-40B4-BE49-F238E27FC236}">
              <a16:creationId xmlns:a16="http://schemas.microsoft.com/office/drawing/2014/main" id="{8FC0CCF1-87F4-4536-8984-0095F2E02487}"/>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202" name="Text Box 2">
          <a:extLst>
            <a:ext uri="{FF2B5EF4-FFF2-40B4-BE49-F238E27FC236}">
              <a16:creationId xmlns:a16="http://schemas.microsoft.com/office/drawing/2014/main" id="{7A4D2612-C818-4F2C-99E0-FE89F4C4C23F}"/>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203" name="Text Box 2">
          <a:extLst>
            <a:ext uri="{FF2B5EF4-FFF2-40B4-BE49-F238E27FC236}">
              <a16:creationId xmlns:a16="http://schemas.microsoft.com/office/drawing/2014/main" id="{AC1DDEBA-5E17-41AE-A379-C8D3ADA09219}"/>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63838</xdr:rowOff>
    </xdr:to>
    <xdr:sp macro="" textlink="">
      <xdr:nvSpPr>
        <xdr:cNvPr id="204" name="Text Box 2">
          <a:extLst>
            <a:ext uri="{FF2B5EF4-FFF2-40B4-BE49-F238E27FC236}">
              <a16:creationId xmlns:a16="http://schemas.microsoft.com/office/drawing/2014/main" id="{4001F291-C3DF-4636-85CA-79DC46F2A08A}"/>
            </a:ext>
          </a:extLst>
        </xdr:cNvPr>
        <xdr:cNvSpPr txBox="1">
          <a:spLocks noChangeArrowheads="1"/>
        </xdr:cNvSpPr>
      </xdr:nvSpPr>
      <xdr:spPr bwMode="auto">
        <a:xfrm>
          <a:off x="2924175" y="1466850"/>
          <a:ext cx="76200" cy="39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63838</xdr:rowOff>
    </xdr:to>
    <xdr:sp macro="" textlink="">
      <xdr:nvSpPr>
        <xdr:cNvPr id="205" name="Text Box 2">
          <a:extLst>
            <a:ext uri="{FF2B5EF4-FFF2-40B4-BE49-F238E27FC236}">
              <a16:creationId xmlns:a16="http://schemas.microsoft.com/office/drawing/2014/main" id="{92F53A86-A0CA-4C2D-BCCC-D3A6AD61D1DA}"/>
            </a:ext>
          </a:extLst>
        </xdr:cNvPr>
        <xdr:cNvSpPr txBox="1">
          <a:spLocks noChangeArrowheads="1"/>
        </xdr:cNvSpPr>
      </xdr:nvSpPr>
      <xdr:spPr bwMode="auto">
        <a:xfrm>
          <a:off x="2924175" y="1466850"/>
          <a:ext cx="76200" cy="39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206" name="Text Box 2">
          <a:extLst>
            <a:ext uri="{FF2B5EF4-FFF2-40B4-BE49-F238E27FC236}">
              <a16:creationId xmlns:a16="http://schemas.microsoft.com/office/drawing/2014/main" id="{59A3F223-AD7C-4D86-9FBF-D2E398273482}"/>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207" name="Text Box 2">
          <a:extLst>
            <a:ext uri="{FF2B5EF4-FFF2-40B4-BE49-F238E27FC236}">
              <a16:creationId xmlns:a16="http://schemas.microsoft.com/office/drawing/2014/main" id="{6CD3252D-6804-4E54-8F16-DDD237EDEB11}"/>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25738</xdr:rowOff>
    </xdr:to>
    <xdr:sp macro="" textlink="">
      <xdr:nvSpPr>
        <xdr:cNvPr id="208" name="Text Box 2">
          <a:extLst>
            <a:ext uri="{FF2B5EF4-FFF2-40B4-BE49-F238E27FC236}">
              <a16:creationId xmlns:a16="http://schemas.microsoft.com/office/drawing/2014/main" id="{A83A11B9-46F2-4042-BA9B-849F26E6C6B7}"/>
            </a:ext>
          </a:extLst>
        </xdr:cNvPr>
        <xdr:cNvSpPr txBox="1">
          <a:spLocks noChangeArrowheads="1"/>
        </xdr:cNvSpPr>
      </xdr:nvSpPr>
      <xdr:spPr bwMode="auto">
        <a:xfrm>
          <a:off x="2924175" y="1466850"/>
          <a:ext cx="76200" cy="359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16213</xdr:rowOff>
    </xdr:to>
    <xdr:sp macro="" textlink="">
      <xdr:nvSpPr>
        <xdr:cNvPr id="209" name="Text Box 2">
          <a:extLst>
            <a:ext uri="{FF2B5EF4-FFF2-40B4-BE49-F238E27FC236}">
              <a16:creationId xmlns:a16="http://schemas.microsoft.com/office/drawing/2014/main" id="{9CB5FDDB-AB79-48B5-874B-F90F554D3952}"/>
            </a:ext>
          </a:extLst>
        </xdr:cNvPr>
        <xdr:cNvSpPr txBox="1">
          <a:spLocks noChangeArrowheads="1"/>
        </xdr:cNvSpPr>
      </xdr:nvSpPr>
      <xdr:spPr bwMode="auto">
        <a:xfrm>
          <a:off x="2924175" y="1466850"/>
          <a:ext cx="76200" cy="3495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217</xdr:row>
      <xdr:rowOff>0</xdr:rowOff>
    </xdr:from>
    <xdr:to>
      <xdr:col>3</xdr:col>
      <xdr:colOff>180975</xdr:colOff>
      <xdr:row>218</xdr:row>
      <xdr:rowOff>39287</xdr:rowOff>
    </xdr:to>
    <xdr:sp macro="" textlink="">
      <xdr:nvSpPr>
        <xdr:cNvPr id="211" name="Text Box 2">
          <a:extLst>
            <a:ext uri="{FF2B5EF4-FFF2-40B4-BE49-F238E27FC236}">
              <a16:creationId xmlns:a16="http://schemas.microsoft.com/office/drawing/2014/main" id="{85A3D254-6BBB-4016-946E-6AB76C303DEF}"/>
            </a:ext>
          </a:extLst>
        </xdr:cNvPr>
        <xdr:cNvSpPr txBox="1">
          <a:spLocks noChangeArrowheads="1"/>
        </xdr:cNvSpPr>
      </xdr:nvSpPr>
      <xdr:spPr bwMode="auto">
        <a:xfrm>
          <a:off x="3038475" y="412394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217</xdr:row>
      <xdr:rowOff>0</xdr:rowOff>
    </xdr:from>
    <xdr:to>
      <xdr:col>3</xdr:col>
      <xdr:colOff>180975</xdr:colOff>
      <xdr:row>218</xdr:row>
      <xdr:rowOff>39287</xdr:rowOff>
    </xdr:to>
    <xdr:sp macro="" textlink="">
      <xdr:nvSpPr>
        <xdr:cNvPr id="212" name="Text Box 2">
          <a:extLst>
            <a:ext uri="{FF2B5EF4-FFF2-40B4-BE49-F238E27FC236}">
              <a16:creationId xmlns:a16="http://schemas.microsoft.com/office/drawing/2014/main" id="{ECCF2304-46E6-40FE-B49B-E71D89893C03}"/>
            </a:ext>
          </a:extLst>
        </xdr:cNvPr>
        <xdr:cNvSpPr txBox="1">
          <a:spLocks noChangeArrowheads="1"/>
        </xdr:cNvSpPr>
      </xdr:nvSpPr>
      <xdr:spPr bwMode="auto">
        <a:xfrm>
          <a:off x="3038475" y="412394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217</xdr:row>
      <xdr:rowOff>0</xdr:rowOff>
    </xdr:from>
    <xdr:to>
      <xdr:col>3</xdr:col>
      <xdr:colOff>180975</xdr:colOff>
      <xdr:row>218</xdr:row>
      <xdr:rowOff>39287</xdr:rowOff>
    </xdr:to>
    <xdr:sp macro="" textlink="">
      <xdr:nvSpPr>
        <xdr:cNvPr id="213" name="Text Box 2">
          <a:extLst>
            <a:ext uri="{FF2B5EF4-FFF2-40B4-BE49-F238E27FC236}">
              <a16:creationId xmlns:a16="http://schemas.microsoft.com/office/drawing/2014/main" id="{9B4CE888-0DED-4E6D-8BD6-2D5FB2D97371}"/>
            </a:ext>
          </a:extLst>
        </xdr:cNvPr>
        <xdr:cNvSpPr txBox="1">
          <a:spLocks noChangeArrowheads="1"/>
        </xdr:cNvSpPr>
      </xdr:nvSpPr>
      <xdr:spPr bwMode="auto">
        <a:xfrm>
          <a:off x="3038475" y="412394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217</xdr:row>
      <xdr:rowOff>0</xdr:rowOff>
    </xdr:from>
    <xdr:to>
      <xdr:col>3</xdr:col>
      <xdr:colOff>180975</xdr:colOff>
      <xdr:row>218</xdr:row>
      <xdr:rowOff>39287</xdr:rowOff>
    </xdr:to>
    <xdr:sp macro="" textlink="">
      <xdr:nvSpPr>
        <xdr:cNvPr id="214" name="Text Box 2">
          <a:extLst>
            <a:ext uri="{FF2B5EF4-FFF2-40B4-BE49-F238E27FC236}">
              <a16:creationId xmlns:a16="http://schemas.microsoft.com/office/drawing/2014/main" id="{D23830B2-EFB8-4435-AF96-4ADB8B7057C6}"/>
            </a:ext>
          </a:extLst>
        </xdr:cNvPr>
        <xdr:cNvSpPr txBox="1">
          <a:spLocks noChangeArrowheads="1"/>
        </xdr:cNvSpPr>
      </xdr:nvSpPr>
      <xdr:spPr bwMode="auto">
        <a:xfrm>
          <a:off x="3038475" y="412394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217</xdr:row>
      <xdr:rowOff>0</xdr:rowOff>
    </xdr:from>
    <xdr:to>
      <xdr:col>3</xdr:col>
      <xdr:colOff>180975</xdr:colOff>
      <xdr:row>218</xdr:row>
      <xdr:rowOff>39287</xdr:rowOff>
    </xdr:to>
    <xdr:sp macro="" textlink="">
      <xdr:nvSpPr>
        <xdr:cNvPr id="215" name="Text Box 2">
          <a:extLst>
            <a:ext uri="{FF2B5EF4-FFF2-40B4-BE49-F238E27FC236}">
              <a16:creationId xmlns:a16="http://schemas.microsoft.com/office/drawing/2014/main" id="{900990DC-817B-4AC5-9C4A-C99091F44CCD}"/>
            </a:ext>
          </a:extLst>
        </xdr:cNvPr>
        <xdr:cNvSpPr txBox="1">
          <a:spLocks noChangeArrowheads="1"/>
        </xdr:cNvSpPr>
      </xdr:nvSpPr>
      <xdr:spPr bwMode="auto">
        <a:xfrm>
          <a:off x="3038475" y="412394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217</xdr:row>
      <xdr:rowOff>0</xdr:rowOff>
    </xdr:from>
    <xdr:to>
      <xdr:col>3</xdr:col>
      <xdr:colOff>180975</xdr:colOff>
      <xdr:row>218</xdr:row>
      <xdr:rowOff>39287</xdr:rowOff>
    </xdr:to>
    <xdr:sp macro="" textlink="">
      <xdr:nvSpPr>
        <xdr:cNvPr id="216" name="Text Box 2">
          <a:extLst>
            <a:ext uri="{FF2B5EF4-FFF2-40B4-BE49-F238E27FC236}">
              <a16:creationId xmlns:a16="http://schemas.microsoft.com/office/drawing/2014/main" id="{A521195F-7C99-492E-93B7-6CE7A81CC0AF}"/>
            </a:ext>
          </a:extLst>
        </xdr:cNvPr>
        <xdr:cNvSpPr txBox="1">
          <a:spLocks noChangeArrowheads="1"/>
        </xdr:cNvSpPr>
      </xdr:nvSpPr>
      <xdr:spPr bwMode="auto">
        <a:xfrm>
          <a:off x="3038475" y="412394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217</xdr:row>
      <xdr:rowOff>0</xdr:rowOff>
    </xdr:from>
    <xdr:to>
      <xdr:col>3</xdr:col>
      <xdr:colOff>180975</xdr:colOff>
      <xdr:row>218</xdr:row>
      <xdr:rowOff>39287</xdr:rowOff>
    </xdr:to>
    <xdr:sp macro="" textlink="">
      <xdr:nvSpPr>
        <xdr:cNvPr id="217" name="Text Box 2">
          <a:extLst>
            <a:ext uri="{FF2B5EF4-FFF2-40B4-BE49-F238E27FC236}">
              <a16:creationId xmlns:a16="http://schemas.microsoft.com/office/drawing/2014/main" id="{858BADEA-1591-4243-AE87-436D910D216A}"/>
            </a:ext>
          </a:extLst>
        </xdr:cNvPr>
        <xdr:cNvSpPr txBox="1">
          <a:spLocks noChangeArrowheads="1"/>
        </xdr:cNvSpPr>
      </xdr:nvSpPr>
      <xdr:spPr bwMode="auto">
        <a:xfrm>
          <a:off x="3038475" y="412394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217</xdr:row>
      <xdr:rowOff>0</xdr:rowOff>
    </xdr:from>
    <xdr:to>
      <xdr:col>3</xdr:col>
      <xdr:colOff>180975</xdr:colOff>
      <xdr:row>218</xdr:row>
      <xdr:rowOff>39287</xdr:rowOff>
    </xdr:to>
    <xdr:sp macro="" textlink="">
      <xdr:nvSpPr>
        <xdr:cNvPr id="218" name="Text Box 2">
          <a:extLst>
            <a:ext uri="{FF2B5EF4-FFF2-40B4-BE49-F238E27FC236}">
              <a16:creationId xmlns:a16="http://schemas.microsoft.com/office/drawing/2014/main" id="{A4D3C69A-1C13-48C9-AD6F-C3240F7D3F02}"/>
            </a:ext>
          </a:extLst>
        </xdr:cNvPr>
        <xdr:cNvSpPr txBox="1">
          <a:spLocks noChangeArrowheads="1"/>
        </xdr:cNvSpPr>
      </xdr:nvSpPr>
      <xdr:spPr bwMode="auto">
        <a:xfrm>
          <a:off x="3038475" y="4123944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41118</xdr:rowOff>
    </xdr:to>
    <xdr:sp macro="" textlink="">
      <xdr:nvSpPr>
        <xdr:cNvPr id="219" name="Text Box 2">
          <a:extLst>
            <a:ext uri="{FF2B5EF4-FFF2-40B4-BE49-F238E27FC236}">
              <a16:creationId xmlns:a16="http://schemas.microsoft.com/office/drawing/2014/main" id="{74B67D9F-DAF9-40D3-BAD2-008E182D9F02}"/>
            </a:ext>
          </a:extLst>
        </xdr:cNvPr>
        <xdr:cNvSpPr txBox="1">
          <a:spLocks noChangeArrowheads="1"/>
        </xdr:cNvSpPr>
      </xdr:nvSpPr>
      <xdr:spPr bwMode="auto">
        <a:xfrm>
          <a:off x="3038475" y="4175760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41118</xdr:rowOff>
    </xdr:to>
    <xdr:sp macro="" textlink="">
      <xdr:nvSpPr>
        <xdr:cNvPr id="220" name="Text Box 2">
          <a:extLst>
            <a:ext uri="{FF2B5EF4-FFF2-40B4-BE49-F238E27FC236}">
              <a16:creationId xmlns:a16="http://schemas.microsoft.com/office/drawing/2014/main" id="{F687C04B-E502-43D5-AF61-313D512E0BF3}"/>
            </a:ext>
          </a:extLst>
        </xdr:cNvPr>
        <xdr:cNvSpPr txBox="1">
          <a:spLocks noChangeArrowheads="1"/>
        </xdr:cNvSpPr>
      </xdr:nvSpPr>
      <xdr:spPr bwMode="auto">
        <a:xfrm>
          <a:off x="3038475" y="4175760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41118</xdr:rowOff>
    </xdr:to>
    <xdr:sp macro="" textlink="">
      <xdr:nvSpPr>
        <xdr:cNvPr id="221" name="Text Box 2">
          <a:extLst>
            <a:ext uri="{FF2B5EF4-FFF2-40B4-BE49-F238E27FC236}">
              <a16:creationId xmlns:a16="http://schemas.microsoft.com/office/drawing/2014/main" id="{7B0ED820-2A90-4EFE-A9D2-D0FA457CDAE3}"/>
            </a:ext>
          </a:extLst>
        </xdr:cNvPr>
        <xdr:cNvSpPr txBox="1">
          <a:spLocks noChangeArrowheads="1"/>
        </xdr:cNvSpPr>
      </xdr:nvSpPr>
      <xdr:spPr bwMode="auto">
        <a:xfrm>
          <a:off x="3038475" y="4175760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41118</xdr:rowOff>
    </xdr:to>
    <xdr:sp macro="" textlink="">
      <xdr:nvSpPr>
        <xdr:cNvPr id="222" name="Text Box 2">
          <a:extLst>
            <a:ext uri="{FF2B5EF4-FFF2-40B4-BE49-F238E27FC236}">
              <a16:creationId xmlns:a16="http://schemas.microsoft.com/office/drawing/2014/main" id="{3B31E7FB-AD90-4D31-8272-E8BA606D082B}"/>
            </a:ext>
          </a:extLst>
        </xdr:cNvPr>
        <xdr:cNvSpPr txBox="1">
          <a:spLocks noChangeArrowheads="1"/>
        </xdr:cNvSpPr>
      </xdr:nvSpPr>
      <xdr:spPr bwMode="auto">
        <a:xfrm>
          <a:off x="3038475" y="4175760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41118</xdr:rowOff>
    </xdr:to>
    <xdr:sp macro="" textlink="">
      <xdr:nvSpPr>
        <xdr:cNvPr id="223" name="Text Box 2">
          <a:extLst>
            <a:ext uri="{FF2B5EF4-FFF2-40B4-BE49-F238E27FC236}">
              <a16:creationId xmlns:a16="http://schemas.microsoft.com/office/drawing/2014/main" id="{F024A884-9AC0-4C92-A190-C4BBE65C1F1F}"/>
            </a:ext>
          </a:extLst>
        </xdr:cNvPr>
        <xdr:cNvSpPr txBox="1">
          <a:spLocks noChangeArrowheads="1"/>
        </xdr:cNvSpPr>
      </xdr:nvSpPr>
      <xdr:spPr bwMode="auto">
        <a:xfrm>
          <a:off x="3038475" y="4175760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41118</xdr:rowOff>
    </xdr:to>
    <xdr:sp macro="" textlink="">
      <xdr:nvSpPr>
        <xdr:cNvPr id="224" name="Text Box 2">
          <a:extLst>
            <a:ext uri="{FF2B5EF4-FFF2-40B4-BE49-F238E27FC236}">
              <a16:creationId xmlns:a16="http://schemas.microsoft.com/office/drawing/2014/main" id="{9F0F3B72-8377-43F6-A883-0A9588AC61CF}"/>
            </a:ext>
          </a:extLst>
        </xdr:cNvPr>
        <xdr:cNvSpPr txBox="1">
          <a:spLocks noChangeArrowheads="1"/>
        </xdr:cNvSpPr>
      </xdr:nvSpPr>
      <xdr:spPr bwMode="auto">
        <a:xfrm>
          <a:off x="3038475" y="4175760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41118</xdr:rowOff>
    </xdr:to>
    <xdr:sp macro="" textlink="">
      <xdr:nvSpPr>
        <xdr:cNvPr id="225" name="Text Box 2">
          <a:extLst>
            <a:ext uri="{FF2B5EF4-FFF2-40B4-BE49-F238E27FC236}">
              <a16:creationId xmlns:a16="http://schemas.microsoft.com/office/drawing/2014/main" id="{77630C19-628C-42D2-B4EF-526448DAE8FC}"/>
            </a:ext>
          </a:extLst>
        </xdr:cNvPr>
        <xdr:cNvSpPr txBox="1">
          <a:spLocks noChangeArrowheads="1"/>
        </xdr:cNvSpPr>
      </xdr:nvSpPr>
      <xdr:spPr bwMode="auto">
        <a:xfrm>
          <a:off x="3038475" y="4175760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41118</xdr:rowOff>
    </xdr:to>
    <xdr:sp macro="" textlink="">
      <xdr:nvSpPr>
        <xdr:cNvPr id="226" name="Text Box 2">
          <a:extLst>
            <a:ext uri="{FF2B5EF4-FFF2-40B4-BE49-F238E27FC236}">
              <a16:creationId xmlns:a16="http://schemas.microsoft.com/office/drawing/2014/main" id="{53CB906C-78BB-4EBB-8464-D6641938A951}"/>
            </a:ext>
          </a:extLst>
        </xdr:cNvPr>
        <xdr:cNvSpPr txBox="1">
          <a:spLocks noChangeArrowheads="1"/>
        </xdr:cNvSpPr>
      </xdr:nvSpPr>
      <xdr:spPr bwMode="auto">
        <a:xfrm>
          <a:off x="3038475" y="4175760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218</xdr:row>
      <xdr:rowOff>0</xdr:rowOff>
    </xdr:from>
    <xdr:to>
      <xdr:col>3</xdr:col>
      <xdr:colOff>180975</xdr:colOff>
      <xdr:row>219</xdr:row>
      <xdr:rowOff>39287</xdr:rowOff>
    </xdr:to>
    <xdr:sp macro="" textlink="">
      <xdr:nvSpPr>
        <xdr:cNvPr id="227" name="Text Box 2">
          <a:extLst>
            <a:ext uri="{FF2B5EF4-FFF2-40B4-BE49-F238E27FC236}">
              <a16:creationId xmlns:a16="http://schemas.microsoft.com/office/drawing/2014/main" id="{AE0C11CE-85D3-4E4F-B9D9-3E1B062B3B0A}"/>
            </a:ext>
          </a:extLst>
        </xdr:cNvPr>
        <xdr:cNvSpPr txBox="1">
          <a:spLocks noChangeArrowheads="1"/>
        </xdr:cNvSpPr>
      </xdr:nvSpPr>
      <xdr:spPr bwMode="auto">
        <a:xfrm>
          <a:off x="3038475" y="4175760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39287</xdr:rowOff>
    </xdr:to>
    <xdr:sp macro="" textlink="">
      <xdr:nvSpPr>
        <xdr:cNvPr id="228" name="Text Box 2">
          <a:extLst>
            <a:ext uri="{FF2B5EF4-FFF2-40B4-BE49-F238E27FC236}">
              <a16:creationId xmlns:a16="http://schemas.microsoft.com/office/drawing/2014/main" id="{DA0C63E3-C174-4AFF-A6A5-35E195125E2E}"/>
            </a:ext>
          </a:extLst>
        </xdr:cNvPr>
        <xdr:cNvSpPr txBox="1">
          <a:spLocks noChangeArrowheads="1"/>
        </xdr:cNvSpPr>
      </xdr:nvSpPr>
      <xdr:spPr bwMode="auto">
        <a:xfrm>
          <a:off x="3038475" y="4175760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39287</xdr:rowOff>
    </xdr:to>
    <xdr:sp macro="" textlink="">
      <xdr:nvSpPr>
        <xdr:cNvPr id="229" name="Text Box 2">
          <a:extLst>
            <a:ext uri="{FF2B5EF4-FFF2-40B4-BE49-F238E27FC236}">
              <a16:creationId xmlns:a16="http://schemas.microsoft.com/office/drawing/2014/main" id="{921BBDAE-9368-4151-951A-6E58BED30289}"/>
            </a:ext>
          </a:extLst>
        </xdr:cNvPr>
        <xdr:cNvSpPr txBox="1">
          <a:spLocks noChangeArrowheads="1"/>
        </xdr:cNvSpPr>
      </xdr:nvSpPr>
      <xdr:spPr bwMode="auto">
        <a:xfrm>
          <a:off x="3038475" y="4175760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39287</xdr:rowOff>
    </xdr:to>
    <xdr:sp macro="" textlink="">
      <xdr:nvSpPr>
        <xdr:cNvPr id="230" name="Text Box 2">
          <a:extLst>
            <a:ext uri="{FF2B5EF4-FFF2-40B4-BE49-F238E27FC236}">
              <a16:creationId xmlns:a16="http://schemas.microsoft.com/office/drawing/2014/main" id="{0345B543-4E1D-4CAB-BBC0-1178ECEF526D}"/>
            </a:ext>
          </a:extLst>
        </xdr:cNvPr>
        <xdr:cNvSpPr txBox="1">
          <a:spLocks noChangeArrowheads="1"/>
        </xdr:cNvSpPr>
      </xdr:nvSpPr>
      <xdr:spPr bwMode="auto">
        <a:xfrm>
          <a:off x="3038475" y="4175760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39287</xdr:rowOff>
    </xdr:to>
    <xdr:sp macro="" textlink="">
      <xdr:nvSpPr>
        <xdr:cNvPr id="231" name="Text Box 2">
          <a:extLst>
            <a:ext uri="{FF2B5EF4-FFF2-40B4-BE49-F238E27FC236}">
              <a16:creationId xmlns:a16="http://schemas.microsoft.com/office/drawing/2014/main" id="{7B1B7C1A-9432-49D8-B416-DF34EC92872B}"/>
            </a:ext>
          </a:extLst>
        </xdr:cNvPr>
        <xdr:cNvSpPr txBox="1">
          <a:spLocks noChangeArrowheads="1"/>
        </xdr:cNvSpPr>
      </xdr:nvSpPr>
      <xdr:spPr bwMode="auto">
        <a:xfrm>
          <a:off x="3038475" y="4175760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39287</xdr:rowOff>
    </xdr:to>
    <xdr:sp macro="" textlink="">
      <xdr:nvSpPr>
        <xdr:cNvPr id="232" name="Text Box 2">
          <a:extLst>
            <a:ext uri="{FF2B5EF4-FFF2-40B4-BE49-F238E27FC236}">
              <a16:creationId xmlns:a16="http://schemas.microsoft.com/office/drawing/2014/main" id="{09DA1D00-2D4D-4129-B6EA-D845302BA238}"/>
            </a:ext>
          </a:extLst>
        </xdr:cNvPr>
        <xdr:cNvSpPr txBox="1">
          <a:spLocks noChangeArrowheads="1"/>
        </xdr:cNvSpPr>
      </xdr:nvSpPr>
      <xdr:spPr bwMode="auto">
        <a:xfrm>
          <a:off x="3038475" y="4175760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39287</xdr:rowOff>
    </xdr:to>
    <xdr:sp macro="" textlink="">
      <xdr:nvSpPr>
        <xdr:cNvPr id="233" name="Text Box 2">
          <a:extLst>
            <a:ext uri="{FF2B5EF4-FFF2-40B4-BE49-F238E27FC236}">
              <a16:creationId xmlns:a16="http://schemas.microsoft.com/office/drawing/2014/main" id="{14E5B3AE-B566-474D-A463-01A7EC0B6524}"/>
            </a:ext>
          </a:extLst>
        </xdr:cNvPr>
        <xdr:cNvSpPr txBox="1">
          <a:spLocks noChangeArrowheads="1"/>
        </xdr:cNvSpPr>
      </xdr:nvSpPr>
      <xdr:spPr bwMode="auto">
        <a:xfrm>
          <a:off x="3038475" y="4175760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218</xdr:row>
      <xdr:rowOff>0</xdr:rowOff>
    </xdr:from>
    <xdr:to>
      <xdr:col>3</xdr:col>
      <xdr:colOff>180975</xdr:colOff>
      <xdr:row>219</xdr:row>
      <xdr:rowOff>39287</xdr:rowOff>
    </xdr:to>
    <xdr:sp macro="" textlink="">
      <xdr:nvSpPr>
        <xdr:cNvPr id="234" name="Text Box 2">
          <a:extLst>
            <a:ext uri="{FF2B5EF4-FFF2-40B4-BE49-F238E27FC236}">
              <a16:creationId xmlns:a16="http://schemas.microsoft.com/office/drawing/2014/main" id="{8EE7D7A2-1C4C-4321-B801-82AF996EE12C}"/>
            </a:ext>
          </a:extLst>
        </xdr:cNvPr>
        <xdr:cNvSpPr txBox="1">
          <a:spLocks noChangeArrowheads="1"/>
        </xdr:cNvSpPr>
      </xdr:nvSpPr>
      <xdr:spPr bwMode="auto">
        <a:xfrm>
          <a:off x="3038475" y="4175760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104775</xdr:colOff>
      <xdr:row>202</xdr:row>
      <xdr:rowOff>0</xdr:rowOff>
    </xdr:from>
    <xdr:ext cx="76200" cy="208131"/>
    <xdr:sp macro="" textlink="">
      <xdr:nvSpPr>
        <xdr:cNvPr id="235" name="Text Box 2">
          <a:extLst>
            <a:ext uri="{FF2B5EF4-FFF2-40B4-BE49-F238E27FC236}">
              <a16:creationId xmlns:a16="http://schemas.microsoft.com/office/drawing/2014/main" id="{F2A82F52-B37D-428F-8DC0-7B7D36981B89}"/>
            </a:ext>
          </a:extLst>
        </xdr:cNvPr>
        <xdr:cNvSpPr txBox="1">
          <a:spLocks noChangeArrowheads="1"/>
        </xdr:cNvSpPr>
      </xdr:nvSpPr>
      <xdr:spPr bwMode="auto">
        <a:xfrm>
          <a:off x="2881378" y="106053699"/>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236" name="Text Box 2">
          <a:extLst>
            <a:ext uri="{FF2B5EF4-FFF2-40B4-BE49-F238E27FC236}">
              <a16:creationId xmlns:a16="http://schemas.microsoft.com/office/drawing/2014/main" id="{A5E3D189-43BD-401C-89EC-906257188B50}"/>
            </a:ext>
          </a:extLst>
        </xdr:cNvPr>
        <xdr:cNvSpPr txBox="1">
          <a:spLocks noChangeArrowheads="1"/>
        </xdr:cNvSpPr>
      </xdr:nvSpPr>
      <xdr:spPr bwMode="auto">
        <a:xfrm>
          <a:off x="2881378" y="106053699"/>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237" name="Text Box 2">
          <a:extLst>
            <a:ext uri="{FF2B5EF4-FFF2-40B4-BE49-F238E27FC236}">
              <a16:creationId xmlns:a16="http://schemas.microsoft.com/office/drawing/2014/main" id="{6B19EFAF-4B29-412E-B632-5988188B8B12}"/>
            </a:ext>
          </a:extLst>
        </xdr:cNvPr>
        <xdr:cNvSpPr txBox="1">
          <a:spLocks noChangeArrowheads="1"/>
        </xdr:cNvSpPr>
      </xdr:nvSpPr>
      <xdr:spPr bwMode="auto">
        <a:xfrm>
          <a:off x="2881378" y="106053699"/>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238" name="Text Box 2">
          <a:extLst>
            <a:ext uri="{FF2B5EF4-FFF2-40B4-BE49-F238E27FC236}">
              <a16:creationId xmlns:a16="http://schemas.microsoft.com/office/drawing/2014/main" id="{4C513679-FA33-4E73-A3C5-F7ECB409B481}"/>
            </a:ext>
          </a:extLst>
        </xdr:cNvPr>
        <xdr:cNvSpPr txBox="1">
          <a:spLocks noChangeArrowheads="1"/>
        </xdr:cNvSpPr>
      </xdr:nvSpPr>
      <xdr:spPr bwMode="auto">
        <a:xfrm>
          <a:off x="2881378" y="106053699"/>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239" name="Text Box 2">
          <a:extLst>
            <a:ext uri="{FF2B5EF4-FFF2-40B4-BE49-F238E27FC236}">
              <a16:creationId xmlns:a16="http://schemas.microsoft.com/office/drawing/2014/main" id="{56941F45-55F3-4FA9-991B-EF4771DBB6A2}"/>
            </a:ext>
          </a:extLst>
        </xdr:cNvPr>
        <xdr:cNvSpPr txBox="1">
          <a:spLocks noChangeArrowheads="1"/>
        </xdr:cNvSpPr>
      </xdr:nvSpPr>
      <xdr:spPr bwMode="auto">
        <a:xfrm>
          <a:off x="2881378" y="106053699"/>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240" name="Text Box 2">
          <a:extLst>
            <a:ext uri="{FF2B5EF4-FFF2-40B4-BE49-F238E27FC236}">
              <a16:creationId xmlns:a16="http://schemas.microsoft.com/office/drawing/2014/main" id="{8266C98F-72AB-4B50-A793-A5ADE093A14A}"/>
            </a:ext>
          </a:extLst>
        </xdr:cNvPr>
        <xdr:cNvSpPr txBox="1">
          <a:spLocks noChangeArrowheads="1"/>
        </xdr:cNvSpPr>
      </xdr:nvSpPr>
      <xdr:spPr bwMode="auto">
        <a:xfrm>
          <a:off x="2881378" y="106053699"/>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241" name="Text Box 2">
          <a:extLst>
            <a:ext uri="{FF2B5EF4-FFF2-40B4-BE49-F238E27FC236}">
              <a16:creationId xmlns:a16="http://schemas.microsoft.com/office/drawing/2014/main" id="{05392053-C329-4EF2-A921-841C362EE558}"/>
            </a:ext>
          </a:extLst>
        </xdr:cNvPr>
        <xdr:cNvSpPr txBox="1">
          <a:spLocks noChangeArrowheads="1"/>
        </xdr:cNvSpPr>
      </xdr:nvSpPr>
      <xdr:spPr bwMode="auto">
        <a:xfrm>
          <a:off x="2881378" y="106053699"/>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242" name="Text Box 2">
          <a:extLst>
            <a:ext uri="{FF2B5EF4-FFF2-40B4-BE49-F238E27FC236}">
              <a16:creationId xmlns:a16="http://schemas.microsoft.com/office/drawing/2014/main" id="{C7953E41-03AA-4B42-B10B-AE35ACB43BED}"/>
            </a:ext>
          </a:extLst>
        </xdr:cNvPr>
        <xdr:cNvSpPr txBox="1">
          <a:spLocks noChangeArrowheads="1"/>
        </xdr:cNvSpPr>
      </xdr:nvSpPr>
      <xdr:spPr bwMode="auto">
        <a:xfrm>
          <a:off x="2881378" y="106053699"/>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oneCellAnchor>
  <xdr:oneCellAnchor>
    <xdr:from>
      <xdr:col>3</xdr:col>
      <xdr:colOff>104775</xdr:colOff>
      <xdr:row>202</xdr:row>
      <xdr:rowOff>0</xdr:rowOff>
    </xdr:from>
    <xdr:ext cx="76200" cy="206300"/>
    <xdr:sp macro="" textlink="">
      <xdr:nvSpPr>
        <xdr:cNvPr id="243" name="Text Box 2">
          <a:extLst>
            <a:ext uri="{FF2B5EF4-FFF2-40B4-BE49-F238E27FC236}">
              <a16:creationId xmlns:a16="http://schemas.microsoft.com/office/drawing/2014/main" id="{88A0DCC9-E2C4-4F0D-885E-4EC388272E07}"/>
            </a:ext>
          </a:extLst>
        </xdr:cNvPr>
        <xdr:cNvSpPr txBox="1">
          <a:spLocks noChangeArrowheads="1"/>
        </xdr:cNvSpPr>
      </xdr:nvSpPr>
      <xdr:spPr bwMode="auto">
        <a:xfrm>
          <a:off x="2881378" y="106053699"/>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244" name="Text Box 2">
          <a:extLst>
            <a:ext uri="{FF2B5EF4-FFF2-40B4-BE49-F238E27FC236}">
              <a16:creationId xmlns:a16="http://schemas.microsoft.com/office/drawing/2014/main" id="{9038EA21-5D31-4D82-92F4-4C39040EDE9D}"/>
            </a:ext>
          </a:extLst>
        </xdr:cNvPr>
        <xdr:cNvSpPr txBox="1">
          <a:spLocks noChangeArrowheads="1"/>
        </xdr:cNvSpPr>
      </xdr:nvSpPr>
      <xdr:spPr bwMode="auto">
        <a:xfrm>
          <a:off x="2881378" y="106053699"/>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245" name="Text Box 2">
          <a:extLst>
            <a:ext uri="{FF2B5EF4-FFF2-40B4-BE49-F238E27FC236}">
              <a16:creationId xmlns:a16="http://schemas.microsoft.com/office/drawing/2014/main" id="{06F760F8-9D67-4AD8-A3C4-B7F7420EF00A}"/>
            </a:ext>
          </a:extLst>
        </xdr:cNvPr>
        <xdr:cNvSpPr txBox="1">
          <a:spLocks noChangeArrowheads="1"/>
        </xdr:cNvSpPr>
      </xdr:nvSpPr>
      <xdr:spPr bwMode="auto">
        <a:xfrm>
          <a:off x="2881378" y="106053699"/>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246" name="Text Box 2">
          <a:extLst>
            <a:ext uri="{FF2B5EF4-FFF2-40B4-BE49-F238E27FC236}">
              <a16:creationId xmlns:a16="http://schemas.microsoft.com/office/drawing/2014/main" id="{F7EC886A-EB9B-4109-A5C9-258A49F5D1B3}"/>
            </a:ext>
          </a:extLst>
        </xdr:cNvPr>
        <xdr:cNvSpPr txBox="1">
          <a:spLocks noChangeArrowheads="1"/>
        </xdr:cNvSpPr>
      </xdr:nvSpPr>
      <xdr:spPr bwMode="auto">
        <a:xfrm>
          <a:off x="2881378" y="106053699"/>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247" name="Text Box 2">
          <a:extLst>
            <a:ext uri="{FF2B5EF4-FFF2-40B4-BE49-F238E27FC236}">
              <a16:creationId xmlns:a16="http://schemas.microsoft.com/office/drawing/2014/main" id="{24446ECA-8149-4DCB-93C8-90E6FDF83875}"/>
            </a:ext>
          </a:extLst>
        </xdr:cNvPr>
        <xdr:cNvSpPr txBox="1">
          <a:spLocks noChangeArrowheads="1"/>
        </xdr:cNvSpPr>
      </xdr:nvSpPr>
      <xdr:spPr bwMode="auto">
        <a:xfrm>
          <a:off x="2881378" y="106053699"/>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248" name="Text Box 2">
          <a:extLst>
            <a:ext uri="{FF2B5EF4-FFF2-40B4-BE49-F238E27FC236}">
              <a16:creationId xmlns:a16="http://schemas.microsoft.com/office/drawing/2014/main" id="{3B86AF30-15BA-46F9-8EB7-00E55194207B}"/>
            </a:ext>
          </a:extLst>
        </xdr:cNvPr>
        <xdr:cNvSpPr txBox="1">
          <a:spLocks noChangeArrowheads="1"/>
        </xdr:cNvSpPr>
      </xdr:nvSpPr>
      <xdr:spPr bwMode="auto">
        <a:xfrm>
          <a:off x="2881378" y="106053699"/>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249" name="Text Box 2">
          <a:extLst>
            <a:ext uri="{FF2B5EF4-FFF2-40B4-BE49-F238E27FC236}">
              <a16:creationId xmlns:a16="http://schemas.microsoft.com/office/drawing/2014/main" id="{BF582111-63AF-45FB-BB95-FED6159E0345}"/>
            </a:ext>
          </a:extLst>
        </xdr:cNvPr>
        <xdr:cNvSpPr txBox="1">
          <a:spLocks noChangeArrowheads="1"/>
        </xdr:cNvSpPr>
      </xdr:nvSpPr>
      <xdr:spPr bwMode="auto">
        <a:xfrm>
          <a:off x="2881378" y="106053699"/>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313" name="Text Box 2">
          <a:extLst>
            <a:ext uri="{FF2B5EF4-FFF2-40B4-BE49-F238E27FC236}">
              <a16:creationId xmlns:a16="http://schemas.microsoft.com/office/drawing/2014/main" id="{6B32D1AF-DDC3-4A96-A9C6-0C974C95DEAC}"/>
            </a:ext>
          </a:extLst>
        </xdr:cNvPr>
        <xdr:cNvSpPr txBox="1">
          <a:spLocks noChangeArrowheads="1"/>
        </xdr:cNvSpPr>
      </xdr:nvSpPr>
      <xdr:spPr bwMode="auto">
        <a:xfrm>
          <a:off x="2809875" y="74533125"/>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314" name="Text Box 2">
          <a:extLst>
            <a:ext uri="{FF2B5EF4-FFF2-40B4-BE49-F238E27FC236}">
              <a16:creationId xmlns:a16="http://schemas.microsoft.com/office/drawing/2014/main" id="{0C911406-EE9D-4B40-A87E-F71466BD2AA8}"/>
            </a:ext>
          </a:extLst>
        </xdr:cNvPr>
        <xdr:cNvSpPr txBox="1">
          <a:spLocks noChangeArrowheads="1"/>
        </xdr:cNvSpPr>
      </xdr:nvSpPr>
      <xdr:spPr bwMode="auto">
        <a:xfrm>
          <a:off x="2809875" y="74533125"/>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315" name="Text Box 2">
          <a:extLst>
            <a:ext uri="{FF2B5EF4-FFF2-40B4-BE49-F238E27FC236}">
              <a16:creationId xmlns:a16="http://schemas.microsoft.com/office/drawing/2014/main" id="{C242C819-E38A-4F22-B65C-E6E777CC1E22}"/>
            </a:ext>
          </a:extLst>
        </xdr:cNvPr>
        <xdr:cNvSpPr txBox="1">
          <a:spLocks noChangeArrowheads="1"/>
        </xdr:cNvSpPr>
      </xdr:nvSpPr>
      <xdr:spPr bwMode="auto">
        <a:xfrm>
          <a:off x="2809875" y="74533125"/>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316" name="Text Box 2">
          <a:extLst>
            <a:ext uri="{FF2B5EF4-FFF2-40B4-BE49-F238E27FC236}">
              <a16:creationId xmlns:a16="http://schemas.microsoft.com/office/drawing/2014/main" id="{5D0D09A2-36C1-4C40-8E34-B4BC811CA3EE}"/>
            </a:ext>
          </a:extLst>
        </xdr:cNvPr>
        <xdr:cNvSpPr txBox="1">
          <a:spLocks noChangeArrowheads="1"/>
        </xdr:cNvSpPr>
      </xdr:nvSpPr>
      <xdr:spPr bwMode="auto">
        <a:xfrm>
          <a:off x="2809875" y="74533125"/>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317" name="Text Box 2">
          <a:extLst>
            <a:ext uri="{FF2B5EF4-FFF2-40B4-BE49-F238E27FC236}">
              <a16:creationId xmlns:a16="http://schemas.microsoft.com/office/drawing/2014/main" id="{B23FDF6C-A735-4607-8CCD-1AB1A7A38625}"/>
            </a:ext>
          </a:extLst>
        </xdr:cNvPr>
        <xdr:cNvSpPr txBox="1">
          <a:spLocks noChangeArrowheads="1"/>
        </xdr:cNvSpPr>
      </xdr:nvSpPr>
      <xdr:spPr bwMode="auto">
        <a:xfrm>
          <a:off x="2809875" y="74533125"/>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318" name="Text Box 2">
          <a:extLst>
            <a:ext uri="{FF2B5EF4-FFF2-40B4-BE49-F238E27FC236}">
              <a16:creationId xmlns:a16="http://schemas.microsoft.com/office/drawing/2014/main" id="{5CF8A64F-6573-4F2C-A29A-9533E56E1752}"/>
            </a:ext>
          </a:extLst>
        </xdr:cNvPr>
        <xdr:cNvSpPr txBox="1">
          <a:spLocks noChangeArrowheads="1"/>
        </xdr:cNvSpPr>
      </xdr:nvSpPr>
      <xdr:spPr bwMode="auto">
        <a:xfrm>
          <a:off x="2809875" y="74533125"/>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319" name="Text Box 2">
          <a:extLst>
            <a:ext uri="{FF2B5EF4-FFF2-40B4-BE49-F238E27FC236}">
              <a16:creationId xmlns:a16="http://schemas.microsoft.com/office/drawing/2014/main" id="{BA9DF934-0DF1-417C-AC02-902012DD5C8C}"/>
            </a:ext>
          </a:extLst>
        </xdr:cNvPr>
        <xdr:cNvSpPr txBox="1">
          <a:spLocks noChangeArrowheads="1"/>
        </xdr:cNvSpPr>
      </xdr:nvSpPr>
      <xdr:spPr bwMode="auto">
        <a:xfrm>
          <a:off x="2809875" y="74533125"/>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8131"/>
    <xdr:sp macro="" textlink="">
      <xdr:nvSpPr>
        <xdr:cNvPr id="320" name="Text Box 2">
          <a:extLst>
            <a:ext uri="{FF2B5EF4-FFF2-40B4-BE49-F238E27FC236}">
              <a16:creationId xmlns:a16="http://schemas.microsoft.com/office/drawing/2014/main" id="{30DE3302-213F-4D5E-A7ED-EC9F1ABFEBE8}"/>
            </a:ext>
          </a:extLst>
        </xdr:cNvPr>
        <xdr:cNvSpPr txBox="1">
          <a:spLocks noChangeArrowheads="1"/>
        </xdr:cNvSpPr>
      </xdr:nvSpPr>
      <xdr:spPr bwMode="auto">
        <a:xfrm>
          <a:off x="2809875" y="74533125"/>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oneCellAnchor>
  <xdr:oneCellAnchor>
    <xdr:from>
      <xdr:col>3</xdr:col>
      <xdr:colOff>104775</xdr:colOff>
      <xdr:row>202</xdr:row>
      <xdr:rowOff>0</xdr:rowOff>
    </xdr:from>
    <xdr:ext cx="76200" cy="206300"/>
    <xdr:sp macro="" textlink="">
      <xdr:nvSpPr>
        <xdr:cNvPr id="321" name="Text Box 2">
          <a:extLst>
            <a:ext uri="{FF2B5EF4-FFF2-40B4-BE49-F238E27FC236}">
              <a16:creationId xmlns:a16="http://schemas.microsoft.com/office/drawing/2014/main" id="{6681B509-A1B4-4A32-AD19-6501A392F981}"/>
            </a:ext>
          </a:extLst>
        </xdr:cNvPr>
        <xdr:cNvSpPr txBox="1">
          <a:spLocks noChangeArrowheads="1"/>
        </xdr:cNvSpPr>
      </xdr:nvSpPr>
      <xdr:spPr bwMode="auto">
        <a:xfrm>
          <a:off x="2809875" y="7453312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322" name="Text Box 2">
          <a:extLst>
            <a:ext uri="{FF2B5EF4-FFF2-40B4-BE49-F238E27FC236}">
              <a16:creationId xmlns:a16="http://schemas.microsoft.com/office/drawing/2014/main" id="{4B4AF400-96C2-4442-AAAE-92C44CB99DB7}"/>
            </a:ext>
          </a:extLst>
        </xdr:cNvPr>
        <xdr:cNvSpPr txBox="1">
          <a:spLocks noChangeArrowheads="1"/>
        </xdr:cNvSpPr>
      </xdr:nvSpPr>
      <xdr:spPr bwMode="auto">
        <a:xfrm>
          <a:off x="2809875" y="7453312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323" name="Text Box 2">
          <a:extLst>
            <a:ext uri="{FF2B5EF4-FFF2-40B4-BE49-F238E27FC236}">
              <a16:creationId xmlns:a16="http://schemas.microsoft.com/office/drawing/2014/main" id="{A2AD60D7-7D88-4EEE-93C8-6748517CF624}"/>
            </a:ext>
          </a:extLst>
        </xdr:cNvPr>
        <xdr:cNvSpPr txBox="1">
          <a:spLocks noChangeArrowheads="1"/>
        </xdr:cNvSpPr>
      </xdr:nvSpPr>
      <xdr:spPr bwMode="auto">
        <a:xfrm>
          <a:off x="2809875" y="7453312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324" name="Text Box 2">
          <a:extLst>
            <a:ext uri="{FF2B5EF4-FFF2-40B4-BE49-F238E27FC236}">
              <a16:creationId xmlns:a16="http://schemas.microsoft.com/office/drawing/2014/main" id="{79BA5D00-A00E-44A0-B411-A0426F11181A}"/>
            </a:ext>
          </a:extLst>
        </xdr:cNvPr>
        <xdr:cNvSpPr txBox="1">
          <a:spLocks noChangeArrowheads="1"/>
        </xdr:cNvSpPr>
      </xdr:nvSpPr>
      <xdr:spPr bwMode="auto">
        <a:xfrm>
          <a:off x="2809875" y="7453312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325" name="Text Box 2">
          <a:extLst>
            <a:ext uri="{FF2B5EF4-FFF2-40B4-BE49-F238E27FC236}">
              <a16:creationId xmlns:a16="http://schemas.microsoft.com/office/drawing/2014/main" id="{677EDB7F-1380-4057-801A-10B6BE1504B0}"/>
            </a:ext>
          </a:extLst>
        </xdr:cNvPr>
        <xdr:cNvSpPr txBox="1">
          <a:spLocks noChangeArrowheads="1"/>
        </xdr:cNvSpPr>
      </xdr:nvSpPr>
      <xdr:spPr bwMode="auto">
        <a:xfrm>
          <a:off x="2809875" y="7453312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326" name="Text Box 2">
          <a:extLst>
            <a:ext uri="{FF2B5EF4-FFF2-40B4-BE49-F238E27FC236}">
              <a16:creationId xmlns:a16="http://schemas.microsoft.com/office/drawing/2014/main" id="{13E1CAB2-6CA1-4BA2-82BA-92B721510826}"/>
            </a:ext>
          </a:extLst>
        </xdr:cNvPr>
        <xdr:cNvSpPr txBox="1">
          <a:spLocks noChangeArrowheads="1"/>
        </xdr:cNvSpPr>
      </xdr:nvSpPr>
      <xdr:spPr bwMode="auto">
        <a:xfrm>
          <a:off x="2809875" y="7453312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202</xdr:row>
      <xdr:rowOff>0</xdr:rowOff>
    </xdr:from>
    <xdr:ext cx="76200" cy="206300"/>
    <xdr:sp macro="" textlink="">
      <xdr:nvSpPr>
        <xdr:cNvPr id="327" name="Text Box 2">
          <a:extLst>
            <a:ext uri="{FF2B5EF4-FFF2-40B4-BE49-F238E27FC236}">
              <a16:creationId xmlns:a16="http://schemas.microsoft.com/office/drawing/2014/main" id="{ACBF5F48-EDB1-4B29-BA2A-F92A715B8550}"/>
            </a:ext>
          </a:extLst>
        </xdr:cNvPr>
        <xdr:cNvSpPr txBox="1">
          <a:spLocks noChangeArrowheads="1"/>
        </xdr:cNvSpPr>
      </xdr:nvSpPr>
      <xdr:spPr bwMode="auto">
        <a:xfrm>
          <a:off x="2809875" y="74533125"/>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104775</xdr:colOff>
      <xdr:row>200</xdr:row>
      <xdr:rowOff>0</xdr:rowOff>
    </xdr:from>
    <xdr:to>
      <xdr:col>3</xdr:col>
      <xdr:colOff>180975</xdr:colOff>
      <xdr:row>201</xdr:row>
      <xdr:rowOff>19859</xdr:rowOff>
    </xdr:to>
    <xdr:sp macro="" textlink="">
      <xdr:nvSpPr>
        <xdr:cNvPr id="328" name="Text Box 2">
          <a:extLst>
            <a:ext uri="{FF2B5EF4-FFF2-40B4-BE49-F238E27FC236}">
              <a16:creationId xmlns:a16="http://schemas.microsoft.com/office/drawing/2014/main" id="{A13CFB3D-0177-4056-959C-E3B036623329}"/>
            </a:ext>
          </a:extLst>
        </xdr:cNvPr>
        <xdr:cNvSpPr txBox="1">
          <a:spLocks noChangeArrowheads="1"/>
        </xdr:cNvSpPr>
      </xdr:nvSpPr>
      <xdr:spPr bwMode="auto">
        <a:xfrm>
          <a:off x="2809875" y="74037825"/>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200</xdr:row>
      <xdr:rowOff>0</xdr:rowOff>
    </xdr:from>
    <xdr:to>
      <xdr:col>3</xdr:col>
      <xdr:colOff>180975</xdr:colOff>
      <xdr:row>201</xdr:row>
      <xdr:rowOff>19859</xdr:rowOff>
    </xdr:to>
    <xdr:sp macro="" textlink="">
      <xdr:nvSpPr>
        <xdr:cNvPr id="329" name="Text Box 2">
          <a:extLst>
            <a:ext uri="{FF2B5EF4-FFF2-40B4-BE49-F238E27FC236}">
              <a16:creationId xmlns:a16="http://schemas.microsoft.com/office/drawing/2014/main" id="{AC9E89DB-2F32-40AC-AB4A-D47024472F71}"/>
            </a:ext>
          </a:extLst>
        </xdr:cNvPr>
        <xdr:cNvSpPr txBox="1">
          <a:spLocks noChangeArrowheads="1"/>
        </xdr:cNvSpPr>
      </xdr:nvSpPr>
      <xdr:spPr bwMode="auto">
        <a:xfrm>
          <a:off x="2809875" y="74037825"/>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200</xdr:row>
      <xdr:rowOff>0</xdr:rowOff>
    </xdr:from>
    <xdr:to>
      <xdr:col>3</xdr:col>
      <xdr:colOff>180975</xdr:colOff>
      <xdr:row>201</xdr:row>
      <xdr:rowOff>19859</xdr:rowOff>
    </xdr:to>
    <xdr:sp macro="" textlink="">
      <xdr:nvSpPr>
        <xdr:cNvPr id="330" name="Text Box 2">
          <a:extLst>
            <a:ext uri="{FF2B5EF4-FFF2-40B4-BE49-F238E27FC236}">
              <a16:creationId xmlns:a16="http://schemas.microsoft.com/office/drawing/2014/main" id="{F0F69D59-C268-4EBE-B611-F463A3DEA580}"/>
            </a:ext>
          </a:extLst>
        </xdr:cNvPr>
        <xdr:cNvSpPr txBox="1">
          <a:spLocks noChangeArrowheads="1"/>
        </xdr:cNvSpPr>
      </xdr:nvSpPr>
      <xdr:spPr bwMode="auto">
        <a:xfrm>
          <a:off x="2809875" y="74037825"/>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200</xdr:row>
      <xdr:rowOff>0</xdr:rowOff>
    </xdr:from>
    <xdr:to>
      <xdr:col>3</xdr:col>
      <xdr:colOff>180975</xdr:colOff>
      <xdr:row>201</xdr:row>
      <xdr:rowOff>19859</xdr:rowOff>
    </xdr:to>
    <xdr:sp macro="" textlink="">
      <xdr:nvSpPr>
        <xdr:cNvPr id="331" name="Text Box 2">
          <a:extLst>
            <a:ext uri="{FF2B5EF4-FFF2-40B4-BE49-F238E27FC236}">
              <a16:creationId xmlns:a16="http://schemas.microsoft.com/office/drawing/2014/main" id="{D4AB96EA-7A91-4FC4-8BCC-BB70308FF26B}"/>
            </a:ext>
          </a:extLst>
        </xdr:cNvPr>
        <xdr:cNvSpPr txBox="1">
          <a:spLocks noChangeArrowheads="1"/>
        </xdr:cNvSpPr>
      </xdr:nvSpPr>
      <xdr:spPr bwMode="auto">
        <a:xfrm>
          <a:off x="2809875" y="74037825"/>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200</xdr:row>
      <xdr:rowOff>0</xdr:rowOff>
    </xdr:from>
    <xdr:to>
      <xdr:col>3</xdr:col>
      <xdr:colOff>180975</xdr:colOff>
      <xdr:row>201</xdr:row>
      <xdr:rowOff>19859</xdr:rowOff>
    </xdr:to>
    <xdr:sp macro="" textlink="">
      <xdr:nvSpPr>
        <xdr:cNvPr id="332" name="Text Box 2">
          <a:extLst>
            <a:ext uri="{FF2B5EF4-FFF2-40B4-BE49-F238E27FC236}">
              <a16:creationId xmlns:a16="http://schemas.microsoft.com/office/drawing/2014/main" id="{63DF425D-77D9-4DA2-9077-0CBC9D4D3983}"/>
            </a:ext>
          </a:extLst>
        </xdr:cNvPr>
        <xdr:cNvSpPr txBox="1">
          <a:spLocks noChangeArrowheads="1"/>
        </xdr:cNvSpPr>
      </xdr:nvSpPr>
      <xdr:spPr bwMode="auto">
        <a:xfrm>
          <a:off x="2809875" y="74037825"/>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200</xdr:row>
      <xdr:rowOff>0</xdr:rowOff>
    </xdr:from>
    <xdr:to>
      <xdr:col>3</xdr:col>
      <xdr:colOff>180975</xdr:colOff>
      <xdr:row>201</xdr:row>
      <xdr:rowOff>19859</xdr:rowOff>
    </xdr:to>
    <xdr:sp macro="" textlink="">
      <xdr:nvSpPr>
        <xdr:cNvPr id="333" name="Text Box 2">
          <a:extLst>
            <a:ext uri="{FF2B5EF4-FFF2-40B4-BE49-F238E27FC236}">
              <a16:creationId xmlns:a16="http://schemas.microsoft.com/office/drawing/2014/main" id="{686D14A2-116E-411E-B813-72EEDB3DF5BF}"/>
            </a:ext>
          </a:extLst>
        </xdr:cNvPr>
        <xdr:cNvSpPr txBox="1">
          <a:spLocks noChangeArrowheads="1"/>
        </xdr:cNvSpPr>
      </xdr:nvSpPr>
      <xdr:spPr bwMode="auto">
        <a:xfrm>
          <a:off x="2809875" y="74037825"/>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200</xdr:row>
      <xdr:rowOff>0</xdr:rowOff>
    </xdr:from>
    <xdr:to>
      <xdr:col>3</xdr:col>
      <xdr:colOff>180975</xdr:colOff>
      <xdr:row>201</xdr:row>
      <xdr:rowOff>19859</xdr:rowOff>
    </xdr:to>
    <xdr:sp macro="" textlink="">
      <xdr:nvSpPr>
        <xdr:cNvPr id="334" name="Text Box 2">
          <a:extLst>
            <a:ext uri="{FF2B5EF4-FFF2-40B4-BE49-F238E27FC236}">
              <a16:creationId xmlns:a16="http://schemas.microsoft.com/office/drawing/2014/main" id="{BE3BDE3A-3465-46D9-BF3E-FE58C4537EE8}"/>
            </a:ext>
          </a:extLst>
        </xdr:cNvPr>
        <xdr:cNvSpPr txBox="1">
          <a:spLocks noChangeArrowheads="1"/>
        </xdr:cNvSpPr>
      </xdr:nvSpPr>
      <xdr:spPr bwMode="auto">
        <a:xfrm>
          <a:off x="2809875" y="74037825"/>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200</xdr:row>
      <xdr:rowOff>0</xdr:rowOff>
    </xdr:from>
    <xdr:to>
      <xdr:col>3</xdr:col>
      <xdr:colOff>180975</xdr:colOff>
      <xdr:row>201</xdr:row>
      <xdr:rowOff>19859</xdr:rowOff>
    </xdr:to>
    <xdr:sp macro="" textlink="">
      <xdr:nvSpPr>
        <xdr:cNvPr id="335" name="Text Box 2">
          <a:extLst>
            <a:ext uri="{FF2B5EF4-FFF2-40B4-BE49-F238E27FC236}">
              <a16:creationId xmlns:a16="http://schemas.microsoft.com/office/drawing/2014/main" id="{9F2F4D2B-9B30-4FFA-A2FC-EE521D32614A}"/>
            </a:ext>
          </a:extLst>
        </xdr:cNvPr>
        <xdr:cNvSpPr txBox="1">
          <a:spLocks noChangeArrowheads="1"/>
        </xdr:cNvSpPr>
      </xdr:nvSpPr>
      <xdr:spPr bwMode="auto">
        <a:xfrm>
          <a:off x="2809875" y="74037825"/>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23055</xdr:rowOff>
    </xdr:to>
    <xdr:sp macro="" textlink="">
      <xdr:nvSpPr>
        <xdr:cNvPr id="336" name="Text Box 2">
          <a:extLst>
            <a:ext uri="{FF2B5EF4-FFF2-40B4-BE49-F238E27FC236}">
              <a16:creationId xmlns:a16="http://schemas.microsoft.com/office/drawing/2014/main" id="{1FDFF61E-D6E0-4247-9AFB-82FF198BCE8C}"/>
            </a:ext>
          </a:extLst>
        </xdr:cNvPr>
        <xdr:cNvSpPr txBox="1">
          <a:spLocks noChangeArrowheads="1"/>
        </xdr:cNvSpPr>
      </xdr:nvSpPr>
      <xdr:spPr bwMode="auto">
        <a:xfrm>
          <a:off x="2809875" y="74533125"/>
          <a:ext cx="76200" cy="194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23055</xdr:rowOff>
    </xdr:to>
    <xdr:sp macro="" textlink="">
      <xdr:nvSpPr>
        <xdr:cNvPr id="337" name="Text Box 2">
          <a:extLst>
            <a:ext uri="{FF2B5EF4-FFF2-40B4-BE49-F238E27FC236}">
              <a16:creationId xmlns:a16="http://schemas.microsoft.com/office/drawing/2014/main" id="{FBB75E22-6754-4123-8909-3AFDBFC0A114}"/>
            </a:ext>
          </a:extLst>
        </xdr:cNvPr>
        <xdr:cNvSpPr txBox="1">
          <a:spLocks noChangeArrowheads="1"/>
        </xdr:cNvSpPr>
      </xdr:nvSpPr>
      <xdr:spPr bwMode="auto">
        <a:xfrm>
          <a:off x="2809875" y="74533125"/>
          <a:ext cx="76200" cy="194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23055</xdr:rowOff>
    </xdr:to>
    <xdr:sp macro="" textlink="">
      <xdr:nvSpPr>
        <xdr:cNvPr id="338" name="Text Box 2">
          <a:extLst>
            <a:ext uri="{FF2B5EF4-FFF2-40B4-BE49-F238E27FC236}">
              <a16:creationId xmlns:a16="http://schemas.microsoft.com/office/drawing/2014/main" id="{2A037989-3A39-4B9B-84D2-E7445674288A}"/>
            </a:ext>
          </a:extLst>
        </xdr:cNvPr>
        <xdr:cNvSpPr txBox="1">
          <a:spLocks noChangeArrowheads="1"/>
        </xdr:cNvSpPr>
      </xdr:nvSpPr>
      <xdr:spPr bwMode="auto">
        <a:xfrm>
          <a:off x="2809875" y="74533125"/>
          <a:ext cx="76200" cy="194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23055</xdr:rowOff>
    </xdr:to>
    <xdr:sp macro="" textlink="">
      <xdr:nvSpPr>
        <xdr:cNvPr id="339" name="Text Box 2">
          <a:extLst>
            <a:ext uri="{FF2B5EF4-FFF2-40B4-BE49-F238E27FC236}">
              <a16:creationId xmlns:a16="http://schemas.microsoft.com/office/drawing/2014/main" id="{2D06F2D2-2AB9-45BB-B2C0-F8729BC85052}"/>
            </a:ext>
          </a:extLst>
        </xdr:cNvPr>
        <xdr:cNvSpPr txBox="1">
          <a:spLocks noChangeArrowheads="1"/>
        </xdr:cNvSpPr>
      </xdr:nvSpPr>
      <xdr:spPr bwMode="auto">
        <a:xfrm>
          <a:off x="2809875" y="74533125"/>
          <a:ext cx="76200" cy="194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23055</xdr:rowOff>
    </xdr:to>
    <xdr:sp macro="" textlink="">
      <xdr:nvSpPr>
        <xdr:cNvPr id="340" name="Text Box 2">
          <a:extLst>
            <a:ext uri="{FF2B5EF4-FFF2-40B4-BE49-F238E27FC236}">
              <a16:creationId xmlns:a16="http://schemas.microsoft.com/office/drawing/2014/main" id="{CCC912CE-99C6-41BE-ABF9-474A5F0DDA48}"/>
            </a:ext>
          </a:extLst>
        </xdr:cNvPr>
        <xdr:cNvSpPr txBox="1">
          <a:spLocks noChangeArrowheads="1"/>
        </xdr:cNvSpPr>
      </xdr:nvSpPr>
      <xdr:spPr bwMode="auto">
        <a:xfrm>
          <a:off x="2809875" y="74533125"/>
          <a:ext cx="76200" cy="194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23055</xdr:rowOff>
    </xdr:to>
    <xdr:sp macro="" textlink="">
      <xdr:nvSpPr>
        <xdr:cNvPr id="341" name="Text Box 2">
          <a:extLst>
            <a:ext uri="{FF2B5EF4-FFF2-40B4-BE49-F238E27FC236}">
              <a16:creationId xmlns:a16="http://schemas.microsoft.com/office/drawing/2014/main" id="{88AB272D-E24D-42DF-89CC-8E4692705F60}"/>
            </a:ext>
          </a:extLst>
        </xdr:cNvPr>
        <xdr:cNvSpPr txBox="1">
          <a:spLocks noChangeArrowheads="1"/>
        </xdr:cNvSpPr>
      </xdr:nvSpPr>
      <xdr:spPr bwMode="auto">
        <a:xfrm>
          <a:off x="2809875" y="74533125"/>
          <a:ext cx="76200" cy="194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23055</xdr:rowOff>
    </xdr:to>
    <xdr:sp macro="" textlink="">
      <xdr:nvSpPr>
        <xdr:cNvPr id="342" name="Text Box 2">
          <a:extLst>
            <a:ext uri="{FF2B5EF4-FFF2-40B4-BE49-F238E27FC236}">
              <a16:creationId xmlns:a16="http://schemas.microsoft.com/office/drawing/2014/main" id="{2FBD6E72-EA22-4155-9204-97149B9AE48C}"/>
            </a:ext>
          </a:extLst>
        </xdr:cNvPr>
        <xdr:cNvSpPr txBox="1">
          <a:spLocks noChangeArrowheads="1"/>
        </xdr:cNvSpPr>
      </xdr:nvSpPr>
      <xdr:spPr bwMode="auto">
        <a:xfrm>
          <a:off x="2809875" y="74533125"/>
          <a:ext cx="76200" cy="194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23055</xdr:rowOff>
    </xdr:to>
    <xdr:sp macro="" textlink="">
      <xdr:nvSpPr>
        <xdr:cNvPr id="343" name="Text Box 2">
          <a:extLst>
            <a:ext uri="{FF2B5EF4-FFF2-40B4-BE49-F238E27FC236}">
              <a16:creationId xmlns:a16="http://schemas.microsoft.com/office/drawing/2014/main" id="{926DCCF7-BE65-46A9-B7E9-30E0A9354D43}"/>
            </a:ext>
          </a:extLst>
        </xdr:cNvPr>
        <xdr:cNvSpPr txBox="1">
          <a:spLocks noChangeArrowheads="1"/>
        </xdr:cNvSpPr>
      </xdr:nvSpPr>
      <xdr:spPr bwMode="auto">
        <a:xfrm>
          <a:off x="2809875" y="74533125"/>
          <a:ext cx="76200" cy="194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202</xdr:row>
      <xdr:rowOff>0</xdr:rowOff>
    </xdr:from>
    <xdr:to>
      <xdr:col>3</xdr:col>
      <xdr:colOff>180975</xdr:colOff>
      <xdr:row>203</xdr:row>
      <xdr:rowOff>21224</xdr:rowOff>
    </xdr:to>
    <xdr:sp macro="" textlink="">
      <xdr:nvSpPr>
        <xdr:cNvPr id="344" name="Text Box 2">
          <a:extLst>
            <a:ext uri="{FF2B5EF4-FFF2-40B4-BE49-F238E27FC236}">
              <a16:creationId xmlns:a16="http://schemas.microsoft.com/office/drawing/2014/main" id="{97A66D1C-FF1D-4DAD-A64E-17D5D46B9751}"/>
            </a:ext>
          </a:extLst>
        </xdr:cNvPr>
        <xdr:cNvSpPr txBox="1">
          <a:spLocks noChangeArrowheads="1"/>
        </xdr:cNvSpPr>
      </xdr:nvSpPr>
      <xdr:spPr bwMode="auto">
        <a:xfrm>
          <a:off x="2809875" y="74533125"/>
          <a:ext cx="76200" cy="1926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21224</xdr:rowOff>
    </xdr:to>
    <xdr:sp macro="" textlink="">
      <xdr:nvSpPr>
        <xdr:cNvPr id="345" name="Text Box 2">
          <a:extLst>
            <a:ext uri="{FF2B5EF4-FFF2-40B4-BE49-F238E27FC236}">
              <a16:creationId xmlns:a16="http://schemas.microsoft.com/office/drawing/2014/main" id="{6BEFC94E-A47C-4A88-816E-87CBA7023D7B}"/>
            </a:ext>
          </a:extLst>
        </xdr:cNvPr>
        <xdr:cNvSpPr txBox="1">
          <a:spLocks noChangeArrowheads="1"/>
        </xdr:cNvSpPr>
      </xdr:nvSpPr>
      <xdr:spPr bwMode="auto">
        <a:xfrm>
          <a:off x="2809875" y="74533125"/>
          <a:ext cx="76200" cy="1926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21224</xdr:rowOff>
    </xdr:to>
    <xdr:sp macro="" textlink="">
      <xdr:nvSpPr>
        <xdr:cNvPr id="346" name="Text Box 2">
          <a:extLst>
            <a:ext uri="{FF2B5EF4-FFF2-40B4-BE49-F238E27FC236}">
              <a16:creationId xmlns:a16="http://schemas.microsoft.com/office/drawing/2014/main" id="{8B484A20-DCBB-46F5-B005-C667DBBD49FF}"/>
            </a:ext>
          </a:extLst>
        </xdr:cNvPr>
        <xdr:cNvSpPr txBox="1">
          <a:spLocks noChangeArrowheads="1"/>
        </xdr:cNvSpPr>
      </xdr:nvSpPr>
      <xdr:spPr bwMode="auto">
        <a:xfrm>
          <a:off x="2809875" y="74533125"/>
          <a:ext cx="76200" cy="1926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21224</xdr:rowOff>
    </xdr:to>
    <xdr:sp macro="" textlink="">
      <xdr:nvSpPr>
        <xdr:cNvPr id="347" name="Text Box 2">
          <a:extLst>
            <a:ext uri="{FF2B5EF4-FFF2-40B4-BE49-F238E27FC236}">
              <a16:creationId xmlns:a16="http://schemas.microsoft.com/office/drawing/2014/main" id="{F6C33B93-CEDC-4A92-AFCF-B442B7C72CCE}"/>
            </a:ext>
          </a:extLst>
        </xdr:cNvPr>
        <xdr:cNvSpPr txBox="1">
          <a:spLocks noChangeArrowheads="1"/>
        </xdr:cNvSpPr>
      </xdr:nvSpPr>
      <xdr:spPr bwMode="auto">
        <a:xfrm>
          <a:off x="2809875" y="74533125"/>
          <a:ext cx="76200" cy="1926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21224</xdr:rowOff>
    </xdr:to>
    <xdr:sp macro="" textlink="">
      <xdr:nvSpPr>
        <xdr:cNvPr id="348" name="Text Box 2">
          <a:extLst>
            <a:ext uri="{FF2B5EF4-FFF2-40B4-BE49-F238E27FC236}">
              <a16:creationId xmlns:a16="http://schemas.microsoft.com/office/drawing/2014/main" id="{E9114396-F408-4D03-AA02-12C4BEE567BE}"/>
            </a:ext>
          </a:extLst>
        </xdr:cNvPr>
        <xdr:cNvSpPr txBox="1">
          <a:spLocks noChangeArrowheads="1"/>
        </xdr:cNvSpPr>
      </xdr:nvSpPr>
      <xdr:spPr bwMode="auto">
        <a:xfrm>
          <a:off x="2809875" y="74533125"/>
          <a:ext cx="76200" cy="1926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21224</xdr:rowOff>
    </xdr:to>
    <xdr:sp macro="" textlink="">
      <xdr:nvSpPr>
        <xdr:cNvPr id="349" name="Text Box 2">
          <a:extLst>
            <a:ext uri="{FF2B5EF4-FFF2-40B4-BE49-F238E27FC236}">
              <a16:creationId xmlns:a16="http://schemas.microsoft.com/office/drawing/2014/main" id="{9B1AA9CA-2ABF-4293-BC70-9BAE1DC5CD79}"/>
            </a:ext>
          </a:extLst>
        </xdr:cNvPr>
        <xdr:cNvSpPr txBox="1">
          <a:spLocks noChangeArrowheads="1"/>
        </xdr:cNvSpPr>
      </xdr:nvSpPr>
      <xdr:spPr bwMode="auto">
        <a:xfrm>
          <a:off x="2809875" y="74533125"/>
          <a:ext cx="76200" cy="1926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21224</xdr:rowOff>
    </xdr:to>
    <xdr:sp macro="" textlink="">
      <xdr:nvSpPr>
        <xdr:cNvPr id="350" name="Text Box 2">
          <a:extLst>
            <a:ext uri="{FF2B5EF4-FFF2-40B4-BE49-F238E27FC236}">
              <a16:creationId xmlns:a16="http://schemas.microsoft.com/office/drawing/2014/main" id="{AE17DA77-FFF3-408F-A3BC-2BB32EFC8CC0}"/>
            </a:ext>
          </a:extLst>
        </xdr:cNvPr>
        <xdr:cNvSpPr txBox="1">
          <a:spLocks noChangeArrowheads="1"/>
        </xdr:cNvSpPr>
      </xdr:nvSpPr>
      <xdr:spPr bwMode="auto">
        <a:xfrm>
          <a:off x="2809875" y="74533125"/>
          <a:ext cx="76200" cy="1926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21224</xdr:rowOff>
    </xdr:to>
    <xdr:sp macro="" textlink="">
      <xdr:nvSpPr>
        <xdr:cNvPr id="351" name="Text Box 2">
          <a:extLst>
            <a:ext uri="{FF2B5EF4-FFF2-40B4-BE49-F238E27FC236}">
              <a16:creationId xmlns:a16="http://schemas.microsoft.com/office/drawing/2014/main" id="{E8EDB45E-6AD8-4E19-9F09-6AC772CBE7DA}"/>
            </a:ext>
          </a:extLst>
        </xdr:cNvPr>
        <xdr:cNvSpPr txBox="1">
          <a:spLocks noChangeArrowheads="1"/>
        </xdr:cNvSpPr>
      </xdr:nvSpPr>
      <xdr:spPr bwMode="auto">
        <a:xfrm>
          <a:off x="2809875" y="74533125"/>
          <a:ext cx="76200" cy="1926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26912</xdr:rowOff>
    </xdr:to>
    <xdr:sp macro="" textlink="">
      <xdr:nvSpPr>
        <xdr:cNvPr id="352" name="Text Box 2">
          <a:extLst>
            <a:ext uri="{FF2B5EF4-FFF2-40B4-BE49-F238E27FC236}">
              <a16:creationId xmlns:a16="http://schemas.microsoft.com/office/drawing/2014/main" id="{B4FDF9CA-EDA6-4B31-A81B-025773E8EEE0}"/>
            </a:ext>
          </a:extLst>
        </xdr:cNvPr>
        <xdr:cNvSpPr txBox="1">
          <a:spLocks noChangeArrowheads="1"/>
        </xdr:cNvSpPr>
      </xdr:nvSpPr>
      <xdr:spPr bwMode="auto">
        <a:xfrm>
          <a:off x="2809875" y="74533125"/>
          <a:ext cx="76200" cy="198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26912</xdr:rowOff>
    </xdr:to>
    <xdr:sp macro="" textlink="">
      <xdr:nvSpPr>
        <xdr:cNvPr id="353" name="Text Box 2">
          <a:extLst>
            <a:ext uri="{FF2B5EF4-FFF2-40B4-BE49-F238E27FC236}">
              <a16:creationId xmlns:a16="http://schemas.microsoft.com/office/drawing/2014/main" id="{E9807EB8-F7F2-4079-995F-BF2E7CEF17CC}"/>
            </a:ext>
          </a:extLst>
        </xdr:cNvPr>
        <xdr:cNvSpPr txBox="1">
          <a:spLocks noChangeArrowheads="1"/>
        </xdr:cNvSpPr>
      </xdr:nvSpPr>
      <xdr:spPr bwMode="auto">
        <a:xfrm>
          <a:off x="2809875" y="74533125"/>
          <a:ext cx="76200" cy="198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26912</xdr:rowOff>
    </xdr:to>
    <xdr:sp macro="" textlink="">
      <xdr:nvSpPr>
        <xdr:cNvPr id="354" name="Text Box 2">
          <a:extLst>
            <a:ext uri="{FF2B5EF4-FFF2-40B4-BE49-F238E27FC236}">
              <a16:creationId xmlns:a16="http://schemas.microsoft.com/office/drawing/2014/main" id="{062F8D60-AEB8-4CBC-B45E-6CF9F7B1421F}"/>
            </a:ext>
          </a:extLst>
        </xdr:cNvPr>
        <xdr:cNvSpPr txBox="1">
          <a:spLocks noChangeArrowheads="1"/>
        </xdr:cNvSpPr>
      </xdr:nvSpPr>
      <xdr:spPr bwMode="auto">
        <a:xfrm>
          <a:off x="2809875" y="74533125"/>
          <a:ext cx="76200" cy="198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26912</xdr:rowOff>
    </xdr:to>
    <xdr:sp macro="" textlink="">
      <xdr:nvSpPr>
        <xdr:cNvPr id="355" name="Text Box 2">
          <a:extLst>
            <a:ext uri="{FF2B5EF4-FFF2-40B4-BE49-F238E27FC236}">
              <a16:creationId xmlns:a16="http://schemas.microsoft.com/office/drawing/2014/main" id="{D1B8C39D-B64C-4782-84CC-A56666401A50}"/>
            </a:ext>
          </a:extLst>
        </xdr:cNvPr>
        <xdr:cNvSpPr txBox="1">
          <a:spLocks noChangeArrowheads="1"/>
        </xdr:cNvSpPr>
      </xdr:nvSpPr>
      <xdr:spPr bwMode="auto">
        <a:xfrm>
          <a:off x="2809875" y="74533125"/>
          <a:ext cx="76200" cy="198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26912</xdr:rowOff>
    </xdr:to>
    <xdr:sp macro="" textlink="">
      <xdr:nvSpPr>
        <xdr:cNvPr id="356" name="Text Box 2">
          <a:extLst>
            <a:ext uri="{FF2B5EF4-FFF2-40B4-BE49-F238E27FC236}">
              <a16:creationId xmlns:a16="http://schemas.microsoft.com/office/drawing/2014/main" id="{7E57EA92-07C9-43A4-9879-7670C785387D}"/>
            </a:ext>
          </a:extLst>
        </xdr:cNvPr>
        <xdr:cNvSpPr txBox="1">
          <a:spLocks noChangeArrowheads="1"/>
        </xdr:cNvSpPr>
      </xdr:nvSpPr>
      <xdr:spPr bwMode="auto">
        <a:xfrm>
          <a:off x="2809875" y="74533125"/>
          <a:ext cx="76200" cy="198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26912</xdr:rowOff>
    </xdr:to>
    <xdr:sp macro="" textlink="">
      <xdr:nvSpPr>
        <xdr:cNvPr id="357" name="Text Box 2">
          <a:extLst>
            <a:ext uri="{FF2B5EF4-FFF2-40B4-BE49-F238E27FC236}">
              <a16:creationId xmlns:a16="http://schemas.microsoft.com/office/drawing/2014/main" id="{8B378FBA-5FA3-485B-B744-91512C235D29}"/>
            </a:ext>
          </a:extLst>
        </xdr:cNvPr>
        <xdr:cNvSpPr txBox="1">
          <a:spLocks noChangeArrowheads="1"/>
        </xdr:cNvSpPr>
      </xdr:nvSpPr>
      <xdr:spPr bwMode="auto">
        <a:xfrm>
          <a:off x="2809875" y="74533125"/>
          <a:ext cx="76200" cy="198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26912</xdr:rowOff>
    </xdr:to>
    <xdr:sp macro="" textlink="">
      <xdr:nvSpPr>
        <xdr:cNvPr id="358" name="Text Box 2">
          <a:extLst>
            <a:ext uri="{FF2B5EF4-FFF2-40B4-BE49-F238E27FC236}">
              <a16:creationId xmlns:a16="http://schemas.microsoft.com/office/drawing/2014/main" id="{10BC9079-5219-4C78-A0E4-B1F3E75538B6}"/>
            </a:ext>
          </a:extLst>
        </xdr:cNvPr>
        <xdr:cNvSpPr txBox="1">
          <a:spLocks noChangeArrowheads="1"/>
        </xdr:cNvSpPr>
      </xdr:nvSpPr>
      <xdr:spPr bwMode="auto">
        <a:xfrm>
          <a:off x="2809875" y="74533125"/>
          <a:ext cx="76200" cy="198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26912</xdr:rowOff>
    </xdr:to>
    <xdr:sp macro="" textlink="">
      <xdr:nvSpPr>
        <xdr:cNvPr id="359" name="Text Box 2">
          <a:extLst>
            <a:ext uri="{FF2B5EF4-FFF2-40B4-BE49-F238E27FC236}">
              <a16:creationId xmlns:a16="http://schemas.microsoft.com/office/drawing/2014/main" id="{34135B49-492D-4EB9-A6BD-D87D77F21824}"/>
            </a:ext>
          </a:extLst>
        </xdr:cNvPr>
        <xdr:cNvSpPr txBox="1">
          <a:spLocks noChangeArrowheads="1"/>
        </xdr:cNvSpPr>
      </xdr:nvSpPr>
      <xdr:spPr bwMode="auto">
        <a:xfrm>
          <a:off x="2809875" y="74533125"/>
          <a:ext cx="76200" cy="198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202</xdr:row>
      <xdr:rowOff>0</xdr:rowOff>
    </xdr:from>
    <xdr:to>
      <xdr:col>3</xdr:col>
      <xdr:colOff>180975</xdr:colOff>
      <xdr:row>203</xdr:row>
      <xdr:rowOff>25081</xdr:rowOff>
    </xdr:to>
    <xdr:sp macro="" textlink="">
      <xdr:nvSpPr>
        <xdr:cNvPr id="360" name="Text Box 2">
          <a:extLst>
            <a:ext uri="{FF2B5EF4-FFF2-40B4-BE49-F238E27FC236}">
              <a16:creationId xmlns:a16="http://schemas.microsoft.com/office/drawing/2014/main" id="{44379E77-57E5-432A-9908-686C386A6329}"/>
            </a:ext>
          </a:extLst>
        </xdr:cNvPr>
        <xdr:cNvSpPr txBox="1">
          <a:spLocks noChangeArrowheads="1"/>
        </xdr:cNvSpPr>
      </xdr:nvSpPr>
      <xdr:spPr bwMode="auto">
        <a:xfrm>
          <a:off x="2809875" y="74533125"/>
          <a:ext cx="76200" cy="196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25081</xdr:rowOff>
    </xdr:to>
    <xdr:sp macro="" textlink="">
      <xdr:nvSpPr>
        <xdr:cNvPr id="361" name="Text Box 2">
          <a:extLst>
            <a:ext uri="{FF2B5EF4-FFF2-40B4-BE49-F238E27FC236}">
              <a16:creationId xmlns:a16="http://schemas.microsoft.com/office/drawing/2014/main" id="{00ED0D0D-B037-480F-B69D-15F10ABF145C}"/>
            </a:ext>
          </a:extLst>
        </xdr:cNvPr>
        <xdr:cNvSpPr txBox="1">
          <a:spLocks noChangeArrowheads="1"/>
        </xdr:cNvSpPr>
      </xdr:nvSpPr>
      <xdr:spPr bwMode="auto">
        <a:xfrm>
          <a:off x="2809875" y="74533125"/>
          <a:ext cx="76200" cy="196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25081</xdr:rowOff>
    </xdr:to>
    <xdr:sp macro="" textlink="">
      <xdr:nvSpPr>
        <xdr:cNvPr id="362" name="Text Box 2">
          <a:extLst>
            <a:ext uri="{FF2B5EF4-FFF2-40B4-BE49-F238E27FC236}">
              <a16:creationId xmlns:a16="http://schemas.microsoft.com/office/drawing/2014/main" id="{C2F9208A-B9F4-4886-B71C-6381F0130833}"/>
            </a:ext>
          </a:extLst>
        </xdr:cNvPr>
        <xdr:cNvSpPr txBox="1">
          <a:spLocks noChangeArrowheads="1"/>
        </xdr:cNvSpPr>
      </xdr:nvSpPr>
      <xdr:spPr bwMode="auto">
        <a:xfrm>
          <a:off x="2809875" y="74533125"/>
          <a:ext cx="76200" cy="196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25081</xdr:rowOff>
    </xdr:to>
    <xdr:sp macro="" textlink="">
      <xdr:nvSpPr>
        <xdr:cNvPr id="363" name="Text Box 2">
          <a:extLst>
            <a:ext uri="{FF2B5EF4-FFF2-40B4-BE49-F238E27FC236}">
              <a16:creationId xmlns:a16="http://schemas.microsoft.com/office/drawing/2014/main" id="{0113B39B-0565-4E2E-80B1-C385F4625D7D}"/>
            </a:ext>
          </a:extLst>
        </xdr:cNvPr>
        <xdr:cNvSpPr txBox="1">
          <a:spLocks noChangeArrowheads="1"/>
        </xdr:cNvSpPr>
      </xdr:nvSpPr>
      <xdr:spPr bwMode="auto">
        <a:xfrm>
          <a:off x="2809875" y="74533125"/>
          <a:ext cx="76200" cy="196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25081</xdr:rowOff>
    </xdr:to>
    <xdr:sp macro="" textlink="">
      <xdr:nvSpPr>
        <xdr:cNvPr id="364" name="Text Box 2">
          <a:extLst>
            <a:ext uri="{FF2B5EF4-FFF2-40B4-BE49-F238E27FC236}">
              <a16:creationId xmlns:a16="http://schemas.microsoft.com/office/drawing/2014/main" id="{CC54BBED-F203-4411-8F1E-A7022288897D}"/>
            </a:ext>
          </a:extLst>
        </xdr:cNvPr>
        <xdr:cNvSpPr txBox="1">
          <a:spLocks noChangeArrowheads="1"/>
        </xdr:cNvSpPr>
      </xdr:nvSpPr>
      <xdr:spPr bwMode="auto">
        <a:xfrm>
          <a:off x="2809875" y="74533125"/>
          <a:ext cx="76200" cy="196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25081</xdr:rowOff>
    </xdr:to>
    <xdr:sp macro="" textlink="">
      <xdr:nvSpPr>
        <xdr:cNvPr id="365" name="Text Box 2">
          <a:extLst>
            <a:ext uri="{FF2B5EF4-FFF2-40B4-BE49-F238E27FC236}">
              <a16:creationId xmlns:a16="http://schemas.microsoft.com/office/drawing/2014/main" id="{484D4354-79C6-4D01-ADDA-6C8233CF9A46}"/>
            </a:ext>
          </a:extLst>
        </xdr:cNvPr>
        <xdr:cNvSpPr txBox="1">
          <a:spLocks noChangeArrowheads="1"/>
        </xdr:cNvSpPr>
      </xdr:nvSpPr>
      <xdr:spPr bwMode="auto">
        <a:xfrm>
          <a:off x="2809875" y="74533125"/>
          <a:ext cx="76200" cy="196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25081</xdr:rowOff>
    </xdr:to>
    <xdr:sp macro="" textlink="">
      <xdr:nvSpPr>
        <xdr:cNvPr id="366" name="Text Box 2">
          <a:extLst>
            <a:ext uri="{FF2B5EF4-FFF2-40B4-BE49-F238E27FC236}">
              <a16:creationId xmlns:a16="http://schemas.microsoft.com/office/drawing/2014/main" id="{32F7AF9B-F15E-4B25-80DC-3017033C4EC4}"/>
            </a:ext>
          </a:extLst>
        </xdr:cNvPr>
        <xdr:cNvSpPr txBox="1">
          <a:spLocks noChangeArrowheads="1"/>
        </xdr:cNvSpPr>
      </xdr:nvSpPr>
      <xdr:spPr bwMode="auto">
        <a:xfrm>
          <a:off x="2809875" y="74533125"/>
          <a:ext cx="76200" cy="196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25081</xdr:rowOff>
    </xdr:to>
    <xdr:sp macro="" textlink="">
      <xdr:nvSpPr>
        <xdr:cNvPr id="367" name="Text Box 2">
          <a:extLst>
            <a:ext uri="{FF2B5EF4-FFF2-40B4-BE49-F238E27FC236}">
              <a16:creationId xmlns:a16="http://schemas.microsoft.com/office/drawing/2014/main" id="{8A0CF5A2-4CA0-4857-AED9-87EB0B1A965A}"/>
            </a:ext>
          </a:extLst>
        </xdr:cNvPr>
        <xdr:cNvSpPr txBox="1">
          <a:spLocks noChangeArrowheads="1"/>
        </xdr:cNvSpPr>
      </xdr:nvSpPr>
      <xdr:spPr bwMode="auto">
        <a:xfrm>
          <a:off x="2809875" y="74533125"/>
          <a:ext cx="76200" cy="196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13603</xdr:rowOff>
    </xdr:to>
    <xdr:sp macro="" textlink="">
      <xdr:nvSpPr>
        <xdr:cNvPr id="368" name="Text Box 2">
          <a:extLst>
            <a:ext uri="{FF2B5EF4-FFF2-40B4-BE49-F238E27FC236}">
              <a16:creationId xmlns:a16="http://schemas.microsoft.com/office/drawing/2014/main" id="{6CF0648F-7F47-42D5-9D61-4FD95BC5CAC1}"/>
            </a:ext>
          </a:extLst>
        </xdr:cNvPr>
        <xdr:cNvSpPr txBox="1">
          <a:spLocks noChangeArrowheads="1"/>
        </xdr:cNvSpPr>
      </xdr:nvSpPr>
      <xdr:spPr bwMode="auto">
        <a:xfrm>
          <a:off x="2809875" y="74533125"/>
          <a:ext cx="76200" cy="18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13603</xdr:rowOff>
    </xdr:to>
    <xdr:sp macro="" textlink="">
      <xdr:nvSpPr>
        <xdr:cNvPr id="369" name="Text Box 2">
          <a:extLst>
            <a:ext uri="{FF2B5EF4-FFF2-40B4-BE49-F238E27FC236}">
              <a16:creationId xmlns:a16="http://schemas.microsoft.com/office/drawing/2014/main" id="{E086FF2D-518A-4C0E-984C-08697C998ED4}"/>
            </a:ext>
          </a:extLst>
        </xdr:cNvPr>
        <xdr:cNvSpPr txBox="1">
          <a:spLocks noChangeArrowheads="1"/>
        </xdr:cNvSpPr>
      </xdr:nvSpPr>
      <xdr:spPr bwMode="auto">
        <a:xfrm>
          <a:off x="2809875" y="74533125"/>
          <a:ext cx="76200" cy="18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13603</xdr:rowOff>
    </xdr:to>
    <xdr:sp macro="" textlink="">
      <xdr:nvSpPr>
        <xdr:cNvPr id="370" name="Text Box 2">
          <a:extLst>
            <a:ext uri="{FF2B5EF4-FFF2-40B4-BE49-F238E27FC236}">
              <a16:creationId xmlns:a16="http://schemas.microsoft.com/office/drawing/2014/main" id="{61052A68-B28A-409B-BF16-454B6FF01EF3}"/>
            </a:ext>
          </a:extLst>
        </xdr:cNvPr>
        <xdr:cNvSpPr txBox="1">
          <a:spLocks noChangeArrowheads="1"/>
        </xdr:cNvSpPr>
      </xdr:nvSpPr>
      <xdr:spPr bwMode="auto">
        <a:xfrm>
          <a:off x="2809875" y="74533125"/>
          <a:ext cx="76200" cy="18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13603</xdr:rowOff>
    </xdr:to>
    <xdr:sp macro="" textlink="">
      <xdr:nvSpPr>
        <xdr:cNvPr id="371" name="Text Box 2">
          <a:extLst>
            <a:ext uri="{FF2B5EF4-FFF2-40B4-BE49-F238E27FC236}">
              <a16:creationId xmlns:a16="http://schemas.microsoft.com/office/drawing/2014/main" id="{C69B9EE9-B00A-44D4-9755-CD344E190803}"/>
            </a:ext>
          </a:extLst>
        </xdr:cNvPr>
        <xdr:cNvSpPr txBox="1">
          <a:spLocks noChangeArrowheads="1"/>
        </xdr:cNvSpPr>
      </xdr:nvSpPr>
      <xdr:spPr bwMode="auto">
        <a:xfrm>
          <a:off x="2809875" y="74533125"/>
          <a:ext cx="76200" cy="18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13603</xdr:rowOff>
    </xdr:to>
    <xdr:sp macro="" textlink="">
      <xdr:nvSpPr>
        <xdr:cNvPr id="372" name="Text Box 2">
          <a:extLst>
            <a:ext uri="{FF2B5EF4-FFF2-40B4-BE49-F238E27FC236}">
              <a16:creationId xmlns:a16="http://schemas.microsoft.com/office/drawing/2014/main" id="{9E0A6616-3D72-4BA2-9DC4-45BD470A761A}"/>
            </a:ext>
          </a:extLst>
        </xdr:cNvPr>
        <xdr:cNvSpPr txBox="1">
          <a:spLocks noChangeArrowheads="1"/>
        </xdr:cNvSpPr>
      </xdr:nvSpPr>
      <xdr:spPr bwMode="auto">
        <a:xfrm>
          <a:off x="2809875" y="74533125"/>
          <a:ext cx="76200" cy="18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13603</xdr:rowOff>
    </xdr:to>
    <xdr:sp macro="" textlink="">
      <xdr:nvSpPr>
        <xdr:cNvPr id="373" name="Text Box 2">
          <a:extLst>
            <a:ext uri="{FF2B5EF4-FFF2-40B4-BE49-F238E27FC236}">
              <a16:creationId xmlns:a16="http://schemas.microsoft.com/office/drawing/2014/main" id="{3EB587D2-AE05-4F8F-8224-6224CB4DD961}"/>
            </a:ext>
          </a:extLst>
        </xdr:cNvPr>
        <xdr:cNvSpPr txBox="1">
          <a:spLocks noChangeArrowheads="1"/>
        </xdr:cNvSpPr>
      </xdr:nvSpPr>
      <xdr:spPr bwMode="auto">
        <a:xfrm>
          <a:off x="2809875" y="74533125"/>
          <a:ext cx="76200" cy="18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13603</xdr:rowOff>
    </xdr:to>
    <xdr:sp macro="" textlink="">
      <xdr:nvSpPr>
        <xdr:cNvPr id="374" name="Text Box 2">
          <a:extLst>
            <a:ext uri="{FF2B5EF4-FFF2-40B4-BE49-F238E27FC236}">
              <a16:creationId xmlns:a16="http://schemas.microsoft.com/office/drawing/2014/main" id="{8F989E3E-2B3F-450B-A6E6-8174C65FBBEF}"/>
            </a:ext>
          </a:extLst>
        </xdr:cNvPr>
        <xdr:cNvSpPr txBox="1">
          <a:spLocks noChangeArrowheads="1"/>
        </xdr:cNvSpPr>
      </xdr:nvSpPr>
      <xdr:spPr bwMode="auto">
        <a:xfrm>
          <a:off x="2809875" y="74533125"/>
          <a:ext cx="76200" cy="18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202</xdr:row>
      <xdr:rowOff>0</xdr:rowOff>
    </xdr:from>
    <xdr:to>
      <xdr:col>3</xdr:col>
      <xdr:colOff>180975</xdr:colOff>
      <xdr:row>203</xdr:row>
      <xdr:rowOff>13603</xdr:rowOff>
    </xdr:to>
    <xdr:sp macro="" textlink="">
      <xdr:nvSpPr>
        <xdr:cNvPr id="375" name="Text Box 2">
          <a:extLst>
            <a:ext uri="{FF2B5EF4-FFF2-40B4-BE49-F238E27FC236}">
              <a16:creationId xmlns:a16="http://schemas.microsoft.com/office/drawing/2014/main" id="{D73E3791-B3BA-4A1F-AB4D-4439DBC2C711}"/>
            </a:ext>
          </a:extLst>
        </xdr:cNvPr>
        <xdr:cNvSpPr txBox="1">
          <a:spLocks noChangeArrowheads="1"/>
        </xdr:cNvSpPr>
      </xdr:nvSpPr>
      <xdr:spPr bwMode="auto">
        <a:xfrm>
          <a:off x="2809875" y="74533125"/>
          <a:ext cx="76200" cy="1850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199</xdr:row>
      <xdr:rowOff>0</xdr:rowOff>
    </xdr:from>
    <xdr:to>
      <xdr:col>3</xdr:col>
      <xdr:colOff>180975</xdr:colOff>
      <xdr:row>200</xdr:row>
      <xdr:rowOff>22685</xdr:rowOff>
    </xdr:to>
    <xdr:sp macro="" textlink="">
      <xdr:nvSpPr>
        <xdr:cNvPr id="250" name="Text Box 2">
          <a:extLst>
            <a:ext uri="{FF2B5EF4-FFF2-40B4-BE49-F238E27FC236}">
              <a16:creationId xmlns:a16="http://schemas.microsoft.com/office/drawing/2014/main" id="{D875C064-0957-4C02-98D8-57D7AE3017AC}"/>
            </a:ext>
          </a:extLst>
        </xdr:cNvPr>
        <xdr:cNvSpPr txBox="1">
          <a:spLocks noChangeArrowheads="1"/>
        </xdr:cNvSpPr>
      </xdr:nvSpPr>
      <xdr:spPr bwMode="auto">
        <a:xfrm>
          <a:off x="2870835" y="34472880"/>
          <a:ext cx="76200" cy="188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104775</xdr:colOff>
      <xdr:row>4</xdr:row>
      <xdr:rowOff>0</xdr:rowOff>
    </xdr:from>
    <xdr:to>
      <xdr:col>3</xdr:col>
      <xdr:colOff>180975</xdr:colOff>
      <xdr:row>5</xdr:row>
      <xdr:rowOff>12552</xdr:rowOff>
    </xdr:to>
    <xdr:sp macro="" textlink="">
      <xdr:nvSpPr>
        <xdr:cNvPr id="2" name="Text Box 2">
          <a:extLst>
            <a:ext uri="{FF2B5EF4-FFF2-40B4-BE49-F238E27FC236}">
              <a16:creationId xmlns:a16="http://schemas.microsoft.com/office/drawing/2014/main" id="{1ED0F613-9A48-4DD3-B6DE-3BD0603777EC}"/>
            </a:ext>
          </a:extLst>
        </xdr:cNvPr>
        <xdr:cNvSpPr txBox="1">
          <a:spLocks noChangeArrowheads="1"/>
        </xdr:cNvSpPr>
      </xdr:nvSpPr>
      <xdr:spPr bwMode="auto">
        <a:xfrm>
          <a:off x="3171825" y="1076325"/>
          <a:ext cx="76200" cy="182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50652</xdr:rowOff>
    </xdr:to>
    <xdr:sp macro="" textlink="">
      <xdr:nvSpPr>
        <xdr:cNvPr id="3" name="Text Box 2">
          <a:extLst>
            <a:ext uri="{FF2B5EF4-FFF2-40B4-BE49-F238E27FC236}">
              <a16:creationId xmlns:a16="http://schemas.microsoft.com/office/drawing/2014/main" id="{9371D427-DE83-4821-90CA-F4E00273325F}"/>
            </a:ext>
          </a:extLst>
        </xdr:cNvPr>
        <xdr:cNvSpPr txBox="1">
          <a:spLocks noChangeArrowheads="1"/>
        </xdr:cNvSpPr>
      </xdr:nvSpPr>
      <xdr:spPr bwMode="auto">
        <a:xfrm>
          <a:off x="3171825" y="1076325"/>
          <a:ext cx="76200" cy="220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12552</xdr:rowOff>
    </xdr:to>
    <xdr:sp macro="" textlink="">
      <xdr:nvSpPr>
        <xdr:cNvPr id="4" name="Text Box 2">
          <a:extLst>
            <a:ext uri="{FF2B5EF4-FFF2-40B4-BE49-F238E27FC236}">
              <a16:creationId xmlns:a16="http://schemas.microsoft.com/office/drawing/2014/main" id="{BF9C1F3A-6B79-4954-B1C9-5EA7531A2FE1}"/>
            </a:ext>
          </a:extLst>
        </xdr:cNvPr>
        <xdr:cNvSpPr txBox="1">
          <a:spLocks noChangeArrowheads="1"/>
        </xdr:cNvSpPr>
      </xdr:nvSpPr>
      <xdr:spPr bwMode="auto">
        <a:xfrm>
          <a:off x="3171825" y="1076325"/>
          <a:ext cx="76200" cy="182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50652</xdr:rowOff>
    </xdr:to>
    <xdr:sp macro="" textlink="">
      <xdr:nvSpPr>
        <xdr:cNvPr id="5" name="Text Box 2">
          <a:extLst>
            <a:ext uri="{FF2B5EF4-FFF2-40B4-BE49-F238E27FC236}">
              <a16:creationId xmlns:a16="http://schemas.microsoft.com/office/drawing/2014/main" id="{67AA58BE-7B49-4BBE-8195-87C13FA1777B}"/>
            </a:ext>
          </a:extLst>
        </xdr:cNvPr>
        <xdr:cNvSpPr txBox="1">
          <a:spLocks noChangeArrowheads="1"/>
        </xdr:cNvSpPr>
      </xdr:nvSpPr>
      <xdr:spPr bwMode="auto">
        <a:xfrm>
          <a:off x="3171825" y="1076325"/>
          <a:ext cx="76200" cy="220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12552</xdr:rowOff>
    </xdr:to>
    <xdr:sp macro="" textlink="">
      <xdr:nvSpPr>
        <xdr:cNvPr id="6" name="Text Box 2">
          <a:extLst>
            <a:ext uri="{FF2B5EF4-FFF2-40B4-BE49-F238E27FC236}">
              <a16:creationId xmlns:a16="http://schemas.microsoft.com/office/drawing/2014/main" id="{6BD5521E-1235-41B8-80D1-6255497071BA}"/>
            </a:ext>
          </a:extLst>
        </xdr:cNvPr>
        <xdr:cNvSpPr txBox="1">
          <a:spLocks noChangeArrowheads="1"/>
        </xdr:cNvSpPr>
      </xdr:nvSpPr>
      <xdr:spPr bwMode="auto">
        <a:xfrm>
          <a:off x="3171825" y="1076325"/>
          <a:ext cx="76200" cy="182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50652</xdr:rowOff>
    </xdr:to>
    <xdr:sp macro="" textlink="">
      <xdr:nvSpPr>
        <xdr:cNvPr id="7" name="Text Box 2">
          <a:extLst>
            <a:ext uri="{FF2B5EF4-FFF2-40B4-BE49-F238E27FC236}">
              <a16:creationId xmlns:a16="http://schemas.microsoft.com/office/drawing/2014/main" id="{5EF83E3E-F08E-4E84-BB4A-5A543B7694D4}"/>
            </a:ext>
          </a:extLst>
        </xdr:cNvPr>
        <xdr:cNvSpPr txBox="1">
          <a:spLocks noChangeArrowheads="1"/>
        </xdr:cNvSpPr>
      </xdr:nvSpPr>
      <xdr:spPr bwMode="auto">
        <a:xfrm>
          <a:off x="3171825" y="1076325"/>
          <a:ext cx="76200" cy="2206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22077</xdr:rowOff>
    </xdr:to>
    <xdr:sp macro="" textlink="">
      <xdr:nvSpPr>
        <xdr:cNvPr id="8" name="Text Box 2">
          <a:extLst>
            <a:ext uri="{FF2B5EF4-FFF2-40B4-BE49-F238E27FC236}">
              <a16:creationId xmlns:a16="http://schemas.microsoft.com/office/drawing/2014/main" id="{F3378A38-0D9E-4274-A99C-84B02179BCC7}"/>
            </a:ext>
          </a:extLst>
        </xdr:cNvPr>
        <xdr:cNvSpPr txBox="1">
          <a:spLocks noChangeArrowheads="1"/>
        </xdr:cNvSpPr>
      </xdr:nvSpPr>
      <xdr:spPr bwMode="auto">
        <a:xfrm>
          <a:off x="3171825" y="1076325"/>
          <a:ext cx="76200" cy="192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22077</xdr:rowOff>
    </xdr:to>
    <xdr:sp macro="" textlink="">
      <xdr:nvSpPr>
        <xdr:cNvPr id="9" name="Text Box 2">
          <a:extLst>
            <a:ext uri="{FF2B5EF4-FFF2-40B4-BE49-F238E27FC236}">
              <a16:creationId xmlns:a16="http://schemas.microsoft.com/office/drawing/2014/main" id="{18098897-CD4F-474B-8B03-BD29D7C2FE28}"/>
            </a:ext>
          </a:extLst>
        </xdr:cNvPr>
        <xdr:cNvSpPr txBox="1">
          <a:spLocks noChangeArrowheads="1"/>
        </xdr:cNvSpPr>
      </xdr:nvSpPr>
      <xdr:spPr bwMode="auto">
        <a:xfrm>
          <a:off x="3171825" y="1076325"/>
          <a:ext cx="76200" cy="192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22077</xdr:rowOff>
    </xdr:to>
    <xdr:sp macro="" textlink="">
      <xdr:nvSpPr>
        <xdr:cNvPr id="10" name="Text Box 2">
          <a:extLst>
            <a:ext uri="{FF2B5EF4-FFF2-40B4-BE49-F238E27FC236}">
              <a16:creationId xmlns:a16="http://schemas.microsoft.com/office/drawing/2014/main" id="{68227414-02AA-4C95-AB3A-654C6F299931}"/>
            </a:ext>
          </a:extLst>
        </xdr:cNvPr>
        <xdr:cNvSpPr txBox="1">
          <a:spLocks noChangeArrowheads="1"/>
        </xdr:cNvSpPr>
      </xdr:nvSpPr>
      <xdr:spPr bwMode="auto">
        <a:xfrm>
          <a:off x="3171825" y="1076325"/>
          <a:ext cx="76200" cy="192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60177</xdr:rowOff>
    </xdr:to>
    <xdr:sp macro="" textlink="">
      <xdr:nvSpPr>
        <xdr:cNvPr id="11" name="Text Box 2">
          <a:extLst>
            <a:ext uri="{FF2B5EF4-FFF2-40B4-BE49-F238E27FC236}">
              <a16:creationId xmlns:a16="http://schemas.microsoft.com/office/drawing/2014/main" id="{CD6645FC-F71D-4478-B889-9157D7E5ADA3}"/>
            </a:ext>
          </a:extLst>
        </xdr:cNvPr>
        <xdr:cNvSpPr txBox="1">
          <a:spLocks noChangeArrowheads="1"/>
        </xdr:cNvSpPr>
      </xdr:nvSpPr>
      <xdr:spPr bwMode="auto">
        <a:xfrm>
          <a:off x="3171825" y="1076325"/>
          <a:ext cx="76200" cy="230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60177</xdr:rowOff>
    </xdr:to>
    <xdr:sp macro="" textlink="">
      <xdr:nvSpPr>
        <xdr:cNvPr id="12" name="Text Box 2">
          <a:extLst>
            <a:ext uri="{FF2B5EF4-FFF2-40B4-BE49-F238E27FC236}">
              <a16:creationId xmlns:a16="http://schemas.microsoft.com/office/drawing/2014/main" id="{CABA6C14-4189-4DFF-B654-0DD591A1C339}"/>
            </a:ext>
          </a:extLst>
        </xdr:cNvPr>
        <xdr:cNvSpPr txBox="1">
          <a:spLocks noChangeArrowheads="1"/>
        </xdr:cNvSpPr>
      </xdr:nvSpPr>
      <xdr:spPr bwMode="auto">
        <a:xfrm>
          <a:off x="3171825" y="1076325"/>
          <a:ext cx="76200" cy="230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22077</xdr:rowOff>
    </xdr:to>
    <xdr:sp macro="" textlink="">
      <xdr:nvSpPr>
        <xdr:cNvPr id="13" name="Text Box 2">
          <a:extLst>
            <a:ext uri="{FF2B5EF4-FFF2-40B4-BE49-F238E27FC236}">
              <a16:creationId xmlns:a16="http://schemas.microsoft.com/office/drawing/2014/main" id="{BCDED85B-3562-43D3-B76A-FB0DE43F419B}"/>
            </a:ext>
          </a:extLst>
        </xdr:cNvPr>
        <xdr:cNvSpPr txBox="1">
          <a:spLocks noChangeArrowheads="1"/>
        </xdr:cNvSpPr>
      </xdr:nvSpPr>
      <xdr:spPr bwMode="auto">
        <a:xfrm>
          <a:off x="3171825" y="1076325"/>
          <a:ext cx="76200" cy="192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22077</xdr:rowOff>
    </xdr:to>
    <xdr:sp macro="" textlink="">
      <xdr:nvSpPr>
        <xdr:cNvPr id="14" name="Text Box 2">
          <a:extLst>
            <a:ext uri="{FF2B5EF4-FFF2-40B4-BE49-F238E27FC236}">
              <a16:creationId xmlns:a16="http://schemas.microsoft.com/office/drawing/2014/main" id="{7CC2A42F-C9DB-4AA0-B725-DB04461C2C6A}"/>
            </a:ext>
          </a:extLst>
        </xdr:cNvPr>
        <xdr:cNvSpPr txBox="1">
          <a:spLocks noChangeArrowheads="1"/>
        </xdr:cNvSpPr>
      </xdr:nvSpPr>
      <xdr:spPr bwMode="auto">
        <a:xfrm>
          <a:off x="3171825" y="1076325"/>
          <a:ext cx="76200" cy="192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22077</xdr:rowOff>
    </xdr:to>
    <xdr:sp macro="" textlink="">
      <xdr:nvSpPr>
        <xdr:cNvPr id="15" name="Text Box 2">
          <a:extLst>
            <a:ext uri="{FF2B5EF4-FFF2-40B4-BE49-F238E27FC236}">
              <a16:creationId xmlns:a16="http://schemas.microsoft.com/office/drawing/2014/main" id="{1486CFC5-32A9-4699-A72A-D56F82EDA135}"/>
            </a:ext>
          </a:extLst>
        </xdr:cNvPr>
        <xdr:cNvSpPr txBox="1">
          <a:spLocks noChangeArrowheads="1"/>
        </xdr:cNvSpPr>
      </xdr:nvSpPr>
      <xdr:spPr bwMode="auto">
        <a:xfrm>
          <a:off x="3171825" y="1076325"/>
          <a:ext cx="76200" cy="192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12552</xdr:rowOff>
    </xdr:to>
    <xdr:sp macro="" textlink="">
      <xdr:nvSpPr>
        <xdr:cNvPr id="16" name="Text Box 2">
          <a:extLst>
            <a:ext uri="{FF2B5EF4-FFF2-40B4-BE49-F238E27FC236}">
              <a16:creationId xmlns:a16="http://schemas.microsoft.com/office/drawing/2014/main" id="{CEB66ADF-A104-45D1-8321-C4F6C2728FC9}"/>
            </a:ext>
          </a:extLst>
        </xdr:cNvPr>
        <xdr:cNvSpPr txBox="1">
          <a:spLocks noChangeArrowheads="1"/>
        </xdr:cNvSpPr>
      </xdr:nvSpPr>
      <xdr:spPr bwMode="auto">
        <a:xfrm>
          <a:off x="3171825" y="1076325"/>
          <a:ext cx="76200" cy="182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12552</xdr:rowOff>
    </xdr:to>
    <xdr:sp macro="" textlink="">
      <xdr:nvSpPr>
        <xdr:cNvPr id="17" name="Text Box 2">
          <a:extLst>
            <a:ext uri="{FF2B5EF4-FFF2-40B4-BE49-F238E27FC236}">
              <a16:creationId xmlns:a16="http://schemas.microsoft.com/office/drawing/2014/main" id="{94C170B8-EF09-4BB1-8881-24EBC895347C}"/>
            </a:ext>
          </a:extLst>
        </xdr:cNvPr>
        <xdr:cNvSpPr txBox="1">
          <a:spLocks noChangeArrowheads="1"/>
        </xdr:cNvSpPr>
      </xdr:nvSpPr>
      <xdr:spPr bwMode="auto">
        <a:xfrm>
          <a:off x="3171825" y="1076325"/>
          <a:ext cx="76200" cy="1825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32293</xdr:rowOff>
    </xdr:to>
    <xdr:sp macro="" textlink="">
      <xdr:nvSpPr>
        <xdr:cNvPr id="404" name="Text Box 2">
          <a:extLst>
            <a:ext uri="{FF2B5EF4-FFF2-40B4-BE49-F238E27FC236}">
              <a16:creationId xmlns:a16="http://schemas.microsoft.com/office/drawing/2014/main" id="{5B2BDB91-3E74-4960-82F8-A309D7968E93}"/>
            </a:ext>
          </a:extLst>
        </xdr:cNvPr>
        <xdr:cNvSpPr txBox="1">
          <a:spLocks noChangeArrowheads="1"/>
        </xdr:cNvSpPr>
      </xdr:nvSpPr>
      <xdr:spPr bwMode="auto">
        <a:xfrm>
          <a:off x="2962275" y="17240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70393</xdr:rowOff>
    </xdr:to>
    <xdr:sp macro="" textlink="">
      <xdr:nvSpPr>
        <xdr:cNvPr id="405" name="Text Box 2">
          <a:extLst>
            <a:ext uri="{FF2B5EF4-FFF2-40B4-BE49-F238E27FC236}">
              <a16:creationId xmlns:a16="http://schemas.microsoft.com/office/drawing/2014/main" id="{6970607E-2B42-40C0-A3C2-A060EAE71064}"/>
            </a:ext>
          </a:extLst>
        </xdr:cNvPr>
        <xdr:cNvSpPr txBox="1">
          <a:spLocks noChangeArrowheads="1"/>
        </xdr:cNvSpPr>
      </xdr:nvSpPr>
      <xdr:spPr bwMode="auto">
        <a:xfrm>
          <a:off x="2962275" y="1724025"/>
          <a:ext cx="76200" cy="249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32293</xdr:rowOff>
    </xdr:to>
    <xdr:sp macro="" textlink="">
      <xdr:nvSpPr>
        <xdr:cNvPr id="406" name="Text Box 2">
          <a:extLst>
            <a:ext uri="{FF2B5EF4-FFF2-40B4-BE49-F238E27FC236}">
              <a16:creationId xmlns:a16="http://schemas.microsoft.com/office/drawing/2014/main" id="{EC13E765-DA40-4748-8C5F-8D0E53EC4E07}"/>
            </a:ext>
          </a:extLst>
        </xdr:cNvPr>
        <xdr:cNvSpPr txBox="1">
          <a:spLocks noChangeArrowheads="1"/>
        </xdr:cNvSpPr>
      </xdr:nvSpPr>
      <xdr:spPr bwMode="auto">
        <a:xfrm>
          <a:off x="2962275" y="17240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70393</xdr:rowOff>
    </xdr:to>
    <xdr:sp macro="" textlink="">
      <xdr:nvSpPr>
        <xdr:cNvPr id="407" name="Text Box 2">
          <a:extLst>
            <a:ext uri="{FF2B5EF4-FFF2-40B4-BE49-F238E27FC236}">
              <a16:creationId xmlns:a16="http://schemas.microsoft.com/office/drawing/2014/main" id="{675B524F-7234-4C6A-A767-5A954E2F8D64}"/>
            </a:ext>
          </a:extLst>
        </xdr:cNvPr>
        <xdr:cNvSpPr txBox="1">
          <a:spLocks noChangeArrowheads="1"/>
        </xdr:cNvSpPr>
      </xdr:nvSpPr>
      <xdr:spPr bwMode="auto">
        <a:xfrm>
          <a:off x="2962275" y="1724025"/>
          <a:ext cx="76200" cy="249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32293</xdr:rowOff>
    </xdr:to>
    <xdr:sp macro="" textlink="">
      <xdr:nvSpPr>
        <xdr:cNvPr id="408" name="Text Box 2">
          <a:extLst>
            <a:ext uri="{FF2B5EF4-FFF2-40B4-BE49-F238E27FC236}">
              <a16:creationId xmlns:a16="http://schemas.microsoft.com/office/drawing/2014/main" id="{802F90AD-8496-4E1B-A826-F0F6F4B8DC2E}"/>
            </a:ext>
          </a:extLst>
        </xdr:cNvPr>
        <xdr:cNvSpPr txBox="1">
          <a:spLocks noChangeArrowheads="1"/>
        </xdr:cNvSpPr>
      </xdr:nvSpPr>
      <xdr:spPr bwMode="auto">
        <a:xfrm>
          <a:off x="2962275" y="17240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70393</xdr:rowOff>
    </xdr:to>
    <xdr:sp macro="" textlink="">
      <xdr:nvSpPr>
        <xdr:cNvPr id="409" name="Text Box 2">
          <a:extLst>
            <a:ext uri="{FF2B5EF4-FFF2-40B4-BE49-F238E27FC236}">
              <a16:creationId xmlns:a16="http://schemas.microsoft.com/office/drawing/2014/main" id="{15018271-CEF9-4AE5-9F18-8C18EF2A3FFD}"/>
            </a:ext>
          </a:extLst>
        </xdr:cNvPr>
        <xdr:cNvSpPr txBox="1">
          <a:spLocks noChangeArrowheads="1"/>
        </xdr:cNvSpPr>
      </xdr:nvSpPr>
      <xdr:spPr bwMode="auto">
        <a:xfrm>
          <a:off x="2962275" y="1724025"/>
          <a:ext cx="76200" cy="249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41818</xdr:rowOff>
    </xdr:to>
    <xdr:sp macro="" textlink="">
      <xdr:nvSpPr>
        <xdr:cNvPr id="410" name="Text Box 2">
          <a:extLst>
            <a:ext uri="{FF2B5EF4-FFF2-40B4-BE49-F238E27FC236}">
              <a16:creationId xmlns:a16="http://schemas.microsoft.com/office/drawing/2014/main" id="{A77A43C4-11ED-4744-8BFA-8C91089B09FE}"/>
            </a:ext>
          </a:extLst>
        </xdr:cNvPr>
        <xdr:cNvSpPr txBox="1">
          <a:spLocks noChangeArrowheads="1"/>
        </xdr:cNvSpPr>
      </xdr:nvSpPr>
      <xdr:spPr bwMode="auto">
        <a:xfrm>
          <a:off x="2962275" y="17240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41818</xdr:rowOff>
    </xdr:to>
    <xdr:sp macro="" textlink="">
      <xdr:nvSpPr>
        <xdr:cNvPr id="411" name="Text Box 2">
          <a:extLst>
            <a:ext uri="{FF2B5EF4-FFF2-40B4-BE49-F238E27FC236}">
              <a16:creationId xmlns:a16="http://schemas.microsoft.com/office/drawing/2014/main" id="{902F01C7-6683-41DB-AD0B-BBB0C26BA512}"/>
            </a:ext>
          </a:extLst>
        </xdr:cNvPr>
        <xdr:cNvSpPr txBox="1">
          <a:spLocks noChangeArrowheads="1"/>
        </xdr:cNvSpPr>
      </xdr:nvSpPr>
      <xdr:spPr bwMode="auto">
        <a:xfrm>
          <a:off x="2962275" y="17240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41818</xdr:rowOff>
    </xdr:to>
    <xdr:sp macro="" textlink="">
      <xdr:nvSpPr>
        <xdr:cNvPr id="412" name="Text Box 2">
          <a:extLst>
            <a:ext uri="{FF2B5EF4-FFF2-40B4-BE49-F238E27FC236}">
              <a16:creationId xmlns:a16="http://schemas.microsoft.com/office/drawing/2014/main" id="{E726ABB3-FC4B-4B33-9415-57307D478285}"/>
            </a:ext>
          </a:extLst>
        </xdr:cNvPr>
        <xdr:cNvSpPr txBox="1">
          <a:spLocks noChangeArrowheads="1"/>
        </xdr:cNvSpPr>
      </xdr:nvSpPr>
      <xdr:spPr bwMode="auto">
        <a:xfrm>
          <a:off x="2962275" y="17240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79918</xdr:rowOff>
    </xdr:to>
    <xdr:sp macro="" textlink="">
      <xdr:nvSpPr>
        <xdr:cNvPr id="413" name="Text Box 2">
          <a:extLst>
            <a:ext uri="{FF2B5EF4-FFF2-40B4-BE49-F238E27FC236}">
              <a16:creationId xmlns:a16="http://schemas.microsoft.com/office/drawing/2014/main" id="{EBD1EE3F-ACDA-4F44-9F19-AFCC193C868B}"/>
            </a:ext>
          </a:extLst>
        </xdr:cNvPr>
        <xdr:cNvSpPr txBox="1">
          <a:spLocks noChangeArrowheads="1"/>
        </xdr:cNvSpPr>
      </xdr:nvSpPr>
      <xdr:spPr bwMode="auto">
        <a:xfrm>
          <a:off x="2962275" y="1724025"/>
          <a:ext cx="76200" cy="25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79918</xdr:rowOff>
    </xdr:to>
    <xdr:sp macro="" textlink="">
      <xdr:nvSpPr>
        <xdr:cNvPr id="414" name="Text Box 2">
          <a:extLst>
            <a:ext uri="{FF2B5EF4-FFF2-40B4-BE49-F238E27FC236}">
              <a16:creationId xmlns:a16="http://schemas.microsoft.com/office/drawing/2014/main" id="{90B20B3D-714F-4533-9720-78F4FF356564}"/>
            </a:ext>
          </a:extLst>
        </xdr:cNvPr>
        <xdr:cNvSpPr txBox="1">
          <a:spLocks noChangeArrowheads="1"/>
        </xdr:cNvSpPr>
      </xdr:nvSpPr>
      <xdr:spPr bwMode="auto">
        <a:xfrm>
          <a:off x="2962275" y="1724025"/>
          <a:ext cx="76200" cy="25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41818</xdr:rowOff>
    </xdr:to>
    <xdr:sp macro="" textlink="">
      <xdr:nvSpPr>
        <xdr:cNvPr id="415" name="Text Box 2">
          <a:extLst>
            <a:ext uri="{FF2B5EF4-FFF2-40B4-BE49-F238E27FC236}">
              <a16:creationId xmlns:a16="http://schemas.microsoft.com/office/drawing/2014/main" id="{5C63E313-3D97-4B4B-AE24-BD71E366A3F8}"/>
            </a:ext>
          </a:extLst>
        </xdr:cNvPr>
        <xdr:cNvSpPr txBox="1">
          <a:spLocks noChangeArrowheads="1"/>
        </xdr:cNvSpPr>
      </xdr:nvSpPr>
      <xdr:spPr bwMode="auto">
        <a:xfrm>
          <a:off x="2962275" y="17240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41818</xdr:rowOff>
    </xdr:to>
    <xdr:sp macro="" textlink="">
      <xdr:nvSpPr>
        <xdr:cNvPr id="416" name="Text Box 2">
          <a:extLst>
            <a:ext uri="{FF2B5EF4-FFF2-40B4-BE49-F238E27FC236}">
              <a16:creationId xmlns:a16="http://schemas.microsoft.com/office/drawing/2014/main" id="{B9E9FB02-3B34-4C33-9A3D-5C4F20AD5928}"/>
            </a:ext>
          </a:extLst>
        </xdr:cNvPr>
        <xdr:cNvSpPr txBox="1">
          <a:spLocks noChangeArrowheads="1"/>
        </xdr:cNvSpPr>
      </xdr:nvSpPr>
      <xdr:spPr bwMode="auto">
        <a:xfrm>
          <a:off x="2962275" y="17240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41818</xdr:rowOff>
    </xdr:to>
    <xdr:sp macro="" textlink="">
      <xdr:nvSpPr>
        <xdr:cNvPr id="417" name="Text Box 2">
          <a:extLst>
            <a:ext uri="{FF2B5EF4-FFF2-40B4-BE49-F238E27FC236}">
              <a16:creationId xmlns:a16="http://schemas.microsoft.com/office/drawing/2014/main" id="{5380EEB4-8C48-4A57-8C08-312D44899F99}"/>
            </a:ext>
          </a:extLst>
        </xdr:cNvPr>
        <xdr:cNvSpPr txBox="1">
          <a:spLocks noChangeArrowheads="1"/>
        </xdr:cNvSpPr>
      </xdr:nvSpPr>
      <xdr:spPr bwMode="auto">
        <a:xfrm>
          <a:off x="2962275" y="17240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32293</xdr:rowOff>
    </xdr:to>
    <xdr:sp macro="" textlink="">
      <xdr:nvSpPr>
        <xdr:cNvPr id="418" name="Text Box 2">
          <a:extLst>
            <a:ext uri="{FF2B5EF4-FFF2-40B4-BE49-F238E27FC236}">
              <a16:creationId xmlns:a16="http://schemas.microsoft.com/office/drawing/2014/main" id="{AC0D4B41-D545-4D63-ACAE-815C71CA4B92}"/>
            </a:ext>
          </a:extLst>
        </xdr:cNvPr>
        <xdr:cNvSpPr txBox="1">
          <a:spLocks noChangeArrowheads="1"/>
        </xdr:cNvSpPr>
      </xdr:nvSpPr>
      <xdr:spPr bwMode="auto">
        <a:xfrm>
          <a:off x="2962275" y="17240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32293</xdr:rowOff>
    </xdr:to>
    <xdr:sp macro="" textlink="">
      <xdr:nvSpPr>
        <xdr:cNvPr id="419" name="Text Box 2">
          <a:extLst>
            <a:ext uri="{FF2B5EF4-FFF2-40B4-BE49-F238E27FC236}">
              <a16:creationId xmlns:a16="http://schemas.microsoft.com/office/drawing/2014/main" id="{F34C1F2B-5EB4-4D5D-BCE8-2F4A401B5A2A}"/>
            </a:ext>
          </a:extLst>
        </xdr:cNvPr>
        <xdr:cNvSpPr txBox="1">
          <a:spLocks noChangeArrowheads="1"/>
        </xdr:cNvSpPr>
      </xdr:nvSpPr>
      <xdr:spPr bwMode="auto">
        <a:xfrm>
          <a:off x="2962275" y="17240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32294</xdr:rowOff>
    </xdr:to>
    <xdr:sp macro="" textlink="">
      <xdr:nvSpPr>
        <xdr:cNvPr id="420" name="Text Box 2">
          <a:extLst>
            <a:ext uri="{FF2B5EF4-FFF2-40B4-BE49-F238E27FC236}">
              <a16:creationId xmlns:a16="http://schemas.microsoft.com/office/drawing/2014/main" id="{0E508652-E546-49E0-8F63-5CC0A32753FF}"/>
            </a:ext>
          </a:extLst>
        </xdr:cNvPr>
        <xdr:cNvSpPr txBox="1">
          <a:spLocks noChangeArrowheads="1"/>
        </xdr:cNvSpPr>
      </xdr:nvSpPr>
      <xdr:spPr bwMode="auto">
        <a:xfrm>
          <a:off x="2962275" y="17240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70394</xdr:rowOff>
    </xdr:to>
    <xdr:sp macro="" textlink="">
      <xdr:nvSpPr>
        <xdr:cNvPr id="421" name="Text Box 2">
          <a:extLst>
            <a:ext uri="{FF2B5EF4-FFF2-40B4-BE49-F238E27FC236}">
              <a16:creationId xmlns:a16="http://schemas.microsoft.com/office/drawing/2014/main" id="{044EFFBF-C493-49CB-88FF-CC7373A6A86C}"/>
            </a:ext>
          </a:extLst>
        </xdr:cNvPr>
        <xdr:cNvSpPr txBox="1">
          <a:spLocks noChangeArrowheads="1"/>
        </xdr:cNvSpPr>
      </xdr:nvSpPr>
      <xdr:spPr bwMode="auto">
        <a:xfrm>
          <a:off x="2962275" y="1724025"/>
          <a:ext cx="76200" cy="249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32294</xdr:rowOff>
    </xdr:to>
    <xdr:sp macro="" textlink="">
      <xdr:nvSpPr>
        <xdr:cNvPr id="422" name="Text Box 2">
          <a:extLst>
            <a:ext uri="{FF2B5EF4-FFF2-40B4-BE49-F238E27FC236}">
              <a16:creationId xmlns:a16="http://schemas.microsoft.com/office/drawing/2014/main" id="{9A0A81E9-1FF9-4D4C-9A54-4D44FA7D28D7}"/>
            </a:ext>
          </a:extLst>
        </xdr:cNvPr>
        <xdr:cNvSpPr txBox="1">
          <a:spLocks noChangeArrowheads="1"/>
        </xdr:cNvSpPr>
      </xdr:nvSpPr>
      <xdr:spPr bwMode="auto">
        <a:xfrm>
          <a:off x="2962275" y="17240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70394</xdr:rowOff>
    </xdr:to>
    <xdr:sp macro="" textlink="">
      <xdr:nvSpPr>
        <xdr:cNvPr id="423" name="Text Box 2">
          <a:extLst>
            <a:ext uri="{FF2B5EF4-FFF2-40B4-BE49-F238E27FC236}">
              <a16:creationId xmlns:a16="http://schemas.microsoft.com/office/drawing/2014/main" id="{A7D82610-BF23-483F-88C0-B2950EDC2DEB}"/>
            </a:ext>
          </a:extLst>
        </xdr:cNvPr>
        <xdr:cNvSpPr txBox="1">
          <a:spLocks noChangeArrowheads="1"/>
        </xdr:cNvSpPr>
      </xdr:nvSpPr>
      <xdr:spPr bwMode="auto">
        <a:xfrm>
          <a:off x="2962275" y="1724025"/>
          <a:ext cx="76200" cy="249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32294</xdr:rowOff>
    </xdr:to>
    <xdr:sp macro="" textlink="">
      <xdr:nvSpPr>
        <xdr:cNvPr id="424" name="Text Box 2">
          <a:extLst>
            <a:ext uri="{FF2B5EF4-FFF2-40B4-BE49-F238E27FC236}">
              <a16:creationId xmlns:a16="http://schemas.microsoft.com/office/drawing/2014/main" id="{5A6D0D2E-51CE-439A-9405-4B5A71AF7DA4}"/>
            </a:ext>
          </a:extLst>
        </xdr:cNvPr>
        <xdr:cNvSpPr txBox="1">
          <a:spLocks noChangeArrowheads="1"/>
        </xdr:cNvSpPr>
      </xdr:nvSpPr>
      <xdr:spPr bwMode="auto">
        <a:xfrm>
          <a:off x="2962275" y="17240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70394</xdr:rowOff>
    </xdr:to>
    <xdr:sp macro="" textlink="">
      <xdr:nvSpPr>
        <xdr:cNvPr id="425" name="Text Box 2">
          <a:extLst>
            <a:ext uri="{FF2B5EF4-FFF2-40B4-BE49-F238E27FC236}">
              <a16:creationId xmlns:a16="http://schemas.microsoft.com/office/drawing/2014/main" id="{164E7636-413D-441D-8913-9250443286F3}"/>
            </a:ext>
          </a:extLst>
        </xdr:cNvPr>
        <xdr:cNvSpPr txBox="1">
          <a:spLocks noChangeArrowheads="1"/>
        </xdr:cNvSpPr>
      </xdr:nvSpPr>
      <xdr:spPr bwMode="auto">
        <a:xfrm>
          <a:off x="2962275" y="1724025"/>
          <a:ext cx="76200" cy="249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41819</xdr:rowOff>
    </xdr:to>
    <xdr:sp macro="" textlink="">
      <xdr:nvSpPr>
        <xdr:cNvPr id="426" name="Text Box 2">
          <a:extLst>
            <a:ext uri="{FF2B5EF4-FFF2-40B4-BE49-F238E27FC236}">
              <a16:creationId xmlns:a16="http://schemas.microsoft.com/office/drawing/2014/main" id="{E5B69CC2-EA40-491F-A122-20C77ABEBADC}"/>
            </a:ext>
          </a:extLst>
        </xdr:cNvPr>
        <xdr:cNvSpPr txBox="1">
          <a:spLocks noChangeArrowheads="1"/>
        </xdr:cNvSpPr>
      </xdr:nvSpPr>
      <xdr:spPr bwMode="auto">
        <a:xfrm>
          <a:off x="2962275" y="17240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41819</xdr:rowOff>
    </xdr:to>
    <xdr:sp macro="" textlink="">
      <xdr:nvSpPr>
        <xdr:cNvPr id="427" name="Text Box 2">
          <a:extLst>
            <a:ext uri="{FF2B5EF4-FFF2-40B4-BE49-F238E27FC236}">
              <a16:creationId xmlns:a16="http://schemas.microsoft.com/office/drawing/2014/main" id="{E7920C98-6DAD-4C89-8834-8019C0A4B5EA}"/>
            </a:ext>
          </a:extLst>
        </xdr:cNvPr>
        <xdr:cNvSpPr txBox="1">
          <a:spLocks noChangeArrowheads="1"/>
        </xdr:cNvSpPr>
      </xdr:nvSpPr>
      <xdr:spPr bwMode="auto">
        <a:xfrm>
          <a:off x="2962275" y="17240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41819</xdr:rowOff>
    </xdr:to>
    <xdr:sp macro="" textlink="">
      <xdr:nvSpPr>
        <xdr:cNvPr id="428" name="Text Box 2">
          <a:extLst>
            <a:ext uri="{FF2B5EF4-FFF2-40B4-BE49-F238E27FC236}">
              <a16:creationId xmlns:a16="http://schemas.microsoft.com/office/drawing/2014/main" id="{6402D4EA-874D-4328-BA71-A39EA97DE85F}"/>
            </a:ext>
          </a:extLst>
        </xdr:cNvPr>
        <xdr:cNvSpPr txBox="1">
          <a:spLocks noChangeArrowheads="1"/>
        </xdr:cNvSpPr>
      </xdr:nvSpPr>
      <xdr:spPr bwMode="auto">
        <a:xfrm>
          <a:off x="2962275" y="17240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79919</xdr:rowOff>
    </xdr:to>
    <xdr:sp macro="" textlink="">
      <xdr:nvSpPr>
        <xdr:cNvPr id="429" name="Text Box 2">
          <a:extLst>
            <a:ext uri="{FF2B5EF4-FFF2-40B4-BE49-F238E27FC236}">
              <a16:creationId xmlns:a16="http://schemas.microsoft.com/office/drawing/2014/main" id="{A33CF001-549B-4E96-8F12-EF1FE7180900}"/>
            </a:ext>
          </a:extLst>
        </xdr:cNvPr>
        <xdr:cNvSpPr txBox="1">
          <a:spLocks noChangeArrowheads="1"/>
        </xdr:cNvSpPr>
      </xdr:nvSpPr>
      <xdr:spPr bwMode="auto">
        <a:xfrm>
          <a:off x="2962275" y="1724025"/>
          <a:ext cx="76200" cy="259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79919</xdr:rowOff>
    </xdr:to>
    <xdr:sp macro="" textlink="">
      <xdr:nvSpPr>
        <xdr:cNvPr id="430" name="Text Box 2">
          <a:extLst>
            <a:ext uri="{FF2B5EF4-FFF2-40B4-BE49-F238E27FC236}">
              <a16:creationId xmlns:a16="http://schemas.microsoft.com/office/drawing/2014/main" id="{B492F52F-1E87-40D4-AEDE-1635EB4D5311}"/>
            </a:ext>
          </a:extLst>
        </xdr:cNvPr>
        <xdr:cNvSpPr txBox="1">
          <a:spLocks noChangeArrowheads="1"/>
        </xdr:cNvSpPr>
      </xdr:nvSpPr>
      <xdr:spPr bwMode="auto">
        <a:xfrm>
          <a:off x="2962275" y="1724025"/>
          <a:ext cx="76200" cy="259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41819</xdr:rowOff>
    </xdr:to>
    <xdr:sp macro="" textlink="">
      <xdr:nvSpPr>
        <xdr:cNvPr id="431" name="Text Box 2">
          <a:extLst>
            <a:ext uri="{FF2B5EF4-FFF2-40B4-BE49-F238E27FC236}">
              <a16:creationId xmlns:a16="http://schemas.microsoft.com/office/drawing/2014/main" id="{115299A0-E491-4758-A678-7B64576F15D5}"/>
            </a:ext>
          </a:extLst>
        </xdr:cNvPr>
        <xdr:cNvSpPr txBox="1">
          <a:spLocks noChangeArrowheads="1"/>
        </xdr:cNvSpPr>
      </xdr:nvSpPr>
      <xdr:spPr bwMode="auto">
        <a:xfrm>
          <a:off x="2962275" y="17240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41819</xdr:rowOff>
    </xdr:to>
    <xdr:sp macro="" textlink="">
      <xdr:nvSpPr>
        <xdr:cNvPr id="432" name="Text Box 2">
          <a:extLst>
            <a:ext uri="{FF2B5EF4-FFF2-40B4-BE49-F238E27FC236}">
              <a16:creationId xmlns:a16="http://schemas.microsoft.com/office/drawing/2014/main" id="{EEDF0EB6-D582-4B32-B7DE-F182AB181EF9}"/>
            </a:ext>
          </a:extLst>
        </xdr:cNvPr>
        <xdr:cNvSpPr txBox="1">
          <a:spLocks noChangeArrowheads="1"/>
        </xdr:cNvSpPr>
      </xdr:nvSpPr>
      <xdr:spPr bwMode="auto">
        <a:xfrm>
          <a:off x="2962275" y="17240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41819</xdr:rowOff>
    </xdr:to>
    <xdr:sp macro="" textlink="">
      <xdr:nvSpPr>
        <xdr:cNvPr id="433" name="Text Box 2">
          <a:extLst>
            <a:ext uri="{FF2B5EF4-FFF2-40B4-BE49-F238E27FC236}">
              <a16:creationId xmlns:a16="http://schemas.microsoft.com/office/drawing/2014/main" id="{905C87D4-1A46-4A64-A71A-BDBEF1826990}"/>
            </a:ext>
          </a:extLst>
        </xdr:cNvPr>
        <xdr:cNvSpPr txBox="1">
          <a:spLocks noChangeArrowheads="1"/>
        </xdr:cNvSpPr>
      </xdr:nvSpPr>
      <xdr:spPr bwMode="auto">
        <a:xfrm>
          <a:off x="2962275" y="17240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32294</xdr:rowOff>
    </xdr:to>
    <xdr:sp macro="" textlink="">
      <xdr:nvSpPr>
        <xdr:cNvPr id="434" name="Text Box 2">
          <a:extLst>
            <a:ext uri="{FF2B5EF4-FFF2-40B4-BE49-F238E27FC236}">
              <a16:creationId xmlns:a16="http://schemas.microsoft.com/office/drawing/2014/main" id="{111155EE-78C2-489D-985F-460E7C81DE85}"/>
            </a:ext>
          </a:extLst>
        </xdr:cNvPr>
        <xdr:cNvSpPr txBox="1">
          <a:spLocks noChangeArrowheads="1"/>
        </xdr:cNvSpPr>
      </xdr:nvSpPr>
      <xdr:spPr bwMode="auto">
        <a:xfrm>
          <a:off x="2962275" y="17240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32294</xdr:rowOff>
    </xdr:to>
    <xdr:sp macro="" textlink="">
      <xdr:nvSpPr>
        <xdr:cNvPr id="435" name="Text Box 2">
          <a:extLst>
            <a:ext uri="{FF2B5EF4-FFF2-40B4-BE49-F238E27FC236}">
              <a16:creationId xmlns:a16="http://schemas.microsoft.com/office/drawing/2014/main" id="{8B080EA3-435E-41DF-AFAF-53D88C94C626}"/>
            </a:ext>
          </a:extLst>
        </xdr:cNvPr>
        <xdr:cNvSpPr txBox="1">
          <a:spLocks noChangeArrowheads="1"/>
        </xdr:cNvSpPr>
      </xdr:nvSpPr>
      <xdr:spPr bwMode="auto">
        <a:xfrm>
          <a:off x="2962275" y="17240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17631</xdr:rowOff>
    </xdr:to>
    <xdr:sp macro="" textlink="">
      <xdr:nvSpPr>
        <xdr:cNvPr id="436" name="Text Box 2">
          <a:extLst>
            <a:ext uri="{FF2B5EF4-FFF2-40B4-BE49-F238E27FC236}">
              <a16:creationId xmlns:a16="http://schemas.microsoft.com/office/drawing/2014/main" id="{EF836294-6695-4EF5-BB2C-996635F1CC7C}"/>
            </a:ext>
          </a:extLst>
        </xdr:cNvPr>
        <xdr:cNvSpPr txBox="1">
          <a:spLocks noChangeArrowheads="1"/>
        </xdr:cNvSpPr>
      </xdr:nvSpPr>
      <xdr:spPr bwMode="auto">
        <a:xfrm>
          <a:off x="2962275" y="17240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55731</xdr:rowOff>
    </xdr:to>
    <xdr:sp macro="" textlink="">
      <xdr:nvSpPr>
        <xdr:cNvPr id="437" name="Text Box 2">
          <a:extLst>
            <a:ext uri="{FF2B5EF4-FFF2-40B4-BE49-F238E27FC236}">
              <a16:creationId xmlns:a16="http://schemas.microsoft.com/office/drawing/2014/main" id="{D662E7FD-0E15-44A0-95C5-8F5C8524DCDE}"/>
            </a:ext>
          </a:extLst>
        </xdr:cNvPr>
        <xdr:cNvSpPr txBox="1">
          <a:spLocks noChangeArrowheads="1"/>
        </xdr:cNvSpPr>
      </xdr:nvSpPr>
      <xdr:spPr bwMode="auto">
        <a:xfrm>
          <a:off x="2962275" y="1724025"/>
          <a:ext cx="76200" cy="235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17631</xdr:rowOff>
    </xdr:to>
    <xdr:sp macro="" textlink="">
      <xdr:nvSpPr>
        <xdr:cNvPr id="438" name="Text Box 2">
          <a:extLst>
            <a:ext uri="{FF2B5EF4-FFF2-40B4-BE49-F238E27FC236}">
              <a16:creationId xmlns:a16="http://schemas.microsoft.com/office/drawing/2014/main" id="{B7313908-705A-459E-A5E7-677EDB3C6E2A}"/>
            </a:ext>
          </a:extLst>
        </xdr:cNvPr>
        <xdr:cNvSpPr txBox="1">
          <a:spLocks noChangeArrowheads="1"/>
        </xdr:cNvSpPr>
      </xdr:nvSpPr>
      <xdr:spPr bwMode="auto">
        <a:xfrm>
          <a:off x="2962275" y="17240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55731</xdr:rowOff>
    </xdr:to>
    <xdr:sp macro="" textlink="">
      <xdr:nvSpPr>
        <xdr:cNvPr id="439" name="Text Box 2">
          <a:extLst>
            <a:ext uri="{FF2B5EF4-FFF2-40B4-BE49-F238E27FC236}">
              <a16:creationId xmlns:a16="http://schemas.microsoft.com/office/drawing/2014/main" id="{5F1B43C7-735D-4A03-B80C-F2A22A64CA3A}"/>
            </a:ext>
          </a:extLst>
        </xdr:cNvPr>
        <xdr:cNvSpPr txBox="1">
          <a:spLocks noChangeArrowheads="1"/>
        </xdr:cNvSpPr>
      </xdr:nvSpPr>
      <xdr:spPr bwMode="auto">
        <a:xfrm>
          <a:off x="2962275" y="1724025"/>
          <a:ext cx="76200" cy="235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17631</xdr:rowOff>
    </xdr:to>
    <xdr:sp macro="" textlink="">
      <xdr:nvSpPr>
        <xdr:cNvPr id="440" name="Text Box 2">
          <a:extLst>
            <a:ext uri="{FF2B5EF4-FFF2-40B4-BE49-F238E27FC236}">
              <a16:creationId xmlns:a16="http://schemas.microsoft.com/office/drawing/2014/main" id="{87B845F0-CE2B-495E-AD47-B4C18E15BA2E}"/>
            </a:ext>
          </a:extLst>
        </xdr:cNvPr>
        <xdr:cNvSpPr txBox="1">
          <a:spLocks noChangeArrowheads="1"/>
        </xdr:cNvSpPr>
      </xdr:nvSpPr>
      <xdr:spPr bwMode="auto">
        <a:xfrm>
          <a:off x="2962275" y="17240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55731</xdr:rowOff>
    </xdr:to>
    <xdr:sp macro="" textlink="">
      <xdr:nvSpPr>
        <xdr:cNvPr id="441" name="Text Box 2">
          <a:extLst>
            <a:ext uri="{FF2B5EF4-FFF2-40B4-BE49-F238E27FC236}">
              <a16:creationId xmlns:a16="http://schemas.microsoft.com/office/drawing/2014/main" id="{D7CB6FA6-5DA4-48E5-A915-258F2804E613}"/>
            </a:ext>
          </a:extLst>
        </xdr:cNvPr>
        <xdr:cNvSpPr txBox="1">
          <a:spLocks noChangeArrowheads="1"/>
        </xdr:cNvSpPr>
      </xdr:nvSpPr>
      <xdr:spPr bwMode="auto">
        <a:xfrm>
          <a:off x="2962275" y="1724025"/>
          <a:ext cx="76200" cy="235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27156</xdr:rowOff>
    </xdr:to>
    <xdr:sp macro="" textlink="">
      <xdr:nvSpPr>
        <xdr:cNvPr id="442" name="Text Box 2">
          <a:extLst>
            <a:ext uri="{FF2B5EF4-FFF2-40B4-BE49-F238E27FC236}">
              <a16:creationId xmlns:a16="http://schemas.microsoft.com/office/drawing/2014/main" id="{2FA1623D-8BA2-41FE-9430-9D9524423D3E}"/>
            </a:ext>
          </a:extLst>
        </xdr:cNvPr>
        <xdr:cNvSpPr txBox="1">
          <a:spLocks noChangeArrowheads="1"/>
        </xdr:cNvSpPr>
      </xdr:nvSpPr>
      <xdr:spPr bwMode="auto">
        <a:xfrm>
          <a:off x="2962275" y="17240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27156</xdr:rowOff>
    </xdr:to>
    <xdr:sp macro="" textlink="">
      <xdr:nvSpPr>
        <xdr:cNvPr id="443" name="Text Box 2">
          <a:extLst>
            <a:ext uri="{FF2B5EF4-FFF2-40B4-BE49-F238E27FC236}">
              <a16:creationId xmlns:a16="http://schemas.microsoft.com/office/drawing/2014/main" id="{498C973C-8B04-46BA-AFE2-DD6530E1C118}"/>
            </a:ext>
          </a:extLst>
        </xdr:cNvPr>
        <xdr:cNvSpPr txBox="1">
          <a:spLocks noChangeArrowheads="1"/>
        </xdr:cNvSpPr>
      </xdr:nvSpPr>
      <xdr:spPr bwMode="auto">
        <a:xfrm>
          <a:off x="2962275" y="17240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27156</xdr:rowOff>
    </xdr:to>
    <xdr:sp macro="" textlink="">
      <xdr:nvSpPr>
        <xdr:cNvPr id="444" name="Text Box 2">
          <a:extLst>
            <a:ext uri="{FF2B5EF4-FFF2-40B4-BE49-F238E27FC236}">
              <a16:creationId xmlns:a16="http://schemas.microsoft.com/office/drawing/2014/main" id="{ECFA8A22-18F0-4B1B-9C8D-4B0E7ED0273B}"/>
            </a:ext>
          </a:extLst>
        </xdr:cNvPr>
        <xdr:cNvSpPr txBox="1">
          <a:spLocks noChangeArrowheads="1"/>
        </xdr:cNvSpPr>
      </xdr:nvSpPr>
      <xdr:spPr bwMode="auto">
        <a:xfrm>
          <a:off x="2962275" y="17240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65256</xdr:rowOff>
    </xdr:to>
    <xdr:sp macro="" textlink="">
      <xdr:nvSpPr>
        <xdr:cNvPr id="445" name="Text Box 2">
          <a:extLst>
            <a:ext uri="{FF2B5EF4-FFF2-40B4-BE49-F238E27FC236}">
              <a16:creationId xmlns:a16="http://schemas.microsoft.com/office/drawing/2014/main" id="{6ECE3CD9-BC7B-4AC0-AB57-9FE1668C606D}"/>
            </a:ext>
          </a:extLst>
        </xdr:cNvPr>
        <xdr:cNvSpPr txBox="1">
          <a:spLocks noChangeArrowheads="1"/>
        </xdr:cNvSpPr>
      </xdr:nvSpPr>
      <xdr:spPr bwMode="auto">
        <a:xfrm>
          <a:off x="2962275" y="1724025"/>
          <a:ext cx="76200" cy="244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65256</xdr:rowOff>
    </xdr:to>
    <xdr:sp macro="" textlink="">
      <xdr:nvSpPr>
        <xdr:cNvPr id="446" name="Text Box 2">
          <a:extLst>
            <a:ext uri="{FF2B5EF4-FFF2-40B4-BE49-F238E27FC236}">
              <a16:creationId xmlns:a16="http://schemas.microsoft.com/office/drawing/2014/main" id="{CF4833BD-8601-4C7B-832C-738571791081}"/>
            </a:ext>
          </a:extLst>
        </xdr:cNvPr>
        <xdr:cNvSpPr txBox="1">
          <a:spLocks noChangeArrowheads="1"/>
        </xdr:cNvSpPr>
      </xdr:nvSpPr>
      <xdr:spPr bwMode="auto">
        <a:xfrm>
          <a:off x="2962275" y="1724025"/>
          <a:ext cx="76200" cy="244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27156</xdr:rowOff>
    </xdr:to>
    <xdr:sp macro="" textlink="">
      <xdr:nvSpPr>
        <xdr:cNvPr id="447" name="Text Box 2">
          <a:extLst>
            <a:ext uri="{FF2B5EF4-FFF2-40B4-BE49-F238E27FC236}">
              <a16:creationId xmlns:a16="http://schemas.microsoft.com/office/drawing/2014/main" id="{4BB44C28-36D0-4529-9E72-D0E9B02FC34C}"/>
            </a:ext>
          </a:extLst>
        </xdr:cNvPr>
        <xdr:cNvSpPr txBox="1">
          <a:spLocks noChangeArrowheads="1"/>
        </xdr:cNvSpPr>
      </xdr:nvSpPr>
      <xdr:spPr bwMode="auto">
        <a:xfrm>
          <a:off x="2962275" y="17240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27156</xdr:rowOff>
    </xdr:to>
    <xdr:sp macro="" textlink="">
      <xdr:nvSpPr>
        <xdr:cNvPr id="448" name="Text Box 2">
          <a:extLst>
            <a:ext uri="{FF2B5EF4-FFF2-40B4-BE49-F238E27FC236}">
              <a16:creationId xmlns:a16="http://schemas.microsoft.com/office/drawing/2014/main" id="{BD519FA0-3DF3-46D9-9D16-E5BD48F58761}"/>
            </a:ext>
          </a:extLst>
        </xdr:cNvPr>
        <xdr:cNvSpPr txBox="1">
          <a:spLocks noChangeArrowheads="1"/>
        </xdr:cNvSpPr>
      </xdr:nvSpPr>
      <xdr:spPr bwMode="auto">
        <a:xfrm>
          <a:off x="2962275" y="17240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27156</xdr:rowOff>
    </xdr:to>
    <xdr:sp macro="" textlink="">
      <xdr:nvSpPr>
        <xdr:cNvPr id="449" name="Text Box 2">
          <a:extLst>
            <a:ext uri="{FF2B5EF4-FFF2-40B4-BE49-F238E27FC236}">
              <a16:creationId xmlns:a16="http://schemas.microsoft.com/office/drawing/2014/main" id="{9792E118-1EC9-4E2B-BC77-B35EDE15D0F9}"/>
            </a:ext>
          </a:extLst>
        </xdr:cNvPr>
        <xdr:cNvSpPr txBox="1">
          <a:spLocks noChangeArrowheads="1"/>
        </xdr:cNvSpPr>
      </xdr:nvSpPr>
      <xdr:spPr bwMode="auto">
        <a:xfrm>
          <a:off x="2962275" y="17240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17631</xdr:rowOff>
    </xdr:to>
    <xdr:sp macro="" textlink="">
      <xdr:nvSpPr>
        <xdr:cNvPr id="450" name="Text Box 2">
          <a:extLst>
            <a:ext uri="{FF2B5EF4-FFF2-40B4-BE49-F238E27FC236}">
              <a16:creationId xmlns:a16="http://schemas.microsoft.com/office/drawing/2014/main" id="{79D364DA-B608-4EF8-9C2F-9D2153AE4FFB}"/>
            </a:ext>
          </a:extLst>
        </xdr:cNvPr>
        <xdr:cNvSpPr txBox="1">
          <a:spLocks noChangeArrowheads="1"/>
        </xdr:cNvSpPr>
      </xdr:nvSpPr>
      <xdr:spPr bwMode="auto">
        <a:xfrm>
          <a:off x="2962275" y="17240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5</xdr:row>
      <xdr:rowOff>17631</xdr:rowOff>
    </xdr:to>
    <xdr:sp macro="" textlink="">
      <xdr:nvSpPr>
        <xdr:cNvPr id="451" name="Text Box 2">
          <a:extLst>
            <a:ext uri="{FF2B5EF4-FFF2-40B4-BE49-F238E27FC236}">
              <a16:creationId xmlns:a16="http://schemas.microsoft.com/office/drawing/2014/main" id="{FCE1342B-BF81-41F9-8791-344FEFDE48DB}"/>
            </a:ext>
          </a:extLst>
        </xdr:cNvPr>
        <xdr:cNvSpPr txBox="1">
          <a:spLocks noChangeArrowheads="1"/>
        </xdr:cNvSpPr>
      </xdr:nvSpPr>
      <xdr:spPr bwMode="auto">
        <a:xfrm>
          <a:off x="2962275" y="17240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36271</xdr:rowOff>
    </xdr:to>
    <xdr:sp macro="" textlink="">
      <xdr:nvSpPr>
        <xdr:cNvPr id="452" name="Text Box 2">
          <a:extLst>
            <a:ext uri="{FF2B5EF4-FFF2-40B4-BE49-F238E27FC236}">
              <a16:creationId xmlns:a16="http://schemas.microsoft.com/office/drawing/2014/main" id="{A2834B8B-5A1F-407A-B7FC-BCAE996AFFA0}"/>
            </a:ext>
          </a:extLst>
        </xdr:cNvPr>
        <xdr:cNvSpPr txBox="1">
          <a:spLocks noChangeArrowheads="1"/>
        </xdr:cNvSpPr>
      </xdr:nvSpPr>
      <xdr:spPr bwMode="auto">
        <a:xfrm>
          <a:off x="2962275" y="1724025"/>
          <a:ext cx="76200" cy="577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26746</xdr:rowOff>
    </xdr:to>
    <xdr:sp macro="" textlink="">
      <xdr:nvSpPr>
        <xdr:cNvPr id="453" name="Text Box 2">
          <a:extLst>
            <a:ext uri="{FF2B5EF4-FFF2-40B4-BE49-F238E27FC236}">
              <a16:creationId xmlns:a16="http://schemas.microsoft.com/office/drawing/2014/main" id="{0E9BEE86-9CB1-432B-A3FB-DBCC842B09C8}"/>
            </a:ext>
          </a:extLst>
        </xdr:cNvPr>
        <xdr:cNvSpPr txBox="1">
          <a:spLocks noChangeArrowheads="1"/>
        </xdr:cNvSpPr>
      </xdr:nvSpPr>
      <xdr:spPr bwMode="auto">
        <a:xfrm>
          <a:off x="2962275" y="1724025"/>
          <a:ext cx="76200" cy="5682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64846</xdr:rowOff>
    </xdr:to>
    <xdr:sp macro="" textlink="">
      <xdr:nvSpPr>
        <xdr:cNvPr id="454" name="Text Box 2">
          <a:extLst>
            <a:ext uri="{FF2B5EF4-FFF2-40B4-BE49-F238E27FC236}">
              <a16:creationId xmlns:a16="http://schemas.microsoft.com/office/drawing/2014/main" id="{9070C1AF-8FEC-4499-A7C4-9401982FFB36}"/>
            </a:ext>
          </a:extLst>
        </xdr:cNvPr>
        <xdr:cNvSpPr txBox="1">
          <a:spLocks noChangeArrowheads="1"/>
        </xdr:cNvSpPr>
      </xdr:nvSpPr>
      <xdr:spPr bwMode="auto">
        <a:xfrm>
          <a:off x="2962275" y="1724025"/>
          <a:ext cx="76200" cy="60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26746</xdr:rowOff>
    </xdr:to>
    <xdr:sp macro="" textlink="">
      <xdr:nvSpPr>
        <xdr:cNvPr id="455" name="Text Box 2">
          <a:extLst>
            <a:ext uri="{FF2B5EF4-FFF2-40B4-BE49-F238E27FC236}">
              <a16:creationId xmlns:a16="http://schemas.microsoft.com/office/drawing/2014/main" id="{C4347A02-5531-4AC5-AAC5-241CF851F744}"/>
            </a:ext>
          </a:extLst>
        </xdr:cNvPr>
        <xdr:cNvSpPr txBox="1">
          <a:spLocks noChangeArrowheads="1"/>
        </xdr:cNvSpPr>
      </xdr:nvSpPr>
      <xdr:spPr bwMode="auto">
        <a:xfrm>
          <a:off x="2962275" y="1724025"/>
          <a:ext cx="76200" cy="5682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64846</xdr:rowOff>
    </xdr:to>
    <xdr:sp macro="" textlink="">
      <xdr:nvSpPr>
        <xdr:cNvPr id="456" name="Text Box 2">
          <a:extLst>
            <a:ext uri="{FF2B5EF4-FFF2-40B4-BE49-F238E27FC236}">
              <a16:creationId xmlns:a16="http://schemas.microsoft.com/office/drawing/2014/main" id="{B187926F-C301-48C4-81B5-F032885179AC}"/>
            </a:ext>
          </a:extLst>
        </xdr:cNvPr>
        <xdr:cNvSpPr txBox="1">
          <a:spLocks noChangeArrowheads="1"/>
        </xdr:cNvSpPr>
      </xdr:nvSpPr>
      <xdr:spPr bwMode="auto">
        <a:xfrm>
          <a:off x="2962275" y="1724025"/>
          <a:ext cx="76200" cy="60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26746</xdr:rowOff>
    </xdr:to>
    <xdr:sp macro="" textlink="">
      <xdr:nvSpPr>
        <xdr:cNvPr id="457" name="Text Box 2">
          <a:extLst>
            <a:ext uri="{FF2B5EF4-FFF2-40B4-BE49-F238E27FC236}">
              <a16:creationId xmlns:a16="http://schemas.microsoft.com/office/drawing/2014/main" id="{885E672B-CB32-4B13-971D-CAE7C994EE6F}"/>
            </a:ext>
          </a:extLst>
        </xdr:cNvPr>
        <xdr:cNvSpPr txBox="1">
          <a:spLocks noChangeArrowheads="1"/>
        </xdr:cNvSpPr>
      </xdr:nvSpPr>
      <xdr:spPr bwMode="auto">
        <a:xfrm>
          <a:off x="2962275" y="1724025"/>
          <a:ext cx="76200" cy="5682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64846</xdr:rowOff>
    </xdr:to>
    <xdr:sp macro="" textlink="">
      <xdr:nvSpPr>
        <xdr:cNvPr id="458" name="Text Box 2">
          <a:extLst>
            <a:ext uri="{FF2B5EF4-FFF2-40B4-BE49-F238E27FC236}">
              <a16:creationId xmlns:a16="http://schemas.microsoft.com/office/drawing/2014/main" id="{E98A3E93-D814-465A-8772-CBDB5062054B}"/>
            </a:ext>
          </a:extLst>
        </xdr:cNvPr>
        <xdr:cNvSpPr txBox="1">
          <a:spLocks noChangeArrowheads="1"/>
        </xdr:cNvSpPr>
      </xdr:nvSpPr>
      <xdr:spPr bwMode="auto">
        <a:xfrm>
          <a:off x="2962275" y="1724025"/>
          <a:ext cx="76200" cy="6063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36271</xdr:rowOff>
    </xdr:to>
    <xdr:sp macro="" textlink="">
      <xdr:nvSpPr>
        <xdr:cNvPr id="459" name="Text Box 2">
          <a:extLst>
            <a:ext uri="{FF2B5EF4-FFF2-40B4-BE49-F238E27FC236}">
              <a16:creationId xmlns:a16="http://schemas.microsoft.com/office/drawing/2014/main" id="{60428C27-E3DD-45FA-A81E-CDEE2420677C}"/>
            </a:ext>
          </a:extLst>
        </xdr:cNvPr>
        <xdr:cNvSpPr txBox="1">
          <a:spLocks noChangeArrowheads="1"/>
        </xdr:cNvSpPr>
      </xdr:nvSpPr>
      <xdr:spPr bwMode="auto">
        <a:xfrm>
          <a:off x="2962275" y="1724025"/>
          <a:ext cx="76200" cy="577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36271</xdr:rowOff>
    </xdr:to>
    <xdr:sp macro="" textlink="">
      <xdr:nvSpPr>
        <xdr:cNvPr id="460" name="Text Box 2">
          <a:extLst>
            <a:ext uri="{FF2B5EF4-FFF2-40B4-BE49-F238E27FC236}">
              <a16:creationId xmlns:a16="http://schemas.microsoft.com/office/drawing/2014/main" id="{7C491BD6-F6A7-4229-8E1B-FB73383EADF0}"/>
            </a:ext>
          </a:extLst>
        </xdr:cNvPr>
        <xdr:cNvSpPr txBox="1">
          <a:spLocks noChangeArrowheads="1"/>
        </xdr:cNvSpPr>
      </xdr:nvSpPr>
      <xdr:spPr bwMode="auto">
        <a:xfrm>
          <a:off x="2962275" y="1724025"/>
          <a:ext cx="76200" cy="577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36271</xdr:rowOff>
    </xdr:to>
    <xdr:sp macro="" textlink="">
      <xdr:nvSpPr>
        <xdr:cNvPr id="461" name="Text Box 2">
          <a:extLst>
            <a:ext uri="{FF2B5EF4-FFF2-40B4-BE49-F238E27FC236}">
              <a16:creationId xmlns:a16="http://schemas.microsoft.com/office/drawing/2014/main" id="{C6828DF9-DD89-48F0-B693-5A88ABEF5C20}"/>
            </a:ext>
          </a:extLst>
        </xdr:cNvPr>
        <xdr:cNvSpPr txBox="1">
          <a:spLocks noChangeArrowheads="1"/>
        </xdr:cNvSpPr>
      </xdr:nvSpPr>
      <xdr:spPr bwMode="auto">
        <a:xfrm>
          <a:off x="2962275" y="1724025"/>
          <a:ext cx="76200" cy="577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74371</xdr:rowOff>
    </xdr:to>
    <xdr:sp macro="" textlink="">
      <xdr:nvSpPr>
        <xdr:cNvPr id="462" name="Text Box 2">
          <a:extLst>
            <a:ext uri="{FF2B5EF4-FFF2-40B4-BE49-F238E27FC236}">
              <a16:creationId xmlns:a16="http://schemas.microsoft.com/office/drawing/2014/main" id="{054AAA81-33DC-4310-8AFE-56839E84E4E8}"/>
            </a:ext>
          </a:extLst>
        </xdr:cNvPr>
        <xdr:cNvSpPr txBox="1">
          <a:spLocks noChangeArrowheads="1"/>
        </xdr:cNvSpPr>
      </xdr:nvSpPr>
      <xdr:spPr bwMode="auto">
        <a:xfrm>
          <a:off x="2962275" y="1724025"/>
          <a:ext cx="76200" cy="6158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74371</xdr:rowOff>
    </xdr:to>
    <xdr:sp macro="" textlink="">
      <xdr:nvSpPr>
        <xdr:cNvPr id="463" name="Text Box 2">
          <a:extLst>
            <a:ext uri="{FF2B5EF4-FFF2-40B4-BE49-F238E27FC236}">
              <a16:creationId xmlns:a16="http://schemas.microsoft.com/office/drawing/2014/main" id="{C7560406-ECA3-4B01-BD1C-C2A06A8FE76A}"/>
            </a:ext>
          </a:extLst>
        </xdr:cNvPr>
        <xdr:cNvSpPr txBox="1">
          <a:spLocks noChangeArrowheads="1"/>
        </xdr:cNvSpPr>
      </xdr:nvSpPr>
      <xdr:spPr bwMode="auto">
        <a:xfrm>
          <a:off x="2962275" y="1724025"/>
          <a:ext cx="76200" cy="6158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36271</xdr:rowOff>
    </xdr:to>
    <xdr:sp macro="" textlink="">
      <xdr:nvSpPr>
        <xdr:cNvPr id="464" name="Text Box 2">
          <a:extLst>
            <a:ext uri="{FF2B5EF4-FFF2-40B4-BE49-F238E27FC236}">
              <a16:creationId xmlns:a16="http://schemas.microsoft.com/office/drawing/2014/main" id="{2A94AFBA-944E-4837-A9EC-D10ECB0D0893}"/>
            </a:ext>
          </a:extLst>
        </xdr:cNvPr>
        <xdr:cNvSpPr txBox="1">
          <a:spLocks noChangeArrowheads="1"/>
        </xdr:cNvSpPr>
      </xdr:nvSpPr>
      <xdr:spPr bwMode="auto">
        <a:xfrm>
          <a:off x="2962275" y="1724025"/>
          <a:ext cx="76200" cy="577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36271</xdr:rowOff>
    </xdr:to>
    <xdr:sp macro="" textlink="">
      <xdr:nvSpPr>
        <xdr:cNvPr id="465" name="Text Box 2">
          <a:extLst>
            <a:ext uri="{FF2B5EF4-FFF2-40B4-BE49-F238E27FC236}">
              <a16:creationId xmlns:a16="http://schemas.microsoft.com/office/drawing/2014/main" id="{246D14C9-F041-4806-BF03-1FE850D4D4AA}"/>
            </a:ext>
          </a:extLst>
        </xdr:cNvPr>
        <xdr:cNvSpPr txBox="1">
          <a:spLocks noChangeArrowheads="1"/>
        </xdr:cNvSpPr>
      </xdr:nvSpPr>
      <xdr:spPr bwMode="auto">
        <a:xfrm>
          <a:off x="2962275" y="1724025"/>
          <a:ext cx="76200" cy="577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36271</xdr:rowOff>
    </xdr:to>
    <xdr:sp macro="" textlink="">
      <xdr:nvSpPr>
        <xdr:cNvPr id="466" name="Text Box 2">
          <a:extLst>
            <a:ext uri="{FF2B5EF4-FFF2-40B4-BE49-F238E27FC236}">
              <a16:creationId xmlns:a16="http://schemas.microsoft.com/office/drawing/2014/main" id="{4DAA5B93-AE77-43F8-A5F3-CE481CF0D09D}"/>
            </a:ext>
          </a:extLst>
        </xdr:cNvPr>
        <xdr:cNvSpPr txBox="1">
          <a:spLocks noChangeArrowheads="1"/>
        </xdr:cNvSpPr>
      </xdr:nvSpPr>
      <xdr:spPr bwMode="auto">
        <a:xfrm>
          <a:off x="2962275" y="1724025"/>
          <a:ext cx="76200" cy="577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26746</xdr:rowOff>
    </xdr:to>
    <xdr:sp macro="" textlink="">
      <xdr:nvSpPr>
        <xdr:cNvPr id="467" name="Text Box 2">
          <a:extLst>
            <a:ext uri="{FF2B5EF4-FFF2-40B4-BE49-F238E27FC236}">
              <a16:creationId xmlns:a16="http://schemas.microsoft.com/office/drawing/2014/main" id="{857A81C8-094D-4813-925E-B72EF43C1085}"/>
            </a:ext>
          </a:extLst>
        </xdr:cNvPr>
        <xdr:cNvSpPr txBox="1">
          <a:spLocks noChangeArrowheads="1"/>
        </xdr:cNvSpPr>
      </xdr:nvSpPr>
      <xdr:spPr bwMode="auto">
        <a:xfrm>
          <a:off x="2962275" y="1724025"/>
          <a:ext cx="76200" cy="5682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26746</xdr:rowOff>
    </xdr:to>
    <xdr:sp macro="" textlink="">
      <xdr:nvSpPr>
        <xdr:cNvPr id="468" name="Text Box 2">
          <a:extLst>
            <a:ext uri="{FF2B5EF4-FFF2-40B4-BE49-F238E27FC236}">
              <a16:creationId xmlns:a16="http://schemas.microsoft.com/office/drawing/2014/main" id="{79AE39E4-718A-4386-B79E-7FD6F501CE00}"/>
            </a:ext>
          </a:extLst>
        </xdr:cNvPr>
        <xdr:cNvSpPr txBox="1">
          <a:spLocks noChangeArrowheads="1"/>
        </xdr:cNvSpPr>
      </xdr:nvSpPr>
      <xdr:spPr bwMode="auto">
        <a:xfrm>
          <a:off x="2962275" y="1724025"/>
          <a:ext cx="76200" cy="5682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3823</xdr:rowOff>
    </xdr:to>
    <xdr:sp macro="" textlink="">
      <xdr:nvSpPr>
        <xdr:cNvPr id="469" name="Text Box 2">
          <a:extLst>
            <a:ext uri="{FF2B5EF4-FFF2-40B4-BE49-F238E27FC236}">
              <a16:creationId xmlns:a16="http://schemas.microsoft.com/office/drawing/2014/main" id="{A4B3668D-EA5E-466A-9391-DD0FFFFF215E}"/>
            </a:ext>
          </a:extLst>
        </xdr:cNvPr>
        <xdr:cNvSpPr txBox="1">
          <a:spLocks noChangeArrowheads="1"/>
        </xdr:cNvSpPr>
      </xdr:nvSpPr>
      <xdr:spPr bwMode="auto">
        <a:xfrm>
          <a:off x="2962275" y="1724025"/>
          <a:ext cx="76200" cy="5396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36271</xdr:rowOff>
    </xdr:to>
    <xdr:sp macro="" textlink="">
      <xdr:nvSpPr>
        <xdr:cNvPr id="470" name="Text Box 2">
          <a:extLst>
            <a:ext uri="{FF2B5EF4-FFF2-40B4-BE49-F238E27FC236}">
              <a16:creationId xmlns:a16="http://schemas.microsoft.com/office/drawing/2014/main" id="{1D5A4E5A-C576-421F-A98E-4B03D6834D70}"/>
            </a:ext>
          </a:extLst>
        </xdr:cNvPr>
        <xdr:cNvSpPr txBox="1">
          <a:spLocks noChangeArrowheads="1"/>
        </xdr:cNvSpPr>
      </xdr:nvSpPr>
      <xdr:spPr bwMode="auto">
        <a:xfrm>
          <a:off x="2962275" y="1724025"/>
          <a:ext cx="76200" cy="577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3823</xdr:rowOff>
    </xdr:to>
    <xdr:sp macro="" textlink="">
      <xdr:nvSpPr>
        <xdr:cNvPr id="471" name="Text Box 2">
          <a:extLst>
            <a:ext uri="{FF2B5EF4-FFF2-40B4-BE49-F238E27FC236}">
              <a16:creationId xmlns:a16="http://schemas.microsoft.com/office/drawing/2014/main" id="{D4067A93-C84F-4A98-A6F3-2C34CC93EC7E}"/>
            </a:ext>
          </a:extLst>
        </xdr:cNvPr>
        <xdr:cNvSpPr txBox="1">
          <a:spLocks noChangeArrowheads="1"/>
        </xdr:cNvSpPr>
      </xdr:nvSpPr>
      <xdr:spPr bwMode="auto">
        <a:xfrm>
          <a:off x="2962275" y="1724025"/>
          <a:ext cx="76200" cy="5396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36271</xdr:rowOff>
    </xdr:to>
    <xdr:sp macro="" textlink="">
      <xdr:nvSpPr>
        <xdr:cNvPr id="472" name="Text Box 2">
          <a:extLst>
            <a:ext uri="{FF2B5EF4-FFF2-40B4-BE49-F238E27FC236}">
              <a16:creationId xmlns:a16="http://schemas.microsoft.com/office/drawing/2014/main" id="{2043B3EA-BE77-4348-BE5C-4DF6F8158A1B}"/>
            </a:ext>
          </a:extLst>
        </xdr:cNvPr>
        <xdr:cNvSpPr txBox="1">
          <a:spLocks noChangeArrowheads="1"/>
        </xdr:cNvSpPr>
      </xdr:nvSpPr>
      <xdr:spPr bwMode="auto">
        <a:xfrm>
          <a:off x="2962275" y="1724025"/>
          <a:ext cx="76200" cy="577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3823</xdr:rowOff>
    </xdr:to>
    <xdr:sp macro="" textlink="">
      <xdr:nvSpPr>
        <xdr:cNvPr id="473" name="Text Box 2">
          <a:extLst>
            <a:ext uri="{FF2B5EF4-FFF2-40B4-BE49-F238E27FC236}">
              <a16:creationId xmlns:a16="http://schemas.microsoft.com/office/drawing/2014/main" id="{301D9034-F568-498F-A9F1-CEFB744080D9}"/>
            </a:ext>
          </a:extLst>
        </xdr:cNvPr>
        <xdr:cNvSpPr txBox="1">
          <a:spLocks noChangeArrowheads="1"/>
        </xdr:cNvSpPr>
      </xdr:nvSpPr>
      <xdr:spPr bwMode="auto">
        <a:xfrm>
          <a:off x="2962275" y="1724025"/>
          <a:ext cx="76200" cy="5396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36271</xdr:rowOff>
    </xdr:to>
    <xdr:sp macro="" textlink="">
      <xdr:nvSpPr>
        <xdr:cNvPr id="474" name="Text Box 2">
          <a:extLst>
            <a:ext uri="{FF2B5EF4-FFF2-40B4-BE49-F238E27FC236}">
              <a16:creationId xmlns:a16="http://schemas.microsoft.com/office/drawing/2014/main" id="{9F2484D6-A525-41F8-BE38-E56C2B0A1B26}"/>
            </a:ext>
          </a:extLst>
        </xdr:cNvPr>
        <xdr:cNvSpPr txBox="1">
          <a:spLocks noChangeArrowheads="1"/>
        </xdr:cNvSpPr>
      </xdr:nvSpPr>
      <xdr:spPr bwMode="auto">
        <a:xfrm>
          <a:off x="2962275" y="1724025"/>
          <a:ext cx="76200" cy="577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7696</xdr:rowOff>
    </xdr:to>
    <xdr:sp macro="" textlink="">
      <xdr:nvSpPr>
        <xdr:cNvPr id="475" name="Text Box 2">
          <a:extLst>
            <a:ext uri="{FF2B5EF4-FFF2-40B4-BE49-F238E27FC236}">
              <a16:creationId xmlns:a16="http://schemas.microsoft.com/office/drawing/2014/main" id="{7A1B79E4-DCDB-477A-B56E-9D9F380759DE}"/>
            </a:ext>
          </a:extLst>
        </xdr:cNvPr>
        <xdr:cNvSpPr txBox="1">
          <a:spLocks noChangeArrowheads="1"/>
        </xdr:cNvSpPr>
      </xdr:nvSpPr>
      <xdr:spPr bwMode="auto">
        <a:xfrm>
          <a:off x="2962275" y="1724025"/>
          <a:ext cx="76200" cy="5491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7696</xdr:rowOff>
    </xdr:to>
    <xdr:sp macro="" textlink="">
      <xdr:nvSpPr>
        <xdr:cNvPr id="476" name="Text Box 2">
          <a:extLst>
            <a:ext uri="{FF2B5EF4-FFF2-40B4-BE49-F238E27FC236}">
              <a16:creationId xmlns:a16="http://schemas.microsoft.com/office/drawing/2014/main" id="{6B94B304-16EA-458F-8489-58F57AC5E84E}"/>
            </a:ext>
          </a:extLst>
        </xdr:cNvPr>
        <xdr:cNvSpPr txBox="1">
          <a:spLocks noChangeArrowheads="1"/>
        </xdr:cNvSpPr>
      </xdr:nvSpPr>
      <xdr:spPr bwMode="auto">
        <a:xfrm>
          <a:off x="2962275" y="1724025"/>
          <a:ext cx="76200" cy="5491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7696</xdr:rowOff>
    </xdr:to>
    <xdr:sp macro="" textlink="">
      <xdr:nvSpPr>
        <xdr:cNvPr id="477" name="Text Box 2">
          <a:extLst>
            <a:ext uri="{FF2B5EF4-FFF2-40B4-BE49-F238E27FC236}">
              <a16:creationId xmlns:a16="http://schemas.microsoft.com/office/drawing/2014/main" id="{9E072095-9D0C-4010-BCDC-D0F57E51D570}"/>
            </a:ext>
          </a:extLst>
        </xdr:cNvPr>
        <xdr:cNvSpPr txBox="1">
          <a:spLocks noChangeArrowheads="1"/>
        </xdr:cNvSpPr>
      </xdr:nvSpPr>
      <xdr:spPr bwMode="auto">
        <a:xfrm>
          <a:off x="2962275" y="1724025"/>
          <a:ext cx="76200" cy="5491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45796</xdr:rowOff>
    </xdr:to>
    <xdr:sp macro="" textlink="">
      <xdr:nvSpPr>
        <xdr:cNvPr id="478" name="Text Box 2">
          <a:extLst>
            <a:ext uri="{FF2B5EF4-FFF2-40B4-BE49-F238E27FC236}">
              <a16:creationId xmlns:a16="http://schemas.microsoft.com/office/drawing/2014/main" id="{AB51E485-18E1-433E-86BC-96BA605FA350}"/>
            </a:ext>
          </a:extLst>
        </xdr:cNvPr>
        <xdr:cNvSpPr txBox="1">
          <a:spLocks noChangeArrowheads="1"/>
        </xdr:cNvSpPr>
      </xdr:nvSpPr>
      <xdr:spPr bwMode="auto">
        <a:xfrm>
          <a:off x="2962275" y="1724025"/>
          <a:ext cx="76200" cy="5872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45796</xdr:rowOff>
    </xdr:to>
    <xdr:sp macro="" textlink="">
      <xdr:nvSpPr>
        <xdr:cNvPr id="479" name="Text Box 2">
          <a:extLst>
            <a:ext uri="{FF2B5EF4-FFF2-40B4-BE49-F238E27FC236}">
              <a16:creationId xmlns:a16="http://schemas.microsoft.com/office/drawing/2014/main" id="{4F76EB27-B789-48F4-BA92-D564635CF660}"/>
            </a:ext>
          </a:extLst>
        </xdr:cNvPr>
        <xdr:cNvSpPr txBox="1">
          <a:spLocks noChangeArrowheads="1"/>
        </xdr:cNvSpPr>
      </xdr:nvSpPr>
      <xdr:spPr bwMode="auto">
        <a:xfrm>
          <a:off x="2962275" y="1724025"/>
          <a:ext cx="76200" cy="5872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7696</xdr:rowOff>
    </xdr:to>
    <xdr:sp macro="" textlink="">
      <xdr:nvSpPr>
        <xdr:cNvPr id="480" name="Text Box 2">
          <a:extLst>
            <a:ext uri="{FF2B5EF4-FFF2-40B4-BE49-F238E27FC236}">
              <a16:creationId xmlns:a16="http://schemas.microsoft.com/office/drawing/2014/main" id="{562145AE-AD71-4DE5-9024-D44FC9DF16BD}"/>
            </a:ext>
          </a:extLst>
        </xdr:cNvPr>
        <xdr:cNvSpPr txBox="1">
          <a:spLocks noChangeArrowheads="1"/>
        </xdr:cNvSpPr>
      </xdr:nvSpPr>
      <xdr:spPr bwMode="auto">
        <a:xfrm>
          <a:off x="2962275" y="1724025"/>
          <a:ext cx="76200" cy="5491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7696</xdr:rowOff>
    </xdr:to>
    <xdr:sp macro="" textlink="">
      <xdr:nvSpPr>
        <xdr:cNvPr id="481" name="Text Box 2">
          <a:extLst>
            <a:ext uri="{FF2B5EF4-FFF2-40B4-BE49-F238E27FC236}">
              <a16:creationId xmlns:a16="http://schemas.microsoft.com/office/drawing/2014/main" id="{6369B472-B536-4B39-BCF6-E9B13A14BA19}"/>
            </a:ext>
          </a:extLst>
        </xdr:cNvPr>
        <xdr:cNvSpPr txBox="1">
          <a:spLocks noChangeArrowheads="1"/>
        </xdr:cNvSpPr>
      </xdr:nvSpPr>
      <xdr:spPr bwMode="auto">
        <a:xfrm>
          <a:off x="2962275" y="1724025"/>
          <a:ext cx="76200" cy="5491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7696</xdr:rowOff>
    </xdr:to>
    <xdr:sp macro="" textlink="">
      <xdr:nvSpPr>
        <xdr:cNvPr id="482" name="Text Box 2">
          <a:extLst>
            <a:ext uri="{FF2B5EF4-FFF2-40B4-BE49-F238E27FC236}">
              <a16:creationId xmlns:a16="http://schemas.microsoft.com/office/drawing/2014/main" id="{54AC1E7A-9412-45AF-8323-B87B5EA6C281}"/>
            </a:ext>
          </a:extLst>
        </xdr:cNvPr>
        <xdr:cNvSpPr txBox="1">
          <a:spLocks noChangeArrowheads="1"/>
        </xdr:cNvSpPr>
      </xdr:nvSpPr>
      <xdr:spPr bwMode="auto">
        <a:xfrm>
          <a:off x="2962275" y="1724025"/>
          <a:ext cx="76200" cy="5491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3823</xdr:rowOff>
    </xdr:to>
    <xdr:sp macro="" textlink="">
      <xdr:nvSpPr>
        <xdr:cNvPr id="483" name="Text Box 2">
          <a:extLst>
            <a:ext uri="{FF2B5EF4-FFF2-40B4-BE49-F238E27FC236}">
              <a16:creationId xmlns:a16="http://schemas.microsoft.com/office/drawing/2014/main" id="{B73DD35D-66A0-4972-BB47-A166C39FD69C}"/>
            </a:ext>
          </a:extLst>
        </xdr:cNvPr>
        <xdr:cNvSpPr txBox="1">
          <a:spLocks noChangeArrowheads="1"/>
        </xdr:cNvSpPr>
      </xdr:nvSpPr>
      <xdr:spPr bwMode="auto">
        <a:xfrm>
          <a:off x="2962275" y="1724025"/>
          <a:ext cx="76200" cy="5396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3823</xdr:rowOff>
    </xdr:to>
    <xdr:sp macro="" textlink="">
      <xdr:nvSpPr>
        <xdr:cNvPr id="484" name="Text Box 2">
          <a:extLst>
            <a:ext uri="{FF2B5EF4-FFF2-40B4-BE49-F238E27FC236}">
              <a16:creationId xmlns:a16="http://schemas.microsoft.com/office/drawing/2014/main" id="{D096316D-D15A-4029-86D8-70F33EDCF675}"/>
            </a:ext>
          </a:extLst>
        </xdr:cNvPr>
        <xdr:cNvSpPr txBox="1">
          <a:spLocks noChangeArrowheads="1"/>
        </xdr:cNvSpPr>
      </xdr:nvSpPr>
      <xdr:spPr bwMode="auto">
        <a:xfrm>
          <a:off x="2962275" y="1724025"/>
          <a:ext cx="76200" cy="5396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3825</xdr:rowOff>
    </xdr:to>
    <xdr:sp macro="" textlink="">
      <xdr:nvSpPr>
        <xdr:cNvPr id="485" name="Text Box 2">
          <a:extLst>
            <a:ext uri="{FF2B5EF4-FFF2-40B4-BE49-F238E27FC236}">
              <a16:creationId xmlns:a16="http://schemas.microsoft.com/office/drawing/2014/main" id="{879EA8CE-9BF3-4F73-A699-0B0FC6CDFFF3}"/>
            </a:ext>
          </a:extLst>
        </xdr:cNvPr>
        <xdr:cNvSpPr txBox="1">
          <a:spLocks noChangeArrowheads="1"/>
        </xdr:cNvSpPr>
      </xdr:nvSpPr>
      <xdr:spPr bwMode="auto">
        <a:xfrm>
          <a:off x="2962275" y="1724025"/>
          <a:ext cx="76200" cy="5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36273</xdr:rowOff>
    </xdr:to>
    <xdr:sp macro="" textlink="">
      <xdr:nvSpPr>
        <xdr:cNvPr id="486" name="Text Box 2">
          <a:extLst>
            <a:ext uri="{FF2B5EF4-FFF2-40B4-BE49-F238E27FC236}">
              <a16:creationId xmlns:a16="http://schemas.microsoft.com/office/drawing/2014/main" id="{E01B9F30-BFB5-46C9-9B90-69C545FAC8C1}"/>
            </a:ext>
          </a:extLst>
        </xdr:cNvPr>
        <xdr:cNvSpPr txBox="1">
          <a:spLocks noChangeArrowheads="1"/>
        </xdr:cNvSpPr>
      </xdr:nvSpPr>
      <xdr:spPr bwMode="auto">
        <a:xfrm>
          <a:off x="2962275" y="1724025"/>
          <a:ext cx="76200" cy="57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3825</xdr:rowOff>
    </xdr:to>
    <xdr:sp macro="" textlink="">
      <xdr:nvSpPr>
        <xdr:cNvPr id="487" name="Text Box 2">
          <a:extLst>
            <a:ext uri="{FF2B5EF4-FFF2-40B4-BE49-F238E27FC236}">
              <a16:creationId xmlns:a16="http://schemas.microsoft.com/office/drawing/2014/main" id="{4B622A9E-5E69-4E87-BAEC-D610DE24473E}"/>
            </a:ext>
          </a:extLst>
        </xdr:cNvPr>
        <xdr:cNvSpPr txBox="1">
          <a:spLocks noChangeArrowheads="1"/>
        </xdr:cNvSpPr>
      </xdr:nvSpPr>
      <xdr:spPr bwMode="auto">
        <a:xfrm>
          <a:off x="2962275" y="1724025"/>
          <a:ext cx="76200" cy="5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36273</xdr:rowOff>
    </xdr:to>
    <xdr:sp macro="" textlink="">
      <xdr:nvSpPr>
        <xdr:cNvPr id="488" name="Text Box 2">
          <a:extLst>
            <a:ext uri="{FF2B5EF4-FFF2-40B4-BE49-F238E27FC236}">
              <a16:creationId xmlns:a16="http://schemas.microsoft.com/office/drawing/2014/main" id="{8161F441-FE51-4FA6-9D26-199F363FB496}"/>
            </a:ext>
          </a:extLst>
        </xdr:cNvPr>
        <xdr:cNvSpPr txBox="1">
          <a:spLocks noChangeArrowheads="1"/>
        </xdr:cNvSpPr>
      </xdr:nvSpPr>
      <xdr:spPr bwMode="auto">
        <a:xfrm>
          <a:off x="2962275" y="1724025"/>
          <a:ext cx="76200" cy="57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3825</xdr:rowOff>
    </xdr:to>
    <xdr:sp macro="" textlink="">
      <xdr:nvSpPr>
        <xdr:cNvPr id="489" name="Text Box 2">
          <a:extLst>
            <a:ext uri="{FF2B5EF4-FFF2-40B4-BE49-F238E27FC236}">
              <a16:creationId xmlns:a16="http://schemas.microsoft.com/office/drawing/2014/main" id="{B8243357-FBF1-4AF8-A12D-FC99BB7F9F76}"/>
            </a:ext>
          </a:extLst>
        </xdr:cNvPr>
        <xdr:cNvSpPr txBox="1">
          <a:spLocks noChangeArrowheads="1"/>
        </xdr:cNvSpPr>
      </xdr:nvSpPr>
      <xdr:spPr bwMode="auto">
        <a:xfrm>
          <a:off x="2962275" y="1724025"/>
          <a:ext cx="76200" cy="5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36273</xdr:rowOff>
    </xdr:to>
    <xdr:sp macro="" textlink="">
      <xdr:nvSpPr>
        <xdr:cNvPr id="490" name="Text Box 2">
          <a:extLst>
            <a:ext uri="{FF2B5EF4-FFF2-40B4-BE49-F238E27FC236}">
              <a16:creationId xmlns:a16="http://schemas.microsoft.com/office/drawing/2014/main" id="{8B612ABA-2FA5-4695-AC38-A2B873B96137}"/>
            </a:ext>
          </a:extLst>
        </xdr:cNvPr>
        <xdr:cNvSpPr txBox="1">
          <a:spLocks noChangeArrowheads="1"/>
        </xdr:cNvSpPr>
      </xdr:nvSpPr>
      <xdr:spPr bwMode="auto">
        <a:xfrm>
          <a:off x="2962275" y="1724025"/>
          <a:ext cx="76200" cy="57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7698</xdr:rowOff>
    </xdr:to>
    <xdr:sp macro="" textlink="">
      <xdr:nvSpPr>
        <xdr:cNvPr id="491" name="Text Box 2">
          <a:extLst>
            <a:ext uri="{FF2B5EF4-FFF2-40B4-BE49-F238E27FC236}">
              <a16:creationId xmlns:a16="http://schemas.microsoft.com/office/drawing/2014/main" id="{67A87077-2155-4906-AD5E-7C33B79EDFED}"/>
            </a:ext>
          </a:extLst>
        </xdr:cNvPr>
        <xdr:cNvSpPr txBox="1">
          <a:spLocks noChangeArrowheads="1"/>
        </xdr:cNvSpPr>
      </xdr:nvSpPr>
      <xdr:spPr bwMode="auto">
        <a:xfrm>
          <a:off x="2962275" y="1724025"/>
          <a:ext cx="76200" cy="5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7698</xdr:rowOff>
    </xdr:to>
    <xdr:sp macro="" textlink="">
      <xdr:nvSpPr>
        <xdr:cNvPr id="492" name="Text Box 2">
          <a:extLst>
            <a:ext uri="{FF2B5EF4-FFF2-40B4-BE49-F238E27FC236}">
              <a16:creationId xmlns:a16="http://schemas.microsoft.com/office/drawing/2014/main" id="{73DB06AB-77A3-42D1-9AEB-A52DA403044A}"/>
            </a:ext>
          </a:extLst>
        </xdr:cNvPr>
        <xdr:cNvSpPr txBox="1">
          <a:spLocks noChangeArrowheads="1"/>
        </xdr:cNvSpPr>
      </xdr:nvSpPr>
      <xdr:spPr bwMode="auto">
        <a:xfrm>
          <a:off x="2962275" y="1724025"/>
          <a:ext cx="76200" cy="5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7698</xdr:rowOff>
    </xdr:to>
    <xdr:sp macro="" textlink="">
      <xdr:nvSpPr>
        <xdr:cNvPr id="493" name="Text Box 2">
          <a:extLst>
            <a:ext uri="{FF2B5EF4-FFF2-40B4-BE49-F238E27FC236}">
              <a16:creationId xmlns:a16="http://schemas.microsoft.com/office/drawing/2014/main" id="{3D958726-266C-4DD7-8EC9-C7D1CABB12E1}"/>
            </a:ext>
          </a:extLst>
        </xdr:cNvPr>
        <xdr:cNvSpPr txBox="1">
          <a:spLocks noChangeArrowheads="1"/>
        </xdr:cNvSpPr>
      </xdr:nvSpPr>
      <xdr:spPr bwMode="auto">
        <a:xfrm>
          <a:off x="2962275" y="1724025"/>
          <a:ext cx="76200" cy="5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45798</xdr:rowOff>
    </xdr:to>
    <xdr:sp macro="" textlink="">
      <xdr:nvSpPr>
        <xdr:cNvPr id="494" name="Text Box 2">
          <a:extLst>
            <a:ext uri="{FF2B5EF4-FFF2-40B4-BE49-F238E27FC236}">
              <a16:creationId xmlns:a16="http://schemas.microsoft.com/office/drawing/2014/main" id="{0B8B5E10-5BEA-42DA-A06B-BCB3670D4FBA}"/>
            </a:ext>
          </a:extLst>
        </xdr:cNvPr>
        <xdr:cNvSpPr txBox="1">
          <a:spLocks noChangeArrowheads="1"/>
        </xdr:cNvSpPr>
      </xdr:nvSpPr>
      <xdr:spPr bwMode="auto">
        <a:xfrm>
          <a:off x="2962275" y="1724025"/>
          <a:ext cx="76200" cy="58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45798</xdr:rowOff>
    </xdr:to>
    <xdr:sp macro="" textlink="">
      <xdr:nvSpPr>
        <xdr:cNvPr id="495" name="Text Box 2">
          <a:extLst>
            <a:ext uri="{FF2B5EF4-FFF2-40B4-BE49-F238E27FC236}">
              <a16:creationId xmlns:a16="http://schemas.microsoft.com/office/drawing/2014/main" id="{C9875A47-41C8-4B67-9EA1-BE2E82885C0F}"/>
            </a:ext>
          </a:extLst>
        </xdr:cNvPr>
        <xdr:cNvSpPr txBox="1">
          <a:spLocks noChangeArrowheads="1"/>
        </xdr:cNvSpPr>
      </xdr:nvSpPr>
      <xdr:spPr bwMode="auto">
        <a:xfrm>
          <a:off x="2962275" y="1724025"/>
          <a:ext cx="76200" cy="58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7698</xdr:rowOff>
    </xdr:to>
    <xdr:sp macro="" textlink="">
      <xdr:nvSpPr>
        <xdr:cNvPr id="496" name="Text Box 2">
          <a:extLst>
            <a:ext uri="{FF2B5EF4-FFF2-40B4-BE49-F238E27FC236}">
              <a16:creationId xmlns:a16="http://schemas.microsoft.com/office/drawing/2014/main" id="{60B6CCA2-6D44-4A83-B0E8-B7DB9AC7901B}"/>
            </a:ext>
          </a:extLst>
        </xdr:cNvPr>
        <xdr:cNvSpPr txBox="1">
          <a:spLocks noChangeArrowheads="1"/>
        </xdr:cNvSpPr>
      </xdr:nvSpPr>
      <xdr:spPr bwMode="auto">
        <a:xfrm>
          <a:off x="2962275" y="1724025"/>
          <a:ext cx="76200" cy="5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7698</xdr:rowOff>
    </xdr:to>
    <xdr:sp macro="" textlink="">
      <xdr:nvSpPr>
        <xdr:cNvPr id="497" name="Text Box 2">
          <a:extLst>
            <a:ext uri="{FF2B5EF4-FFF2-40B4-BE49-F238E27FC236}">
              <a16:creationId xmlns:a16="http://schemas.microsoft.com/office/drawing/2014/main" id="{79F3FB3F-8D86-47BC-9A81-0B3F417160BB}"/>
            </a:ext>
          </a:extLst>
        </xdr:cNvPr>
        <xdr:cNvSpPr txBox="1">
          <a:spLocks noChangeArrowheads="1"/>
        </xdr:cNvSpPr>
      </xdr:nvSpPr>
      <xdr:spPr bwMode="auto">
        <a:xfrm>
          <a:off x="2962275" y="1724025"/>
          <a:ext cx="76200" cy="5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7698</xdr:rowOff>
    </xdr:to>
    <xdr:sp macro="" textlink="">
      <xdr:nvSpPr>
        <xdr:cNvPr id="498" name="Text Box 2">
          <a:extLst>
            <a:ext uri="{FF2B5EF4-FFF2-40B4-BE49-F238E27FC236}">
              <a16:creationId xmlns:a16="http://schemas.microsoft.com/office/drawing/2014/main" id="{D6BD446D-0A18-4F23-AFF9-E8E6733DABA6}"/>
            </a:ext>
          </a:extLst>
        </xdr:cNvPr>
        <xdr:cNvSpPr txBox="1">
          <a:spLocks noChangeArrowheads="1"/>
        </xdr:cNvSpPr>
      </xdr:nvSpPr>
      <xdr:spPr bwMode="auto">
        <a:xfrm>
          <a:off x="2962275" y="1724025"/>
          <a:ext cx="76200" cy="54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3825</xdr:rowOff>
    </xdr:to>
    <xdr:sp macro="" textlink="">
      <xdr:nvSpPr>
        <xdr:cNvPr id="499" name="Text Box 2">
          <a:extLst>
            <a:ext uri="{FF2B5EF4-FFF2-40B4-BE49-F238E27FC236}">
              <a16:creationId xmlns:a16="http://schemas.microsoft.com/office/drawing/2014/main" id="{8A61D257-B6A2-4AF8-8684-0375CD3DEEDE}"/>
            </a:ext>
          </a:extLst>
        </xdr:cNvPr>
        <xdr:cNvSpPr txBox="1">
          <a:spLocks noChangeArrowheads="1"/>
        </xdr:cNvSpPr>
      </xdr:nvSpPr>
      <xdr:spPr bwMode="auto">
        <a:xfrm>
          <a:off x="2962275" y="1724025"/>
          <a:ext cx="76200" cy="5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3825</xdr:rowOff>
    </xdr:to>
    <xdr:sp macro="" textlink="">
      <xdr:nvSpPr>
        <xdr:cNvPr id="500" name="Text Box 2">
          <a:extLst>
            <a:ext uri="{FF2B5EF4-FFF2-40B4-BE49-F238E27FC236}">
              <a16:creationId xmlns:a16="http://schemas.microsoft.com/office/drawing/2014/main" id="{686FAC6E-FACA-4BFC-90E6-A3DEA57B4817}"/>
            </a:ext>
          </a:extLst>
        </xdr:cNvPr>
        <xdr:cNvSpPr txBox="1">
          <a:spLocks noChangeArrowheads="1"/>
        </xdr:cNvSpPr>
      </xdr:nvSpPr>
      <xdr:spPr bwMode="auto">
        <a:xfrm>
          <a:off x="2962275" y="1724025"/>
          <a:ext cx="76200" cy="53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3826</xdr:rowOff>
    </xdr:to>
    <xdr:sp macro="" textlink="">
      <xdr:nvSpPr>
        <xdr:cNvPr id="501" name="Text Box 2">
          <a:extLst>
            <a:ext uri="{FF2B5EF4-FFF2-40B4-BE49-F238E27FC236}">
              <a16:creationId xmlns:a16="http://schemas.microsoft.com/office/drawing/2014/main" id="{7283AB51-72AD-4DE4-8621-7A1D9A9FCAD8}"/>
            </a:ext>
          </a:extLst>
        </xdr:cNvPr>
        <xdr:cNvSpPr txBox="1">
          <a:spLocks noChangeArrowheads="1"/>
        </xdr:cNvSpPr>
      </xdr:nvSpPr>
      <xdr:spPr bwMode="auto">
        <a:xfrm>
          <a:off x="2962275" y="1724025"/>
          <a:ext cx="76200" cy="5396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36274</xdr:rowOff>
    </xdr:to>
    <xdr:sp macro="" textlink="">
      <xdr:nvSpPr>
        <xdr:cNvPr id="502" name="Text Box 2">
          <a:extLst>
            <a:ext uri="{FF2B5EF4-FFF2-40B4-BE49-F238E27FC236}">
              <a16:creationId xmlns:a16="http://schemas.microsoft.com/office/drawing/2014/main" id="{E4203F3D-F694-41B5-AA68-9BF16CCE38A7}"/>
            </a:ext>
          </a:extLst>
        </xdr:cNvPr>
        <xdr:cNvSpPr txBox="1">
          <a:spLocks noChangeArrowheads="1"/>
        </xdr:cNvSpPr>
      </xdr:nvSpPr>
      <xdr:spPr bwMode="auto">
        <a:xfrm>
          <a:off x="2962275" y="1724025"/>
          <a:ext cx="76200" cy="5777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3826</xdr:rowOff>
    </xdr:to>
    <xdr:sp macro="" textlink="">
      <xdr:nvSpPr>
        <xdr:cNvPr id="503" name="Text Box 2">
          <a:extLst>
            <a:ext uri="{FF2B5EF4-FFF2-40B4-BE49-F238E27FC236}">
              <a16:creationId xmlns:a16="http://schemas.microsoft.com/office/drawing/2014/main" id="{CF734C68-2572-4BC5-8002-576C8E56ED9B}"/>
            </a:ext>
          </a:extLst>
        </xdr:cNvPr>
        <xdr:cNvSpPr txBox="1">
          <a:spLocks noChangeArrowheads="1"/>
        </xdr:cNvSpPr>
      </xdr:nvSpPr>
      <xdr:spPr bwMode="auto">
        <a:xfrm>
          <a:off x="2962275" y="1724025"/>
          <a:ext cx="76200" cy="5396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36274</xdr:rowOff>
    </xdr:to>
    <xdr:sp macro="" textlink="">
      <xdr:nvSpPr>
        <xdr:cNvPr id="504" name="Text Box 2">
          <a:extLst>
            <a:ext uri="{FF2B5EF4-FFF2-40B4-BE49-F238E27FC236}">
              <a16:creationId xmlns:a16="http://schemas.microsoft.com/office/drawing/2014/main" id="{AC70AEE9-8D42-4CFC-9756-21A062375617}"/>
            </a:ext>
          </a:extLst>
        </xdr:cNvPr>
        <xdr:cNvSpPr txBox="1">
          <a:spLocks noChangeArrowheads="1"/>
        </xdr:cNvSpPr>
      </xdr:nvSpPr>
      <xdr:spPr bwMode="auto">
        <a:xfrm>
          <a:off x="2962275" y="1724025"/>
          <a:ext cx="76200" cy="5777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3826</xdr:rowOff>
    </xdr:to>
    <xdr:sp macro="" textlink="">
      <xdr:nvSpPr>
        <xdr:cNvPr id="505" name="Text Box 2">
          <a:extLst>
            <a:ext uri="{FF2B5EF4-FFF2-40B4-BE49-F238E27FC236}">
              <a16:creationId xmlns:a16="http://schemas.microsoft.com/office/drawing/2014/main" id="{7C54C5FC-0C18-407B-934F-B621E360747F}"/>
            </a:ext>
          </a:extLst>
        </xdr:cNvPr>
        <xdr:cNvSpPr txBox="1">
          <a:spLocks noChangeArrowheads="1"/>
        </xdr:cNvSpPr>
      </xdr:nvSpPr>
      <xdr:spPr bwMode="auto">
        <a:xfrm>
          <a:off x="2962275" y="1724025"/>
          <a:ext cx="76200" cy="5396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36274</xdr:rowOff>
    </xdr:to>
    <xdr:sp macro="" textlink="">
      <xdr:nvSpPr>
        <xdr:cNvPr id="506" name="Text Box 2">
          <a:extLst>
            <a:ext uri="{FF2B5EF4-FFF2-40B4-BE49-F238E27FC236}">
              <a16:creationId xmlns:a16="http://schemas.microsoft.com/office/drawing/2014/main" id="{B09B1399-7124-4D31-A786-D1F780744B20}"/>
            </a:ext>
          </a:extLst>
        </xdr:cNvPr>
        <xdr:cNvSpPr txBox="1">
          <a:spLocks noChangeArrowheads="1"/>
        </xdr:cNvSpPr>
      </xdr:nvSpPr>
      <xdr:spPr bwMode="auto">
        <a:xfrm>
          <a:off x="2962275" y="1724025"/>
          <a:ext cx="76200" cy="5777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7699</xdr:rowOff>
    </xdr:to>
    <xdr:sp macro="" textlink="">
      <xdr:nvSpPr>
        <xdr:cNvPr id="507" name="Text Box 2">
          <a:extLst>
            <a:ext uri="{FF2B5EF4-FFF2-40B4-BE49-F238E27FC236}">
              <a16:creationId xmlns:a16="http://schemas.microsoft.com/office/drawing/2014/main" id="{916A7E24-857F-464C-A3B6-691A80B60993}"/>
            </a:ext>
          </a:extLst>
        </xdr:cNvPr>
        <xdr:cNvSpPr txBox="1">
          <a:spLocks noChangeArrowheads="1"/>
        </xdr:cNvSpPr>
      </xdr:nvSpPr>
      <xdr:spPr bwMode="auto">
        <a:xfrm>
          <a:off x="2962275" y="1724025"/>
          <a:ext cx="76200" cy="549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7699</xdr:rowOff>
    </xdr:to>
    <xdr:sp macro="" textlink="">
      <xdr:nvSpPr>
        <xdr:cNvPr id="508" name="Text Box 2">
          <a:extLst>
            <a:ext uri="{FF2B5EF4-FFF2-40B4-BE49-F238E27FC236}">
              <a16:creationId xmlns:a16="http://schemas.microsoft.com/office/drawing/2014/main" id="{D5B75B0B-38BA-4D9C-9B14-58573A88ED10}"/>
            </a:ext>
          </a:extLst>
        </xdr:cNvPr>
        <xdr:cNvSpPr txBox="1">
          <a:spLocks noChangeArrowheads="1"/>
        </xdr:cNvSpPr>
      </xdr:nvSpPr>
      <xdr:spPr bwMode="auto">
        <a:xfrm>
          <a:off x="2962275" y="1724025"/>
          <a:ext cx="76200" cy="549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7699</xdr:rowOff>
    </xdr:to>
    <xdr:sp macro="" textlink="">
      <xdr:nvSpPr>
        <xdr:cNvPr id="509" name="Text Box 2">
          <a:extLst>
            <a:ext uri="{FF2B5EF4-FFF2-40B4-BE49-F238E27FC236}">
              <a16:creationId xmlns:a16="http://schemas.microsoft.com/office/drawing/2014/main" id="{6CE414C4-0D9D-4EA7-A238-DE43CEE1F20E}"/>
            </a:ext>
          </a:extLst>
        </xdr:cNvPr>
        <xdr:cNvSpPr txBox="1">
          <a:spLocks noChangeArrowheads="1"/>
        </xdr:cNvSpPr>
      </xdr:nvSpPr>
      <xdr:spPr bwMode="auto">
        <a:xfrm>
          <a:off x="2962275" y="1724025"/>
          <a:ext cx="76200" cy="549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45799</xdr:rowOff>
    </xdr:to>
    <xdr:sp macro="" textlink="">
      <xdr:nvSpPr>
        <xdr:cNvPr id="510" name="Text Box 2">
          <a:extLst>
            <a:ext uri="{FF2B5EF4-FFF2-40B4-BE49-F238E27FC236}">
              <a16:creationId xmlns:a16="http://schemas.microsoft.com/office/drawing/2014/main" id="{93249B8F-8CC7-49EA-9992-53D33ECB1621}"/>
            </a:ext>
          </a:extLst>
        </xdr:cNvPr>
        <xdr:cNvSpPr txBox="1">
          <a:spLocks noChangeArrowheads="1"/>
        </xdr:cNvSpPr>
      </xdr:nvSpPr>
      <xdr:spPr bwMode="auto">
        <a:xfrm>
          <a:off x="2962275" y="1724025"/>
          <a:ext cx="76200" cy="587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45799</xdr:rowOff>
    </xdr:to>
    <xdr:sp macro="" textlink="">
      <xdr:nvSpPr>
        <xdr:cNvPr id="511" name="Text Box 2">
          <a:extLst>
            <a:ext uri="{FF2B5EF4-FFF2-40B4-BE49-F238E27FC236}">
              <a16:creationId xmlns:a16="http://schemas.microsoft.com/office/drawing/2014/main" id="{EABBC087-912F-4A43-B499-7D195C8B9EAF}"/>
            </a:ext>
          </a:extLst>
        </xdr:cNvPr>
        <xdr:cNvSpPr txBox="1">
          <a:spLocks noChangeArrowheads="1"/>
        </xdr:cNvSpPr>
      </xdr:nvSpPr>
      <xdr:spPr bwMode="auto">
        <a:xfrm>
          <a:off x="2962275" y="1724025"/>
          <a:ext cx="76200" cy="5873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7699</xdr:rowOff>
    </xdr:to>
    <xdr:sp macro="" textlink="">
      <xdr:nvSpPr>
        <xdr:cNvPr id="512" name="Text Box 2">
          <a:extLst>
            <a:ext uri="{FF2B5EF4-FFF2-40B4-BE49-F238E27FC236}">
              <a16:creationId xmlns:a16="http://schemas.microsoft.com/office/drawing/2014/main" id="{77E3C38E-43E1-4B83-8AF1-5756277BE70C}"/>
            </a:ext>
          </a:extLst>
        </xdr:cNvPr>
        <xdr:cNvSpPr txBox="1">
          <a:spLocks noChangeArrowheads="1"/>
        </xdr:cNvSpPr>
      </xdr:nvSpPr>
      <xdr:spPr bwMode="auto">
        <a:xfrm>
          <a:off x="2962275" y="1724025"/>
          <a:ext cx="76200" cy="549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7699</xdr:rowOff>
    </xdr:to>
    <xdr:sp macro="" textlink="">
      <xdr:nvSpPr>
        <xdr:cNvPr id="513" name="Text Box 2">
          <a:extLst>
            <a:ext uri="{FF2B5EF4-FFF2-40B4-BE49-F238E27FC236}">
              <a16:creationId xmlns:a16="http://schemas.microsoft.com/office/drawing/2014/main" id="{D599D913-A29C-4CDE-A979-E4D849B46567}"/>
            </a:ext>
          </a:extLst>
        </xdr:cNvPr>
        <xdr:cNvSpPr txBox="1">
          <a:spLocks noChangeArrowheads="1"/>
        </xdr:cNvSpPr>
      </xdr:nvSpPr>
      <xdr:spPr bwMode="auto">
        <a:xfrm>
          <a:off x="2962275" y="1724025"/>
          <a:ext cx="76200" cy="549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7699</xdr:rowOff>
    </xdr:to>
    <xdr:sp macro="" textlink="">
      <xdr:nvSpPr>
        <xdr:cNvPr id="514" name="Text Box 2">
          <a:extLst>
            <a:ext uri="{FF2B5EF4-FFF2-40B4-BE49-F238E27FC236}">
              <a16:creationId xmlns:a16="http://schemas.microsoft.com/office/drawing/2014/main" id="{19FE9AC6-2431-4C3A-9F00-D42C04A8ABA8}"/>
            </a:ext>
          </a:extLst>
        </xdr:cNvPr>
        <xdr:cNvSpPr txBox="1">
          <a:spLocks noChangeArrowheads="1"/>
        </xdr:cNvSpPr>
      </xdr:nvSpPr>
      <xdr:spPr bwMode="auto">
        <a:xfrm>
          <a:off x="2962275" y="1724025"/>
          <a:ext cx="76200" cy="5492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3826</xdr:rowOff>
    </xdr:to>
    <xdr:sp macro="" textlink="">
      <xdr:nvSpPr>
        <xdr:cNvPr id="515" name="Text Box 2">
          <a:extLst>
            <a:ext uri="{FF2B5EF4-FFF2-40B4-BE49-F238E27FC236}">
              <a16:creationId xmlns:a16="http://schemas.microsoft.com/office/drawing/2014/main" id="{F9C8FB1F-0D92-4DC0-BAD6-82C5A95EFAA6}"/>
            </a:ext>
          </a:extLst>
        </xdr:cNvPr>
        <xdr:cNvSpPr txBox="1">
          <a:spLocks noChangeArrowheads="1"/>
        </xdr:cNvSpPr>
      </xdr:nvSpPr>
      <xdr:spPr bwMode="auto">
        <a:xfrm>
          <a:off x="2962275" y="1724025"/>
          <a:ext cx="76200" cy="5396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3826</xdr:rowOff>
    </xdr:to>
    <xdr:sp macro="" textlink="">
      <xdr:nvSpPr>
        <xdr:cNvPr id="516" name="Text Box 2">
          <a:extLst>
            <a:ext uri="{FF2B5EF4-FFF2-40B4-BE49-F238E27FC236}">
              <a16:creationId xmlns:a16="http://schemas.microsoft.com/office/drawing/2014/main" id="{2EA107E7-C6CF-4472-9A20-BE1A80B464AA}"/>
            </a:ext>
          </a:extLst>
        </xdr:cNvPr>
        <xdr:cNvSpPr txBox="1">
          <a:spLocks noChangeArrowheads="1"/>
        </xdr:cNvSpPr>
      </xdr:nvSpPr>
      <xdr:spPr bwMode="auto">
        <a:xfrm>
          <a:off x="2962275" y="1724025"/>
          <a:ext cx="76200" cy="5396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308486</xdr:rowOff>
    </xdr:to>
    <xdr:sp macro="" textlink="">
      <xdr:nvSpPr>
        <xdr:cNvPr id="517" name="Text Box 2">
          <a:extLst>
            <a:ext uri="{FF2B5EF4-FFF2-40B4-BE49-F238E27FC236}">
              <a16:creationId xmlns:a16="http://schemas.microsoft.com/office/drawing/2014/main" id="{B08B4F23-B029-4B60-AB98-9E8560ADBF31}"/>
            </a:ext>
          </a:extLst>
        </xdr:cNvPr>
        <xdr:cNvSpPr txBox="1">
          <a:spLocks noChangeArrowheads="1"/>
        </xdr:cNvSpPr>
      </xdr:nvSpPr>
      <xdr:spPr bwMode="auto">
        <a:xfrm>
          <a:off x="2962275" y="1724025"/>
          <a:ext cx="76200" cy="526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23905</xdr:rowOff>
    </xdr:to>
    <xdr:sp macro="" textlink="">
      <xdr:nvSpPr>
        <xdr:cNvPr id="518" name="Text Box 2">
          <a:extLst>
            <a:ext uri="{FF2B5EF4-FFF2-40B4-BE49-F238E27FC236}">
              <a16:creationId xmlns:a16="http://schemas.microsoft.com/office/drawing/2014/main" id="{5CF5168F-EEBE-4B8F-BC2D-1B4376852578}"/>
            </a:ext>
          </a:extLst>
        </xdr:cNvPr>
        <xdr:cNvSpPr txBox="1">
          <a:spLocks noChangeArrowheads="1"/>
        </xdr:cNvSpPr>
      </xdr:nvSpPr>
      <xdr:spPr bwMode="auto">
        <a:xfrm>
          <a:off x="2962275" y="1724025"/>
          <a:ext cx="76200" cy="5654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308486</xdr:rowOff>
    </xdr:to>
    <xdr:sp macro="" textlink="">
      <xdr:nvSpPr>
        <xdr:cNvPr id="519" name="Text Box 2">
          <a:extLst>
            <a:ext uri="{FF2B5EF4-FFF2-40B4-BE49-F238E27FC236}">
              <a16:creationId xmlns:a16="http://schemas.microsoft.com/office/drawing/2014/main" id="{36E0B6F6-D4CE-4CA5-9146-EF8205F71E59}"/>
            </a:ext>
          </a:extLst>
        </xdr:cNvPr>
        <xdr:cNvSpPr txBox="1">
          <a:spLocks noChangeArrowheads="1"/>
        </xdr:cNvSpPr>
      </xdr:nvSpPr>
      <xdr:spPr bwMode="auto">
        <a:xfrm>
          <a:off x="2962275" y="1724025"/>
          <a:ext cx="76200" cy="526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23905</xdr:rowOff>
    </xdr:to>
    <xdr:sp macro="" textlink="">
      <xdr:nvSpPr>
        <xdr:cNvPr id="520" name="Text Box 2">
          <a:extLst>
            <a:ext uri="{FF2B5EF4-FFF2-40B4-BE49-F238E27FC236}">
              <a16:creationId xmlns:a16="http://schemas.microsoft.com/office/drawing/2014/main" id="{24AF49D6-555A-489E-BA04-B85B9E8D3938}"/>
            </a:ext>
          </a:extLst>
        </xdr:cNvPr>
        <xdr:cNvSpPr txBox="1">
          <a:spLocks noChangeArrowheads="1"/>
        </xdr:cNvSpPr>
      </xdr:nvSpPr>
      <xdr:spPr bwMode="auto">
        <a:xfrm>
          <a:off x="2962275" y="1724025"/>
          <a:ext cx="76200" cy="5654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308486</xdr:rowOff>
    </xdr:to>
    <xdr:sp macro="" textlink="">
      <xdr:nvSpPr>
        <xdr:cNvPr id="521" name="Text Box 2">
          <a:extLst>
            <a:ext uri="{FF2B5EF4-FFF2-40B4-BE49-F238E27FC236}">
              <a16:creationId xmlns:a16="http://schemas.microsoft.com/office/drawing/2014/main" id="{3218F0E3-76F2-4523-B832-EA9A59161C10}"/>
            </a:ext>
          </a:extLst>
        </xdr:cNvPr>
        <xdr:cNvSpPr txBox="1">
          <a:spLocks noChangeArrowheads="1"/>
        </xdr:cNvSpPr>
      </xdr:nvSpPr>
      <xdr:spPr bwMode="auto">
        <a:xfrm>
          <a:off x="2962275" y="1724025"/>
          <a:ext cx="76200" cy="526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23905</xdr:rowOff>
    </xdr:to>
    <xdr:sp macro="" textlink="">
      <xdr:nvSpPr>
        <xdr:cNvPr id="522" name="Text Box 2">
          <a:extLst>
            <a:ext uri="{FF2B5EF4-FFF2-40B4-BE49-F238E27FC236}">
              <a16:creationId xmlns:a16="http://schemas.microsoft.com/office/drawing/2014/main" id="{B27E2BF5-334E-4527-84A6-D592958D34C9}"/>
            </a:ext>
          </a:extLst>
        </xdr:cNvPr>
        <xdr:cNvSpPr txBox="1">
          <a:spLocks noChangeArrowheads="1"/>
        </xdr:cNvSpPr>
      </xdr:nvSpPr>
      <xdr:spPr bwMode="auto">
        <a:xfrm>
          <a:off x="2962275" y="1724025"/>
          <a:ext cx="76200" cy="5654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982</xdr:rowOff>
    </xdr:to>
    <xdr:sp macro="" textlink="">
      <xdr:nvSpPr>
        <xdr:cNvPr id="523" name="Text Box 2">
          <a:extLst>
            <a:ext uri="{FF2B5EF4-FFF2-40B4-BE49-F238E27FC236}">
              <a16:creationId xmlns:a16="http://schemas.microsoft.com/office/drawing/2014/main" id="{87C47E6E-57D5-4A41-A529-00CE903504A9}"/>
            </a:ext>
          </a:extLst>
        </xdr:cNvPr>
        <xdr:cNvSpPr txBox="1">
          <a:spLocks noChangeArrowheads="1"/>
        </xdr:cNvSpPr>
      </xdr:nvSpPr>
      <xdr:spPr bwMode="auto">
        <a:xfrm>
          <a:off x="2962275" y="1724025"/>
          <a:ext cx="76200" cy="5368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982</xdr:rowOff>
    </xdr:to>
    <xdr:sp macro="" textlink="">
      <xdr:nvSpPr>
        <xdr:cNvPr id="524" name="Text Box 2">
          <a:extLst>
            <a:ext uri="{FF2B5EF4-FFF2-40B4-BE49-F238E27FC236}">
              <a16:creationId xmlns:a16="http://schemas.microsoft.com/office/drawing/2014/main" id="{AE18DD25-449A-42FF-95B5-3957F3F8C4BD}"/>
            </a:ext>
          </a:extLst>
        </xdr:cNvPr>
        <xdr:cNvSpPr txBox="1">
          <a:spLocks noChangeArrowheads="1"/>
        </xdr:cNvSpPr>
      </xdr:nvSpPr>
      <xdr:spPr bwMode="auto">
        <a:xfrm>
          <a:off x="2962275" y="1724025"/>
          <a:ext cx="76200" cy="5368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982</xdr:rowOff>
    </xdr:to>
    <xdr:sp macro="" textlink="">
      <xdr:nvSpPr>
        <xdr:cNvPr id="525" name="Text Box 2">
          <a:extLst>
            <a:ext uri="{FF2B5EF4-FFF2-40B4-BE49-F238E27FC236}">
              <a16:creationId xmlns:a16="http://schemas.microsoft.com/office/drawing/2014/main" id="{D81BA66E-03F6-491B-8CF9-595A72977CE8}"/>
            </a:ext>
          </a:extLst>
        </xdr:cNvPr>
        <xdr:cNvSpPr txBox="1">
          <a:spLocks noChangeArrowheads="1"/>
        </xdr:cNvSpPr>
      </xdr:nvSpPr>
      <xdr:spPr bwMode="auto">
        <a:xfrm>
          <a:off x="2962275" y="1724025"/>
          <a:ext cx="76200" cy="5368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33430</xdr:rowOff>
    </xdr:to>
    <xdr:sp macro="" textlink="">
      <xdr:nvSpPr>
        <xdr:cNvPr id="526" name="Text Box 2">
          <a:extLst>
            <a:ext uri="{FF2B5EF4-FFF2-40B4-BE49-F238E27FC236}">
              <a16:creationId xmlns:a16="http://schemas.microsoft.com/office/drawing/2014/main" id="{E6038005-D60C-4B63-9283-A67CC4CCE443}"/>
            </a:ext>
          </a:extLst>
        </xdr:cNvPr>
        <xdr:cNvSpPr txBox="1">
          <a:spLocks noChangeArrowheads="1"/>
        </xdr:cNvSpPr>
      </xdr:nvSpPr>
      <xdr:spPr bwMode="auto">
        <a:xfrm>
          <a:off x="2962275" y="1724025"/>
          <a:ext cx="76200" cy="5749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33430</xdr:rowOff>
    </xdr:to>
    <xdr:sp macro="" textlink="">
      <xdr:nvSpPr>
        <xdr:cNvPr id="527" name="Text Box 2">
          <a:extLst>
            <a:ext uri="{FF2B5EF4-FFF2-40B4-BE49-F238E27FC236}">
              <a16:creationId xmlns:a16="http://schemas.microsoft.com/office/drawing/2014/main" id="{810EE977-ED8D-4BF1-9DEE-4E168B48DB22}"/>
            </a:ext>
          </a:extLst>
        </xdr:cNvPr>
        <xdr:cNvSpPr txBox="1">
          <a:spLocks noChangeArrowheads="1"/>
        </xdr:cNvSpPr>
      </xdr:nvSpPr>
      <xdr:spPr bwMode="auto">
        <a:xfrm>
          <a:off x="2962275" y="1724025"/>
          <a:ext cx="76200" cy="5749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982</xdr:rowOff>
    </xdr:to>
    <xdr:sp macro="" textlink="">
      <xdr:nvSpPr>
        <xdr:cNvPr id="528" name="Text Box 2">
          <a:extLst>
            <a:ext uri="{FF2B5EF4-FFF2-40B4-BE49-F238E27FC236}">
              <a16:creationId xmlns:a16="http://schemas.microsoft.com/office/drawing/2014/main" id="{1001B83B-926C-4E19-8FC3-A1E34F161861}"/>
            </a:ext>
          </a:extLst>
        </xdr:cNvPr>
        <xdr:cNvSpPr txBox="1">
          <a:spLocks noChangeArrowheads="1"/>
        </xdr:cNvSpPr>
      </xdr:nvSpPr>
      <xdr:spPr bwMode="auto">
        <a:xfrm>
          <a:off x="2962275" y="1724025"/>
          <a:ext cx="76200" cy="5368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982</xdr:rowOff>
    </xdr:to>
    <xdr:sp macro="" textlink="">
      <xdr:nvSpPr>
        <xdr:cNvPr id="529" name="Text Box 2">
          <a:extLst>
            <a:ext uri="{FF2B5EF4-FFF2-40B4-BE49-F238E27FC236}">
              <a16:creationId xmlns:a16="http://schemas.microsoft.com/office/drawing/2014/main" id="{267D13E8-FAA2-405E-B59D-57E1ABCDAADB}"/>
            </a:ext>
          </a:extLst>
        </xdr:cNvPr>
        <xdr:cNvSpPr txBox="1">
          <a:spLocks noChangeArrowheads="1"/>
        </xdr:cNvSpPr>
      </xdr:nvSpPr>
      <xdr:spPr bwMode="auto">
        <a:xfrm>
          <a:off x="2962275" y="1724025"/>
          <a:ext cx="76200" cy="5368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982</xdr:rowOff>
    </xdr:to>
    <xdr:sp macro="" textlink="">
      <xdr:nvSpPr>
        <xdr:cNvPr id="530" name="Text Box 2">
          <a:extLst>
            <a:ext uri="{FF2B5EF4-FFF2-40B4-BE49-F238E27FC236}">
              <a16:creationId xmlns:a16="http://schemas.microsoft.com/office/drawing/2014/main" id="{FC3E5E20-1B2D-44EB-8759-63F484E3503A}"/>
            </a:ext>
          </a:extLst>
        </xdr:cNvPr>
        <xdr:cNvSpPr txBox="1">
          <a:spLocks noChangeArrowheads="1"/>
        </xdr:cNvSpPr>
      </xdr:nvSpPr>
      <xdr:spPr bwMode="auto">
        <a:xfrm>
          <a:off x="2962275" y="1724025"/>
          <a:ext cx="76200" cy="5368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308486</xdr:rowOff>
    </xdr:to>
    <xdr:sp macro="" textlink="">
      <xdr:nvSpPr>
        <xdr:cNvPr id="531" name="Text Box 2">
          <a:extLst>
            <a:ext uri="{FF2B5EF4-FFF2-40B4-BE49-F238E27FC236}">
              <a16:creationId xmlns:a16="http://schemas.microsoft.com/office/drawing/2014/main" id="{0ECA4B00-DD21-4113-AC50-A5F3A898EBE3}"/>
            </a:ext>
          </a:extLst>
        </xdr:cNvPr>
        <xdr:cNvSpPr txBox="1">
          <a:spLocks noChangeArrowheads="1"/>
        </xdr:cNvSpPr>
      </xdr:nvSpPr>
      <xdr:spPr bwMode="auto">
        <a:xfrm>
          <a:off x="2962275" y="1724025"/>
          <a:ext cx="76200" cy="526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308486</xdr:rowOff>
    </xdr:to>
    <xdr:sp macro="" textlink="">
      <xdr:nvSpPr>
        <xdr:cNvPr id="532" name="Text Box 2">
          <a:extLst>
            <a:ext uri="{FF2B5EF4-FFF2-40B4-BE49-F238E27FC236}">
              <a16:creationId xmlns:a16="http://schemas.microsoft.com/office/drawing/2014/main" id="{48680845-4858-4C97-92BC-0A133563AB0E}"/>
            </a:ext>
          </a:extLst>
        </xdr:cNvPr>
        <xdr:cNvSpPr txBox="1">
          <a:spLocks noChangeArrowheads="1"/>
        </xdr:cNvSpPr>
      </xdr:nvSpPr>
      <xdr:spPr bwMode="auto">
        <a:xfrm>
          <a:off x="2962275" y="1724025"/>
          <a:ext cx="76200" cy="526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304239</xdr:rowOff>
    </xdr:to>
    <xdr:sp macro="" textlink="">
      <xdr:nvSpPr>
        <xdr:cNvPr id="533" name="Text Box 2">
          <a:extLst>
            <a:ext uri="{FF2B5EF4-FFF2-40B4-BE49-F238E27FC236}">
              <a16:creationId xmlns:a16="http://schemas.microsoft.com/office/drawing/2014/main" id="{795D25C5-F937-4FFC-9005-C7A853AB9D60}"/>
            </a:ext>
          </a:extLst>
        </xdr:cNvPr>
        <xdr:cNvSpPr txBox="1">
          <a:spLocks noChangeArrowheads="1"/>
        </xdr:cNvSpPr>
      </xdr:nvSpPr>
      <xdr:spPr bwMode="auto">
        <a:xfrm>
          <a:off x="2962275" y="1724025"/>
          <a:ext cx="76200" cy="521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18491</xdr:rowOff>
    </xdr:to>
    <xdr:sp macro="" textlink="">
      <xdr:nvSpPr>
        <xdr:cNvPr id="534" name="Text Box 2">
          <a:extLst>
            <a:ext uri="{FF2B5EF4-FFF2-40B4-BE49-F238E27FC236}">
              <a16:creationId xmlns:a16="http://schemas.microsoft.com/office/drawing/2014/main" id="{79F0F82C-396A-41DC-95CD-ADD444B5631F}"/>
            </a:ext>
          </a:extLst>
        </xdr:cNvPr>
        <xdr:cNvSpPr txBox="1">
          <a:spLocks noChangeArrowheads="1"/>
        </xdr:cNvSpPr>
      </xdr:nvSpPr>
      <xdr:spPr bwMode="auto">
        <a:xfrm>
          <a:off x="2962275" y="1724025"/>
          <a:ext cx="76200" cy="5599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304239</xdr:rowOff>
    </xdr:to>
    <xdr:sp macro="" textlink="">
      <xdr:nvSpPr>
        <xdr:cNvPr id="535" name="Text Box 2">
          <a:extLst>
            <a:ext uri="{FF2B5EF4-FFF2-40B4-BE49-F238E27FC236}">
              <a16:creationId xmlns:a16="http://schemas.microsoft.com/office/drawing/2014/main" id="{7D668239-4A58-4AB8-BA50-F3BA99E6542F}"/>
            </a:ext>
          </a:extLst>
        </xdr:cNvPr>
        <xdr:cNvSpPr txBox="1">
          <a:spLocks noChangeArrowheads="1"/>
        </xdr:cNvSpPr>
      </xdr:nvSpPr>
      <xdr:spPr bwMode="auto">
        <a:xfrm>
          <a:off x="2962275" y="1724025"/>
          <a:ext cx="76200" cy="521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18491</xdr:rowOff>
    </xdr:to>
    <xdr:sp macro="" textlink="">
      <xdr:nvSpPr>
        <xdr:cNvPr id="536" name="Text Box 2">
          <a:extLst>
            <a:ext uri="{FF2B5EF4-FFF2-40B4-BE49-F238E27FC236}">
              <a16:creationId xmlns:a16="http://schemas.microsoft.com/office/drawing/2014/main" id="{B6FD48AE-1A5A-411F-B440-A22850D5AC6B}"/>
            </a:ext>
          </a:extLst>
        </xdr:cNvPr>
        <xdr:cNvSpPr txBox="1">
          <a:spLocks noChangeArrowheads="1"/>
        </xdr:cNvSpPr>
      </xdr:nvSpPr>
      <xdr:spPr bwMode="auto">
        <a:xfrm>
          <a:off x="2962275" y="1724025"/>
          <a:ext cx="76200" cy="5599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304239</xdr:rowOff>
    </xdr:to>
    <xdr:sp macro="" textlink="">
      <xdr:nvSpPr>
        <xdr:cNvPr id="537" name="Text Box 2">
          <a:extLst>
            <a:ext uri="{FF2B5EF4-FFF2-40B4-BE49-F238E27FC236}">
              <a16:creationId xmlns:a16="http://schemas.microsoft.com/office/drawing/2014/main" id="{DEABE723-E2FD-41BC-86BB-45300BBDEA8C}"/>
            </a:ext>
          </a:extLst>
        </xdr:cNvPr>
        <xdr:cNvSpPr txBox="1">
          <a:spLocks noChangeArrowheads="1"/>
        </xdr:cNvSpPr>
      </xdr:nvSpPr>
      <xdr:spPr bwMode="auto">
        <a:xfrm>
          <a:off x="2962275" y="1724025"/>
          <a:ext cx="76200" cy="521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18491</xdr:rowOff>
    </xdr:to>
    <xdr:sp macro="" textlink="">
      <xdr:nvSpPr>
        <xdr:cNvPr id="538" name="Text Box 2">
          <a:extLst>
            <a:ext uri="{FF2B5EF4-FFF2-40B4-BE49-F238E27FC236}">
              <a16:creationId xmlns:a16="http://schemas.microsoft.com/office/drawing/2014/main" id="{ED2D0EFF-5F45-4B82-9882-49DD3A1E2BFA}"/>
            </a:ext>
          </a:extLst>
        </xdr:cNvPr>
        <xdr:cNvSpPr txBox="1">
          <a:spLocks noChangeArrowheads="1"/>
        </xdr:cNvSpPr>
      </xdr:nvSpPr>
      <xdr:spPr bwMode="auto">
        <a:xfrm>
          <a:off x="2962275" y="1724025"/>
          <a:ext cx="76200" cy="5599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313764</xdr:rowOff>
    </xdr:to>
    <xdr:sp macro="" textlink="">
      <xdr:nvSpPr>
        <xdr:cNvPr id="539" name="Text Box 2">
          <a:extLst>
            <a:ext uri="{FF2B5EF4-FFF2-40B4-BE49-F238E27FC236}">
              <a16:creationId xmlns:a16="http://schemas.microsoft.com/office/drawing/2014/main" id="{BB14E164-FAF5-4351-A052-57F2F7786469}"/>
            </a:ext>
          </a:extLst>
        </xdr:cNvPr>
        <xdr:cNvSpPr txBox="1">
          <a:spLocks noChangeArrowheads="1"/>
        </xdr:cNvSpPr>
      </xdr:nvSpPr>
      <xdr:spPr bwMode="auto">
        <a:xfrm>
          <a:off x="2962275" y="1724025"/>
          <a:ext cx="76200" cy="5314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313764</xdr:rowOff>
    </xdr:to>
    <xdr:sp macro="" textlink="">
      <xdr:nvSpPr>
        <xdr:cNvPr id="540" name="Text Box 2">
          <a:extLst>
            <a:ext uri="{FF2B5EF4-FFF2-40B4-BE49-F238E27FC236}">
              <a16:creationId xmlns:a16="http://schemas.microsoft.com/office/drawing/2014/main" id="{6B57079C-4C38-49FF-9796-CE01CF85C971}"/>
            </a:ext>
          </a:extLst>
        </xdr:cNvPr>
        <xdr:cNvSpPr txBox="1">
          <a:spLocks noChangeArrowheads="1"/>
        </xdr:cNvSpPr>
      </xdr:nvSpPr>
      <xdr:spPr bwMode="auto">
        <a:xfrm>
          <a:off x="2962275" y="1724025"/>
          <a:ext cx="76200" cy="5314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313764</xdr:rowOff>
    </xdr:to>
    <xdr:sp macro="" textlink="">
      <xdr:nvSpPr>
        <xdr:cNvPr id="541" name="Text Box 2">
          <a:extLst>
            <a:ext uri="{FF2B5EF4-FFF2-40B4-BE49-F238E27FC236}">
              <a16:creationId xmlns:a16="http://schemas.microsoft.com/office/drawing/2014/main" id="{B2AAE61D-F81F-4B58-9D35-B07F9BA4A000}"/>
            </a:ext>
          </a:extLst>
        </xdr:cNvPr>
        <xdr:cNvSpPr txBox="1">
          <a:spLocks noChangeArrowheads="1"/>
        </xdr:cNvSpPr>
      </xdr:nvSpPr>
      <xdr:spPr bwMode="auto">
        <a:xfrm>
          <a:off x="2962275" y="1724025"/>
          <a:ext cx="76200" cy="5314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28016</xdr:rowOff>
    </xdr:to>
    <xdr:sp macro="" textlink="">
      <xdr:nvSpPr>
        <xdr:cNvPr id="542" name="Text Box 2">
          <a:extLst>
            <a:ext uri="{FF2B5EF4-FFF2-40B4-BE49-F238E27FC236}">
              <a16:creationId xmlns:a16="http://schemas.microsoft.com/office/drawing/2014/main" id="{248C2600-5FCF-459E-9CE3-F3D7F5A32143}"/>
            </a:ext>
          </a:extLst>
        </xdr:cNvPr>
        <xdr:cNvSpPr txBox="1">
          <a:spLocks noChangeArrowheads="1"/>
        </xdr:cNvSpPr>
      </xdr:nvSpPr>
      <xdr:spPr bwMode="auto">
        <a:xfrm>
          <a:off x="2962275" y="1724025"/>
          <a:ext cx="76200" cy="5695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28016</xdr:rowOff>
    </xdr:to>
    <xdr:sp macro="" textlink="">
      <xdr:nvSpPr>
        <xdr:cNvPr id="543" name="Text Box 2">
          <a:extLst>
            <a:ext uri="{FF2B5EF4-FFF2-40B4-BE49-F238E27FC236}">
              <a16:creationId xmlns:a16="http://schemas.microsoft.com/office/drawing/2014/main" id="{C592D212-578D-47CA-A50F-CF263187398E}"/>
            </a:ext>
          </a:extLst>
        </xdr:cNvPr>
        <xdr:cNvSpPr txBox="1">
          <a:spLocks noChangeArrowheads="1"/>
        </xdr:cNvSpPr>
      </xdr:nvSpPr>
      <xdr:spPr bwMode="auto">
        <a:xfrm>
          <a:off x="2962275" y="1724025"/>
          <a:ext cx="76200" cy="5695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313764</xdr:rowOff>
    </xdr:to>
    <xdr:sp macro="" textlink="">
      <xdr:nvSpPr>
        <xdr:cNvPr id="544" name="Text Box 2">
          <a:extLst>
            <a:ext uri="{FF2B5EF4-FFF2-40B4-BE49-F238E27FC236}">
              <a16:creationId xmlns:a16="http://schemas.microsoft.com/office/drawing/2014/main" id="{6AD2770B-490D-46AC-B444-74DCE931FA1D}"/>
            </a:ext>
          </a:extLst>
        </xdr:cNvPr>
        <xdr:cNvSpPr txBox="1">
          <a:spLocks noChangeArrowheads="1"/>
        </xdr:cNvSpPr>
      </xdr:nvSpPr>
      <xdr:spPr bwMode="auto">
        <a:xfrm>
          <a:off x="2962275" y="1724025"/>
          <a:ext cx="76200" cy="5314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313764</xdr:rowOff>
    </xdr:to>
    <xdr:sp macro="" textlink="">
      <xdr:nvSpPr>
        <xdr:cNvPr id="545" name="Text Box 2">
          <a:extLst>
            <a:ext uri="{FF2B5EF4-FFF2-40B4-BE49-F238E27FC236}">
              <a16:creationId xmlns:a16="http://schemas.microsoft.com/office/drawing/2014/main" id="{ADA66F2A-8861-4B92-8617-DC31FFAE8742}"/>
            </a:ext>
          </a:extLst>
        </xdr:cNvPr>
        <xdr:cNvSpPr txBox="1">
          <a:spLocks noChangeArrowheads="1"/>
        </xdr:cNvSpPr>
      </xdr:nvSpPr>
      <xdr:spPr bwMode="auto">
        <a:xfrm>
          <a:off x="2962275" y="1724025"/>
          <a:ext cx="76200" cy="5314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313764</xdr:rowOff>
    </xdr:to>
    <xdr:sp macro="" textlink="">
      <xdr:nvSpPr>
        <xdr:cNvPr id="546" name="Text Box 2">
          <a:extLst>
            <a:ext uri="{FF2B5EF4-FFF2-40B4-BE49-F238E27FC236}">
              <a16:creationId xmlns:a16="http://schemas.microsoft.com/office/drawing/2014/main" id="{BE531846-EB20-4C3D-9DA2-22E2D544B2DB}"/>
            </a:ext>
          </a:extLst>
        </xdr:cNvPr>
        <xdr:cNvSpPr txBox="1">
          <a:spLocks noChangeArrowheads="1"/>
        </xdr:cNvSpPr>
      </xdr:nvSpPr>
      <xdr:spPr bwMode="auto">
        <a:xfrm>
          <a:off x="2962275" y="1724025"/>
          <a:ext cx="76200" cy="5314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304239</xdr:rowOff>
    </xdr:to>
    <xdr:sp macro="" textlink="">
      <xdr:nvSpPr>
        <xdr:cNvPr id="547" name="Text Box 2">
          <a:extLst>
            <a:ext uri="{FF2B5EF4-FFF2-40B4-BE49-F238E27FC236}">
              <a16:creationId xmlns:a16="http://schemas.microsoft.com/office/drawing/2014/main" id="{02ECFFC9-D3FE-4D4C-96C4-036364395989}"/>
            </a:ext>
          </a:extLst>
        </xdr:cNvPr>
        <xdr:cNvSpPr txBox="1">
          <a:spLocks noChangeArrowheads="1"/>
        </xdr:cNvSpPr>
      </xdr:nvSpPr>
      <xdr:spPr bwMode="auto">
        <a:xfrm>
          <a:off x="2962275" y="1724025"/>
          <a:ext cx="76200" cy="521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304239</xdr:rowOff>
    </xdr:to>
    <xdr:sp macro="" textlink="">
      <xdr:nvSpPr>
        <xdr:cNvPr id="548" name="Text Box 2">
          <a:extLst>
            <a:ext uri="{FF2B5EF4-FFF2-40B4-BE49-F238E27FC236}">
              <a16:creationId xmlns:a16="http://schemas.microsoft.com/office/drawing/2014/main" id="{2C04550F-C79F-4609-83FC-8D9A849B3F5A}"/>
            </a:ext>
          </a:extLst>
        </xdr:cNvPr>
        <xdr:cNvSpPr txBox="1">
          <a:spLocks noChangeArrowheads="1"/>
        </xdr:cNvSpPr>
      </xdr:nvSpPr>
      <xdr:spPr bwMode="auto">
        <a:xfrm>
          <a:off x="2962275" y="1724025"/>
          <a:ext cx="76200" cy="521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4</xdr:row>
      <xdr:rowOff>0</xdr:rowOff>
    </xdr:from>
    <xdr:to>
      <xdr:col>3</xdr:col>
      <xdr:colOff>180975</xdr:colOff>
      <xdr:row>6</xdr:row>
      <xdr:rowOff>295445</xdr:rowOff>
    </xdr:to>
    <xdr:sp macro="" textlink="">
      <xdr:nvSpPr>
        <xdr:cNvPr id="549" name="Text Box 2">
          <a:extLst>
            <a:ext uri="{FF2B5EF4-FFF2-40B4-BE49-F238E27FC236}">
              <a16:creationId xmlns:a16="http://schemas.microsoft.com/office/drawing/2014/main" id="{0ED0E124-38F4-4E37-9698-A779204BFA3D}"/>
            </a:ext>
          </a:extLst>
        </xdr:cNvPr>
        <xdr:cNvSpPr txBox="1">
          <a:spLocks noChangeArrowheads="1"/>
        </xdr:cNvSpPr>
      </xdr:nvSpPr>
      <xdr:spPr bwMode="auto">
        <a:xfrm>
          <a:off x="2962275" y="1724025"/>
          <a:ext cx="76200" cy="512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8970</xdr:rowOff>
    </xdr:to>
    <xdr:sp macro="" textlink="">
      <xdr:nvSpPr>
        <xdr:cNvPr id="550" name="Text Box 2">
          <a:extLst>
            <a:ext uri="{FF2B5EF4-FFF2-40B4-BE49-F238E27FC236}">
              <a16:creationId xmlns:a16="http://schemas.microsoft.com/office/drawing/2014/main" id="{950B36B3-C17D-4481-B514-8D86924F8E84}"/>
            </a:ext>
          </a:extLst>
        </xdr:cNvPr>
        <xdr:cNvSpPr txBox="1">
          <a:spLocks noChangeArrowheads="1"/>
        </xdr:cNvSpPr>
      </xdr:nvSpPr>
      <xdr:spPr bwMode="auto">
        <a:xfrm>
          <a:off x="2962275" y="1724025"/>
          <a:ext cx="76200" cy="550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295445</xdr:rowOff>
    </xdr:to>
    <xdr:sp macro="" textlink="">
      <xdr:nvSpPr>
        <xdr:cNvPr id="551" name="Text Box 2">
          <a:extLst>
            <a:ext uri="{FF2B5EF4-FFF2-40B4-BE49-F238E27FC236}">
              <a16:creationId xmlns:a16="http://schemas.microsoft.com/office/drawing/2014/main" id="{729FA782-3F6A-4309-8CFE-6897995D8BF1}"/>
            </a:ext>
          </a:extLst>
        </xdr:cNvPr>
        <xdr:cNvSpPr txBox="1">
          <a:spLocks noChangeArrowheads="1"/>
        </xdr:cNvSpPr>
      </xdr:nvSpPr>
      <xdr:spPr bwMode="auto">
        <a:xfrm>
          <a:off x="2962275" y="1724025"/>
          <a:ext cx="76200" cy="512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8970</xdr:rowOff>
    </xdr:to>
    <xdr:sp macro="" textlink="">
      <xdr:nvSpPr>
        <xdr:cNvPr id="552" name="Text Box 2">
          <a:extLst>
            <a:ext uri="{FF2B5EF4-FFF2-40B4-BE49-F238E27FC236}">
              <a16:creationId xmlns:a16="http://schemas.microsoft.com/office/drawing/2014/main" id="{EAD7CF7C-B2A8-4C00-878D-1ACC7D7B9255}"/>
            </a:ext>
          </a:extLst>
        </xdr:cNvPr>
        <xdr:cNvSpPr txBox="1">
          <a:spLocks noChangeArrowheads="1"/>
        </xdr:cNvSpPr>
      </xdr:nvSpPr>
      <xdr:spPr bwMode="auto">
        <a:xfrm>
          <a:off x="2962275" y="1724025"/>
          <a:ext cx="76200" cy="550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295445</xdr:rowOff>
    </xdr:to>
    <xdr:sp macro="" textlink="">
      <xdr:nvSpPr>
        <xdr:cNvPr id="553" name="Text Box 2">
          <a:extLst>
            <a:ext uri="{FF2B5EF4-FFF2-40B4-BE49-F238E27FC236}">
              <a16:creationId xmlns:a16="http://schemas.microsoft.com/office/drawing/2014/main" id="{AC8E7CBC-215D-4336-AE0A-8DC2EF8CEF1B}"/>
            </a:ext>
          </a:extLst>
        </xdr:cNvPr>
        <xdr:cNvSpPr txBox="1">
          <a:spLocks noChangeArrowheads="1"/>
        </xdr:cNvSpPr>
      </xdr:nvSpPr>
      <xdr:spPr bwMode="auto">
        <a:xfrm>
          <a:off x="2962275" y="1724025"/>
          <a:ext cx="76200" cy="512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8970</xdr:rowOff>
    </xdr:to>
    <xdr:sp macro="" textlink="">
      <xdr:nvSpPr>
        <xdr:cNvPr id="554" name="Text Box 2">
          <a:extLst>
            <a:ext uri="{FF2B5EF4-FFF2-40B4-BE49-F238E27FC236}">
              <a16:creationId xmlns:a16="http://schemas.microsoft.com/office/drawing/2014/main" id="{2322B785-ABCB-46EB-A516-F594289E80F0}"/>
            </a:ext>
          </a:extLst>
        </xdr:cNvPr>
        <xdr:cNvSpPr txBox="1">
          <a:spLocks noChangeArrowheads="1"/>
        </xdr:cNvSpPr>
      </xdr:nvSpPr>
      <xdr:spPr bwMode="auto">
        <a:xfrm>
          <a:off x="2962275" y="1724025"/>
          <a:ext cx="76200" cy="550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304243</xdr:rowOff>
    </xdr:to>
    <xdr:sp macro="" textlink="">
      <xdr:nvSpPr>
        <xdr:cNvPr id="555" name="Text Box 2">
          <a:extLst>
            <a:ext uri="{FF2B5EF4-FFF2-40B4-BE49-F238E27FC236}">
              <a16:creationId xmlns:a16="http://schemas.microsoft.com/office/drawing/2014/main" id="{41DF1133-D8B8-4B60-963C-50E6DE1D153A}"/>
            </a:ext>
          </a:extLst>
        </xdr:cNvPr>
        <xdr:cNvSpPr txBox="1">
          <a:spLocks noChangeArrowheads="1"/>
        </xdr:cNvSpPr>
      </xdr:nvSpPr>
      <xdr:spPr bwMode="auto">
        <a:xfrm>
          <a:off x="2962275" y="1724025"/>
          <a:ext cx="76200" cy="5218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304243</xdr:rowOff>
    </xdr:to>
    <xdr:sp macro="" textlink="">
      <xdr:nvSpPr>
        <xdr:cNvPr id="556" name="Text Box 2">
          <a:extLst>
            <a:ext uri="{FF2B5EF4-FFF2-40B4-BE49-F238E27FC236}">
              <a16:creationId xmlns:a16="http://schemas.microsoft.com/office/drawing/2014/main" id="{BB57BC67-995D-4C3D-A1F9-BC34FF702591}"/>
            </a:ext>
          </a:extLst>
        </xdr:cNvPr>
        <xdr:cNvSpPr txBox="1">
          <a:spLocks noChangeArrowheads="1"/>
        </xdr:cNvSpPr>
      </xdr:nvSpPr>
      <xdr:spPr bwMode="auto">
        <a:xfrm>
          <a:off x="2962275" y="1724025"/>
          <a:ext cx="76200" cy="5218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304243</xdr:rowOff>
    </xdr:to>
    <xdr:sp macro="" textlink="">
      <xdr:nvSpPr>
        <xdr:cNvPr id="557" name="Text Box 2">
          <a:extLst>
            <a:ext uri="{FF2B5EF4-FFF2-40B4-BE49-F238E27FC236}">
              <a16:creationId xmlns:a16="http://schemas.microsoft.com/office/drawing/2014/main" id="{1CCEDB7D-9812-4806-8231-151975C92722}"/>
            </a:ext>
          </a:extLst>
        </xdr:cNvPr>
        <xdr:cNvSpPr txBox="1">
          <a:spLocks noChangeArrowheads="1"/>
        </xdr:cNvSpPr>
      </xdr:nvSpPr>
      <xdr:spPr bwMode="auto">
        <a:xfrm>
          <a:off x="2962275" y="1724025"/>
          <a:ext cx="76200" cy="5218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18495</xdr:rowOff>
    </xdr:to>
    <xdr:sp macro="" textlink="">
      <xdr:nvSpPr>
        <xdr:cNvPr id="558" name="Text Box 2">
          <a:extLst>
            <a:ext uri="{FF2B5EF4-FFF2-40B4-BE49-F238E27FC236}">
              <a16:creationId xmlns:a16="http://schemas.microsoft.com/office/drawing/2014/main" id="{83E67B77-B9AC-483B-99F2-7B13F62A1849}"/>
            </a:ext>
          </a:extLst>
        </xdr:cNvPr>
        <xdr:cNvSpPr txBox="1">
          <a:spLocks noChangeArrowheads="1"/>
        </xdr:cNvSpPr>
      </xdr:nvSpPr>
      <xdr:spPr bwMode="auto">
        <a:xfrm>
          <a:off x="2962275" y="1724025"/>
          <a:ext cx="76200" cy="559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18495</xdr:rowOff>
    </xdr:to>
    <xdr:sp macro="" textlink="">
      <xdr:nvSpPr>
        <xdr:cNvPr id="559" name="Text Box 2">
          <a:extLst>
            <a:ext uri="{FF2B5EF4-FFF2-40B4-BE49-F238E27FC236}">
              <a16:creationId xmlns:a16="http://schemas.microsoft.com/office/drawing/2014/main" id="{F7946B3A-FBED-4A18-916C-A70C293FA299}"/>
            </a:ext>
          </a:extLst>
        </xdr:cNvPr>
        <xdr:cNvSpPr txBox="1">
          <a:spLocks noChangeArrowheads="1"/>
        </xdr:cNvSpPr>
      </xdr:nvSpPr>
      <xdr:spPr bwMode="auto">
        <a:xfrm>
          <a:off x="2962275" y="1724025"/>
          <a:ext cx="76200" cy="5599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304243</xdr:rowOff>
    </xdr:to>
    <xdr:sp macro="" textlink="">
      <xdr:nvSpPr>
        <xdr:cNvPr id="560" name="Text Box 2">
          <a:extLst>
            <a:ext uri="{FF2B5EF4-FFF2-40B4-BE49-F238E27FC236}">
              <a16:creationId xmlns:a16="http://schemas.microsoft.com/office/drawing/2014/main" id="{50B74C07-3E4B-4A5B-A80A-6D754D4461D9}"/>
            </a:ext>
          </a:extLst>
        </xdr:cNvPr>
        <xdr:cNvSpPr txBox="1">
          <a:spLocks noChangeArrowheads="1"/>
        </xdr:cNvSpPr>
      </xdr:nvSpPr>
      <xdr:spPr bwMode="auto">
        <a:xfrm>
          <a:off x="2962275" y="1724025"/>
          <a:ext cx="76200" cy="5218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304243</xdr:rowOff>
    </xdr:to>
    <xdr:sp macro="" textlink="">
      <xdr:nvSpPr>
        <xdr:cNvPr id="561" name="Text Box 2">
          <a:extLst>
            <a:ext uri="{FF2B5EF4-FFF2-40B4-BE49-F238E27FC236}">
              <a16:creationId xmlns:a16="http://schemas.microsoft.com/office/drawing/2014/main" id="{B037CDE4-4B03-4F83-A0A4-C8EA147FE7F2}"/>
            </a:ext>
          </a:extLst>
        </xdr:cNvPr>
        <xdr:cNvSpPr txBox="1">
          <a:spLocks noChangeArrowheads="1"/>
        </xdr:cNvSpPr>
      </xdr:nvSpPr>
      <xdr:spPr bwMode="auto">
        <a:xfrm>
          <a:off x="2962275" y="1724025"/>
          <a:ext cx="76200" cy="5218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304243</xdr:rowOff>
    </xdr:to>
    <xdr:sp macro="" textlink="">
      <xdr:nvSpPr>
        <xdr:cNvPr id="562" name="Text Box 2">
          <a:extLst>
            <a:ext uri="{FF2B5EF4-FFF2-40B4-BE49-F238E27FC236}">
              <a16:creationId xmlns:a16="http://schemas.microsoft.com/office/drawing/2014/main" id="{C0BFCBB3-E3A8-4B6B-A477-AA2A1CBEB663}"/>
            </a:ext>
          </a:extLst>
        </xdr:cNvPr>
        <xdr:cNvSpPr txBox="1">
          <a:spLocks noChangeArrowheads="1"/>
        </xdr:cNvSpPr>
      </xdr:nvSpPr>
      <xdr:spPr bwMode="auto">
        <a:xfrm>
          <a:off x="2962275" y="1724025"/>
          <a:ext cx="76200" cy="5218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295445</xdr:rowOff>
    </xdr:to>
    <xdr:sp macro="" textlink="">
      <xdr:nvSpPr>
        <xdr:cNvPr id="563" name="Text Box 2">
          <a:extLst>
            <a:ext uri="{FF2B5EF4-FFF2-40B4-BE49-F238E27FC236}">
              <a16:creationId xmlns:a16="http://schemas.microsoft.com/office/drawing/2014/main" id="{576C84B3-C25C-4B14-B53E-0241C52E810F}"/>
            </a:ext>
          </a:extLst>
        </xdr:cNvPr>
        <xdr:cNvSpPr txBox="1">
          <a:spLocks noChangeArrowheads="1"/>
        </xdr:cNvSpPr>
      </xdr:nvSpPr>
      <xdr:spPr bwMode="auto">
        <a:xfrm>
          <a:off x="2962275" y="1724025"/>
          <a:ext cx="76200" cy="512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295445</xdr:rowOff>
    </xdr:to>
    <xdr:sp macro="" textlink="">
      <xdr:nvSpPr>
        <xdr:cNvPr id="564" name="Text Box 2">
          <a:extLst>
            <a:ext uri="{FF2B5EF4-FFF2-40B4-BE49-F238E27FC236}">
              <a16:creationId xmlns:a16="http://schemas.microsoft.com/office/drawing/2014/main" id="{01A4615A-E5DF-45DE-AFFE-0C1E62DB9924}"/>
            </a:ext>
          </a:extLst>
        </xdr:cNvPr>
        <xdr:cNvSpPr txBox="1">
          <a:spLocks noChangeArrowheads="1"/>
        </xdr:cNvSpPr>
      </xdr:nvSpPr>
      <xdr:spPr bwMode="auto">
        <a:xfrm>
          <a:off x="2962275" y="1724025"/>
          <a:ext cx="76200" cy="512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291223</xdr:rowOff>
    </xdr:to>
    <xdr:sp macro="" textlink="">
      <xdr:nvSpPr>
        <xdr:cNvPr id="565" name="Text Box 2">
          <a:extLst>
            <a:ext uri="{FF2B5EF4-FFF2-40B4-BE49-F238E27FC236}">
              <a16:creationId xmlns:a16="http://schemas.microsoft.com/office/drawing/2014/main" id="{37BFC260-A52A-4EC6-93F8-8590B88D1CDD}"/>
            </a:ext>
          </a:extLst>
        </xdr:cNvPr>
        <xdr:cNvSpPr txBox="1">
          <a:spLocks noChangeArrowheads="1"/>
        </xdr:cNvSpPr>
      </xdr:nvSpPr>
      <xdr:spPr bwMode="auto">
        <a:xfrm>
          <a:off x="2962275" y="1724025"/>
          <a:ext cx="76200" cy="51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8110</xdr:rowOff>
    </xdr:to>
    <xdr:sp macro="" textlink="">
      <xdr:nvSpPr>
        <xdr:cNvPr id="566" name="Text Box 2">
          <a:extLst>
            <a:ext uri="{FF2B5EF4-FFF2-40B4-BE49-F238E27FC236}">
              <a16:creationId xmlns:a16="http://schemas.microsoft.com/office/drawing/2014/main" id="{83C260A1-1375-4FEB-8F21-2F48EAEF9893}"/>
            </a:ext>
          </a:extLst>
        </xdr:cNvPr>
        <xdr:cNvSpPr txBox="1">
          <a:spLocks noChangeArrowheads="1"/>
        </xdr:cNvSpPr>
      </xdr:nvSpPr>
      <xdr:spPr bwMode="auto">
        <a:xfrm>
          <a:off x="2962275" y="1724025"/>
          <a:ext cx="76200" cy="5496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291223</xdr:rowOff>
    </xdr:to>
    <xdr:sp macro="" textlink="">
      <xdr:nvSpPr>
        <xdr:cNvPr id="567" name="Text Box 2">
          <a:extLst>
            <a:ext uri="{FF2B5EF4-FFF2-40B4-BE49-F238E27FC236}">
              <a16:creationId xmlns:a16="http://schemas.microsoft.com/office/drawing/2014/main" id="{1B2BACB3-2742-40A9-917E-4DB7BD7DABB2}"/>
            </a:ext>
          </a:extLst>
        </xdr:cNvPr>
        <xdr:cNvSpPr txBox="1">
          <a:spLocks noChangeArrowheads="1"/>
        </xdr:cNvSpPr>
      </xdr:nvSpPr>
      <xdr:spPr bwMode="auto">
        <a:xfrm>
          <a:off x="2962275" y="1724025"/>
          <a:ext cx="76200" cy="51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8110</xdr:rowOff>
    </xdr:to>
    <xdr:sp macro="" textlink="">
      <xdr:nvSpPr>
        <xdr:cNvPr id="568" name="Text Box 2">
          <a:extLst>
            <a:ext uri="{FF2B5EF4-FFF2-40B4-BE49-F238E27FC236}">
              <a16:creationId xmlns:a16="http://schemas.microsoft.com/office/drawing/2014/main" id="{DFEC5D1D-5B49-41D6-A617-200582A8A5D9}"/>
            </a:ext>
          </a:extLst>
        </xdr:cNvPr>
        <xdr:cNvSpPr txBox="1">
          <a:spLocks noChangeArrowheads="1"/>
        </xdr:cNvSpPr>
      </xdr:nvSpPr>
      <xdr:spPr bwMode="auto">
        <a:xfrm>
          <a:off x="2962275" y="1724025"/>
          <a:ext cx="76200" cy="5496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291223</xdr:rowOff>
    </xdr:to>
    <xdr:sp macro="" textlink="">
      <xdr:nvSpPr>
        <xdr:cNvPr id="569" name="Text Box 2">
          <a:extLst>
            <a:ext uri="{FF2B5EF4-FFF2-40B4-BE49-F238E27FC236}">
              <a16:creationId xmlns:a16="http://schemas.microsoft.com/office/drawing/2014/main" id="{932BD739-07AE-45E7-86E9-1EE45DDCDEA7}"/>
            </a:ext>
          </a:extLst>
        </xdr:cNvPr>
        <xdr:cNvSpPr txBox="1">
          <a:spLocks noChangeArrowheads="1"/>
        </xdr:cNvSpPr>
      </xdr:nvSpPr>
      <xdr:spPr bwMode="auto">
        <a:xfrm>
          <a:off x="2962275" y="1724025"/>
          <a:ext cx="76200" cy="51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8110</xdr:rowOff>
    </xdr:to>
    <xdr:sp macro="" textlink="">
      <xdr:nvSpPr>
        <xdr:cNvPr id="570" name="Text Box 2">
          <a:extLst>
            <a:ext uri="{FF2B5EF4-FFF2-40B4-BE49-F238E27FC236}">
              <a16:creationId xmlns:a16="http://schemas.microsoft.com/office/drawing/2014/main" id="{99274BA3-DC5E-414D-811C-6AA9BBEEADA5}"/>
            </a:ext>
          </a:extLst>
        </xdr:cNvPr>
        <xdr:cNvSpPr txBox="1">
          <a:spLocks noChangeArrowheads="1"/>
        </xdr:cNvSpPr>
      </xdr:nvSpPr>
      <xdr:spPr bwMode="auto">
        <a:xfrm>
          <a:off x="2962275" y="1724025"/>
          <a:ext cx="76200" cy="5496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71" name="Text Box 2">
          <a:extLst>
            <a:ext uri="{FF2B5EF4-FFF2-40B4-BE49-F238E27FC236}">
              <a16:creationId xmlns:a16="http://schemas.microsoft.com/office/drawing/2014/main" id="{B855B12E-63C8-4F33-BF8A-0677AA164B7E}"/>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72" name="Text Box 2">
          <a:extLst>
            <a:ext uri="{FF2B5EF4-FFF2-40B4-BE49-F238E27FC236}">
              <a16:creationId xmlns:a16="http://schemas.microsoft.com/office/drawing/2014/main" id="{10802314-9835-462F-826B-D2125C587389}"/>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73" name="Text Box 2">
          <a:extLst>
            <a:ext uri="{FF2B5EF4-FFF2-40B4-BE49-F238E27FC236}">
              <a16:creationId xmlns:a16="http://schemas.microsoft.com/office/drawing/2014/main" id="{35D4D2C6-1FAB-49CA-B7AB-CD41E56C359E}"/>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17635</xdr:rowOff>
    </xdr:to>
    <xdr:sp macro="" textlink="">
      <xdr:nvSpPr>
        <xdr:cNvPr id="574" name="Text Box 2">
          <a:extLst>
            <a:ext uri="{FF2B5EF4-FFF2-40B4-BE49-F238E27FC236}">
              <a16:creationId xmlns:a16="http://schemas.microsoft.com/office/drawing/2014/main" id="{80675103-18C7-49B1-B9C5-376B3448C779}"/>
            </a:ext>
          </a:extLst>
        </xdr:cNvPr>
        <xdr:cNvSpPr txBox="1">
          <a:spLocks noChangeArrowheads="1"/>
        </xdr:cNvSpPr>
      </xdr:nvSpPr>
      <xdr:spPr bwMode="auto">
        <a:xfrm>
          <a:off x="2962275" y="1724025"/>
          <a:ext cx="76200" cy="559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17635</xdr:rowOff>
    </xdr:to>
    <xdr:sp macro="" textlink="">
      <xdr:nvSpPr>
        <xdr:cNvPr id="575" name="Text Box 2">
          <a:extLst>
            <a:ext uri="{FF2B5EF4-FFF2-40B4-BE49-F238E27FC236}">
              <a16:creationId xmlns:a16="http://schemas.microsoft.com/office/drawing/2014/main" id="{15F4507B-30C3-4327-9CD2-3C794A0D7801}"/>
            </a:ext>
          </a:extLst>
        </xdr:cNvPr>
        <xdr:cNvSpPr txBox="1">
          <a:spLocks noChangeArrowheads="1"/>
        </xdr:cNvSpPr>
      </xdr:nvSpPr>
      <xdr:spPr bwMode="auto">
        <a:xfrm>
          <a:off x="2962275" y="1724025"/>
          <a:ext cx="76200" cy="559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76" name="Text Box 2">
          <a:extLst>
            <a:ext uri="{FF2B5EF4-FFF2-40B4-BE49-F238E27FC236}">
              <a16:creationId xmlns:a16="http://schemas.microsoft.com/office/drawing/2014/main" id="{2002A5F3-902F-41D2-9C06-925877454BD5}"/>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77" name="Text Box 2">
          <a:extLst>
            <a:ext uri="{FF2B5EF4-FFF2-40B4-BE49-F238E27FC236}">
              <a16:creationId xmlns:a16="http://schemas.microsoft.com/office/drawing/2014/main" id="{66D0A586-83FC-4B23-B5A4-6FE1C15D2F59}"/>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78" name="Text Box 2">
          <a:extLst>
            <a:ext uri="{FF2B5EF4-FFF2-40B4-BE49-F238E27FC236}">
              <a16:creationId xmlns:a16="http://schemas.microsoft.com/office/drawing/2014/main" id="{AB68EE5E-861D-4969-8138-208360A89093}"/>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291223</xdr:rowOff>
    </xdr:to>
    <xdr:sp macro="" textlink="">
      <xdr:nvSpPr>
        <xdr:cNvPr id="579" name="Text Box 2">
          <a:extLst>
            <a:ext uri="{FF2B5EF4-FFF2-40B4-BE49-F238E27FC236}">
              <a16:creationId xmlns:a16="http://schemas.microsoft.com/office/drawing/2014/main" id="{41868911-FC92-4C6E-926E-49DEF68BD0CA}"/>
            </a:ext>
          </a:extLst>
        </xdr:cNvPr>
        <xdr:cNvSpPr txBox="1">
          <a:spLocks noChangeArrowheads="1"/>
        </xdr:cNvSpPr>
      </xdr:nvSpPr>
      <xdr:spPr bwMode="auto">
        <a:xfrm>
          <a:off x="2962275" y="1724025"/>
          <a:ext cx="76200" cy="51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291223</xdr:rowOff>
    </xdr:to>
    <xdr:sp macro="" textlink="">
      <xdr:nvSpPr>
        <xdr:cNvPr id="580" name="Text Box 2">
          <a:extLst>
            <a:ext uri="{FF2B5EF4-FFF2-40B4-BE49-F238E27FC236}">
              <a16:creationId xmlns:a16="http://schemas.microsoft.com/office/drawing/2014/main" id="{4D35DA77-E7B7-4E53-8493-4AA1510B2D5D}"/>
            </a:ext>
          </a:extLst>
        </xdr:cNvPr>
        <xdr:cNvSpPr txBox="1">
          <a:spLocks noChangeArrowheads="1"/>
        </xdr:cNvSpPr>
      </xdr:nvSpPr>
      <xdr:spPr bwMode="auto">
        <a:xfrm>
          <a:off x="2962275" y="1724025"/>
          <a:ext cx="76200" cy="51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291223</xdr:rowOff>
    </xdr:to>
    <xdr:sp macro="" textlink="">
      <xdr:nvSpPr>
        <xdr:cNvPr id="581" name="Text Box 2">
          <a:extLst>
            <a:ext uri="{FF2B5EF4-FFF2-40B4-BE49-F238E27FC236}">
              <a16:creationId xmlns:a16="http://schemas.microsoft.com/office/drawing/2014/main" id="{B854F5C0-4265-4DE1-A255-E85A94A81B0C}"/>
            </a:ext>
          </a:extLst>
        </xdr:cNvPr>
        <xdr:cNvSpPr txBox="1">
          <a:spLocks noChangeArrowheads="1"/>
        </xdr:cNvSpPr>
      </xdr:nvSpPr>
      <xdr:spPr bwMode="auto">
        <a:xfrm>
          <a:off x="2962275" y="1724025"/>
          <a:ext cx="76200" cy="51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8110</xdr:rowOff>
    </xdr:to>
    <xdr:sp macro="" textlink="">
      <xdr:nvSpPr>
        <xdr:cNvPr id="582" name="Text Box 2">
          <a:extLst>
            <a:ext uri="{FF2B5EF4-FFF2-40B4-BE49-F238E27FC236}">
              <a16:creationId xmlns:a16="http://schemas.microsoft.com/office/drawing/2014/main" id="{9E35E3E8-76D8-4804-8EAC-2844BBA4492B}"/>
            </a:ext>
          </a:extLst>
        </xdr:cNvPr>
        <xdr:cNvSpPr txBox="1">
          <a:spLocks noChangeArrowheads="1"/>
        </xdr:cNvSpPr>
      </xdr:nvSpPr>
      <xdr:spPr bwMode="auto">
        <a:xfrm>
          <a:off x="2962275" y="1724025"/>
          <a:ext cx="76200" cy="5496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291223</xdr:rowOff>
    </xdr:to>
    <xdr:sp macro="" textlink="">
      <xdr:nvSpPr>
        <xdr:cNvPr id="583" name="Text Box 2">
          <a:extLst>
            <a:ext uri="{FF2B5EF4-FFF2-40B4-BE49-F238E27FC236}">
              <a16:creationId xmlns:a16="http://schemas.microsoft.com/office/drawing/2014/main" id="{96EFE34D-3573-46BD-B6AC-E771F373BD06}"/>
            </a:ext>
          </a:extLst>
        </xdr:cNvPr>
        <xdr:cNvSpPr txBox="1">
          <a:spLocks noChangeArrowheads="1"/>
        </xdr:cNvSpPr>
      </xdr:nvSpPr>
      <xdr:spPr bwMode="auto">
        <a:xfrm>
          <a:off x="2962275" y="1724025"/>
          <a:ext cx="76200" cy="51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8110</xdr:rowOff>
    </xdr:to>
    <xdr:sp macro="" textlink="">
      <xdr:nvSpPr>
        <xdr:cNvPr id="584" name="Text Box 2">
          <a:extLst>
            <a:ext uri="{FF2B5EF4-FFF2-40B4-BE49-F238E27FC236}">
              <a16:creationId xmlns:a16="http://schemas.microsoft.com/office/drawing/2014/main" id="{8C84B460-BD2E-40CD-AE02-94E6C53603F6}"/>
            </a:ext>
          </a:extLst>
        </xdr:cNvPr>
        <xdr:cNvSpPr txBox="1">
          <a:spLocks noChangeArrowheads="1"/>
        </xdr:cNvSpPr>
      </xdr:nvSpPr>
      <xdr:spPr bwMode="auto">
        <a:xfrm>
          <a:off x="2962275" y="1724025"/>
          <a:ext cx="76200" cy="5496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291223</xdr:rowOff>
    </xdr:to>
    <xdr:sp macro="" textlink="">
      <xdr:nvSpPr>
        <xdr:cNvPr id="585" name="Text Box 2">
          <a:extLst>
            <a:ext uri="{FF2B5EF4-FFF2-40B4-BE49-F238E27FC236}">
              <a16:creationId xmlns:a16="http://schemas.microsoft.com/office/drawing/2014/main" id="{797E799A-9CBA-487F-843C-43D87C229838}"/>
            </a:ext>
          </a:extLst>
        </xdr:cNvPr>
        <xdr:cNvSpPr txBox="1">
          <a:spLocks noChangeArrowheads="1"/>
        </xdr:cNvSpPr>
      </xdr:nvSpPr>
      <xdr:spPr bwMode="auto">
        <a:xfrm>
          <a:off x="2962275" y="1724025"/>
          <a:ext cx="76200" cy="51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8110</xdr:rowOff>
    </xdr:to>
    <xdr:sp macro="" textlink="">
      <xdr:nvSpPr>
        <xdr:cNvPr id="586" name="Text Box 2">
          <a:extLst>
            <a:ext uri="{FF2B5EF4-FFF2-40B4-BE49-F238E27FC236}">
              <a16:creationId xmlns:a16="http://schemas.microsoft.com/office/drawing/2014/main" id="{138A8BB4-CEF9-4107-B01A-EBE505D66A9F}"/>
            </a:ext>
          </a:extLst>
        </xdr:cNvPr>
        <xdr:cNvSpPr txBox="1">
          <a:spLocks noChangeArrowheads="1"/>
        </xdr:cNvSpPr>
      </xdr:nvSpPr>
      <xdr:spPr bwMode="auto">
        <a:xfrm>
          <a:off x="2962275" y="1724025"/>
          <a:ext cx="76200" cy="5496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87" name="Text Box 2">
          <a:extLst>
            <a:ext uri="{FF2B5EF4-FFF2-40B4-BE49-F238E27FC236}">
              <a16:creationId xmlns:a16="http://schemas.microsoft.com/office/drawing/2014/main" id="{45DF45CF-71DB-4842-8860-4D59152962F1}"/>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88" name="Text Box 2">
          <a:extLst>
            <a:ext uri="{FF2B5EF4-FFF2-40B4-BE49-F238E27FC236}">
              <a16:creationId xmlns:a16="http://schemas.microsoft.com/office/drawing/2014/main" id="{5C97AB69-5BB3-4617-B754-07403409CD8A}"/>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89" name="Text Box 2">
          <a:extLst>
            <a:ext uri="{FF2B5EF4-FFF2-40B4-BE49-F238E27FC236}">
              <a16:creationId xmlns:a16="http://schemas.microsoft.com/office/drawing/2014/main" id="{BD6BD29C-7AC9-4B71-B112-C202D244885C}"/>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17635</xdr:rowOff>
    </xdr:to>
    <xdr:sp macro="" textlink="">
      <xdr:nvSpPr>
        <xdr:cNvPr id="590" name="Text Box 2">
          <a:extLst>
            <a:ext uri="{FF2B5EF4-FFF2-40B4-BE49-F238E27FC236}">
              <a16:creationId xmlns:a16="http://schemas.microsoft.com/office/drawing/2014/main" id="{8990798F-920A-40AB-97FD-2A7C074CEC6E}"/>
            </a:ext>
          </a:extLst>
        </xdr:cNvPr>
        <xdr:cNvSpPr txBox="1">
          <a:spLocks noChangeArrowheads="1"/>
        </xdr:cNvSpPr>
      </xdr:nvSpPr>
      <xdr:spPr bwMode="auto">
        <a:xfrm>
          <a:off x="2962275" y="1724025"/>
          <a:ext cx="76200" cy="559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7</xdr:row>
      <xdr:rowOff>17635</xdr:rowOff>
    </xdr:to>
    <xdr:sp macro="" textlink="">
      <xdr:nvSpPr>
        <xdr:cNvPr id="591" name="Text Box 2">
          <a:extLst>
            <a:ext uri="{FF2B5EF4-FFF2-40B4-BE49-F238E27FC236}">
              <a16:creationId xmlns:a16="http://schemas.microsoft.com/office/drawing/2014/main" id="{5F3E27FC-6CAE-4098-8384-C60ECD1A56E0}"/>
            </a:ext>
          </a:extLst>
        </xdr:cNvPr>
        <xdr:cNvSpPr txBox="1">
          <a:spLocks noChangeArrowheads="1"/>
        </xdr:cNvSpPr>
      </xdr:nvSpPr>
      <xdr:spPr bwMode="auto">
        <a:xfrm>
          <a:off x="2962275" y="1724025"/>
          <a:ext cx="76200" cy="559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92" name="Text Box 2">
          <a:extLst>
            <a:ext uri="{FF2B5EF4-FFF2-40B4-BE49-F238E27FC236}">
              <a16:creationId xmlns:a16="http://schemas.microsoft.com/office/drawing/2014/main" id="{E93377D4-66C3-400C-934F-2D1043D2F8B8}"/>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93" name="Text Box 2">
          <a:extLst>
            <a:ext uri="{FF2B5EF4-FFF2-40B4-BE49-F238E27FC236}">
              <a16:creationId xmlns:a16="http://schemas.microsoft.com/office/drawing/2014/main" id="{224CA360-68DF-416A-93A0-E5CB12A10948}"/>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303383</xdr:rowOff>
    </xdr:to>
    <xdr:sp macro="" textlink="">
      <xdr:nvSpPr>
        <xdr:cNvPr id="594" name="Text Box 2">
          <a:extLst>
            <a:ext uri="{FF2B5EF4-FFF2-40B4-BE49-F238E27FC236}">
              <a16:creationId xmlns:a16="http://schemas.microsoft.com/office/drawing/2014/main" id="{8F72A5B9-AD15-4CD0-A8E7-06CAC4908F38}"/>
            </a:ext>
          </a:extLst>
        </xdr:cNvPr>
        <xdr:cNvSpPr txBox="1">
          <a:spLocks noChangeArrowheads="1"/>
        </xdr:cNvSpPr>
      </xdr:nvSpPr>
      <xdr:spPr bwMode="auto">
        <a:xfrm>
          <a:off x="2962275" y="1724025"/>
          <a:ext cx="76200" cy="5210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291223</xdr:rowOff>
    </xdr:to>
    <xdr:sp macro="" textlink="">
      <xdr:nvSpPr>
        <xdr:cNvPr id="595" name="Text Box 2">
          <a:extLst>
            <a:ext uri="{FF2B5EF4-FFF2-40B4-BE49-F238E27FC236}">
              <a16:creationId xmlns:a16="http://schemas.microsoft.com/office/drawing/2014/main" id="{40234907-406D-4E55-9F4B-9A23A9EC97EF}"/>
            </a:ext>
          </a:extLst>
        </xdr:cNvPr>
        <xdr:cNvSpPr txBox="1">
          <a:spLocks noChangeArrowheads="1"/>
        </xdr:cNvSpPr>
      </xdr:nvSpPr>
      <xdr:spPr bwMode="auto">
        <a:xfrm>
          <a:off x="2962275" y="1724025"/>
          <a:ext cx="76200" cy="51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4</xdr:row>
      <xdr:rowOff>0</xdr:rowOff>
    </xdr:from>
    <xdr:to>
      <xdr:col>3</xdr:col>
      <xdr:colOff>180975</xdr:colOff>
      <xdr:row>6</xdr:row>
      <xdr:rowOff>291223</xdr:rowOff>
    </xdr:to>
    <xdr:sp macro="" textlink="">
      <xdr:nvSpPr>
        <xdr:cNvPr id="596" name="Text Box 2">
          <a:extLst>
            <a:ext uri="{FF2B5EF4-FFF2-40B4-BE49-F238E27FC236}">
              <a16:creationId xmlns:a16="http://schemas.microsoft.com/office/drawing/2014/main" id="{85965A8D-9BFF-4201-A4B2-EC8511647045}"/>
            </a:ext>
          </a:extLst>
        </xdr:cNvPr>
        <xdr:cNvSpPr txBox="1">
          <a:spLocks noChangeArrowheads="1"/>
        </xdr:cNvSpPr>
      </xdr:nvSpPr>
      <xdr:spPr bwMode="auto">
        <a:xfrm>
          <a:off x="2962275" y="1724025"/>
          <a:ext cx="76200" cy="5115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104775</xdr:colOff>
      <xdr:row>198</xdr:row>
      <xdr:rowOff>0</xdr:rowOff>
    </xdr:from>
    <xdr:ext cx="76200" cy="208131"/>
    <xdr:sp macro="" textlink="">
      <xdr:nvSpPr>
        <xdr:cNvPr id="33" name="Text Box 2">
          <a:extLst>
            <a:ext uri="{FF2B5EF4-FFF2-40B4-BE49-F238E27FC236}">
              <a16:creationId xmlns:a16="http://schemas.microsoft.com/office/drawing/2014/main" id="{1C998CED-1B2B-4D07-8D00-94B0E3FC6F95}"/>
            </a:ext>
          </a:extLst>
        </xdr:cNvPr>
        <xdr:cNvSpPr txBox="1">
          <a:spLocks noChangeArrowheads="1"/>
        </xdr:cNvSpPr>
      </xdr:nvSpPr>
      <xdr:spPr bwMode="auto">
        <a:xfrm>
          <a:off x="2878455" y="10145268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34" name="Text Box 2">
          <a:extLst>
            <a:ext uri="{FF2B5EF4-FFF2-40B4-BE49-F238E27FC236}">
              <a16:creationId xmlns:a16="http://schemas.microsoft.com/office/drawing/2014/main" id="{6DC6A12F-E4A5-4E4A-A60F-132C6C9BBF68}"/>
            </a:ext>
          </a:extLst>
        </xdr:cNvPr>
        <xdr:cNvSpPr txBox="1">
          <a:spLocks noChangeArrowheads="1"/>
        </xdr:cNvSpPr>
      </xdr:nvSpPr>
      <xdr:spPr bwMode="auto">
        <a:xfrm>
          <a:off x="2878455" y="10145268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35" name="Text Box 2">
          <a:extLst>
            <a:ext uri="{FF2B5EF4-FFF2-40B4-BE49-F238E27FC236}">
              <a16:creationId xmlns:a16="http://schemas.microsoft.com/office/drawing/2014/main" id="{601B5E13-1FEA-45C4-BD59-68C01456899B}"/>
            </a:ext>
          </a:extLst>
        </xdr:cNvPr>
        <xdr:cNvSpPr txBox="1">
          <a:spLocks noChangeArrowheads="1"/>
        </xdr:cNvSpPr>
      </xdr:nvSpPr>
      <xdr:spPr bwMode="auto">
        <a:xfrm>
          <a:off x="2878455" y="10145268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36" name="Text Box 2">
          <a:extLst>
            <a:ext uri="{FF2B5EF4-FFF2-40B4-BE49-F238E27FC236}">
              <a16:creationId xmlns:a16="http://schemas.microsoft.com/office/drawing/2014/main" id="{7533978D-7C11-49F0-B3B5-1B52693369F1}"/>
            </a:ext>
          </a:extLst>
        </xdr:cNvPr>
        <xdr:cNvSpPr txBox="1">
          <a:spLocks noChangeArrowheads="1"/>
        </xdr:cNvSpPr>
      </xdr:nvSpPr>
      <xdr:spPr bwMode="auto">
        <a:xfrm>
          <a:off x="2878455" y="10145268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37" name="Text Box 2">
          <a:extLst>
            <a:ext uri="{FF2B5EF4-FFF2-40B4-BE49-F238E27FC236}">
              <a16:creationId xmlns:a16="http://schemas.microsoft.com/office/drawing/2014/main" id="{5E6CEE51-D75A-45A4-B9E2-5E56DC1793F9}"/>
            </a:ext>
          </a:extLst>
        </xdr:cNvPr>
        <xdr:cNvSpPr txBox="1">
          <a:spLocks noChangeArrowheads="1"/>
        </xdr:cNvSpPr>
      </xdr:nvSpPr>
      <xdr:spPr bwMode="auto">
        <a:xfrm>
          <a:off x="2878455" y="10145268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38" name="Text Box 2">
          <a:extLst>
            <a:ext uri="{FF2B5EF4-FFF2-40B4-BE49-F238E27FC236}">
              <a16:creationId xmlns:a16="http://schemas.microsoft.com/office/drawing/2014/main" id="{19854CE4-106B-4CAC-B807-77AD21F3D9AA}"/>
            </a:ext>
          </a:extLst>
        </xdr:cNvPr>
        <xdr:cNvSpPr txBox="1">
          <a:spLocks noChangeArrowheads="1"/>
        </xdr:cNvSpPr>
      </xdr:nvSpPr>
      <xdr:spPr bwMode="auto">
        <a:xfrm>
          <a:off x="2878455" y="10145268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39" name="Text Box 2">
          <a:extLst>
            <a:ext uri="{FF2B5EF4-FFF2-40B4-BE49-F238E27FC236}">
              <a16:creationId xmlns:a16="http://schemas.microsoft.com/office/drawing/2014/main" id="{16319B6A-6FE2-4974-86E8-21BB793D2535}"/>
            </a:ext>
          </a:extLst>
        </xdr:cNvPr>
        <xdr:cNvSpPr txBox="1">
          <a:spLocks noChangeArrowheads="1"/>
        </xdr:cNvSpPr>
      </xdr:nvSpPr>
      <xdr:spPr bwMode="auto">
        <a:xfrm>
          <a:off x="2878455" y="10145268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40" name="Text Box 2">
          <a:extLst>
            <a:ext uri="{FF2B5EF4-FFF2-40B4-BE49-F238E27FC236}">
              <a16:creationId xmlns:a16="http://schemas.microsoft.com/office/drawing/2014/main" id="{E56625A4-8203-4C07-A698-6EBEE5129A90}"/>
            </a:ext>
          </a:extLst>
        </xdr:cNvPr>
        <xdr:cNvSpPr txBox="1">
          <a:spLocks noChangeArrowheads="1"/>
        </xdr:cNvSpPr>
      </xdr:nvSpPr>
      <xdr:spPr bwMode="auto">
        <a:xfrm>
          <a:off x="2878455" y="10145268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oneCellAnchor>
  <xdr:oneCellAnchor>
    <xdr:from>
      <xdr:col>3</xdr:col>
      <xdr:colOff>104775</xdr:colOff>
      <xdr:row>198</xdr:row>
      <xdr:rowOff>0</xdr:rowOff>
    </xdr:from>
    <xdr:ext cx="76200" cy="206300"/>
    <xdr:sp macro="" textlink="">
      <xdr:nvSpPr>
        <xdr:cNvPr id="41" name="Text Box 2">
          <a:extLst>
            <a:ext uri="{FF2B5EF4-FFF2-40B4-BE49-F238E27FC236}">
              <a16:creationId xmlns:a16="http://schemas.microsoft.com/office/drawing/2014/main" id="{69876E10-58A2-4D0F-87AB-9C9F70409384}"/>
            </a:ext>
          </a:extLst>
        </xdr:cNvPr>
        <xdr:cNvSpPr txBox="1">
          <a:spLocks noChangeArrowheads="1"/>
        </xdr:cNvSpPr>
      </xdr:nvSpPr>
      <xdr:spPr bwMode="auto">
        <a:xfrm>
          <a:off x="2878455" y="10145268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42" name="Text Box 2">
          <a:extLst>
            <a:ext uri="{FF2B5EF4-FFF2-40B4-BE49-F238E27FC236}">
              <a16:creationId xmlns:a16="http://schemas.microsoft.com/office/drawing/2014/main" id="{3ECF8378-C3FC-4802-A1DB-A4648FA3EFE3}"/>
            </a:ext>
          </a:extLst>
        </xdr:cNvPr>
        <xdr:cNvSpPr txBox="1">
          <a:spLocks noChangeArrowheads="1"/>
        </xdr:cNvSpPr>
      </xdr:nvSpPr>
      <xdr:spPr bwMode="auto">
        <a:xfrm>
          <a:off x="2878455" y="10145268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43" name="Text Box 2">
          <a:extLst>
            <a:ext uri="{FF2B5EF4-FFF2-40B4-BE49-F238E27FC236}">
              <a16:creationId xmlns:a16="http://schemas.microsoft.com/office/drawing/2014/main" id="{D83C2D13-C542-40EC-ADAB-5DD5A7A2B2DB}"/>
            </a:ext>
          </a:extLst>
        </xdr:cNvPr>
        <xdr:cNvSpPr txBox="1">
          <a:spLocks noChangeArrowheads="1"/>
        </xdr:cNvSpPr>
      </xdr:nvSpPr>
      <xdr:spPr bwMode="auto">
        <a:xfrm>
          <a:off x="2878455" y="10145268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44" name="Text Box 2">
          <a:extLst>
            <a:ext uri="{FF2B5EF4-FFF2-40B4-BE49-F238E27FC236}">
              <a16:creationId xmlns:a16="http://schemas.microsoft.com/office/drawing/2014/main" id="{548F41F0-30BD-48CD-897F-DDDC8D46F31F}"/>
            </a:ext>
          </a:extLst>
        </xdr:cNvPr>
        <xdr:cNvSpPr txBox="1">
          <a:spLocks noChangeArrowheads="1"/>
        </xdr:cNvSpPr>
      </xdr:nvSpPr>
      <xdr:spPr bwMode="auto">
        <a:xfrm>
          <a:off x="2878455" y="10145268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45" name="Text Box 2">
          <a:extLst>
            <a:ext uri="{FF2B5EF4-FFF2-40B4-BE49-F238E27FC236}">
              <a16:creationId xmlns:a16="http://schemas.microsoft.com/office/drawing/2014/main" id="{F619C352-0680-48B8-8E87-7DCA9DE7B500}"/>
            </a:ext>
          </a:extLst>
        </xdr:cNvPr>
        <xdr:cNvSpPr txBox="1">
          <a:spLocks noChangeArrowheads="1"/>
        </xdr:cNvSpPr>
      </xdr:nvSpPr>
      <xdr:spPr bwMode="auto">
        <a:xfrm>
          <a:off x="2878455" y="10145268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46" name="Text Box 2">
          <a:extLst>
            <a:ext uri="{FF2B5EF4-FFF2-40B4-BE49-F238E27FC236}">
              <a16:creationId xmlns:a16="http://schemas.microsoft.com/office/drawing/2014/main" id="{A93B4E5B-DCA3-463A-B9CA-755D3EA3D975}"/>
            </a:ext>
          </a:extLst>
        </xdr:cNvPr>
        <xdr:cNvSpPr txBox="1">
          <a:spLocks noChangeArrowheads="1"/>
        </xdr:cNvSpPr>
      </xdr:nvSpPr>
      <xdr:spPr bwMode="auto">
        <a:xfrm>
          <a:off x="2878455" y="10145268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18" name="Text Box 2">
          <a:extLst>
            <a:ext uri="{FF2B5EF4-FFF2-40B4-BE49-F238E27FC236}">
              <a16:creationId xmlns:a16="http://schemas.microsoft.com/office/drawing/2014/main" id="{38846FAE-6ABE-48D8-A75D-0C0117FC0250}"/>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19" name="Text Box 2">
          <a:extLst>
            <a:ext uri="{FF2B5EF4-FFF2-40B4-BE49-F238E27FC236}">
              <a16:creationId xmlns:a16="http://schemas.microsoft.com/office/drawing/2014/main" id="{1E7EAC9A-B356-4A47-B294-AB5BA38AB176}"/>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20" name="Text Box 2">
          <a:extLst>
            <a:ext uri="{FF2B5EF4-FFF2-40B4-BE49-F238E27FC236}">
              <a16:creationId xmlns:a16="http://schemas.microsoft.com/office/drawing/2014/main" id="{C435EC18-3428-403B-BFD1-60CB765527A0}"/>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21" name="Text Box 2">
          <a:extLst>
            <a:ext uri="{FF2B5EF4-FFF2-40B4-BE49-F238E27FC236}">
              <a16:creationId xmlns:a16="http://schemas.microsoft.com/office/drawing/2014/main" id="{1B9DEC8F-10E4-40AE-AA67-A691E8355FE4}"/>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22" name="Text Box 2">
          <a:extLst>
            <a:ext uri="{FF2B5EF4-FFF2-40B4-BE49-F238E27FC236}">
              <a16:creationId xmlns:a16="http://schemas.microsoft.com/office/drawing/2014/main" id="{5AB3D364-CFEA-48D1-976B-57209B59D833}"/>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23" name="Text Box 2">
          <a:extLst>
            <a:ext uri="{FF2B5EF4-FFF2-40B4-BE49-F238E27FC236}">
              <a16:creationId xmlns:a16="http://schemas.microsoft.com/office/drawing/2014/main" id="{A6AE46CB-4796-48D6-A3AE-DEF26B198CDA}"/>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24" name="Text Box 2">
          <a:extLst>
            <a:ext uri="{FF2B5EF4-FFF2-40B4-BE49-F238E27FC236}">
              <a16:creationId xmlns:a16="http://schemas.microsoft.com/office/drawing/2014/main" id="{9B1B61B6-4EEC-4A26-94C8-20B89DD1572F}"/>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25" name="Text Box 2">
          <a:extLst>
            <a:ext uri="{FF2B5EF4-FFF2-40B4-BE49-F238E27FC236}">
              <a16:creationId xmlns:a16="http://schemas.microsoft.com/office/drawing/2014/main" id="{4D5B347C-7C46-4D90-BC8B-757B09BD8DBB}"/>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oneCellAnchor>
  <xdr:oneCellAnchor>
    <xdr:from>
      <xdr:col>3</xdr:col>
      <xdr:colOff>104775</xdr:colOff>
      <xdr:row>198</xdr:row>
      <xdr:rowOff>0</xdr:rowOff>
    </xdr:from>
    <xdr:ext cx="76200" cy="206300"/>
    <xdr:sp macro="" textlink="">
      <xdr:nvSpPr>
        <xdr:cNvPr id="26" name="Text Box 2">
          <a:extLst>
            <a:ext uri="{FF2B5EF4-FFF2-40B4-BE49-F238E27FC236}">
              <a16:creationId xmlns:a16="http://schemas.microsoft.com/office/drawing/2014/main" id="{CA20A959-BB19-4E0D-A8FC-C393B76BDB17}"/>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27" name="Text Box 2">
          <a:extLst>
            <a:ext uri="{FF2B5EF4-FFF2-40B4-BE49-F238E27FC236}">
              <a16:creationId xmlns:a16="http://schemas.microsoft.com/office/drawing/2014/main" id="{05F581E2-9DAA-4852-A47B-F996213895F5}"/>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28" name="Text Box 2">
          <a:extLst>
            <a:ext uri="{FF2B5EF4-FFF2-40B4-BE49-F238E27FC236}">
              <a16:creationId xmlns:a16="http://schemas.microsoft.com/office/drawing/2014/main" id="{F0BCEEE7-E10F-418E-829E-65879B28A571}"/>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29" name="Text Box 2">
          <a:extLst>
            <a:ext uri="{FF2B5EF4-FFF2-40B4-BE49-F238E27FC236}">
              <a16:creationId xmlns:a16="http://schemas.microsoft.com/office/drawing/2014/main" id="{89D632DF-F946-4819-879A-B6FA3847E27E}"/>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30" name="Text Box 2">
          <a:extLst>
            <a:ext uri="{FF2B5EF4-FFF2-40B4-BE49-F238E27FC236}">
              <a16:creationId xmlns:a16="http://schemas.microsoft.com/office/drawing/2014/main" id="{AFE721FB-6379-4E98-B02D-76C27BC7DFD3}"/>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31" name="Text Box 2">
          <a:extLst>
            <a:ext uri="{FF2B5EF4-FFF2-40B4-BE49-F238E27FC236}">
              <a16:creationId xmlns:a16="http://schemas.microsoft.com/office/drawing/2014/main" id="{1ADB04D0-8CBA-482B-986F-66DE6971684B}"/>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32" name="Text Box 2">
          <a:extLst>
            <a:ext uri="{FF2B5EF4-FFF2-40B4-BE49-F238E27FC236}">
              <a16:creationId xmlns:a16="http://schemas.microsoft.com/office/drawing/2014/main" id="{63AB8D72-39BC-474A-8157-907E90B4C9EA}"/>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47" name="Text Box 2">
          <a:extLst>
            <a:ext uri="{FF2B5EF4-FFF2-40B4-BE49-F238E27FC236}">
              <a16:creationId xmlns:a16="http://schemas.microsoft.com/office/drawing/2014/main" id="{D428F9AF-C754-4890-B104-EA5ED19DACCB}"/>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48" name="Text Box 2">
          <a:extLst>
            <a:ext uri="{FF2B5EF4-FFF2-40B4-BE49-F238E27FC236}">
              <a16:creationId xmlns:a16="http://schemas.microsoft.com/office/drawing/2014/main" id="{0C0F26DD-9197-4F6E-B3EF-57C10098997E}"/>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49" name="Text Box 2">
          <a:extLst>
            <a:ext uri="{FF2B5EF4-FFF2-40B4-BE49-F238E27FC236}">
              <a16:creationId xmlns:a16="http://schemas.microsoft.com/office/drawing/2014/main" id="{6E0A5EBB-A371-4DC7-8057-BE23F0858322}"/>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50" name="Text Box 2">
          <a:extLst>
            <a:ext uri="{FF2B5EF4-FFF2-40B4-BE49-F238E27FC236}">
              <a16:creationId xmlns:a16="http://schemas.microsoft.com/office/drawing/2014/main" id="{3F827191-D4FD-48D3-9CE9-C946E53C55FC}"/>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51" name="Text Box 2">
          <a:extLst>
            <a:ext uri="{FF2B5EF4-FFF2-40B4-BE49-F238E27FC236}">
              <a16:creationId xmlns:a16="http://schemas.microsoft.com/office/drawing/2014/main" id="{B4C26812-137E-4A83-BB46-CB38209C8CED}"/>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52" name="Text Box 2">
          <a:extLst>
            <a:ext uri="{FF2B5EF4-FFF2-40B4-BE49-F238E27FC236}">
              <a16:creationId xmlns:a16="http://schemas.microsoft.com/office/drawing/2014/main" id="{A3D392F0-0E1E-4DA8-9151-032A040D1A45}"/>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53" name="Text Box 2">
          <a:extLst>
            <a:ext uri="{FF2B5EF4-FFF2-40B4-BE49-F238E27FC236}">
              <a16:creationId xmlns:a16="http://schemas.microsoft.com/office/drawing/2014/main" id="{1E502F61-1B93-42A0-889D-AF0F0A12B80A}"/>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8131"/>
    <xdr:sp macro="" textlink="">
      <xdr:nvSpPr>
        <xdr:cNvPr id="54" name="Text Box 2">
          <a:extLst>
            <a:ext uri="{FF2B5EF4-FFF2-40B4-BE49-F238E27FC236}">
              <a16:creationId xmlns:a16="http://schemas.microsoft.com/office/drawing/2014/main" id="{FB0206DA-1285-434B-864D-88C0975126F1}"/>
            </a:ext>
          </a:extLst>
        </xdr:cNvPr>
        <xdr:cNvSpPr txBox="1">
          <a:spLocks noChangeArrowheads="1"/>
        </xdr:cNvSpPr>
      </xdr:nvSpPr>
      <xdr:spPr bwMode="auto">
        <a:xfrm>
          <a:off x="2962275" y="6718935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oneCellAnchor>
  <xdr:oneCellAnchor>
    <xdr:from>
      <xdr:col>3</xdr:col>
      <xdr:colOff>104775</xdr:colOff>
      <xdr:row>198</xdr:row>
      <xdr:rowOff>0</xdr:rowOff>
    </xdr:from>
    <xdr:ext cx="76200" cy="206300"/>
    <xdr:sp macro="" textlink="">
      <xdr:nvSpPr>
        <xdr:cNvPr id="55" name="Text Box 2">
          <a:extLst>
            <a:ext uri="{FF2B5EF4-FFF2-40B4-BE49-F238E27FC236}">
              <a16:creationId xmlns:a16="http://schemas.microsoft.com/office/drawing/2014/main" id="{8C01A224-38FF-4AF0-89F6-9FEB67153786}"/>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56" name="Text Box 2">
          <a:extLst>
            <a:ext uri="{FF2B5EF4-FFF2-40B4-BE49-F238E27FC236}">
              <a16:creationId xmlns:a16="http://schemas.microsoft.com/office/drawing/2014/main" id="{755C0C37-B3C4-4269-84D8-42087E65AC2B}"/>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57" name="Text Box 2">
          <a:extLst>
            <a:ext uri="{FF2B5EF4-FFF2-40B4-BE49-F238E27FC236}">
              <a16:creationId xmlns:a16="http://schemas.microsoft.com/office/drawing/2014/main" id="{E495E733-0653-4A02-8DA2-E63DC31BD84C}"/>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58" name="Text Box 2">
          <a:extLst>
            <a:ext uri="{FF2B5EF4-FFF2-40B4-BE49-F238E27FC236}">
              <a16:creationId xmlns:a16="http://schemas.microsoft.com/office/drawing/2014/main" id="{D158626A-6129-4108-8C44-DD00CEB29F44}"/>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59" name="Text Box 2">
          <a:extLst>
            <a:ext uri="{FF2B5EF4-FFF2-40B4-BE49-F238E27FC236}">
              <a16:creationId xmlns:a16="http://schemas.microsoft.com/office/drawing/2014/main" id="{6DB942C0-F5EF-425C-80A6-674B0C8F9517}"/>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60" name="Text Box 2">
          <a:extLst>
            <a:ext uri="{FF2B5EF4-FFF2-40B4-BE49-F238E27FC236}">
              <a16:creationId xmlns:a16="http://schemas.microsoft.com/office/drawing/2014/main" id="{0FB86DA4-65E2-4236-96F4-7C47A5BD4835}"/>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198</xdr:row>
      <xdr:rowOff>0</xdr:rowOff>
    </xdr:from>
    <xdr:ext cx="76200" cy="206300"/>
    <xdr:sp macro="" textlink="">
      <xdr:nvSpPr>
        <xdr:cNvPr id="61" name="Text Box 2">
          <a:extLst>
            <a:ext uri="{FF2B5EF4-FFF2-40B4-BE49-F238E27FC236}">
              <a16:creationId xmlns:a16="http://schemas.microsoft.com/office/drawing/2014/main" id="{8F080E82-728B-4DEE-9A1B-27D471A07DEE}"/>
            </a:ext>
          </a:extLst>
        </xdr:cNvPr>
        <xdr:cNvSpPr txBox="1">
          <a:spLocks noChangeArrowheads="1"/>
        </xdr:cNvSpPr>
      </xdr:nvSpPr>
      <xdr:spPr bwMode="auto">
        <a:xfrm>
          <a:off x="2962275" y="6718935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104775</xdr:colOff>
      <xdr:row>196</xdr:row>
      <xdr:rowOff>0</xdr:rowOff>
    </xdr:from>
    <xdr:to>
      <xdr:col>3</xdr:col>
      <xdr:colOff>180975</xdr:colOff>
      <xdr:row>196</xdr:row>
      <xdr:rowOff>178022</xdr:rowOff>
    </xdr:to>
    <xdr:sp macro="" textlink="">
      <xdr:nvSpPr>
        <xdr:cNvPr id="62" name="Text Box 2">
          <a:extLst>
            <a:ext uri="{FF2B5EF4-FFF2-40B4-BE49-F238E27FC236}">
              <a16:creationId xmlns:a16="http://schemas.microsoft.com/office/drawing/2014/main" id="{F1C4A20C-C110-46FC-AF2B-2B5EA53A9B77}"/>
            </a:ext>
          </a:extLst>
        </xdr:cNvPr>
        <xdr:cNvSpPr txBox="1">
          <a:spLocks noChangeArrowheads="1"/>
        </xdr:cNvSpPr>
      </xdr:nvSpPr>
      <xdr:spPr bwMode="auto">
        <a:xfrm>
          <a:off x="2962275" y="66846450"/>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196</xdr:row>
      <xdr:rowOff>0</xdr:rowOff>
    </xdr:from>
    <xdr:to>
      <xdr:col>3</xdr:col>
      <xdr:colOff>180975</xdr:colOff>
      <xdr:row>196</xdr:row>
      <xdr:rowOff>178022</xdr:rowOff>
    </xdr:to>
    <xdr:sp macro="" textlink="">
      <xdr:nvSpPr>
        <xdr:cNvPr id="63" name="Text Box 2">
          <a:extLst>
            <a:ext uri="{FF2B5EF4-FFF2-40B4-BE49-F238E27FC236}">
              <a16:creationId xmlns:a16="http://schemas.microsoft.com/office/drawing/2014/main" id="{81BF043A-3AD1-4634-B1B3-081524334C1A}"/>
            </a:ext>
          </a:extLst>
        </xdr:cNvPr>
        <xdr:cNvSpPr txBox="1">
          <a:spLocks noChangeArrowheads="1"/>
        </xdr:cNvSpPr>
      </xdr:nvSpPr>
      <xdr:spPr bwMode="auto">
        <a:xfrm>
          <a:off x="2962275" y="66846450"/>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196</xdr:row>
      <xdr:rowOff>0</xdr:rowOff>
    </xdr:from>
    <xdr:to>
      <xdr:col>3</xdr:col>
      <xdr:colOff>180975</xdr:colOff>
      <xdr:row>196</xdr:row>
      <xdr:rowOff>178022</xdr:rowOff>
    </xdr:to>
    <xdr:sp macro="" textlink="">
      <xdr:nvSpPr>
        <xdr:cNvPr id="597" name="Text Box 2">
          <a:extLst>
            <a:ext uri="{FF2B5EF4-FFF2-40B4-BE49-F238E27FC236}">
              <a16:creationId xmlns:a16="http://schemas.microsoft.com/office/drawing/2014/main" id="{5B1FADED-5673-4E0F-8509-521E086E0298}"/>
            </a:ext>
          </a:extLst>
        </xdr:cNvPr>
        <xdr:cNvSpPr txBox="1">
          <a:spLocks noChangeArrowheads="1"/>
        </xdr:cNvSpPr>
      </xdr:nvSpPr>
      <xdr:spPr bwMode="auto">
        <a:xfrm>
          <a:off x="2962275" y="66846450"/>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196</xdr:row>
      <xdr:rowOff>0</xdr:rowOff>
    </xdr:from>
    <xdr:to>
      <xdr:col>3</xdr:col>
      <xdr:colOff>180975</xdr:colOff>
      <xdr:row>196</xdr:row>
      <xdr:rowOff>178022</xdr:rowOff>
    </xdr:to>
    <xdr:sp macro="" textlink="">
      <xdr:nvSpPr>
        <xdr:cNvPr id="598" name="Text Box 2">
          <a:extLst>
            <a:ext uri="{FF2B5EF4-FFF2-40B4-BE49-F238E27FC236}">
              <a16:creationId xmlns:a16="http://schemas.microsoft.com/office/drawing/2014/main" id="{CF3ED730-A342-49F0-BC50-BDBB3C0AD0B9}"/>
            </a:ext>
          </a:extLst>
        </xdr:cNvPr>
        <xdr:cNvSpPr txBox="1">
          <a:spLocks noChangeArrowheads="1"/>
        </xdr:cNvSpPr>
      </xdr:nvSpPr>
      <xdr:spPr bwMode="auto">
        <a:xfrm>
          <a:off x="2962275" y="66846450"/>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196</xdr:row>
      <xdr:rowOff>0</xdr:rowOff>
    </xdr:from>
    <xdr:to>
      <xdr:col>3</xdr:col>
      <xdr:colOff>180975</xdr:colOff>
      <xdr:row>196</xdr:row>
      <xdr:rowOff>178022</xdr:rowOff>
    </xdr:to>
    <xdr:sp macro="" textlink="">
      <xdr:nvSpPr>
        <xdr:cNvPr id="599" name="Text Box 2">
          <a:extLst>
            <a:ext uri="{FF2B5EF4-FFF2-40B4-BE49-F238E27FC236}">
              <a16:creationId xmlns:a16="http://schemas.microsoft.com/office/drawing/2014/main" id="{9F328D0B-0859-479F-B685-A0A4F87F0C3A}"/>
            </a:ext>
          </a:extLst>
        </xdr:cNvPr>
        <xdr:cNvSpPr txBox="1">
          <a:spLocks noChangeArrowheads="1"/>
        </xdr:cNvSpPr>
      </xdr:nvSpPr>
      <xdr:spPr bwMode="auto">
        <a:xfrm>
          <a:off x="2962275" y="66846450"/>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196</xdr:row>
      <xdr:rowOff>0</xdr:rowOff>
    </xdr:from>
    <xdr:to>
      <xdr:col>3</xdr:col>
      <xdr:colOff>180975</xdr:colOff>
      <xdr:row>196</xdr:row>
      <xdr:rowOff>178022</xdr:rowOff>
    </xdr:to>
    <xdr:sp macro="" textlink="">
      <xdr:nvSpPr>
        <xdr:cNvPr id="600" name="Text Box 2">
          <a:extLst>
            <a:ext uri="{FF2B5EF4-FFF2-40B4-BE49-F238E27FC236}">
              <a16:creationId xmlns:a16="http://schemas.microsoft.com/office/drawing/2014/main" id="{771D44E6-5ABA-4412-B1FC-373E7AA98EAC}"/>
            </a:ext>
          </a:extLst>
        </xdr:cNvPr>
        <xdr:cNvSpPr txBox="1">
          <a:spLocks noChangeArrowheads="1"/>
        </xdr:cNvSpPr>
      </xdr:nvSpPr>
      <xdr:spPr bwMode="auto">
        <a:xfrm>
          <a:off x="2962275" y="66846450"/>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196</xdr:row>
      <xdr:rowOff>0</xdr:rowOff>
    </xdr:from>
    <xdr:to>
      <xdr:col>3</xdr:col>
      <xdr:colOff>180975</xdr:colOff>
      <xdr:row>196</xdr:row>
      <xdr:rowOff>178022</xdr:rowOff>
    </xdr:to>
    <xdr:sp macro="" textlink="">
      <xdr:nvSpPr>
        <xdr:cNvPr id="601" name="Text Box 2">
          <a:extLst>
            <a:ext uri="{FF2B5EF4-FFF2-40B4-BE49-F238E27FC236}">
              <a16:creationId xmlns:a16="http://schemas.microsoft.com/office/drawing/2014/main" id="{1DB19DEF-EFB0-4B09-91FE-1C24D0D7B2D5}"/>
            </a:ext>
          </a:extLst>
        </xdr:cNvPr>
        <xdr:cNvSpPr txBox="1">
          <a:spLocks noChangeArrowheads="1"/>
        </xdr:cNvSpPr>
      </xdr:nvSpPr>
      <xdr:spPr bwMode="auto">
        <a:xfrm>
          <a:off x="2962275" y="66846450"/>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196</xdr:row>
      <xdr:rowOff>0</xdr:rowOff>
    </xdr:from>
    <xdr:to>
      <xdr:col>3</xdr:col>
      <xdr:colOff>180975</xdr:colOff>
      <xdr:row>196</xdr:row>
      <xdr:rowOff>178022</xdr:rowOff>
    </xdr:to>
    <xdr:sp macro="" textlink="">
      <xdr:nvSpPr>
        <xdr:cNvPr id="602" name="Text Box 2">
          <a:extLst>
            <a:ext uri="{FF2B5EF4-FFF2-40B4-BE49-F238E27FC236}">
              <a16:creationId xmlns:a16="http://schemas.microsoft.com/office/drawing/2014/main" id="{A349A7BB-C22F-4DA6-89DD-FFBB41CBC8EA}"/>
            </a:ext>
          </a:extLst>
        </xdr:cNvPr>
        <xdr:cNvSpPr txBox="1">
          <a:spLocks noChangeArrowheads="1"/>
        </xdr:cNvSpPr>
      </xdr:nvSpPr>
      <xdr:spPr bwMode="auto">
        <a:xfrm>
          <a:off x="2962275" y="66846450"/>
          <a:ext cx="76200" cy="192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2126</xdr:rowOff>
    </xdr:to>
    <xdr:sp macro="" textlink="">
      <xdr:nvSpPr>
        <xdr:cNvPr id="603" name="Text Box 2">
          <a:extLst>
            <a:ext uri="{FF2B5EF4-FFF2-40B4-BE49-F238E27FC236}">
              <a16:creationId xmlns:a16="http://schemas.microsoft.com/office/drawing/2014/main" id="{093BB9AE-3B34-46BE-8064-07A888600916}"/>
            </a:ext>
          </a:extLst>
        </xdr:cNvPr>
        <xdr:cNvSpPr txBox="1">
          <a:spLocks noChangeArrowheads="1"/>
        </xdr:cNvSpPr>
      </xdr:nvSpPr>
      <xdr:spPr bwMode="auto">
        <a:xfrm>
          <a:off x="2962275" y="67189350"/>
          <a:ext cx="76200" cy="194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2126</xdr:rowOff>
    </xdr:to>
    <xdr:sp macro="" textlink="">
      <xdr:nvSpPr>
        <xdr:cNvPr id="604" name="Text Box 2">
          <a:extLst>
            <a:ext uri="{FF2B5EF4-FFF2-40B4-BE49-F238E27FC236}">
              <a16:creationId xmlns:a16="http://schemas.microsoft.com/office/drawing/2014/main" id="{808545C8-0C86-4D02-B88A-8C04AB84EC7E}"/>
            </a:ext>
          </a:extLst>
        </xdr:cNvPr>
        <xdr:cNvSpPr txBox="1">
          <a:spLocks noChangeArrowheads="1"/>
        </xdr:cNvSpPr>
      </xdr:nvSpPr>
      <xdr:spPr bwMode="auto">
        <a:xfrm>
          <a:off x="2962275" y="67189350"/>
          <a:ext cx="76200" cy="194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2126</xdr:rowOff>
    </xdr:to>
    <xdr:sp macro="" textlink="">
      <xdr:nvSpPr>
        <xdr:cNvPr id="605" name="Text Box 2">
          <a:extLst>
            <a:ext uri="{FF2B5EF4-FFF2-40B4-BE49-F238E27FC236}">
              <a16:creationId xmlns:a16="http://schemas.microsoft.com/office/drawing/2014/main" id="{82620849-892C-42FD-823C-046B4E6D4B18}"/>
            </a:ext>
          </a:extLst>
        </xdr:cNvPr>
        <xdr:cNvSpPr txBox="1">
          <a:spLocks noChangeArrowheads="1"/>
        </xdr:cNvSpPr>
      </xdr:nvSpPr>
      <xdr:spPr bwMode="auto">
        <a:xfrm>
          <a:off x="2962275" y="67189350"/>
          <a:ext cx="76200" cy="194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2126</xdr:rowOff>
    </xdr:to>
    <xdr:sp macro="" textlink="">
      <xdr:nvSpPr>
        <xdr:cNvPr id="606" name="Text Box 2">
          <a:extLst>
            <a:ext uri="{FF2B5EF4-FFF2-40B4-BE49-F238E27FC236}">
              <a16:creationId xmlns:a16="http://schemas.microsoft.com/office/drawing/2014/main" id="{6B8D74D0-4749-47E9-B910-BA04D15D970D}"/>
            </a:ext>
          </a:extLst>
        </xdr:cNvPr>
        <xdr:cNvSpPr txBox="1">
          <a:spLocks noChangeArrowheads="1"/>
        </xdr:cNvSpPr>
      </xdr:nvSpPr>
      <xdr:spPr bwMode="auto">
        <a:xfrm>
          <a:off x="2962275" y="67189350"/>
          <a:ext cx="76200" cy="194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2126</xdr:rowOff>
    </xdr:to>
    <xdr:sp macro="" textlink="">
      <xdr:nvSpPr>
        <xdr:cNvPr id="607" name="Text Box 2">
          <a:extLst>
            <a:ext uri="{FF2B5EF4-FFF2-40B4-BE49-F238E27FC236}">
              <a16:creationId xmlns:a16="http://schemas.microsoft.com/office/drawing/2014/main" id="{EBBFDB7E-A2D7-4D19-A3E9-FA12942B4F17}"/>
            </a:ext>
          </a:extLst>
        </xdr:cNvPr>
        <xdr:cNvSpPr txBox="1">
          <a:spLocks noChangeArrowheads="1"/>
        </xdr:cNvSpPr>
      </xdr:nvSpPr>
      <xdr:spPr bwMode="auto">
        <a:xfrm>
          <a:off x="2962275" y="67189350"/>
          <a:ext cx="76200" cy="194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2126</xdr:rowOff>
    </xdr:to>
    <xdr:sp macro="" textlink="">
      <xdr:nvSpPr>
        <xdr:cNvPr id="608" name="Text Box 2">
          <a:extLst>
            <a:ext uri="{FF2B5EF4-FFF2-40B4-BE49-F238E27FC236}">
              <a16:creationId xmlns:a16="http://schemas.microsoft.com/office/drawing/2014/main" id="{0655659E-E028-4268-B0E2-CB138B5C7C65}"/>
            </a:ext>
          </a:extLst>
        </xdr:cNvPr>
        <xdr:cNvSpPr txBox="1">
          <a:spLocks noChangeArrowheads="1"/>
        </xdr:cNvSpPr>
      </xdr:nvSpPr>
      <xdr:spPr bwMode="auto">
        <a:xfrm>
          <a:off x="2962275" y="67189350"/>
          <a:ext cx="76200" cy="194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2126</xdr:rowOff>
    </xdr:to>
    <xdr:sp macro="" textlink="">
      <xdr:nvSpPr>
        <xdr:cNvPr id="609" name="Text Box 2">
          <a:extLst>
            <a:ext uri="{FF2B5EF4-FFF2-40B4-BE49-F238E27FC236}">
              <a16:creationId xmlns:a16="http://schemas.microsoft.com/office/drawing/2014/main" id="{F6A606D2-D6EE-4A68-853C-DA259C6253A9}"/>
            </a:ext>
          </a:extLst>
        </xdr:cNvPr>
        <xdr:cNvSpPr txBox="1">
          <a:spLocks noChangeArrowheads="1"/>
        </xdr:cNvSpPr>
      </xdr:nvSpPr>
      <xdr:spPr bwMode="auto">
        <a:xfrm>
          <a:off x="2962275" y="67189350"/>
          <a:ext cx="76200" cy="194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2126</xdr:rowOff>
    </xdr:to>
    <xdr:sp macro="" textlink="">
      <xdr:nvSpPr>
        <xdr:cNvPr id="610" name="Text Box 2">
          <a:extLst>
            <a:ext uri="{FF2B5EF4-FFF2-40B4-BE49-F238E27FC236}">
              <a16:creationId xmlns:a16="http://schemas.microsoft.com/office/drawing/2014/main" id="{839F3546-8E3B-4111-A5D4-A483ACCF60D1}"/>
            </a:ext>
          </a:extLst>
        </xdr:cNvPr>
        <xdr:cNvSpPr txBox="1">
          <a:spLocks noChangeArrowheads="1"/>
        </xdr:cNvSpPr>
      </xdr:nvSpPr>
      <xdr:spPr bwMode="auto">
        <a:xfrm>
          <a:off x="2962275" y="67189350"/>
          <a:ext cx="76200" cy="194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198</xdr:row>
      <xdr:rowOff>0</xdr:rowOff>
    </xdr:from>
    <xdr:to>
      <xdr:col>3</xdr:col>
      <xdr:colOff>180975</xdr:colOff>
      <xdr:row>199</xdr:row>
      <xdr:rowOff>295</xdr:rowOff>
    </xdr:to>
    <xdr:sp macro="" textlink="">
      <xdr:nvSpPr>
        <xdr:cNvPr id="611" name="Text Box 2">
          <a:extLst>
            <a:ext uri="{FF2B5EF4-FFF2-40B4-BE49-F238E27FC236}">
              <a16:creationId xmlns:a16="http://schemas.microsoft.com/office/drawing/2014/main" id="{A8A83A79-011C-4EF1-A077-C58996BC0E86}"/>
            </a:ext>
          </a:extLst>
        </xdr:cNvPr>
        <xdr:cNvSpPr txBox="1">
          <a:spLocks noChangeArrowheads="1"/>
        </xdr:cNvSpPr>
      </xdr:nvSpPr>
      <xdr:spPr bwMode="auto">
        <a:xfrm>
          <a:off x="2962275" y="67189350"/>
          <a:ext cx="76200" cy="192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295</xdr:rowOff>
    </xdr:to>
    <xdr:sp macro="" textlink="">
      <xdr:nvSpPr>
        <xdr:cNvPr id="612" name="Text Box 2">
          <a:extLst>
            <a:ext uri="{FF2B5EF4-FFF2-40B4-BE49-F238E27FC236}">
              <a16:creationId xmlns:a16="http://schemas.microsoft.com/office/drawing/2014/main" id="{9976596D-CBF9-4536-8517-05BE66457D85}"/>
            </a:ext>
          </a:extLst>
        </xdr:cNvPr>
        <xdr:cNvSpPr txBox="1">
          <a:spLocks noChangeArrowheads="1"/>
        </xdr:cNvSpPr>
      </xdr:nvSpPr>
      <xdr:spPr bwMode="auto">
        <a:xfrm>
          <a:off x="2962275" y="67189350"/>
          <a:ext cx="76200" cy="192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295</xdr:rowOff>
    </xdr:to>
    <xdr:sp macro="" textlink="">
      <xdr:nvSpPr>
        <xdr:cNvPr id="613" name="Text Box 2">
          <a:extLst>
            <a:ext uri="{FF2B5EF4-FFF2-40B4-BE49-F238E27FC236}">
              <a16:creationId xmlns:a16="http://schemas.microsoft.com/office/drawing/2014/main" id="{C52D2261-B01A-4F9D-B470-C19DBCDBD22D}"/>
            </a:ext>
          </a:extLst>
        </xdr:cNvPr>
        <xdr:cNvSpPr txBox="1">
          <a:spLocks noChangeArrowheads="1"/>
        </xdr:cNvSpPr>
      </xdr:nvSpPr>
      <xdr:spPr bwMode="auto">
        <a:xfrm>
          <a:off x="2962275" y="67189350"/>
          <a:ext cx="76200" cy="192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295</xdr:rowOff>
    </xdr:to>
    <xdr:sp macro="" textlink="">
      <xdr:nvSpPr>
        <xdr:cNvPr id="614" name="Text Box 2">
          <a:extLst>
            <a:ext uri="{FF2B5EF4-FFF2-40B4-BE49-F238E27FC236}">
              <a16:creationId xmlns:a16="http://schemas.microsoft.com/office/drawing/2014/main" id="{48A1A5B3-4AB2-4B44-B1B8-54EA6AAF885F}"/>
            </a:ext>
          </a:extLst>
        </xdr:cNvPr>
        <xdr:cNvSpPr txBox="1">
          <a:spLocks noChangeArrowheads="1"/>
        </xdr:cNvSpPr>
      </xdr:nvSpPr>
      <xdr:spPr bwMode="auto">
        <a:xfrm>
          <a:off x="2962275" y="67189350"/>
          <a:ext cx="76200" cy="192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295</xdr:rowOff>
    </xdr:to>
    <xdr:sp macro="" textlink="">
      <xdr:nvSpPr>
        <xdr:cNvPr id="615" name="Text Box 2">
          <a:extLst>
            <a:ext uri="{FF2B5EF4-FFF2-40B4-BE49-F238E27FC236}">
              <a16:creationId xmlns:a16="http://schemas.microsoft.com/office/drawing/2014/main" id="{C0FC0DC4-C105-4899-AE44-9CFDD3A7C3EB}"/>
            </a:ext>
          </a:extLst>
        </xdr:cNvPr>
        <xdr:cNvSpPr txBox="1">
          <a:spLocks noChangeArrowheads="1"/>
        </xdr:cNvSpPr>
      </xdr:nvSpPr>
      <xdr:spPr bwMode="auto">
        <a:xfrm>
          <a:off x="2962275" y="67189350"/>
          <a:ext cx="76200" cy="192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295</xdr:rowOff>
    </xdr:to>
    <xdr:sp macro="" textlink="">
      <xdr:nvSpPr>
        <xdr:cNvPr id="616" name="Text Box 2">
          <a:extLst>
            <a:ext uri="{FF2B5EF4-FFF2-40B4-BE49-F238E27FC236}">
              <a16:creationId xmlns:a16="http://schemas.microsoft.com/office/drawing/2014/main" id="{8E4DBA39-30C9-4E86-A58F-221D300060CC}"/>
            </a:ext>
          </a:extLst>
        </xdr:cNvPr>
        <xdr:cNvSpPr txBox="1">
          <a:spLocks noChangeArrowheads="1"/>
        </xdr:cNvSpPr>
      </xdr:nvSpPr>
      <xdr:spPr bwMode="auto">
        <a:xfrm>
          <a:off x="2962275" y="67189350"/>
          <a:ext cx="76200" cy="192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295</xdr:rowOff>
    </xdr:to>
    <xdr:sp macro="" textlink="">
      <xdr:nvSpPr>
        <xdr:cNvPr id="617" name="Text Box 2">
          <a:extLst>
            <a:ext uri="{FF2B5EF4-FFF2-40B4-BE49-F238E27FC236}">
              <a16:creationId xmlns:a16="http://schemas.microsoft.com/office/drawing/2014/main" id="{23C781F1-D1D5-474D-9CD9-3DD046AB6A88}"/>
            </a:ext>
          </a:extLst>
        </xdr:cNvPr>
        <xdr:cNvSpPr txBox="1">
          <a:spLocks noChangeArrowheads="1"/>
        </xdr:cNvSpPr>
      </xdr:nvSpPr>
      <xdr:spPr bwMode="auto">
        <a:xfrm>
          <a:off x="2962275" y="67189350"/>
          <a:ext cx="76200" cy="192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295</xdr:rowOff>
    </xdr:to>
    <xdr:sp macro="" textlink="">
      <xdr:nvSpPr>
        <xdr:cNvPr id="618" name="Text Box 2">
          <a:extLst>
            <a:ext uri="{FF2B5EF4-FFF2-40B4-BE49-F238E27FC236}">
              <a16:creationId xmlns:a16="http://schemas.microsoft.com/office/drawing/2014/main" id="{AE9B4928-F2FE-49B0-B674-0F2037225E23}"/>
            </a:ext>
          </a:extLst>
        </xdr:cNvPr>
        <xdr:cNvSpPr txBox="1">
          <a:spLocks noChangeArrowheads="1"/>
        </xdr:cNvSpPr>
      </xdr:nvSpPr>
      <xdr:spPr bwMode="auto">
        <a:xfrm>
          <a:off x="2962275" y="67189350"/>
          <a:ext cx="76200" cy="1926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5983</xdr:rowOff>
    </xdr:to>
    <xdr:sp macro="" textlink="">
      <xdr:nvSpPr>
        <xdr:cNvPr id="619" name="Text Box 2">
          <a:extLst>
            <a:ext uri="{FF2B5EF4-FFF2-40B4-BE49-F238E27FC236}">
              <a16:creationId xmlns:a16="http://schemas.microsoft.com/office/drawing/2014/main" id="{69B2221F-9751-493A-BC43-9CFD85B76715}"/>
            </a:ext>
          </a:extLst>
        </xdr:cNvPr>
        <xdr:cNvSpPr txBox="1">
          <a:spLocks noChangeArrowheads="1"/>
        </xdr:cNvSpPr>
      </xdr:nvSpPr>
      <xdr:spPr bwMode="auto">
        <a:xfrm>
          <a:off x="2962275" y="67189350"/>
          <a:ext cx="76200" cy="198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5983</xdr:rowOff>
    </xdr:to>
    <xdr:sp macro="" textlink="">
      <xdr:nvSpPr>
        <xdr:cNvPr id="620" name="Text Box 2">
          <a:extLst>
            <a:ext uri="{FF2B5EF4-FFF2-40B4-BE49-F238E27FC236}">
              <a16:creationId xmlns:a16="http://schemas.microsoft.com/office/drawing/2014/main" id="{6E24C441-B85B-4A4F-B698-E10918D61938}"/>
            </a:ext>
          </a:extLst>
        </xdr:cNvPr>
        <xdr:cNvSpPr txBox="1">
          <a:spLocks noChangeArrowheads="1"/>
        </xdr:cNvSpPr>
      </xdr:nvSpPr>
      <xdr:spPr bwMode="auto">
        <a:xfrm>
          <a:off x="2962275" y="67189350"/>
          <a:ext cx="76200" cy="198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5983</xdr:rowOff>
    </xdr:to>
    <xdr:sp macro="" textlink="">
      <xdr:nvSpPr>
        <xdr:cNvPr id="621" name="Text Box 2">
          <a:extLst>
            <a:ext uri="{FF2B5EF4-FFF2-40B4-BE49-F238E27FC236}">
              <a16:creationId xmlns:a16="http://schemas.microsoft.com/office/drawing/2014/main" id="{D489BE35-9C8B-43CC-9821-7D9CA605314D}"/>
            </a:ext>
          </a:extLst>
        </xdr:cNvPr>
        <xdr:cNvSpPr txBox="1">
          <a:spLocks noChangeArrowheads="1"/>
        </xdr:cNvSpPr>
      </xdr:nvSpPr>
      <xdr:spPr bwMode="auto">
        <a:xfrm>
          <a:off x="2962275" y="67189350"/>
          <a:ext cx="76200" cy="198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5983</xdr:rowOff>
    </xdr:to>
    <xdr:sp macro="" textlink="">
      <xdr:nvSpPr>
        <xdr:cNvPr id="622" name="Text Box 2">
          <a:extLst>
            <a:ext uri="{FF2B5EF4-FFF2-40B4-BE49-F238E27FC236}">
              <a16:creationId xmlns:a16="http://schemas.microsoft.com/office/drawing/2014/main" id="{580DF321-F7E2-4255-9613-3595FB47E40C}"/>
            </a:ext>
          </a:extLst>
        </xdr:cNvPr>
        <xdr:cNvSpPr txBox="1">
          <a:spLocks noChangeArrowheads="1"/>
        </xdr:cNvSpPr>
      </xdr:nvSpPr>
      <xdr:spPr bwMode="auto">
        <a:xfrm>
          <a:off x="2962275" y="67189350"/>
          <a:ext cx="76200" cy="198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5983</xdr:rowOff>
    </xdr:to>
    <xdr:sp macro="" textlink="">
      <xdr:nvSpPr>
        <xdr:cNvPr id="623" name="Text Box 2">
          <a:extLst>
            <a:ext uri="{FF2B5EF4-FFF2-40B4-BE49-F238E27FC236}">
              <a16:creationId xmlns:a16="http://schemas.microsoft.com/office/drawing/2014/main" id="{6C7AD32B-EA47-4AA2-B12C-774CB8EC0439}"/>
            </a:ext>
          </a:extLst>
        </xdr:cNvPr>
        <xdr:cNvSpPr txBox="1">
          <a:spLocks noChangeArrowheads="1"/>
        </xdr:cNvSpPr>
      </xdr:nvSpPr>
      <xdr:spPr bwMode="auto">
        <a:xfrm>
          <a:off x="2962275" y="67189350"/>
          <a:ext cx="76200" cy="198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5983</xdr:rowOff>
    </xdr:to>
    <xdr:sp macro="" textlink="">
      <xdr:nvSpPr>
        <xdr:cNvPr id="624" name="Text Box 2">
          <a:extLst>
            <a:ext uri="{FF2B5EF4-FFF2-40B4-BE49-F238E27FC236}">
              <a16:creationId xmlns:a16="http://schemas.microsoft.com/office/drawing/2014/main" id="{D169D08B-EECE-4B56-8E6E-951D17FF1101}"/>
            </a:ext>
          </a:extLst>
        </xdr:cNvPr>
        <xdr:cNvSpPr txBox="1">
          <a:spLocks noChangeArrowheads="1"/>
        </xdr:cNvSpPr>
      </xdr:nvSpPr>
      <xdr:spPr bwMode="auto">
        <a:xfrm>
          <a:off x="2962275" y="67189350"/>
          <a:ext cx="76200" cy="198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5983</xdr:rowOff>
    </xdr:to>
    <xdr:sp macro="" textlink="">
      <xdr:nvSpPr>
        <xdr:cNvPr id="625" name="Text Box 2">
          <a:extLst>
            <a:ext uri="{FF2B5EF4-FFF2-40B4-BE49-F238E27FC236}">
              <a16:creationId xmlns:a16="http://schemas.microsoft.com/office/drawing/2014/main" id="{CD415114-C2B2-4DA6-92DF-185F212DF366}"/>
            </a:ext>
          </a:extLst>
        </xdr:cNvPr>
        <xdr:cNvSpPr txBox="1">
          <a:spLocks noChangeArrowheads="1"/>
        </xdr:cNvSpPr>
      </xdr:nvSpPr>
      <xdr:spPr bwMode="auto">
        <a:xfrm>
          <a:off x="2962275" y="67189350"/>
          <a:ext cx="76200" cy="198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5983</xdr:rowOff>
    </xdr:to>
    <xdr:sp macro="" textlink="">
      <xdr:nvSpPr>
        <xdr:cNvPr id="626" name="Text Box 2">
          <a:extLst>
            <a:ext uri="{FF2B5EF4-FFF2-40B4-BE49-F238E27FC236}">
              <a16:creationId xmlns:a16="http://schemas.microsoft.com/office/drawing/2014/main" id="{848E405F-1FD3-4F69-81AA-E3D1220EC539}"/>
            </a:ext>
          </a:extLst>
        </xdr:cNvPr>
        <xdr:cNvSpPr txBox="1">
          <a:spLocks noChangeArrowheads="1"/>
        </xdr:cNvSpPr>
      </xdr:nvSpPr>
      <xdr:spPr bwMode="auto">
        <a:xfrm>
          <a:off x="2962275" y="67189350"/>
          <a:ext cx="76200" cy="1983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198</xdr:row>
      <xdr:rowOff>0</xdr:rowOff>
    </xdr:from>
    <xdr:to>
      <xdr:col>3</xdr:col>
      <xdr:colOff>180975</xdr:colOff>
      <xdr:row>199</xdr:row>
      <xdr:rowOff>4152</xdr:rowOff>
    </xdr:to>
    <xdr:sp macro="" textlink="">
      <xdr:nvSpPr>
        <xdr:cNvPr id="627" name="Text Box 2">
          <a:extLst>
            <a:ext uri="{FF2B5EF4-FFF2-40B4-BE49-F238E27FC236}">
              <a16:creationId xmlns:a16="http://schemas.microsoft.com/office/drawing/2014/main" id="{5EE34ABE-533A-4354-85A3-7EE278333E2B}"/>
            </a:ext>
          </a:extLst>
        </xdr:cNvPr>
        <xdr:cNvSpPr txBox="1">
          <a:spLocks noChangeArrowheads="1"/>
        </xdr:cNvSpPr>
      </xdr:nvSpPr>
      <xdr:spPr bwMode="auto">
        <a:xfrm>
          <a:off x="2962275" y="67189350"/>
          <a:ext cx="76200" cy="196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4152</xdr:rowOff>
    </xdr:to>
    <xdr:sp macro="" textlink="">
      <xdr:nvSpPr>
        <xdr:cNvPr id="628" name="Text Box 2">
          <a:extLst>
            <a:ext uri="{FF2B5EF4-FFF2-40B4-BE49-F238E27FC236}">
              <a16:creationId xmlns:a16="http://schemas.microsoft.com/office/drawing/2014/main" id="{33DEB98F-540F-414D-A7F6-A8AC6D4C3F2C}"/>
            </a:ext>
          </a:extLst>
        </xdr:cNvPr>
        <xdr:cNvSpPr txBox="1">
          <a:spLocks noChangeArrowheads="1"/>
        </xdr:cNvSpPr>
      </xdr:nvSpPr>
      <xdr:spPr bwMode="auto">
        <a:xfrm>
          <a:off x="2962275" y="67189350"/>
          <a:ext cx="76200" cy="196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4152</xdr:rowOff>
    </xdr:to>
    <xdr:sp macro="" textlink="">
      <xdr:nvSpPr>
        <xdr:cNvPr id="629" name="Text Box 2">
          <a:extLst>
            <a:ext uri="{FF2B5EF4-FFF2-40B4-BE49-F238E27FC236}">
              <a16:creationId xmlns:a16="http://schemas.microsoft.com/office/drawing/2014/main" id="{1E2F84BE-72F2-430B-B287-0CE09643A244}"/>
            </a:ext>
          </a:extLst>
        </xdr:cNvPr>
        <xdr:cNvSpPr txBox="1">
          <a:spLocks noChangeArrowheads="1"/>
        </xdr:cNvSpPr>
      </xdr:nvSpPr>
      <xdr:spPr bwMode="auto">
        <a:xfrm>
          <a:off x="2962275" y="67189350"/>
          <a:ext cx="76200" cy="196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4152</xdr:rowOff>
    </xdr:to>
    <xdr:sp macro="" textlink="">
      <xdr:nvSpPr>
        <xdr:cNvPr id="630" name="Text Box 2">
          <a:extLst>
            <a:ext uri="{FF2B5EF4-FFF2-40B4-BE49-F238E27FC236}">
              <a16:creationId xmlns:a16="http://schemas.microsoft.com/office/drawing/2014/main" id="{E197809D-F555-4342-A340-F15E0D33CC10}"/>
            </a:ext>
          </a:extLst>
        </xdr:cNvPr>
        <xdr:cNvSpPr txBox="1">
          <a:spLocks noChangeArrowheads="1"/>
        </xdr:cNvSpPr>
      </xdr:nvSpPr>
      <xdr:spPr bwMode="auto">
        <a:xfrm>
          <a:off x="2962275" y="67189350"/>
          <a:ext cx="76200" cy="196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4152</xdr:rowOff>
    </xdr:to>
    <xdr:sp macro="" textlink="">
      <xdr:nvSpPr>
        <xdr:cNvPr id="631" name="Text Box 2">
          <a:extLst>
            <a:ext uri="{FF2B5EF4-FFF2-40B4-BE49-F238E27FC236}">
              <a16:creationId xmlns:a16="http://schemas.microsoft.com/office/drawing/2014/main" id="{D932645C-AC20-4863-B952-BCA644071F00}"/>
            </a:ext>
          </a:extLst>
        </xdr:cNvPr>
        <xdr:cNvSpPr txBox="1">
          <a:spLocks noChangeArrowheads="1"/>
        </xdr:cNvSpPr>
      </xdr:nvSpPr>
      <xdr:spPr bwMode="auto">
        <a:xfrm>
          <a:off x="2962275" y="67189350"/>
          <a:ext cx="76200" cy="196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4152</xdr:rowOff>
    </xdr:to>
    <xdr:sp macro="" textlink="">
      <xdr:nvSpPr>
        <xdr:cNvPr id="632" name="Text Box 2">
          <a:extLst>
            <a:ext uri="{FF2B5EF4-FFF2-40B4-BE49-F238E27FC236}">
              <a16:creationId xmlns:a16="http://schemas.microsoft.com/office/drawing/2014/main" id="{912489A3-123F-4810-90C2-CB4E4429B018}"/>
            </a:ext>
          </a:extLst>
        </xdr:cNvPr>
        <xdr:cNvSpPr txBox="1">
          <a:spLocks noChangeArrowheads="1"/>
        </xdr:cNvSpPr>
      </xdr:nvSpPr>
      <xdr:spPr bwMode="auto">
        <a:xfrm>
          <a:off x="2962275" y="67189350"/>
          <a:ext cx="76200" cy="196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4152</xdr:rowOff>
    </xdr:to>
    <xdr:sp macro="" textlink="">
      <xdr:nvSpPr>
        <xdr:cNvPr id="633" name="Text Box 2">
          <a:extLst>
            <a:ext uri="{FF2B5EF4-FFF2-40B4-BE49-F238E27FC236}">
              <a16:creationId xmlns:a16="http://schemas.microsoft.com/office/drawing/2014/main" id="{1E788176-2E25-4834-881F-FBD7C58D446D}"/>
            </a:ext>
          </a:extLst>
        </xdr:cNvPr>
        <xdr:cNvSpPr txBox="1">
          <a:spLocks noChangeArrowheads="1"/>
        </xdr:cNvSpPr>
      </xdr:nvSpPr>
      <xdr:spPr bwMode="auto">
        <a:xfrm>
          <a:off x="2962275" y="67189350"/>
          <a:ext cx="76200" cy="196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4152</xdr:rowOff>
    </xdr:to>
    <xdr:sp macro="" textlink="">
      <xdr:nvSpPr>
        <xdr:cNvPr id="634" name="Text Box 2">
          <a:extLst>
            <a:ext uri="{FF2B5EF4-FFF2-40B4-BE49-F238E27FC236}">
              <a16:creationId xmlns:a16="http://schemas.microsoft.com/office/drawing/2014/main" id="{3FE54469-770E-49E4-A88B-7AA64C388BBD}"/>
            </a:ext>
          </a:extLst>
        </xdr:cNvPr>
        <xdr:cNvSpPr txBox="1">
          <a:spLocks noChangeArrowheads="1"/>
        </xdr:cNvSpPr>
      </xdr:nvSpPr>
      <xdr:spPr bwMode="auto">
        <a:xfrm>
          <a:off x="2962275" y="67189350"/>
          <a:ext cx="76200" cy="196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5987</xdr:rowOff>
    </xdr:to>
    <xdr:sp macro="" textlink="">
      <xdr:nvSpPr>
        <xdr:cNvPr id="635" name="Text Box 2">
          <a:extLst>
            <a:ext uri="{FF2B5EF4-FFF2-40B4-BE49-F238E27FC236}">
              <a16:creationId xmlns:a16="http://schemas.microsoft.com/office/drawing/2014/main" id="{C8D33702-E6EB-4B6F-8CAE-B4C14E33FFB6}"/>
            </a:ext>
          </a:extLst>
        </xdr:cNvPr>
        <xdr:cNvSpPr txBox="1">
          <a:spLocks noChangeArrowheads="1"/>
        </xdr:cNvSpPr>
      </xdr:nvSpPr>
      <xdr:spPr bwMode="auto">
        <a:xfrm>
          <a:off x="2962275" y="67189350"/>
          <a:ext cx="76200" cy="185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5987</xdr:rowOff>
    </xdr:to>
    <xdr:sp macro="" textlink="">
      <xdr:nvSpPr>
        <xdr:cNvPr id="636" name="Text Box 2">
          <a:extLst>
            <a:ext uri="{FF2B5EF4-FFF2-40B4-BE49-F238E27FC236}">
              <a16:creationId xmlns:a16="http://schemas.microsoft.com/office/drawing/2014/main" id="{A50F0505-C412-47F1-9B92-8565300C897A}"/>
            </a:ext>
          </a:extLst>
        </xdr:cNvPr>
        <xdr:cNvSpPr txBox="1">
          <a:spLocks noChangeArrowheads="1"/>
        </xdr:cNvSpPr>
      </xdr:nvSpPr>
      <xdr:spPr bwMode="auto">
        <a:xfrm>
          <a:off x="2962275" y="67189350"/>
          <a:ext cx="76200" cy="185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5987</xdr:rowOff>
    </xdr:to>
    <xdr:sp macro="" textlink="">
      <xdr:nvSpPr>
        <xdr:cNvPr id="637" name="Text Box 2">
          <a:extLst>
            <a:ext uri="{FF2B5EF4-FFF2-40B4-BE49-F238E27FC236}">
              <a16:creationId xmlns:a16="http://schemas.microsoft.com/office/drawing/2014/main" id="{75C63D69-C305-4A58-BB8C-9FE6B4280731}"/>
            </a:ext>
          </a:extLst>
        </xdr:cNvPr>
        <xdr:cNvSpPr txBox="1">
          <a:spLocks noChangeArrowheads="1"/>
        </xdr:cNvSpPr>
      </xdr:nvSpPr>
      <xdr:spPr bwMode="auto">
        <a:xfrm>
          <a:off x="2962275" y="67189350"/>
          <a:ext cx="76200" cy="185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5987</xdr:rowOff>
    </xdr:to>
    <xdr:sp macro="" textlink="">
      <xdr:nvSpPr>
        <xdr:cNvPr id="638" name="Text Box 2">
          <a:extLst>
            <a:ext uri="{FF2B5EF4-FFF2-40B4-BE49-F238E27FC236}">
              <a16:creationId xmlns:a16="http://schemas.microsoft.com/office/drawing/2014/main" id="{863AE309-3E70-4188-9169-50988505A852}"/>
            </a:ext>
          </a:extLst>
        </xdr:cNvPr>
        <xdr:cNvSpPr txBox="1">
          <a:spLocks noChangeArrowheads="1"/>
        </xdr:cNvSpPr>
      </xdr:nvSpPr>
      <xdr:spPr bwMode="auto">
        <a:xfrm>
          <a:off x="2962275" y="67189350"/>
          <a:ext cx="76200" cy="185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5987</xdr:rowOff>
    </xdr:to>
    <xdr:sp macro="" textlink="">
      <xdr:nvSpPr>
        <xdr:cNvPr id="639" name="Text Box 2">
          <a:extLst>
            <a:ext uri="{FF2B5EF4-FFF2-40B4-BE49-F238E27FC236}">
              <a16:creationId xmlns:a16="http://schemas.microsoft.com/office/drawing/2014/main" id="{5F66B2E7-A044-41ED-A8F9-B31B8440C460}"/>
            </a:ext>
          </a:extLst>
        </xdr:cNvPr>
        <xdr:cNvSpPr txBox="1">
          <a:spLocks noChangeArrowheads="1"/>
        </xdr:cNvSpPr>
      </xdr:nvSpPr>
      <xdr:spPr bwMode="auto">
        <a:xfrm>
          <a:off x="2962275" y="67189350"/>
          <a:ext cx="76200" cy="185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5987</xdr:rowOff>
    </xdr:to>
    <xdr:sp macro="" textlink="">
      <xdr:nvSpPr>
        <xdr:cNvPr id="384" name="Text Box 2">
          <a:extLst>
            <a:ext uri="{FF2B5EF4-FFF2-40B4-BE49-F238E27FC236}">
              <a16:creationId xmlns:a16="http://schemas.microsoft.com/office/drawing/2014/main" id="{C3B2939F-9528-43EF-B9C5-7DD0C10251B0}"/>
            </a:ext>
          </a:extLst>
        </xdr:cNvPr>
        <xdr:cNvSpPr txBox="1">
          <a:spLocks noChangeArrowheads="1"/>
        </xdr:cNvSpPr>
      </xdr:nvSpPr>
      <xdr:spPr bwMode="auto">
        <a:xfrm>
          <a:off x="2962275" y="67189350"/>
          <a:ext cx="76200" cy="185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5987</xdr:rowOff>
    </xdr:to>
    <xdr:sp macro="" textlink="">
      <xdr:nvSpPr>
        <xdr:cNvPr id="385" name="Text Box 2">
          <a:extLst>
            <a:ext uri="{FF2B5EF4-FFF2-40B4-BE49-F238E27FC236}">
              <a16:creationId xmlns:a16="http://schemas.microsoft.com/office/drawing/2014/main" id="{351F6105-B18F-4648-A15D-4F5267F4FC9C}"/>
            </a:ext>
          </a:extLst>
        </xdr:cNvPr>
        <xdr:cNvSpPr txBox="1">
          <a:spLocks noChangeArrowheads="1"/>
        </xdr:cNvSpPr>
      </xdr:nvSpPr>
      <xdr:spPr bwMode="auto">
        <a:xfrm>
          <a:off x="2962275" y="67189350"/>
          <a:ext cx="76200" cy="185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198</xdr:row>
      <xdr:rowOff>0</xdr:rowOff>
    </xdr:from>
    <xdr:to>
      <xdr:col>3</xdr:col>
      <xdr:colOff>180975</xdr:colOff>
      <xdr:row>199</xdr:row>
      <xdr:rowOff>5987</xdr:rowOff>
    </xdr:to>
    <xdr:sp macro="" textlink="">
      <xdr:nvSpPr>
        <xdr:cNvPr id="386" name="Text Box 2">
          <a:extLst>
            <a:ext uri="{FF2B5EF4-FFF2-40B4-BE49-F238E27FC236}">
              <a16:creationId xmlns:a16="http://schemas.microsoft.com/office/drawing/2014/main" id="{8D3032F5-26F6-4F8E-BE58-A17459FF4EC2}"/>
            </a:ext>
          </a:extLst>
        </xdr:cNvPr>
        <xdr:cNvSpPr txBox="1">
          <a:spLocks noChangeArrowheads="1"/>
        </xdr:cNvSpPr>
      </xdr:nvSpPr>
      <xdr:spPr bwMode="auto">
        <a:xfrm>
          <a:off x="2962275" y="67189350"/>
          <a:ext cx="76200" cy="185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104775</xdr:colOff>
      <xdr:row>154</xdr:row>
      <xdr:rowOff>0</xdr:rowOff>
    </xdr:from>
    <xdr:to>
      <xdr:col>3</xdr:col>
      <xdr:colOff>180975</xdr:colOff>
      <xdr:row>155</xdr:row>
      <xdr:rowOff>12516</xdr:rowOff>
    </xdr:to>
    <xdr:sp macro="" textlink="">
      <xdr:nvSpPr>
        <xdr:cNvPr id="2" name="Text Box 2">
          <a:extLst>
            <a:ext uri="{FF2B5EF4-FFF2-40B4-BE49-F238E27FC236}">
              <a16:creationId xmlns:a16="http://schemas.microsoft.com/office/drawing/2014/main" id="{5692F2A7-444C-4CC3-A5A2-FB8479B1D623}"/>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50616</xdr:rowOff>
    </xdr:to>
    <xdr:sp macro="" textlink="">
      <xdr:nvSpPr>
        <xdr:cNvPr id="3" name="Text Box 2">
          <a:extLst>
            <a:ext uri="{FF2B5EF4-FFF2-40B4-BE49-F238E27FC236}">
              <a16:creationId xmlns:a16="http://schemas.microsoft.com/office/drawing/2014/main" id="{A9FB9E64-E962-43B3-B4EC-CABF6448B54E}"/>
            </a:ext>
          </a:extLst>
        </xdr:cNvPr>
        <xdr:cNvSpPr txBox="1">
          <a:spLocks noChangeArrowheads="1"/>
        </xdr:cNvSpPr>
      </xdr:nvSpPr>
      <xdr:spPr bwMode="auto">
        <a:xfrm>
          <a:off x="3038475" y="54159150"/>
          <a:ext cx="76200" cy="2190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4" name="Text Box 2">
          <a:extLst>
            <a:ext uri="{FF2B5EF4-FFF2-40B4-BE49-F238E27FC236}">
              <a16:creationId xmlns:a16="http://schemas.microsoft.com/office/drawing/2014/main" id="{393CCD18-6FAD-42AF-B011-1EDBAFACD5B1}"/>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50616</xdr:rowOff>
    </xdr:to>
    <xdr:sp macro="" textlink="">
      <xdr:nvSpPr>
        <xdr:cNvPr id="5" name="Text Box 2">
          <a:extLst>
            <a:ext uri="{FF2B5EF4-FFF2-40B4-BE49-F238E27FC236}">
              <a16:creationId xmlns:a16="http://schemas.microsoft.com/office/drawing/2014/main" id="{9554887D-ACA1-444D-9BF9-7D835DEB91BC}"/>
            </a:ext>
          </a:extLst>
        </xdr:cNvPr>
        <xdr:cNvSpPr txBox="1">
          <a:spLocks noChangeArrowheads="1"/>
        </xdr:cNvSpPr>
      </xdr:nvSpPr>
      <xdr:spPr bwMode="auto">
        <a:xfrm>
          <a:off x="3038475" y="54159150"/>
          <a:ext cx="76200" cy="2190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22041</xdr:rowOff>
    </xdr:to>
    <xdr:sp macro="" textlink="">
      <xdr:nvSpPr>
        <xdr:cNvPr id="6" name="Text Box 2">
          <a:extLst>
            <a:ext uri="{FF2B5EF4-FFF2-40B4-BE49-F238E27FC236}">
              <a16:creationId xmlns:a16="http://schemas.microsoft.com/office/drawing/2014/main" id="{AD91B30C-5D67-48CE-9636-EEA44CEF0375}"/>
            </a:ext>
          </a:extLst>
        </xdr:cNvPr>
        <xdr:cNvSpPr txBox="1">
          <a:spLocks noChangeArrowheads="1"/>
        </xdr:cNvSpPr>
      </xdr:nvSpPr>
      <xdr:spPr bwMode="auto">
        <a:xfrm>
          <a:off x="3038475" y="541591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22041</xdr:rowOff>
    </xdr:to>
    <xdr:sp macro="" textlink="">
      <xdr:nvSpPr>
        <xdr:cNvPr id="7" name="Text Box 2">
          <a:extLst>
            <a:ext uri="{FF2B5EF4-FFF2-40B4-BE49-F238E27FC236}">
              <a16:creationId xmlns:a16="http://schemas.microsoft.com/office/drawing/2014/main" id="{C8185D0E-4C9F-457E-BF60-D5C9B346BDA8}"/>
            </a:ext>
          </a:extLst>
        </xdr:cNvPr>
        <xdr:cNvSpPr txBox="1">
          <a:spLocks noChangeArrowheads="1"/>
        </xdr:cNvSpPr>
      </xdr:nvSpPr>
      <xdr:spPr bwMode="auto">
        <a:xfrm>
          <a:off x="3038475" y="541591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22041</xdr:rowOff>
    </xdr:to>
    <xdr:sp macro="" textlink="">
      <xdr:nvSpPr>
        <xdr:cNvPr id="8" name="Text Box 2">
          <a:extLst>
            <a:ext uri="{FF2B5EF4-FFF2-40B4-BE49-F238E27FC236}">
              <a16:creationId xmlns:a16="http://schemas.microsoft.com/office/drawing/2014/main" id="{61675300-7D26-45E2-89F8-D15AA317CD38}"/>
            </a:ext>
          </a:extLst>
        </xdr:cNvPr>
        <xdr:cNvSpPr txBox="1">
          <a:spLocks noChangeArrowheads="1"/>
        </xdr:cNvSpPr>
      </xdr:nvSpPr>
      <xdr:spPr bwMode="auto">
        <a:xfrm>
          <a:off x="3038475" y="541591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60141</xdr:rowOff>
    </xdr:to>
    <xdr:sp macro="" textlink="">
      <xdr:nvSpPr>
        <xdr:cNvPr id="9" name="Text Box 2">
          <a:extLst>
            <a:ext uri="{FF2B5EF4-FFF2-40B4-BE49-F238E27FC236}">
              <a16:creationId xmlns:a16="http://schemas.microsoft.com/office/drawing/2014/main" id="{C9EEEA2A-2888-47AF-9947-84724559CA5B}"/>
            </a:ext>
          </a:extLst>
        </xdr:cNvPr>
        <xdr:cNvSpPr txBox="1">
          <a:spLocks noChangeArrowheads="1"/>
        </xdr:cNvSpPr>
      </xdr:nvSpPr>
      <xdr:spPr bwMode="auto">
        <a:xfrm>
          <a:off x="3038475" y="54159150"/>
          <a:ext cx="7620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60141</xdr:rowOff>
    </xdr:to>
    <xdr:sp macro="" textlink="">
      <xdr:nvSpPr>
        <xdr:cNvPr id="10" name="Text Box 2">
          <a:extLst>
            <a:ext uri="{FF2B5EF4-FFF2-40B4-BE49-F238E27FC236}">
              <a16:creationId xmlns:a16="http://schemas.microsoft.com/office/drawing/2014/main" id="{08E96B39-DFE2-438E-A42A-CBA065DF38E4}"/>
            </a:ext>
          </a:extLst>
        </xdr:cNvPr>
        <xdr:cNvSpPr txBox="1">
          <a:spLocks noChangeArrowheads="1"/>
        </xdr:cNvSpPr>
      </xdr:nvSpPr>
      <xdr:spPr bwMode="auto">
        <a:xfrm>
          <a:off x="3038475" y="54159150"/>
          <a:ext cx="76200" cy="228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22041</xdr:rowOff>
    </xdr:to>
    <xdr:sp macro="" textlink="">
      <xdr:nvSpPr>
        <xdr:cNvPr id="11" name="Text Box 2">
          <a:extLst>
            <a:ext uri="{FF2B5EF4-FFF2-40B4-BE49-F238E27FC236}">
              <a16:creationId xmlns:a16="http://schemas.microsoft.com/office/drawing/2014/main" id="{E2ED66C2-27B8-4A40-9DF9-B958936A18A8}"/>
            </a:ext>
          </a:extLst>
        </xdr:cNvPr>
        <xdr:cNvSpPr txBox="1">
          <a:spLocks noChangeArrowheads="1"/>
        </xdr:cNvSpPr>
      </xdr:nvSpPr>
      <xdr:spPr bwMode="auto">
        <a:xfrm>
          <a:off x="3038475" y="541591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22041</xdr:rowOff>
    </xdr:to>
    <xdr:sp macro="" textlink="">
      <xdr:nvSpPr>
        <xdr:cNvPr id="12" name="Text Box 2">
          <a:extLst>
            <a:ext uri="{FF2B5EF4-FFF2-40B4-BE49-F238E27FC236}">
              <a16:creationId xmlns:a16="http://schemas.microsoft.com/office/drawing/2014/main" id="{0C6999CB-9B63-4597-806F-E2A18FF26276}"/>
            </a:ext>
          </a:extLst>
        </xdr:cNvPr>
        <xdr:cNvSpPr txBox="1">
          <a:spLocks noChangeArrowheads="1"/>
        </xdr:cNvSpPr>
      </xdr:nvSpPr>
      <xdr:spPr bwMode="auto">
        <a:xfrm>
          <a:off x="3038475" y="541591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22041</xdr:rowOff>
    </xdr:to>
    <xdr:sp macro="" textlink="">
      <xdr:nvSpPr>
        <xdr:cNvPr id="13" name="Text Box 2">
          <a:extLst>
            <a:ext uri="{FF2B5EF4-FFF2-40B4-BE49-F238E27FC236}">
              <a16:creationId xmlns:a16="http://schemas.microsoft.com/office/drawing/2014/main" id="{0B806E43-1891-4380-B709-B3743B41F0A5}"/>
            </a:ext>
          </a:extLst>
        </xdr:cNvPr>
        <xdr:cNvSpPr txBox="1">
          <a:spLocks noChangeArrowheads="1"/>
        </xdr:cNvSpPr>
      </xdr:nvSpPr>
      <xdr:spPr bwMode="auto">
        <a:xfrm>
          <a:off x="3038475" y="541591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14" name="Text Box 2">
          <a:extLst>
            <a:ext uri="{FF2B5EF4-FFF2-40B4-BE49-F238E27FC236}">
              <a16:creationId xmlns:a16="http://schemas.microsoft.com/office/drawing/2014/main" id="{DD931972-DA41-4CFA-9C04-0DB8B9BD9DBB}"/>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15" name="Text Box 2">
          <a:extLst>
            <a:ext uri="{FF2B5EF4-FFF2-40B4-BE49-F238E27FC236}">
              <a16:creationId xmlns:a16="http://schemas.microsoft.com/office/drawing/2014/main" id="{2113C852-EB03-4480-ACCE-DD9EBC2936DD}"/>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16" name="Text Box 2">
          <a:extLst>
            <a:ext uri="{FF2B5EF4-FFF2-40B4-BE49-F238E27FC236}">
              <a16:creationId xmlns:a16="http://schemas.microsoft.com/office/drawing/2014/main" id="{A6882D3E-178F-4C04-BD93-F3207C07EE5E}"/>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17" name="Text Box 2">
          <a:extLst>
            <a:ext uri="{FF2B5EF4-FFF2-40B4-BE49-F238E27FC236}">
              <a16:creationId xmlns:a16="http://schemas.microsoft.com/office/drawing/2014/main" id="{82E64B19-053F-409F-A857-3FBD5858B58D}"/>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18" name="Text Box 2">
          <a:extLst>
            <a:ext uri="{FF2B5EF4-FFF2-40B4-BE49-F238E27FC236}">
              <a16:creationId xmlns:a16="http://schemas.microsoft.com/office/drawing/2014/main" id="{3C8DE409-2135-4DB3-8584-4B8758F75639}"/>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19" name="Text Box 2">
          <a:extLst>
            <a:ext uri="{FF2B5EF4-FFF2-40B4-BE49-F238E27FC236}">
              <a16:creationId xmlns:a16="http://schemas.microsoft.com/office/drawing/2014/main" id="{85D53E75-8846-4F15-A4CD-91C84B871F95}"/>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20" name="Text Box 2">
          <a:extLst>
            <a:ext uri="{FF2B5EF4-FFF2-40B4-BE49-F238E27FC236}">
              <a16:creationId xmlns:a16="http://schemas.microsoft.com/office/drawing/2014/main" id="{08887703-9FD2-4EA5-88CE-DE2639BF38FF}"/>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21" name="Text Box 2">
          <a:extLst>
            <a:ext uri="{FF2B5EF4-FFF2-40B4-BE49-F238E27FC236}">
              <a16:creationId xmlns:a16="http://schemas.microsoft.com/office/drawing/2014/main" id="{BCF02D1D-F194-4285-A476-328BF255790D}"/>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22" name="Text Box 2">
          <a:extLst>
            <a:ext uri="{FF2B5EF4-FFF2-40B4-BE49-F238E27FC236}">
              <a16:creationId xmlns:a16="http://schemas.microsoft.com/office/drawing/2014/main" id="{62B1197B-29D4-4FEB-BC36-B81A82AAD0C7}"/>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23" name="Text Box 2">
          <a:extLst>
            <a:ext uri="{FF2B5EF4-FFF2-40B4-BE49-F238E27FC236}">
              <a16:creationId xmlns:a16="http://schemas.microsoft.com/office/drawing/2014/main" id="{5E343D3F-CE54-466B-804F-9DA4B10F68D3}"/>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24" name="Text Box 2">
          <a:extLst>
            <a:ext uri="{FF2B5EF4-FFF2-40B4-BE49-F238E27FC236}">
              <a16:creationId xmlns:a16="http://schemas.microsoft.com/office/drawing/2014/main" id="{F9B05603-53B0-4E45-B1CA-8DAE475EBB5A}"/>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25" name="Text Box 2">
          <a:extLst>
            <a:ext uri="{FF2B5EF4-FFF2-40B4-BE49-F238E27FC236}">
              <a16:creationId xmlns:a16="http://schemas.microsoft.com/office/drawing/2014/main" id="{FE44D90A-BCDD-4643-AB84-B8320AADC5DF}"/>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154</xdr:row>
      <xdr:rowOff>0</xdr:rowOff>
    </xdr:from>
    <xdr:to>
      <xdr:col>3</xdr:col>
      <xdr:colOff>180975</xdr:colOff>
      <xdr:row>155</xdr:row>
      <xdr:rowOff>12516</xdr:rowOff>
    </xdr:to>
    <xdr:sp macro="" textlink="">
      <xdr:nvSpPr>
        <xdr:cNvPr id="26" name="Text Box 2">
          <a:extLst>
            <a:ext uri="{FF2B5EF4-FFF2-40B4-BE49-F238E27FC236}">
              <a16:creationId xmlns:a16="http://schemas.microsoft.com/office/drawing/2014/main" id="{E26B232A-B816-4361-9148-08CF31ACFF6F}"/>
            </a:ext>
          </a:extLst>
        </xdr:cNvPr>
        <xdr:cNvSpPr txBox="1">
          <a:spLocks noChangeArrowheads="1"/>
        </xdr:cNvSpPr>
      </xdr:nvSpPr>
      <xdr:spPr bwMode="auto">
        <a:xfrm>
          <a:off x="3038475" y="541591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40921</xdr:rowOff>
    </xdr:to>
    <xdr:sp macro="" textlink="">
      <xdr:nvSpPr>
        <xdr:cNvPr id="27" name="Text Box 2">
          <a:extLst>
            <a:ext uri="{FF2B5EF4-FFF2-40B4-BE49-F238E27FC236}">
              <a16:creationId xmlns:a16="http://schemas.microsoft.com/office/drawing/2014/main" id="{C34C0411-0590-4A41-94ED-002A95951A35}"/>
            </a:ext>
          </a:extLst>
        </xdr:cNvPr>
        <xdr:cNvSpPr txBox="1">
          <a:spLocks noChangeArrowheads="1"/>
        </xdr:cNvSpPr>
      </xdr:nvSpPr>
      <xdr:spPr bwMode="auto">
        <a:xfrm>
          <a:off x="3038475" y="1790700"/>
          <a:ext cx="76200" cy="20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71694</xdr:rowOff>
    </xdr:to>
    <xdr:sp macro="" textlink="">
      <xdr:nvSpPr>
        <xdr:cNvPr id="28" name="Text Box 2">
          <a:extLst>
            <a:ext uri="{FF2B5EF4-FFF2-40B4-BE49-F238E27FC236}">
              <a16:creationId xmlns:a16="http://schemas.microsoft.com/office/drawing/2014/main" id="{AEB49A33-4B6A-41F4-A838-80963C40E806}"/>
            </a:ext>
          </a:extLst>
        </xdr:cNvPr>
        <xdr:cNvSpPr txBox="1">
          <a:spLocks noChangeArrowheads="1"/>
        </xdr:cNvSpPr>
      </xdr:nvSpPr>
      <xdr:spPr bwMode="auto">
        <a:xfrm>
          <a:off x="3038475" y="1790700"/>
          <a:ext cx="76200" cy="238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40921</xdr:rowOff>
    </xdr:to>
    <xdr:sp macro="" textlink="">
      <xdr:nvSpPr>
        <xdr:cNvPr id="29" name="Text Box 2">
          <a:extLst>
            <a:ext uri="{FF2B5EF4-FFF2-40B4-BE49-F238E27FC236}">
              <a16:creationId xmlns:a16="http://schemas.microsoft.com/office/drawing/2014/main" id="{64A5D651-16B9-4148-B6BC-0D7EE6842239}"/>
            </a:ext>
          </a:extLst>
        </xdr:cNvPr>
        <xdr:cNvSpPr txBox="1">
          <a:spLocks noChangeArrowheads="1"/>
        </xdr:cNvSpPr>
      </xdr:nvSpPr>
      <xdr:spPr bwMode="auto">
        <a:xfrm>
          <a:off x="3038475" y="1790700"/>
          <a:ext cx="76200" cy="20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71694</xdr:rowOff>
    </xdr:to>
    <xdr:sp macro="" textlink="">
      <xdr:nvSpPr>
        <xdr:cNvPr id="30" name="Text Box 2">
          <a:extLst>
            <a:ext uri="{FF2B5EF4-FFF2-40B4-BE49-F238E27FC236}">
              <a16:creationId xmlns:a16="http://schemas.microsoft.com/office/drawing/2014/main" id="{467CE031-5465-426D-8292-7ADD725F7B59}"/>
            </a:ext>
          </a:extLst>
        </xdr:cNvPr>
        <xdr:cNvSpPr txBox="1">
          <a:spLocks noChangeArrowheads="1"/>
        </xdr:cNvSpPr>
      </xdr:nvSpPr>
      <xdr:spPr bwMode="auto">
        <a:xfrm>
          <a:off x="3038475" y="1790700"/>
          <a:ext cx="76200" cy="238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40921</xdr:rowOff>
    </xdr:to>
    <xdr:sp macro="" textlink="">
      <xdr:nvSpPr>
        <xdr:cNvPr id="31" name="Text Box 2">
          <a:extLst>
            <a:ext uri="{FF2B5EF4-FFF2-40B4-BE49-F238E27FC236}">
              <a16:creationId xmlns:a16="http://schemas.microsoft.com/office/drawing/2014/main" id="{68205A8A-BC74-430A-BE34-699BDBD81719}"/>
            </a:ext>
          </a:extLst>
        </xdr:cNvPr>
        <xdr:cNvSpPr txBox="1">
          <a:spLocks noChangeArrowheads="1"/>
        </xdr:cNvSpPr>
      </xdr:nvSpPr>
      <xdr:spPr bwMode="auto">
        <a:xfrm>
          <a:off x="3038475" y="1790700"/>
          <a:ext cx="76200" cy="20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71694</xdr:rowOff>
    </xdr:to>
    <xdr:sp macro="" textlink="">
      <xdr:nvSpPr>
        <xdr:cNvPr id="32" name="Text Box 2">
          <a:extLst>
            <a:ext uri="{FF2B5EF4-FFF2-40B4-BE49-F238E27FC236}">
              <a16:creationId xmlns:a16="http://schemas.microsoft.com/office/drawing/2014/main" id="{A7419ACB-9843-4138-9563-A1AA2FEA44D5}"/>
            </a:ext>
          </a:extLst>
        </xdr:cNvPr>
        <xdr:cNvSpPr txBox="1">
          <a:spLocks noChangeArrowheads="1"/>
        </xdr:cNvSpPr>
      </xdr:nvSpPr>
      <xdr:spPr bwMode="auto">
        <a:xfrm>
          <a:off x="3038475" y="1790700"/>
          <a:ext cx="76200" cy="2381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50446</xdr:rowOff>
    </xdr:to>
    <xdr:sp macro="" textlink="">
      <xdr:nvSpPr>
        <xdr:cNvPr id="33" name="Text Box 2">
          <a:extLst>
            <a:ext uri="{FF2B5EF4-FFF2-40B4-BE49-F238E27FC236}">
              <a16:creationId xmlns:a16="http://schemas.microsoft.com/office/drawing/2014/main" id="{9F41E8D2-7754-47BA-8F11-1C99AEFA3F7F}"/>
            </a:ext>
          </a:extLst>
        </xdr:cNvPr>
        <xdr:cNvSpPr txBox="1">
          <a:spLocks noChangeArrowheads="1"/>
        </xdr:cNvSpPr>
      </xdr:nvSpPr>
      <xdr:spPr bwMode="auto">
        <a:xfrm>
          <a:off x="3038475" y="1790700"/>
          <a:ext cx="76200" cy="209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50446</xdr:rowOff>
    </xdr:to>
    <xdr:sp macro="" textlink="">
      <xdr:nvSpPr>
        <xdr:cNvPr id="34" name="Text Box 2">
          <a:extLst>
            <a:ext uri="{FF2B5EF4-FFF2-40B4-BE49-F238E27FC236}">
              <a16:creationId xmlns:a16="http://schemas.microsoft.com/office/drawing/2014/main" id="{B4A7FBF4-5038-4044-9021-1F25591044E8}"/>
            </a:ext>
          </a:extLst>
        </xdr:cNvPr>
        <xdr:cNvSpPr txBox="1">
          <a:spLocks noChangeArrowheads="1"/>
        </xdr:cNvSpPr>
      </xdr:nvSpPr>
      <xdr:spPr bwMode="auto">
        <a:xfrm>
          <a:off x="3038475" y="1790700"/>
          <a:ext cx="76200" cy="209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50446</xdr:rowOff>
    </xdr:to>
    <xdr:sp macro="" textlink="">
      <xdr:nvSpPr>
        <xdr:cNvPr id="35" name="Text Box 2">
          <a:extLst>
            <a:ext uri="{FF2B5EF4-FFF2-40B4-BE49-F238E27FC236}">
              <a16:creationId xmlns:a16="http://schemas.microsoft.com/office/drawing/2014/main" id="{2DC42F8B-282B-428B-9FF8-CB18C9CFD262}"/>
            </a:ext>
          </a:extLst>
        </xdr:cNvPr>
        <xdr:cNvSpPr txBox="1">
          <a:spLocks noChangeArrowheads="1"/>
        </xdr:cNvSpPr>
      </xdr:nvSpPr>
      <xdr:spPr bwMode="auto">
        <a:xfrm>
          <a:off x="3038475" y="1790700"/>
          <a:ext cx="76200" cy="209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81219</xdr:rowOff>
    </xdr:to>
    <xdr:sp macro="" textlink="">
      <xdr:nvSpPr>
        <xdr:cNvPr id="36" name="Text Box 2">
          <a:extLst>
            <a:ext uri="{FF2B5EF4-FFF2-40B4-BE49-F238E27FC236}">
              <a16:creationId xmlns:a16="http://schemas.microsoft.com/office/drawing/2014/main" id="{9C20C5D5-6731-4E4F-830F-4DC8F0C49EC4}"/>
            </a:ext>
          </a:extLst>
        </xdr:cNvPr>
        <xdr:cNvSpPr txBox="1">
          <a:spLocks noChangeArrowheads="1"/>
        </xdr:cNvSpPr>
      </xdr:nvSpPr>
      <xdr:spPr bwMode="auto">
        <a:xfrm>
          <a:off x="3038475" y="1790700"/>
          <a:ext cx="76200" cy="247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81219</xdr:rowOff>
    </xdr:to>
    <xdr:sp macro="" textlink="">
      <xdr:nvSpPr>
        <xdr:cNvPr id="37" name="Text Box 2">
          <a:extLst>
            <a:ext uri="{FF2B5EF4-FFF2-40B4-BE49-F238E27FC236}">
              <a16:creationId xmlns:a16="http://schemas.microsoft.com/office/drawing/2014/main" id="{6938DAE6-474E-47BA-ABA7-84A9583130F9}"/>
            </a:ext>
          </a:extLst>
        </xdr:cNvPr>
        <xdr:cNvSpPr txBox="1">
          <a:spLocks noChangeArrowheads="1"/>
        </xdr:cNvSpPr>
      </xdr:nvSpPr>
      <xdr:spPr bwMode="auto">
        <a:xfrm>
          <a:off x="3038475" y="1790700"/>
          <a:ext cx="76200" cy="247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50446</xdr:rowOff>
    </xdr:to>
    <xdr:sp macro="" textlink="">
      <xdr:nvSpPr>
        <xdr:cNvPr id="38" name="Text Box 2">
          <a:extLst>
            <a:ext uri="{FF2B5EF4-FFF2-40B4-BE49-F238E27FC236}">
              <a16:creationId xmlns:a16="http://schemas.microsoft.com/office/drawing/2014/main" id="{EBA988D6-1C16-48AD-B0B8-8EAF4BB39B4F}"/>
            </a:ext>
          </a:extLst>
        </xdr:cNvPr>
        <xdr:cNvSpPr txBox="1">
          <a:spLocks noChangeArrowheads="1"/>
        </xdr:cNvSpPr>
      </xdr:nvSpPr>
      <xdr:spPr bwMode="auto">
        <a:xfrm>
          <a:off x="3038475" y="1790700"/>
          <a:ext cx="76200" cy="209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50446</xdr:rowOff>
    </xdr:to>
    <xdr:sp macro="" textlink="">
      <xdr:nvSpPr>
        <xdr:cNvPr id="39" name="Text Box 2">
          <a:extLst>
            <a:ext uri="{FF2B5EF4-FFF2-40B4-BE49-F238E27FC236}">
              <a16:creationId xmlns:a16="http://schemas.microsoft.com/office/drawing/2014/main" id="{7DA6EFEB-383F-40AA-AC88-E97A129E75AD}"/>
            </a:ext>
          </a:extLst>
        </xdr:cNvPr>
        <xdr:cNvSpPr txBox="1">
          <a:spLocks noChangeArrowheads="1"/>
        </xdr:cNvSpPr>
      </xdr:nvSpPr>
      <xdr:spPr bwMode="auto">
        <a:xfrm>
          <a:off x="3038475" y="1790700"/>
          <a:ext cx="76200" cy="209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50446</xdr:rowOff>
    </xdr:to>
    <xdr:sp macro="" textlink="">
      <xdr:nvSpPr>
        <xdr:cNvPr id="40" name="Text Box 2">
          <a:extLst>
            <a:ext uri="{FF2B5EF4-FFF2-40B4-BE49-F238E27FC236}">
              <a16:creationId xmlns:a16="http://schemas.microsoft.com/office/drawing/2014/main" id="{422B40A5-D16B-47FA-A322-55843E089949}"/>
            </a:ext>
          </a:extLst>
        </xdr:cNvPr>
        <xdr:cNvSpPr txBox="1">
          <a:spLocks noChangeArrowheads="1"/>
        </xdr:cNvSpPr>
      </xdr:nvSpPr>
      <xdr:spPr bwMode="auto">
        <a:xfrm>
          <a:off x="3038475" y="1790700"/>
          <a:ext cx="76200" cy="209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40921</xdr:rowOff>
    </xdr:to>
    <xdr:sp macro="" textlink="">
      <xdr:nvSpPr>
        <xdr:cNvPr id="41" name="Text Box 2">
          <a:extLst>
            <a:ext uri="{FF2B5EF4-FFF2-40B4-BE49-F238E27FC236}">
              <a16:creationId xmlns:a16="http://schemas.microsoft.com/office/drawing/2014/main" id="{076D2165-79F3-4410-83F8-489B3D25C4D5}"/>
            </a:ext>
          </a:extLst>
        </xdr:cNvPr>
        <xdr:cNvSpPr txBox="1">
          <a:spLocks noChangeArrowheads="1"/>
        </xdr:cNvSpPr>
      </xdr:nvSpPr>
      <xdr:spPr bwMode="auto">
        <a:xfrm>
          <a:off x="3038475" y="1790700"/>
          <a:ext cx="76200" cy="20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40921</xdr:rowOff>
    </xdr:to>
    <xdr:sp macro="" textlink="">
      <xdr:nvSpPr>
        <xdr:cNvPr id="42" name="Text Box 2">
          <a:extLst>
            <a:ext uri="{FF2B5EF4-FFF2-40B4-BE49-F238E27FC236}">
              <a16:creationId xmlns:a16="http://schemas.microsoft.com/office/drawing/2014/main" id="{96E8B2CF-3D49-46D7-A183-D77CE7D01AA6}"/>
            </a:ext>
          </a:extLst>
        </xdr:cNvPr>
        <xdr:cNvSpPr txBox="1">
          <a:spLocks noChangeArrowheads="1"/>
        </xdr:cNvSpPr>
      </xdr:nvSpPr>
      <xdr:spPr bwMode="auto">
        <a:xfrm>
          <a:off x="3038475" y="1790700"/>
          <a:ext cx="76200" cy="20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40922</xdr:rowOff>
    </xdr:to>
    <xdr:sp macro="" textlink="">
      <xdr:nvSpPr>
        <xdr:cNvPr id="43" name="Text Box 2">
          <a:extLst>
            <a:ext uri="{FF2B5EF4-FFF2-40B4-BE49-F238E27FC236}">
              <a16:creationId xmlns:a16="http://schemas.microsoft.com/office/drawing/2014/main" id="{0FDB0EE8-5FEE-4EB1-9DC8-CEAC985780BD}"/>
            </a:ext>
          </a:extLst>
        </xdr:cNvPr>
        <xdr:cNvSpPr txBox="1">
          <a:spLocks noChangeArrowheads="1"/>
        </xdr:cNvSpPr>
      </xdr:nvSpPr>
      <xdr:spPr bwMode="auto">
        <a:xfrm>
          <a:off x="3038475" y="1790700"/>
          <a:ext cx="76200" cy="2000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71695</xdr:rowOff>
    </xdr:to>
    <xdr:sp macro="" textlink="">
      <xdr:nvSpPr>
        <xdr:cNvPr id="44" name="Text Box 2">
          <a:extLst>
            <a:ext uri="{FF2B5EF4-FFF2-40B4-BE49-F238E27FC236}">
              <a16:creationId xmlns:a16="http://schemas.microsoft.com/office/drawing/2014/main" id="{CEA28681-A8C4-4983-87E0-846061450697}"/>
            </a:ext>
          </a:extLst>
        </xdr:cNvPr>
        <xdr:cNvSpPr txBox="1">
          <a:spLocks noChangeArrowheads="1"/>
        </xdr:cNvSpPr>
      </xdr:nvSpPr>
      <xdr:spPr bwMode="auto">
        <a:xfrm>
          <a:off x="3038475" y="1790700"/>
          <a:ext cx="76200" cy="23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40922</xdr:rowOff>
    </xdr:to>
    <xdr:sp macro="" textlink="">
      <xdr:nvSpPr>
        <xdr:cNvPr id="45" name="Text Box 2">
          <a:extLst>
            <a:ext uri="{FF2B5EF4-FFF2-40B4-BE49-F238E27FC236}">
              <a16:creationId xmlns:a16="http://schemas.microsoft.com/office/drawing/2014/main" id="{1A5F9429-315B-4008-AE09-3FC51B7D81BF}"/>
            </a:ext>
          </a:extLst>
        </xdr:cNvPr>
        <xdr:cNvSpPr txBox="1">
          <a:spLocks noChangeArrowheads="1"/>
        </xdr:cNvSpPr>
      </xdr:nvSpPr>
      <xdr:spPr bwMode="auto">
        <a:xfrm>
          <a:off x="3038475" y="1790700"/>
          <a:ext cx="76200" cy="2000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71695</xdr:rowOff>
    </xdr:to>
    <xdr:sp macro="" textlink="">
      <xdr:nvSpPr>
        <xdr:cNvPr id="46" name="Text Box 2">
          <a:extLst>
            <a:ext uri="{FF2B5EF4-FFF2-40B4-BE49-F238E27FC236}">
              <a16:creationId xmlns:a16="http://schemas.microsoft.com/office/drawing/2014/main" id="{ABDCD96B-F45D-4724-99CB-AEF914366C15}"/>
            </a:ext>
          </a:extLst>
        </xdr:cNvPr>
        <xdr:cNvSpPr txBox="1">
          <a:spLocks noChangeArrowheads="1"/>
        </xdr:cNvSpPr>
      </xdr:nvSpPr>
      <xdr:spPr bwMode="auto">
        <a:xfrm>
          <a:off x="3038475" y="1790700"/>
          <a:ext cx="76200" cy="23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40922</xdr:rowOff>
    </xdr:to>
    <xdr:sp macro="" textlink="">
      <xdr:nvSpPr>
        <xdr:cNvPr id="47" name="Text Box 2">
          <a:extLst>
            <a:ext uri="{FF2B5EF4-FFF2-40B4-BE49-F238E27FC236}">
              <a16:creationId xmlns:a16="http://schemas.microsoft.com/office/drawing/2014/main" id="{996F877C-BCF6-4CCB-956B-BEFBCCC84207}"/>
            </a:ext>
          </a:extLst>
        </xdr:cNvPr>
        <xdr:cNvSpPr txBox="1">
          <a:spLocks noChangeArrowheads="1"/>
        </xdr:cNvSpPr>
      </xdr:nvSpPr>
      <xdr:spPr bwMode="auto">
        <a:xfrm>
          <a:off x="3038475" y="1790700"/>
          <a:ext cx="76200" cy="2000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71695</xdr:rowOff>
    </xdr:to>
    <xdr:sp macro="" textlink="">
      <xdr:nvSpPr>
        <xdr:cNvPr id="48" name="Text Box 2">
          <a:extLst>
            <a:ext uri="{FF2B5EF4-FFF2-40B4-BE49-F238E27FC236}">
              <a16:creationId xmlns:a16="http://schemas.microsoft.com/office/drawing/2014/main" id="{5B24F2AC-6A1F-44A9-B374-52E2E42746AD}"/>
            </a:ext>
          </a:extLst>
        </xdr:cNvPr>
        <xdr:cNvSpPr txBox="1">
          <a:spLocks noChangeArrowheads="1"/>
        </xdr:cNvSpPr>
      </xdr:nvSpPr>
      <xdr:spPr bwMode="auto">
        <a:xfrm>
          <a:off x="3038475" y="1790700"/>
          <a:ext cx="76200" cy="23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50447</xdr:rowOff>
    </xdr:to>
    <xdr:sp macro="" textlink="">
      <xdr:nvSpPr>
        <xdr:cNvPr id="49" name="Text Box 2">
          <a:extLst>
            <a:ext uri="{FF2B5EF4-FFF2-40B4-BE49-F238E27FC236}">
              <a16:creationId xmlns:a16="http://schemas.microsoft.com/office/drawing/2014/main" id="{187D80FF-15AC-4429-BB94-53D5691E116C}"/>
            </a:ext>
          </a:extLst>
        </xdr:cNvPr>
        <xdr:cNvSpPr txBox="1">
          <a:spLocks noChangeArrowheads="1"/>
        </xdr:cNvSpPr>
      </xdr:nvSpPr>
      <xdr:spPr bwMode="auto">
        <a:xfrm>
          <a:off x="3038475" y="1790700"/>
          <a:ext cx="76200" cy="209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50447</xdr:rowOff>
    </xdr:to>
    <xdr:sp macro="" textlink="">
      <xdr:nvSpPr>
        <xdr:cNvPr id="50" name="Text Box 2">
          <a:extLst>
            <a:ext uri="{FF2B5EF4-FFF2-40B4-BE49-F238E27FC236}">
              <a16:creationId xmlns:a16="http://schemas.microsoft.com/office/drawing/2014/main" id="{CF18D523-F2C8-45D3-B606-180E50244EB9}"/>
            </a:ext>
          </a:extLst>
        </xdr:cNvPr>
        <xdr:cNvSpPr txBox="1">
          <a:spLocks noChangeArrowheads="1"/>
        </xdr:cNvSpPr>
      </xdr:nvSpPr>
      <xdr:spPr bwMode="auto">
        <a:xfrm>
          <a:off x="3038475" y="1790700"/>
          <a:ext cx="76200" cy="209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50447</xdr:rowOff>
    </xdr:to>
    <xdr:sp macro="" textlink="">
      <xdr:nvSpPr>
        <xdr:cNvPr id="51" name="Text Box 2">
          <a:extLst>
            <a:ext uri="{FF2B5EF4-FFF2-40B4-BE49-F238E27FC236}">
              <a16:creationId xmlns:a16="http://schemas.microsoft.com/office/drawing/2014/main" id="{379FA26C-7653-435B-A63F-6A6F5301E757}"/>
            </a:ext>
          </a:extLst>
        </xdr:cNvPr>
        <xdr:cNvSpPr txBox="1">
          <a:spLocks noChangeArrowheads="1"/>
        </xdr:cNvSpPr>
      </xdr:nvSpPr>
      <xdr:spPr bwMode="auto">
        <a:xfrm>
          <a:off x="3038475" y="1790700"/>
          <a:ext cx="76200" cy="209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81220</xdr:rowOff>
    </xdr:to>
    <xdr:sp macro="" textlink="">
      <xdr:nvSpPr>
        <xdr:cNvPr id="52" name="Text Box 2">
          <a:extLst>
            <a:ext uri="{FF2B5EF4-FFF2-40B4-BE49-F238E27FC236}">
              <a16:creationId xmlns:a16="http://schemas.microsoft.com/office/drawing/2014/main" id="{8BC5F815-CA52-4B94-BF29-9FA2ED7B3D86}"/>
            </a:ext>
          </a:extLst>
        </xdr:cNvPr>
        <xdr:cNvSpPr txBox="1">
          <a:spLocks noChangeArrowheads="1"/>
        </xdr:cNvSpPr>
      </xdr:nvSpPr>
      <xdr:spPr bwMode="auto">
        <a:xfrm>
          <a:off x="3038475" y="1790700"/>
          <a:ext cx="76200" cy="2476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81220</xdr:rowOff>
    </xdr:to>
    <xdr:sp macro="" textlink="">
      <xdr:nvSpPr>
        <xdr:cNvPr id="53" name="Text Box 2">
          <a:extLst>
            <a:ext uri="{FF2B5EF4-FFF2-40B4-BE49-F238E27FC236}">
              <a16:creationId xmlns:a16="http://schemas.microsoft.com/office/drawing/2014/main" id="{28D458A4-6207-44EB-B936-7CB919726F3B}"/>
            </a:ext>
          </a:extLst>
        </xdr:cNvPr>
        <xdr:cNvSpPr txBox="1">
          <a:spLocks noChangeArrowheads="1"/>
        </xdr:cNvSpPr>
      </xdr:nvSpPr>
      <xdr:spPr bwMode="auto">
        <a:xfrm>
          <a:off x="3038475" y="1790700"/>
          <a:ext cx="76200" cy="2476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50447</xdr:rowOff>
    </xdr:to>
    <xdr:sp macro="" textlink="">
      <xdr:nvSpPr>
        <xdr:cNvPr id="54" name="Text Box 2">
          <a:extLst>
            <a:ext uri="{FF2B5EF4-FFF2-40B4-BE49-F238E27FC236}">
              <a16:creationId xmlns:a16="http://schemas.microsoft.com/office/drawing/2014/main" id="{13B394FC-DE58-460E-A31B-E13C673F0889}"/>
            </a:ext>
          </a:extLst>
        </xdr:cNvPr>
        <xdr:cNvSpPr txBox="1">
          <a:spLocks noChangeArrowheads="1"/>
        </xdr:cNvSpPr>
      </xdr:nvSpPr>
      <xdr:spPr bwMode="auto">
        <a:xfrm>
          <a:off x="3038475" y="1790700"/>
          <a:ext cx="76200" cy="209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50447</xdr:rowOff>
    </xdr:to>
    <xdr:sp macro="" textlink="">
      <xdr:nvSpPr>
        <xdr:cNvPr id="55" name="Text Box 2">
          <a:extLst>
            <a:ext uri="{FF2B5EF4-FFF2-40B4-BE49-F238E27FC236}">
              <a16:creationId xmlns:a16="http://schemas.microsoft.com/office/drawing/2014/main" id="{ADCC575A-A488-4E2E-9E0A-DE6EF16B2920}"/>
            </a:ext>
          </a:extLst>
        </xdr:cNvPr>
        <xdr:cNvSpPr txBox="1">
          <a:spLocks noChangeArrowheads="1"/>
        </xdr:cNvSpPr>
      </xdr:nvSpPr>
      <xdr:spPr bwMode="auto">
        <a:xfrm>
          <a:off x="3038475" y="1790700"/>
          <a:ext cx="76200" cy="209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50447</xdr:rowOff>
    </xdr:to>
    <xdr:sp macro="" textlink="">
      <xdr:nvSpPr>
        <xdr:cNvPr id="56" name="Text Box 2">
          <a:extLst>
            <a:ext uri="{FF2B5EF4-FFF2-40B4-BE49-F238E27FC236}">
              <a16:creationId xmlns:a16="http://schemas.microsoft.com/office/drawing/2014/main" id="{2E4B6FA5-AC65-4E2B-B56F-7C652EE9132D}"/>
            </a:ext>
          </a:extLst>
        </xdr:cNvPr>
        <xdr:cNvSpPr txBox="1">
          <a:spLocks noChangeArrowheads="1"/>
        </xdr:cNvSpPr>
      </xdr:nvSpPr>
      <xdr:spPr bwMode="auto">
        <a:xfrm>
          <a:off x="3038475" y="1790700"/>
          <a:ext cx="76200" cy="2095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40922</xdr:rowOff>
    </xdr:to>
    <xdr:sp macro="" textlink="">
      <xdr:nvSpPr>
        <xdr:cNvPr id="57" name="Text Box 2">
          <a:extLst>
            <a:ext uri="{FF2B5EF4-FFF2-40B4-BE49-F238E27FC236}">
              <a16:creationId xmlns:a16="http://schemas.microsoft.com/office/drawing/2014/main" id="{C47D09CC-4CB2-4576-AD68-4E384E0B854D}"/>
            </a:ext>
          </a:extLst>
        </xdr:cNvPr>
        <xdr:cNvSpPr txBox="1">
          <a:spLocks noChangeArrowheads="1"/>
        </xdr:cNvSpPr>
      </xdr:nvSpPr>
      <xdr:spPr bwMode="auto">
        <a:xfrm>
          <a:off x="3038475" y="1790700"/>
          <a:ext cx="76200" cy="2000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40922</xdr:rowOff>
    </xdr:to>
    <xdr:sp macro="" textlink="">
      <xdr:nvSpPr>
        <xdr:cNvPr id="58" name="Text Box 2">
          <a:extLst>
            <a:ext uri="{FF2B5EF4-FFF2-40B4-BE49-F238E27FC236}">
              <a16:creationId xmlns:a16="http://schemas.microsoft.com/office/drawing/2014/main" id="{45D2491E-BEF6-4FCE-BE9B-10735DADE793}"/>
            </a:ext>
          </a:extLst>
        </xdr:cNvPr>
        <xdr:cNvSpPr txBox="1">
          <a:spLocks noChangeArrowheads="1"/>
        </xdr:cNvSpPr>
      </xdr:nvSpPr>
      <xdr:spPr bwMode="auto">
        <a:xfrm>
          <a:off x="3038475" y="1790700"/>
          <a:ext cx="76200" cy="2000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36659</xdr:rowOff>
    </xdr:to>
    <xdr:sp macro="" textlink="">
      <xdr:nvSpPr>
        <xdr:cNvPr id="59" name="Text Box 2">
          <a:extLst>
            <a:ext uri="{FF2B5EF4-FFF2-40B4-BE49-F238E27FC236}">
              <a16:creationId xmlns:a16="http://schemas.microsoft.com/office/drawing/2014/main" id="{8AFFDB41-D2DB-4D05-AB60-32752679CEFD}"/>
            </a:ext>
          </a:extLst>
        </xdr:cNvPr>
        <xdr:cNvSpPr txBox="1">
          <a:spLocks noChangeArrowheads="1"/>
        </xdr:cNvSpPr>
      </xdr:nvSpPr>
      <xdr:spPr bwMode="auto">
        <a:xfrm>
          <a:off x="3038475" y="17907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59326</xdr:rowOff>
    </xdr:to>
    <xdr:sp macro="" textlink="">
      <xdr:nvSpPr>
        <xdr:cNvPr id="60" name="Text Box 2">
          <a:extLst>
            <a:ext uri="{FF2B5EF4-FFF2-40B4-BE49-F238E27FC236}">
              <a16:creationId xmlns:a16="http://schemas.microsoft.com/office/drawing/2014/main" id="{9D2EE4C1-93F4-4C82-97AA-16B31E508844}"/>
            </a:ext>
          </a:extLst>
        </xdr:cNvPr>
        <xdr:cNvSpPr txBox="1">
          <a:spLocks noChangeArrowheads="1"/>
        </xdr:cNvSpPr>
      </xdr:nvSpPr>
      <xdr:spPr bwMode="auto">
        <a:xfrm>
          <a:off x="3038475" y="179070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36659</xdr:rowOff>
    </xdr:to>
    <xdr:sp macro="" textlink="">
      <xdr:nvSpPr>
        <xdr:cNvPr id="61" name="Text Box 2">
          <a:extLst>
            <a:ext uri="{FF2B5EF4-FFF2-40B4-BE49-F238E27FC236}">
              <a16:creationId xmlns:a16="http://schemas.microsoft.com/office/drawing/2014/main" id="{DCA198CF-AD1E-4D4C-B358-D98A0482ED54}"/>
            </a:ext>
          </a:extLst>
        </xdr:cNvPr>
        <xdr:cNvSpPr txBox="1">
          <a:spLocks noChangeArrowheads="1"/>
        </xdr:cNvSpPr>
      </xdr:nvSpPr>
      <xdr:spPr bwMode="auto">
        <a:xfrm>
          <a:off x="3038475" y="17907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59326</xdr:rowOff>
    </xdr:to>
    <xdr:sp macro="" textlink="">
      <xdr:nvSpPr>
        <xdr:cNvPr id="62" name="Text Box 2">
          <a:extLst>
            <a:ext uri="{FF2B5EF4-FFF2-40B4-BE49-F238E27FC236}">
              <a16:creationId xmlns:a16="http://schemas.microsoft.com/office/drawing/2014/main" id="{DD98997E-7DB9-45A4-87C2-60FEA7D0C929}"/>
            </a:ext>
          </a:extLst>
        </xdr:cNvPr>
        <xdr:cNvSpPr txBox="1">
          <a:spLocks noChangeArrowheads="1"/>
        </xdr:cNvSpPr>
      </xdr:nvSpPr>
      <xdr:spPr bwMode="auto">
        <a:xfrm>
          <a:off x="3038475" y="179070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36659</xdr:rowOff>
    </xdr:to>
    <xdr:sp macro="" textlink="">
      <xdr:nvSpPr>
        <xdr:cNvPr id="63" name="Text Box 2">
          <a:extLst>
            <a:ext uri="{FF2B5EF4-FFF2-40B4-BE49-F238E27FC236}">
              <a16:creationId xmlns:a16="http://schemas.microsoft.com/office/drawing/2014/main" id="{0DC981FE-3879-423D-9744-8E1C5DD372D7}"/>
            </a:ext>
          </a:extLst>
        </xdr:cNvPr>
        <xdr:cNvSpPr txBox="1">
          <a:spLocks noChangeArrowheads="1"/>
        </xdr:cNvSpPr>
      </xdr:nvSpPr>
      <xdr:spPr bwMode="auto">
        <a:xfrm>
          <a:off x="3038475" y="17907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59326</xdr:rowOff>
    </xdr:to>
    <xdr:sp macro="" textlink="">
      <xdr:nvSpPr>
        <xdr:cNvPr id="64" name="Text Box 2">
          <a:extLst>
            <a:ext uri="{FF2B5EF4-FFF2-40B4-BE49-F238E27FC236}">
              <a16:creationId xmlns:a16="http://schemas.microsoft.com/office/drawing/2014/main" id="{9296DF8A-A446-421C-803E-5CB5229A1D11}"/>
            </a:ext>
          </a:extLst>
        </xdr:cNvPr>
        <xdr:cNvSpPr txBox="1">
          <a:spLocks noChangeArrowheads="1"/>
        </xdr:cNvSpPr>
      </xdr:nvSpPr>
      <xdr:spPr bwMode="auto">
        <a:xfrm>
          <a:off x="3038475" y="1790700"/>
          <a:ext cx="76200" cy="2257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46184</xdr:rowOff>
    </xdr:to>
    <xdr:sp macro="" textlink="">
      <xdr:nvSpPr>
        <xdr:cNvPr id="65" name="Text Box 2">
          <a:extLst>
            <a:ext uri="{FF2B5EF4-FFF2-40B4-BE49-F238E27FC236}">
              <a16:creationId xmlns:a16="http://schemas.microsoft.com/office/drawing/2014/main" id="{F815E178-EEDE-4123-AE8D-7CBAFF6B3772}"/>
            </a:ext>
          </a:extLst>
        </xdr:cNvPr>
        <xdr:cNvSpPr txBox="1">
          <a:spLocks noChangeArrowheads="1"/>
        </xdr:cNvSpPr>
      </xdr:nvSpPr>
      <xdr:spPr bwMode="auto">
        <a:xfrm>
          <a:off x="3038475" y="17907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46184</xdr:rowOff>
    </xdr:to>
    <xdr:sp macro="" textlink="">
      <xdr:nvSpPr>
        <xdr:cNvPr id="66" name="Text Box 2">
          <a:extLst>
            <a:ext uri="{FF2B5EF4-FFF2-40B4-BE49-F238E27FC236}">
              <a16:creationId xmlns:a16="http://schemas.microsoft.com/office/drawing/2014/main" id="{AF1A3BCD-F887-4C62-999D-E7EC0D02F208}"/>
            </a:ext>
          </a:extLst>
        </xdr:cNvPr>
        <xdr:cNvSpPr txBox="1">
          <a:spLocks noChangeArrowheads="1"/>
        </xdr:cNvSpPr>
      </xdr:nvSpPr>
      <xdr:spPr bwMode="auto">
        <a:xfrm>
          <a:off x="3038475" y="17907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46184</xdr:rowOff>
    </xdr:to>
    <xdr:sp macro="" textlink="">
      <xdr:nvSpPr>
        <xdr:cNvPr id="67" name="Text Box 2">
          <a:extLst>
            <a:ext uri="{FF2B5EF4-FFF2-40B4-BE49-F238E27FC236}">
              <a16:creationId xmlns:a16="http://schemas.microsoft.com/office/drawing/2014/main" id="{79C8D0C0-BCEC-44AA-8F4A-07E85A84DBBC}"/>
            </a:ext>
          </a:extLst>
        </xdr:cNvPr>
        <xdr:cNvSpPr txBox="1">
          <a:spLocks noChangeArrowheads="1"/>
        </xdr:cNvSpPr>
      </xdr:nvSpPr>
      <xdr:spPr bwMode="auto">
        <a:xfrm>
          <a:off x="3038475" y="17907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68851</xdr:rowOff>
    </xdr:to>
    <xdr:sp macro="" textlink="">
      <xdr:nvSpPr>
        <xdr:cNvPr id="68" name="Text Box 2">
          <a:extLst>
            <a:ext uri="{FF2B5EF4-FFF2-40B4-BE49-F238E27FC236}">
              <a16:creationId xmlns:a16="http://schemas.microsoft.com/office/drawing/2014/main" id="{BA2E82A3-6B12-4123-9913-693B62D05468}"/>
            </a:ext>
          </a:extLst>
        </xdr:cNvPr>
        <xdr:cNvSpPr txBox="1">
          <a:spLocks noChangeArrowheads="1"/>
        </xdr:cNvSpPr>
      </xdr:nvSpPr>
      <xdr:spPr bwMode="auto">
        <a:xfrm>
          <a:off x="3038475" y="1790700"/>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68851</xdr:rowOff>
    </xdr:to>
    <xdr:sp macro="" textlink="">
      <xdr:nvSpPr>
        <xdr:cNvPr id="69" name="Text Box 2">
          <a:extLst>
            <a:ext uri="{FF2B5EF4-FFF2-40B4-BE49-F238E27FC236}">
              <a16:creationId xmlns:a16="http://schemas.microsoft.com/office/drawing/2014/main" id="{67E5AA8F-30C2-4BC8-899B-AF068A2CD13A}"/>
            </a:ext>
          </a:extLst>
        </xdr:cNvPr>
        <xdr:cNvSpPr txBox="1">
          <a:spLocks noChangeArrowheads="1"/>
        </xdr:cNvSpPr>
      </xdr:nvSpPr>
      <xdr:spPr bwMode="auto">
        <a:xfrm>
          <a:off x="3038475" y="1790700"/>
          <a:ext cx="76200" cy="2352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46184</xdr:rowOff>
    </xdr:to>
    <xdr:sp macro="" textlink="">
      <xdr:nvSpPr>
        <xdr:cNvPr id="70" name="Text Box 2">
          <a:extLst>
            <a:ext uri="{FF2B5EF4-FFF2-40B4-BE49-F238E27FC236}">
              <a16:creationId xmlns:a16="http://schemas.microsoft.com/office/drawing/2014/main" id="{EC2F5E61-99D2-4FA6-BC9E-CEEF027EEC69}"/>
            </a:ext>
          </a:extLst>
        </xdr:cNvPr>
        <xdr:cNvSpPr txBox="1">
          <a:spLocks noChangeArrowheads="1"/>
        </xdr:cNvSpPr>
      </xdr:nvSpPr>
      <xdr:spPr bwMode="auto">
        <a:xfrm>
          <a:off x="3038475" y="17907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46184</xdr:rowOff>
    </xdr:to>
    <xdr:sp macro="" textlink="">
      <xdr:nvSpPr>
        <xdr:cNvPr id="71" name="Text Box 2">
          <a:extLst>
            <a:ext uri="{FF2B5EF4-FFF2-40B4-BE49-F238E27FC236}">
              <a16:creationId xmlns:a16="http://schemas.microsoft.com/office/drawing/2014/main" id="{77AC6583-C1A0-4500-B384-44F647771CD8}"/>
            </a:ext>
          </a:extLst>
        </xdr:cNvPr>
        <xdr:cNvSpPr txBox="1">
          <a:spLocks noChangeArrowheads="1"/>
        </xdr:cNvSpPr>
      </xdr:nvSpPr>
      <xdr:spPr bwMode="auto">
        <a:xfrm>
          <a:off x="3038475" y="17907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46184</xdr:rowOff>
    </xdr:to>
    <xdr:sp macro="" textlink="">
      <xdr:nvSpPr>
        <xdr:cNvPr id="72" name="Text Box 2">
          <a:extLst>
            <a:ext uri="{FF2B5EF4-FFF2-40B4-BE49-F238E27FC236}">
              <a16:creationId xmlns:a16="http://schemas.microsoft.com/office/drawing/2014/main" id="{50A88546-4D0F-4ACC-A4AA-80C70A7274A5}"/>
            </a:ext>
          </a:extLst>
        </xdr:cNvPr>
        <xdr:cNvSpPr txBox="1">
          <a:spLocks noChangeArrowheads="1"/>
        </xdr:cNvSpPr>
      </xdr:nvSpPr>
      <xdr:spPr bwMode="auto">
        <a:xfrm>
          <a:off x="3038475" y="1790700"/>
          <a:ext cx="76200" cy="197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36659</xdr:rowOff>
    </xdr:to>
    <xdr:sp macro="" textlink="">
      <xdr:nvSpPr>
        <xdr:cNvPr id="73" name="Text Box 2">
          <a:extLst>
            <a:ext uri="{FF2B5EF4-FFF2-40B4-BE49-F238E27FC236}">
              <a16:creationId xmlns:a16="http://schemas.microsoft.com/office/drawing/2014/main" id="{10C4D7F4-9B0F-4598-9B83-0DE1960ADD73}"/>
            </a:ext>
          </a:extLst>
        </xdr:cNvPr>
        <xdr:cNvSpPr txBox="1">
          <a:spLocks noChangeArrowheads="1"/>
        </xdr:cNvSpPr>
      </xdr:nvSpPr>
      <xdr:spPr bwMode="auto">
        <a:xfrm>
          <a:off x="3038475" y="17907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36659</xdr:rowOff>
    </xdr:to>
    <xdr:sp macro="" textlink="">
      <xdr:nvSpPr>
        <xdr:cNvPr id="74" name="Text Box 2">
          <a:extLst>
            <a:ext uri="{FF2B5EF4-FFF2-40B4-BE49-F238E27FC236}">
              <a16:creationId xmlns:a16="http://schemas.microsoft.com/office/drawing/2014/main" id="{2E9E2A60-B134-427C-AB30-3F5751F77BF7}"/>
            </a:ext>
          </a:extLst>
        </xdr:cNvPr>
        <xdr:cNvSpPr txBox="1">
          <a:spLocks noChangeArrowheads="1"/>
        </xdr:cNvSpPr>
      </xdr:nvSpPr>
      <xdr:spPr bwMode="auto">
        <a:xfrm>
          <a:off x="3038475" y="1790700"/>
          <a:ext cx="76200" cy="1876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31577</xdr:rowOff>
    </xdr:to>
    <xdr:sp macro="" textlink="">
      <xdr:nvSpPr>
        <xdr:cNvPr id="75" name="Text Box 2">
          <a:extLst>
            <a:ext uri="{FF2B5EF4-FFF2-40B4-BE49-F238E27FC236}">
              <a16:creationId xmlns:a16="http://schemas.microsoft.com/office/drawing/2014/main" id="{EA77B7BC-F6D2-4E0E-9350-8FE3F581E51D}"/>
            </a:ext>
          </a:extLst>
        </xdr:cNvPr>
        <xdr:cNvSpPr txBox="1">
          <a:spLocks noChangeArrowheads="1"/>
        </xdr:cNvSpPr>
      </xdr:nvSpPr>
      <xdr:spPr bwMode="auto">
        <a:xfrm>
          <a:off x="2952750" y="1076325"/>
          <a:ext cx="76200" cy="192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61571</xdr:rowOff>
    </xdr:to>
    <xdr:sp macro="" textlink="">
      <xdr:nvSpPr>
        <xdr:cNvPr id="76" name="Text Box 2">
          <a:extLst>
            <a:ext uri="{FF2B5EF4-FFF2-40B4-BE49-F238E27FC236}">
              <a16:creationId xmlns:a16="http://schemas.microsoft.com/office/drawing/2014/main" id="{D515BA44-44CE-49FA-9396-22CF227F2215}"/>
            </a:ext>
          </a:extLst>
        </xdr:cNvPr>
        <xdr:cNvSpPr txBox="1">
          <a:spLocks noChangeArrowheads="1"/>
        </xdr:cNvSpPr>
      </xdr:nvSpPr>
      <xdr:spPr bwMode="auto">
        <a:xfrm>
          <a:off x="2952750" y="1076325"/>
          <a:ext cx="76200" cy="230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31577</xdr:rowOff>
    </xdr:to>
    <xdr:sp macro="" textlink="">
      <xdr:nvSpPr>
        <xdr:cNvPr id="77" name="Text Box 2">
          <a:extLst>
            <a:ext uri="{FF2B5EF4-FFF2-40B4-BE49-F238E27FC236}">
              <a16:creationId xmlns:a16="http://schemas.microsoft.com/office/drawing/2014/main" id="{26137CA0-215E-4A6B-8C24-A12E6EDC5785}"/>
            </a:ext>
          </a:extLst>
        </xdr:cNvPr>
        <xdr:cNvSpPr txBox="1">
          <a:spLocks noChangeArrowheads="1"/>
        </xdr:cNvSpPr>
      </xdr:nvSpPr>
      <xdr:spPr bwMode="auto">
        <a:xfrm>
          <a:off x="2952750" y="1076325"/>
          <a:ext cx="76200" cy="192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61571</xdr:rowOff>
    </xdr:to>
    <xdr:sp macro="" textlink="">
      <xdr:nvSpPr>
        <xdr:cNvPr id="78" name="Text Box 2">
          <a:extLst>
            <a:ext uri="{FF2B5EF4-FFF2-40B4-BE49-F238E27FC236}">
              <a16:creationId xmlns:a16="http://schemas.microsoft.com/office/drawing/2014/main" id="{8C6A2BCF-3C2D-4070-9D77-AFC8AA041C8D}"/>
            </a:ext>
          </a:extLst>
        </xdr:cNvPr>
        <xdr:cNvSpPr txBox="1">
          <a:spLocks noChangeArrowheads="1"/>
        </xdr:cNvSpPr>
      </xdr:nvSpPr>
      <xdr:spPr bwMode="auto">
        <a:xfrm>
          <a:off x="2952750" y="1076325"/>
          <a:ext cx="76200" cy="230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31577</xdr:rowOff>
    </xdr:to>
    <xdr:sp macro="" textlink="">
      <xdr:nvSpPr>
        <xdr:cNvPr id="79" name="Text Box 2">
          <a:extLst>
            <a:ext uri="{FF2B5EF4-FFF2-40B4-BE49-F238E27FC236}">
              <a16:creationId xmlns:a16="http://schemas.microsoft.com/office/drawing/2014/main" id="{C347A4A8-8B1D-450C-8D29-4C726881A6D1}"/>
            </a:ext>
          </a:extLst>
        </xdr:cNvPr>
        <xdr:cNvSpPr txBox="1">
          <a:spLocks noChangeArrowheads="1"/>
        </xdr:cNvSpPr>
      </xdr:nvSpPr>
      <xdr:spPr bwMode="auto">
        <a:xfrm>
          <a:off x="2952750" y="1076325"/>
          <a:ext cx="76200" cy="192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61571</xdr:rowOff>
    </xdr:to>
    <xdr:sp macro="" textlink="">
      <xdr:nvSpPr>
        <xdr:cNvPr id="80" name="Text Box 2">
          <a:extLst>
            <a:ext uri="{FF2B5EF4-FFF2-40B4-BE49-F238E27FC236}">
              <a16:creationId xmlns:a16="http://schemas.microsoft.com/office/drawing/2014/main" id="{11FF49C6-E9EC-4ACC-BD74-38C0BC9B26A6}"/>
            </a:ext>
          </a:extLst>
        </xdr:cNvPr>
        <xdr:cNvSpPr txBox="1">
          <a:spLocks noChangeArrowheads="1"/>
        </xdr:cNvSpPr>
      </xdr:nvSpPr>
      <xdr:spPr bwMode="auto">
        <a:xfrm>
          <a:off x="2952750" y="1076325"/>
          <a:ext cx="76200" cy="230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41102</xdr:rowOff>
    </xdr:to>
    <xdr:sp macro="" textlink="">
      <xdr:nvSpPr>
        <xdr:cNvPr id="81" name="Text Box 2">
          <a:extLst>
            <a:ext uri="{FF2B5EF4-FFF2-40B4-BE49-F238E27FC236}">
              <a16:creationId xmlns:a16="http://schemas.microsoft.com/office/drawing/2014/main" id="{E56F4961-02AE-494F-8141-367ADD7C4967}"/>
            </a:ext>
          </a:extLst>
        </xdr:cNvPr>
        <xdr:cNvSpPr txBox="1">
          <a:spLocks noChangeArrowheads="1"/>
        </xdr:cNvSpPr>
      </xdr:nvSpPr>
      <xdr:spPr bwMode="auto">
        <a:xfrm>
          <a:off x="2952750" y="1076325"/>
          <a:ext cx="76200" cy="201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41102</xdr:rowOff>
    </xdr:to>
    <xdr:sp macro="" textlink="">
      <xdr:nvSpPr>
        <xdr:cNvPr id="82" name="Text Box 2">
          <a:extLst>
            <a:ext uri="{FF2B5EF4-FFF2-40B4-BE49-F238E27FC236}">
              <a16:creationId xmlns:a16="http://schemas.microsoft.com/office/drawing/2014/main" id="{904B2E30-BDB4-421A-8814-B3BAA0E6C0E2}"/>
            </a:ext>
          </a:extLst>
        </xdr:cNvPr>
        <xdr:cNvSpPr txBox="1">
          <a:spLocks noChangeArrowheads="1"/>
        </xdr:cNvSpPr>
      </xdr:nvSpPr>
      <xdr:spPr bwMode="auto">
        <a:xfrm>
          <a:off x="2952750" y="1076325"/>
          <a:ext cx="76200" cy="201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41102</xdr:rowOff>
    </xdr:to>
    <xdr:sp macro="" textlink="">
      <xdr:nvSpPr>
        <xdr:cNvPr id="83" name="Text Box 2">
          <a:extLst>
            <a:ext uri="{FF2B5EF4-FFF2-40B4-BE49-F238E27FC236}">
              <a16:creationId xmlns:a16="http://schemas.microsoft.com/office/drawing/2014/main" id="{9554FDFD-30F6-43FC-B8C1-DAD387F4416A}"/>
            </a:ext>
          </a:extLst>
        </xdr:cNvPr>
        <xdr:cNvSpPr txBox="1">
          <a:spLocks noChangeArrowheads="1"/>
        </xdr:cNvSpPr>
      </xdr:nvSpPr>
      <xdr:spPr bwMode="auto">
        <a:xfrm>
          <a:off x="2952750" y="1076325"/>
          <a:ext cx="76200" cy="201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63769</xdr:rowOff>
    </xdr:to>
    <xdr:sp macro="" textlink="">
      <xdr:nvSpPr>
        <xdr:cNvPr id="84" name="Text Box 2">
          <a:extLst>
            <a:ext uri="{FF2B5EF4-FFF2-40B4-BE49-F238E27FC236}">
              <a16:creationId xmlns:a16="http://schemas.microsoft.com/office/drawing/2014/main" id="{35F490BF-914E-4739-9500-FCC666E031BD}"/>
            </a:ext>
          </a:extLst>
        </xdr:cNvPr>
        <xdr:cNvSpPr txBox="1">
          <a:spLocks noChangeArrowheads="1"/>
        </xdr:cNvSpPr>
      </xdr:nvSpPr>
      <xdr:spPr bwMode="auto">
        <a:xfrm>
          <a:off x="2952750" y="1076325"/>
          <a:ext cx="76200" cy="239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63769</xdr:rowOff>
    </xdr:to>
    <xdr:sp macro="" textlink="">
      <xdr:nvSpPr>
        <xdr:cNvPr id="85" name="Text Box 2">
          <a:extLst>
            <a:ext uri="{FF2B5EF4-FFF2-40B4-BE49-F238E27FC236}">
              <a16:creationId xmlns:a16="http://schemas.microsoft.com/office/drawing/2014/main" id="{4F00EBED-FEEC-42AD-A721-8A7388667579}"/>
            </a:ext>
          </a:extLst>
        </xdr:cNvPr>
        <xdr:cNvSpPr txBox="1">
          <a:spLocks noChangeArrowheads="1"/>
        </xdr:cNvSpPr>
      </xdr:nvSpPr>
      <xdr:spPr bwMode="auto">
        <a:xfrm>
          <a:off x="2952750" y="1076325"/>
          <a:ext cx="76200" cy="2397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41102</xdr:rowOff>
    </xdr:to>
    <xdr:sp macro="" textlink="">
      <xdr:nvSpPr>
        <xdr:cNvPr id="86" name="Text Box 2">
          <a:extLst>
            <a:ext uri="{FF2B5EF4-FFF2-40B4-BE49-F238E27FC236}">
              <a16:creationId xmlns:a16="http://schemas.microsoft.com/office/drawing/2014/main" id="{11EC8D7F-3056-49EB-B7AC-95A46A9A4E95}"/>
            </a:ext>
          </a:extLst>
        </xdr:cNvPr>
        <xdr:cNvSpPr txBox="1">
          <a:spLocks noChangeArrowheads="1"/>
        </xdr:cNvSpPr>
      </xdr:nvSpPr>
      <xdr:spPr bwMode="auto">
        <a:xfrm>
          <a:off x="2952750" y="1076325"/>
          <a:ext cx="76200" cy="201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41102</xdr:rowOff>
    </xdr:to>
    <xdr:sp macro="" textlink="">
      <xdr:nvSpPr>
        <xdr:cNvPr id="87" name="Text Box 2">
          <a:extLst>
            <a:ext uri="{FF2B5EF4-FFF2-40B4-BE49-F238E27FC236}">
              <a16:creationId xmlns:a16="http://schemas.microsoft.com/office/drawing/2014/main" id="{7FB38318-45E0-458E-95D9-F357D16C9971}"/>
            </a:ext>
          </a:extLst>
        </xdr:cNvPr>
        <xdr:cNvSpPr txBox="1">
          <a:spLocks noChangeArrowheads="1"/>
        </xdr:cNvSpPr>
      </xdr:nvSpPr>
      <xdr:spPr bwMode="auto">
        <a:xfrm>
          <a:off x="2952750" y="1076325"/>
          <a:ext cx="76200" cy="201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41102</xdr:rowOff>
    </xdr:to>
    <xdr:sp macro="" textlink="">
      <xdr:nvSpPr>
        <xdr:cNvPr id="88" name="Text Box 2">
          <a:extLst>
            <a:ext uri="{FF2B5EF4-FFF2-40B4-BE49-F238E27FC236}">
              <a16:creationId xmlns:a16="http://schemas.microsoft.com/office/drawing/2014/main" id="{C6204A25-E37E-4DB2-9EA5-85CB6A1C01BB}"/>
            </a:ext>
          </a:extLst>
        </xdr:cNvPr>
        <xdr:cNvSpPr txBox="1">
          <a:spLocks noChangeArrowheads="1"/>
        </xdr:cNvSpPr>
      </xdr:nvSpPr>
      <xdr:spPr bwMode="auto">
        <a:xfrm>
          <a:off x="2952750" y="1076325"/>
          <a:ext cx="76200" cy="201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31577</xdr:rowOff>
    </xdr:to>
    <xdr:sp macro="" textlink="">
      <xdr:nvSpPr>
        <xdr:cNvPr id="89" name="Text Box 2">
          <a:extLst>
            <a:ext uri="{FF2B5EF4-FFF2-40B4-BE49-F238E27FC236}">
              <a16:creationId xmlns:a16="http://schemas.microsoft.com/office/drawing/2014/main" id="{C52C4DFF-E573-42FB-B5D8-A0FCABF052CD}"/>
            </a:ext>
          </a:extLst>
        </xdr:cNvPr>
        <xdr:cNvSpPr txBox="1">
          <a:spLocks noChangeArrowheads="1"/>
        </xdr:cNvSpPr>
      </xdr:nvSpPr>
      <xdr:spPr bwMode="auto">
        <a:xfrm>
          <a:off x="2952750" y="1076325"/>
          <a:ext cx="76200" cy="192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31577</xdr:rowOff>
    </xdr:to>
    <xdr:sp macro="" textlink="">
      <xdr:nvSpPr>
        <xdr:cNvPr id="90" name="Text Box 2">
          <a:extLst>
            <a:ext uri="{FF2B5EF4-FFF2-40B4-BE49-F238E27FC236}">
              <a16:creationId xmlns:a16="http://schemas.microsoft.com/office/drawing/2014/main" id="{DE8DBF23-2A48-4F62-B562-D5B05960E1A4}"/>
            </a:ext>
          </a:extLst>
        </xdr:cNvPr>
        <xdr:cNvSpPr txBox="1">
          <a:spLocks noChangeArrowheads="1"/>
        </xdr:cNvSpPr>
      </xdr:nvSpPr>
      <xdr:spPr bwMode="auto">
        <a:xfrm>
          <a:off x="2952750" y="1076325"/>
          <a:ext cx="76200" cy="192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43212</xdr:rowOff>
    </xdr:to>
    <xdr:sp macro="" textlink="">
      <xdr:nvSpPr>
        <xdr:cNvPr id="91" name="Text Box 2">
          <a:extLst>
            <a:ext uri="{FF2B5EF4-FFF2-40B4-BE49-F238E27FC236}">
              <a16:creationId xmlns:a16="http://schemas.microsoft.com/office/drawing/2014/main" id="{F492BD7C-2BF4-4552-ABE8-1F0CD4F34EAD}"/>
            </a:ext>
          </a:extLst>
        </xdr:cNvPr>
        <xdr:cNvSpPr txBox="1">
          <a:spLocks noChangeArrowheads="1"/>
        </xdr:cNvSpPr>
      </xdr:nvSpPr>
      <xdr:spPr bwMode="auto">
        <a:xfrm>
          <a:off x="2952750" y="10763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73985</xdr:rowOff>
    </xdr:to>
    <xdr:sp macro="" textlink="">
      <xdr:nvSpPr>
        <xdr:cNvPr id="92" name="Text Box 2">
          <a:extLst>
            <a:ext uri="{FF2B5EF4-FFF2-40B4-BE49-F238E27FC236}">
              <a16:creationId xmlns:a16="http://schemas.microsoft.com/office/drawing/2014/main" id="{3ADECEF0-88C3-4149-89E5-4C4A687CD1D6}"/>
            </a:ext>
          </a:extLst>
        </xdr:cNvPr>
        <xdr:cNvSpPr txBox="1">
          <a:spLocks noChangeArrowheads="1"/>
        </xdr:cNvSpPr>
      </xdr:nvSpPr>
      <xdr:spPr bwMode="auto">
        <a:xfrm>
          <a:off x="2952750" y="1076325"/>
          <a:ext cx="76200" cy="249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43212</xdr:rowOff>
    </xdr:to>
    <xdr:sp macro="" textlink="">
      <xdr:nvSpPr>
        <xdr:cNvPr id="93" name="Text Box 2">
          <a:extLst>
            <a:ext uri="{FF2B5EF4-FFF2-40B4-BE49-F238E27FC236}">
              <a16:creationId xmlns:a16="http://schemas.microsoft.com/office/drawing/2014/main" id="{2B415750-2C43-4ACC-B94F-0016543149EA}"/>
            </a:ext>
          </a:extLst>
        </xdr:cNvPr>
        <xdr:cNvSpPr txBox="1">
          <a:spLocks noChangeArrowheads="1"/>
        </xdr:cNvSpPr>
      </xdr:nvSpPr>
      <xdr:spPr bwMode="auto">
        <a:xfrm>
          <a:off x="2952750" y="10763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73985</xdr:rowOff>
    </xdr:to>
    <xdr:sp macro="" textlink="">
      <xdr:nvSpPr>
        <xdr:cNvPr id="94" name="Text Box 2">
          <a:extLst>
            <a:ext uri="{FF2B5EF4-FFF2-40B4-BE49-F238E27FC236}">
              <a16:creationId xmlns:a16="http://schemas.microsoft.com/office/drawing/2014/main" id="{90EAF2ED-A3D7-4122-90AD-EA204DA16EB9}"/>
            </a:ext>
          </a:extLst>
        </xdr:cNvPr>
        <xdr:cNvSpPr txBox="1">
          <a:spLocks noChangeArrowheads="1"/>
        </xdr:cNvSpPr>
      </xdr:nvSpPr>
      <xdr:spPr bwMode="auto">
        <a:xfrm>
          <a:off x="2952750" y="1076325"/>
          <a:ext cx="76200" cy="249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43212</xdr:rowOff>
    </xdr:to>
    <xdr:sp macro="" textlink="">
      <xdr:nvSpPr>
        <xdr:cNvPr id="95" name="Text Box 2">
          <a:extLst>
            <a:ext uri="{FF2B5EF4-FFF2-40B4-BE49-F238E27FC236}">
              <a16:creationId xmlns:a16="http://schemas.microsoft.com/office/drawing/2014/main" id="{51CC8D7D-1E0F-47A5-A789-C6204880739D}"/>
            </a:ext>
          </a:extLst>
        </xdr:cNvPr>
        <xdr:cNvSpPr txBox="1">
          <a:spLocks noChangeArrowheads="1"/>
        </xdr:cNvSpPr>
      </xdr:nvSpPr>
      <xdr:spPr bwMode="auto">
        <a:xfrm>
          <a:off x="2952750" y="10763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73985</xdr:rowOff>
    </xdr:to>
    <xdr:sp macro="" textlink="">
      <xdr:nvSpPr>
        <xdr:cNvPr id="96" name="Text Box 2">
          <a:extLst>
            <a:ext uri="{FF2B5EF4-FFF2-40B4-BE49-F238E27FC236}">
              <a16:creationId xmlns:a16="http://schemas.microsoft.com/office/drawing/2014/main" id="{3B9B6D3C-7B50-4B59-8C16-943766EC5740}"/>
            </a:ext>
          </a:extLst>
        </xdr:cNvPr>
        <xdr:cNvSpPr txBox="1">
          <a:spLocks noChangeArrowheads="1"/>
        </xdr:cNvSpPr>
      </xdr:nvSpPr>
      <xdr:spPr bwMode="auto">
        <a:xfrm>
          <a:off x="2952750" y="1076325"/>
          <a:ext cx="76200" cy="2499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52737</xdr:rowOff>
    </xdr:to>
    <xdr:sp macro="" textlink="">
      <xdr:nvSpPr>
        <xdr:cNvPr id="97" name="Text Box 2">
          <a:extLst>
            <a:ext uri="{FF2B5EF4-FFF2-40B4-BE49-F238E27FC236}">
              <a16:creationId xmlns:a16="http://schemas.microsoft.com/office/drawing/2014/main" id="{29E8C798-0C02-4CDD-883B-8600916DA21C}"/>
            </a:ext>
          </a:extLst>
        </xdr:cNvPr>
        <xdr:cNvSpPr txBox="1">
          <a:spLocks noChangeArrowheads="1"/>
        </xdr:cNvSpPr>
      </xdr:nvSpPr>
      <xdr:spPr bwMode="auto">
        <a:xfrm>
          <a:off x="2952750" y="10763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52737</xdr:rowOff>
    </xdr:to>
    <xdr:sp macro="" textlink="">
      <xdr:nvSpPr>
        <xdr:cNvPr id="98" name="Text Box 2">
          <a:extLst>
            <a:ext uri="{FF2B5EF4-FFF2-40B4-BE49-F238E27FC236}">
              <a16:creationId xmlns:a16="http://schemas.microsoft.com/office/drawing/2014/main" id="{50AD7A4F-996A-413E-8CE2-5809B19D3D08}"/>
            </a:ext>
          </a:extLst>
        </xdr:cNvPr>
        <xdr:cNvSpPr txBox="1">
          <a:spLocks noChangeArrowheads="1"/>
        </xdr:cNvSpPr>
      </xdr:nvSpPr>
      <xdr:spPr bwMode="auto">
        <a:xfrm>
          <a:off x="2952750" y="10763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52737</xdr:rowOff>
    </xdr:to>
    <xdr:sp macro="" textlink="">
      <xdr:nvSpPr>
        <xdr:cNvPr id="99" name="Text Box 2">
          <a:extLst>
            <a:ext uri="{FF2B5EF4-FFF2-40B4-BE49-F238E27FC236}">
              <a16:creationId xmlns:a16="http://schemas.microsoft.com/office/drawing/2014/main" id="{A00A202B-47E8-40A3-8572-35ED53C45678}"/>
            </a:ext>
          </a:extLst>
        </xdr:cNvPr>
        <xdr:cNvSpPr txBox="1">
          <a:spLocks noChangeArrowheads="1"/>
        </xdr:cNvSpPr>
      </xdr:nvSpPr>
      <xdr:spPr bwMode="auto">
        <a:xfrm>
          <a:off x="2952750" y="10763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83510</xdr:rowOff>
    </xdr:to>
    <xdr:sp macro="" textlink="">
      <xdr:nvSpPr>
        <xdr:cNvPr id="100" name="Text Box 2">
          <a:extLst>
            <a:ext uri="{FF2B5EF4-FFF2-40B4-BE49-F238E27FC236}">
              <a16:creationId xmlns:a16="http://schemas.microsoft.com/office/drawing/2014/main" id="{21726EB2-CB8C-4536-AD4F-2C47F1DB489A}"/>
            </a:ext>
          </a:extLst>
        </xdr:cNvPr>
        <xdr:cNvSpPr txBox="1">
          <a:spLocks noChangeArrowheads="1"/>
        </xdr:cNvSpPr>
      </xdr:nvSpPr>
      <xdr:spPr bwMode="auto">
        <a:xfrm>
          <a:off x="2952750" y="1076325"/>
          <a:ext cx="76200" cy="25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83510</xdr:rowOff>
    </xdr:to>
    <xdr:sp macro="" textlink="">
      <xdr:nvSpPr>
        <xdr:cNvPr id="101" name="Text Box 2">
          <a:extLst>
            <a:ext uri="{FF2B5EF4-FFF2-40B4-BE49-F238E27FC236}">
              <a16:creationId xmlns:a16="http://schemas.microsoft.com/office/drawing/2014/main" id="{8D723C91-5ACB-4FC2-8D5B-5EBC0A899C01}"/>
            </a:ext>
          </a:extLst>
        </xdr:cNvPr>
        <xdr:cNvSpPr txBox="1">
          <a:spLocks noChangeArrowheads="1"/>
        </xdr:cNvSpPr>
      </xdr:nvSpPr>
      <xdr:spPr bwMode="auto">
        <a:xfrm>
          <a:off x="2952750" y="1076325"/>
          <a:ext cx="76200" cy="25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52737</xdr:rowOff>
    </xdr:to>
    <xdr:sp macro="" textlink="">
      <xdr:nvSpPr>
        <xdr:cNvPr id="102" name="Text Box 2">
          <a:extLst>
            <a:ext uri="{FF2B5EF4-FFF2-40B4-BE49-F238E27FC236}">
              <a16:creationId xmlns:a16="http://schemas.microsoft.com/office/drawing/2014/main" id="{70287392-83A8-4385-A60D-058B6988F7D5}"/>
            </a:ext>
          </a:extLst>
        </xdr:cNvPr>
        <xdr:cNvSpPr txBox="1">
          <a:spLocks noChangeArrowheads="1"/>
        </xdr:cNvSpPr>
      </xdr:nvSpPr>
      <xdr:spPr bwMode="auto">
        <a:xfrm>
          <a:off x="2952750" y="10763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52737</xdr:rowOff>
    </xdr:to>
    <xdr:sp macro="" textlink="">
      <xdr:nvSpPr>
        <xdr:cNvPr id="103" name="Text Box 2">
          <a:extLst>
            <a:ext uri="{FF2B5EF4-FFF2-40B4-BE49-F238E27FC236}">
              <a16:creationId xmlns:a16="http://schemas.microsoft.com/office/drawing/2014/main" id="{B47EF4F4-D12A-499E-8A00-384EE6CEE193}"/>
            </a:ext>
          </a:extLst>
        </xdr:cNvPr>
        <xdr:cNvSpPr txBox="1">
          <a:spLocks noChangeArrowheads="1"/>
        </xdr:cNvSpPr>
      </xdr:nvSpPr>
      <xdr:spPr bwMode="auto">
        <a:xfrm>
          <a:off x="2952750" y="10763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52737</xdr:rowOff>
    </xdr:to>
    <xdr:sp macro="" textlink="">
      <xdr:nvSpPr>
        <xdr:cNvPr id="104" name="Text Box 2">
          <a:extLst>
            <a:ext uri="{FF2B5EF4-FFF2-40B4-BE49-F238E27FC236}">
              <a16:creationId xmlns:a16="http://schemas.microsoft.com/office/drawing/2014/main" id="{3D945353-16C4-4E57-AF95-067C194E6676}"/>
            </a:ext>
          </a:extLst>
        </xdr:cNvPr>
        <xdr:cNvSpPr txBox="1">
          <a:spLocks noChangeArrowheads="1"/>
        </xdr:cNvSpPr>
      </xdr:nvSpPr>
      <xdr:spPr bwMode="auto">
        <a:xfrm>
          <a:off x="2952750" y="1076325"/>
          <a:ext cx="76200" cy="2213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43212</xdr:rowOff>
    </xdr:to>
    <xdr:sp macro="" textlink="">
      <xdr:nvSpPr>
        <xdr:cNvPr id="105" name="Text Box 2">
          <a:extLst>
            <a:ext uri="{FF2B5EF4-FFF2-40B4-BE49-F238E27FC236}">
              <a16:creationId xmlns:a16="http://schemas.microsoft.com/office/drawing/2014/main" id="{E95335C2-2BE3-4E63-823F-85A248690577}"/>
            </a:ext>
          </a:extLst>
        </xdr:cNvPr>
        <xdr:cNvSpPr txBox="1">
          <a:spLocks noChangeArrowheads="1"/>
        </xdr:cNvSpPr>
      </xdr:nvSpPr>
      <xdr:spPr bwMode="auto">
        <a:xfrm>
          <a:off x="2952750" y="10763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43212</xdr:rowOff>
    </xdr:to>
    <xdr:sp macro="" textlink="">
      <xdr:nvSpPr>
        <xdr:cNvPr id="106" name="Text Box 2">
          <a:extLst>
            <a:ext uri="{FF2B5EF4-FFF2-40B4-BE49-F238E27FC236}">
              <a16:creationId xmlns:a16="http://schemas.microsoft.com/office/drawing/2014/main" id="{48AF17D4-3589-4616-AA6A-2576796D83BA}"/>
            </a:ext>
          </a:extLst>
        </xdr:cNvPr>
        <xdr:cNvSpPr txBox="1">
          <a:spLocks noChangeArrowheads="1"/>
        </xdr:cNvSpPr>
      </xdr:nvSpPr>
      <xdr:spPr bwMode="auto">
        <a:xfrm>
          <a:off x="2952750" y="1076325"/>
          <a:ext cx="76200" cy="2118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43213</xdr:rowOff>
    </xdr:to>
    <xdr:sp macro="" textlink="">
      <xdr:nvSpPr>
        <xdr:cNvPr id="107" name="Text Box 2">
          <a:extLst>
            <a:ext uri="{FF2B5EF4-FFF2-40B4-BE49-F238E27FC236}">
              <a16:creationId xmlns:a16="http://schemas.microsoft.com/office/drawing/2014/main" id="{445FDFF6-B7F5-44BC-BD35-7EB9544592CC}"/>
            </a:ext>
          </a:extLst>
        </xdr:cNvPr>
        <xdr:cNvSpPr txBox="1">
          <a:spLocks noChangeArrowheads="1"/>
        </xdr:cNvSpPr>
      </xdr:nvSpPr>
      <xdr:spPr bwMode="auto">
        <a:xfrm>
          <a:off x="2952750" y="10763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73986</xdr:rowOff>
    </xdr:to>
    <xdr:sp macro="" textlink="">
      <xdr:nvSpPr>
        <xdr:cNvPr id="108" name="Text Box 2">
          <a:extLst>
            <a:ext uri="{FF2B5EF4-FFF2-40B4-BE49-F238E27FC236}">
              <a16:creationId xmlns:a16="http://schemas.microsoft.com/office/drawing/2014/main" id="{791CC7FB-053C-429E-931B-A991A2A19549}"/>
            </a:ext>
          </a:extLst>
        </xdr:cNvPr>
        <xdr:cNvSpPr txBox="1">
          <a:spLocks noChangeArrowheads="1"/>
        </xdr:cNvSpPr>
      </xdr:nvSpPr>
      <xdr:spPr bwMode="auto">
        <a:xfrm>
          <a:off x="2952750" y="1076325"/>
          <a:ext cx="76200" cy="249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43213</xdr:rowOff>
    </xdr:to>
    <xdr:sp macro="" textlink="">
      <xdr:nvSpPr>
        <xdr:cNvPr id="109" name="Text Box 2">
          <a:extLst>
            <a:ext uri="{FF2B5EF4-FFF2-40B4-BE49-F238E27FC236}">
              <a16:creationId xmlns:a16="http://schemas.microsoft.com/office/drawing/2014/main" id="{0A788F00-106A-4C2A-B3AB-B115FB294845}"/>
            </a:ext>
          </a:extLst>
        </xdr:cNvPr>
        <xdr:cNvSpPr txBox="1">
          <a:spLocks noChangeArrowheads="1"/>
        </xdr:cNvSpPr>
      </xdr:nvSpPr>
      <xdr:spPr bwMode="auto">
        <a:xfrm>
          <a:off x="2952750" y="10763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73986</xdr:rowOff>
    </xdr:to>
    <xdr:sp macro="" textlink="">
      <xdr:nvSpPr>
        <xdr:cNvPr id="110" name="Text Box 2">
          <a:extLst>
            <a:ext uri="{FF2B5EF4-FFF2-40B4-BE49-F238E27FC236}">
              <a16:creationId xmlns:a16="http://schemas.microsoft.com/office/drawing/2014/main" id="{3FEC53E9-2E60-473D-9077-88ED38753EFC}"/>
            </a:ext>
          </a:extLst>
        </xdr:cNvPr>
        <xdr:cNvSpPr txBox="1">
          <a:spLocks noChangeArrowheads="1"/>
        </xdr:cNvSpPr>
      </xdr:nvSpPr>
      <xdr:spPr bwMode="auto">
        <a:xfrm>
          <a:off x="2952750" y="1076325"/>
          <a:ext cx="76200" cy="249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43213</xdr:rowOff>
    </xdr:to>
    <xdr:sp macro="" textlink="">
      <xdr:nvSpPr>
        <xdr:cNvPr id="111" name="Text Box 2">
          <a:extLst>
            <a:ext uri="{FF2B5EF4-FFF2-40B4-BE49-F238E27FC236}">
              <a16:creationId xmlns:a16="http://schemas.microsoft.com/office/drawing/2014/main" id="{BD552117-D1D8-4B55-845C-204851EB55B5}"/>
            </a:ext>
          </a:extLst>
        </xdr:cNvPr>
        <xdr:cNvSpPr txBox="1">
          <a:spLocks noChangeArrowheads="1"/>
        </xdr:cNvSpPr>
      </xdr:nvSpPr>
      <xdr:spPr bwMode="auto">
        <a:xfrm>
          <a:off x="2952750" y="10763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73986</xdr:rowOff>
    </xdr:to>
    <xdr:sp macro="" textlink="">
      <xdr:nvSpPr>
        <xdr:cNvPr id="112" name="Text Box 2">
          <a:extLst>
            <a:ext uri="{FF2B5EF4-FFF2-40B4-BE49-F238E27FC236}">
              <a16:creationId xmlns:a16="http://schemas.microsoft.com/office/drawing/2014/main" id="{06B742A7-809B-4679-BFC8-80B44AAE685A}"/>
            </a:ext>
          </a:extLst>
        </xdr:cNvPr>
        <xdr:cNvSpPr txBox="1">
          <a:spLocks noChangeArrowheads="1"/>
        </xdr:cNvSpPr>
      </xdr:nvSpPr>
      <xdr:spPr bwMode="auto">
        <a:xfrm>
          <a:off x="2952750" y="1076325"/>
          <a:ext cx="76200" cy="2499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52738</xdr:rowOff>
    </xdr:to>
    <xdr:sp macro="" textlink="">
      <xdr:nvSpPr>
        <xdr:cNvPr id="113" name="Text Box 2">
          <a:extLst>
            <a:ext uri="{FF2B5EF4-FFF2-40B4-BE49-F238E27FC236}">
              <a16:creationId xmlns:a16="http://schemas.microsoft.com/office/drawing/2014/main" id="{4D1FCC17-715E-4B5D-A20C-0A47D47BAE67}"/>
            </a:ext>
          </a:extLst>
        </xdr:cNvPr>
        <xdr:cNvSpPr txBox="1">
          <a:spLocks noChangeArrowheads="1"/>
        </xdr:cNvSpPr>
      </xdr:nvSpPr>
      <xdr:spPr bwMode="auto">
        <a:xfrm>
          <a:off x="2952750" y="10763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52738</xdr:rowOff>
    </xdr:to>
    <xdr:sp macro="" textlink="">
      <xdr:nvSpPr>
        <xdr:cNvPr id="114" name="Text Box 2">
          <a:extLst>
            <a:ext uri="{FF2B5EF4-FFF2-40B4-BE49-F238E27FC236}">
              <a16:creationId xmlns:a16="http://schemas.microsoft.com/office/drawing/2014/main" id="{76704C2C-7CE5-4643-9185-30D257403A13}"/>
            </a:ext>
          </a:extLst>
        </xdr:cNvPr>
        <xdr:cNvSpPr txBox="1">
          <a:spLocks noChangeArrowheads="1"/>
        </xdr:cNvSpPr>
      </xdr:nvSpPr>
      <xdr:spPr bwMode="auto">
        <a:xfrm>
          <a:off x="2952750" y="10763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52738</xdr:rowOff>
    </xdr:to>
    <xdr:sp macro="" textlink="">
      <xdr:nvSpPr>
        <xdr:cNvPr id="115" name="Text Box 2">
          <a:extLst>
            <a:ext uri="{FF2B5EF4-FFF2-40B4-BE49-F238E27FC236}">
              <a16:creationId xmlns:a16="http://schemas.microsoft.com/office/drawing/2014/main" id="{94A479EC-04C7-4482-A759-5CE1F63DDD6C}"/>
            </a:ext>
          </a:extLst>
        </xdr:cNvPr>
        <xdr:cNvSpPr txBox="1">
          <a:spLocks noChangeArrowheads="1"/>
        </xdr:cNvSpPr>
      </xdr:nvSpPr>
      <xdr:spPr bwMode="auto">
        <a:xfrm>
          <a:off x="2952750" y="10763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83511</xdr:rowOff>
    </xdr:to>
    <xdr:sp macro="" textlink="">
      <xdr:nvSpPr>
        <xdr:cNvPr id="116" name="Text Box 2">
          <a:extLst>
            <a:ext uri="{FF2B5EF4-FFF2-40B4-BE49-F238E27FC236}">
              <a16:creationId xmlns:a16="http://schemas.microsoft.com/office/drawing/2014/main" id="{3AE738D9-BF0A-49DC-B479-030932073356}"/>
            </a:ext>
          </a:extLst>
        </xdr:cNvPr>
        <xdr:cNvSpPr txBox="1">
          <a:spLocks noChangeArrowheads="1"/>
        </xdr:cNvSpPr>
      </xdr:nvSpPr>
      <xdr:spPr bwMode="auto">
        <a:xfrm>
          <a:off x="2952750" y="1076325"/>
          <a:ext cx="76200" cy="259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83511</xdr:rowOff>
    </xdr:to>
    <xdr:sp macro="" textlink="">
      <xdr:nvSpPr>
        <xdr:cNvPr id="117" name="Text Box 2">
          <a:extLst>
            <a:ext uri="{FF2B5EF4-FFF2-40B4-BE49-F238E27FC236}">
              <a16:creationId xmlns:a16="http://schemas.microsoft.com/office/drawing/2014/main" id="{8F674FEE-2E8A-4F36-878C-F0C3E5CCE77C}"/>
            </a:ext>
          </a:extLst>
        </xdr:cNvPr>
        <xdr:cNvSpPr txBox="1">
          <a:spLocks noChangeArrowheads="1"/>
        </xdr:cNvSpPr>
      </xdr:nvSpPr>
      <xdr:spPr bwMode="auto">
        <a:xfrm>
          <a:off x="2952750" y="1076325"/>
          <a:ext cx="76200" cy="2594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52738</xdr:rowOff>
    </xdr:to>
    <xdr:sp macro="" textlink="">
      <xdr:nvSpPr>
        <xdr:cNvPr id="118" name="Text Box 2">
          <a:extLst>
            <a:ext uri="{FF2B5EF4-FFF2-40B4-BE49-F238E27FC236}">
              <a16:creationId xmlns:a16="http://schemas.microsoft.com/office/drawing/2014/main" id="{1DF85A9F-5B6A-47B0-82F0-E584815E7458}"/>
            </a:ext>
          </a:extLst>
        </xdr:cNvPr>
        <xdr:cNvSpPr txBox="1">
          <a:spLocks noChangeArrowheads="1"/>
        </xdr:cNvSpPr>
      </xdr:nvSpPr>
      <xdr:spPr bwMode="auto">
        <a:xfrm>
          <a:off x="2952750" y="10763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52738</xdr:rowOff>
    </xdr:to>
    <xdr:sp macro="" textlink="">
      <xdr:nvSpPr>
        <xdr:cNvPr id="119" name="Text Box 2">
          <a:extLst>
            <a:ext uri="{FF2B5EF4-FFF2-40B4-BE49-F238E27FC236}">
              <a16:creationId xmlns:a16="http://schemas.microsoft.com/office/drawing/2014/main" id="{F265DE10-706D-4897-B718-FC54C24F7756}"/>
            </a:ext>
          </a:extLst>
        </xdr:cNvPr>
        <xdr:cNvSpPr txBox="1">
          <a:spLocks noChangeArrowheads="1"/>
        </xdr:cNvSpPr>
      </xdr:nvSpPr>
      <xdr:spPr bwMode="auto">
        <a:xfrm>
          <a:off x="2952750" y="10763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52738</xdr:rowOff>
    </xdr:to>
    <xdr:sp macro="" textlink="">
      <xdr:nvSpPr>
        <xdr:cNvPr id="120" name="Text Box 2">
          <a:extLst>
            <a:ext uri="{FF2B5EF4-FFF2-40B4-BE49-F238E27FC236}">
              <a16:creationId xmlns:a16="http://schemas.microsoft.com/office/drawing/2014/main" id="{4F3B6F29-E5C8-4C87-8AD7-5912689061AC}"/>
            </a:ext>
          </a:extLst>
        </xdr:cNvPr>
        <xdr:cNvSpPr txBox="1">
          <a:spLocks noChangeArrowheads="1"/>
        </xdr:cNvSpPr>
      </xdr:nvSpPr>
      <xdr:spPr bwMode="auto">
        <a:xfrm>
          <a:off x="2952750" y="1076325"/>
          <a:ext cx="76200" cy="2213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43213</xdr:rowOff>
    </xdr:to>
    <xdr:sp macro="" textlink="">
      <xdr:nvSpPr>
        <xdr:cNvPr id="121" name="Text Box 2">
          <a:extLst>
            <a:ext uri="{FF2B5EF4-FFF2-40B4-BE49-F238E27FC236}">
              <a16:creationId xmlns:a16="http://schemas.microsoft.com/office/drawing/2014/main" id="{A3D32499-1C41-4DE6-A09F-3D123E58D698}"/>
            </a:ext>
          </a:extLst>
        </xdr:cNvPr>
        <xdr:cNvSpPr txBox="1">
          <a:spLocks noChangeArrowheads="1"/>
        </xdr:cNvSpPr>
      </xdr:nvSpPr>
      <xdr:spPr bwMode="auto">
        <a:xfrm>
          <a:off x="2952750" y="10763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43213</xdr:rowOff>
    </xdr:to>
    <xdr:sp macro="" textlink="">
      <xdr:nvSpPr>
        <xdr:cNvPr id="122" name="Text Box 2">
          <a:extLst>
            <a:ext uri="{FF2B5EF4-FFF2-40B4-BE49-F238E27FC236}">
              <a16:creationId xmlns:a16="http://schemas.microsoft.com/office/drawing/2014/main" id="{A0B1AD44-05E0-47FF-95D7-66E2F9B62DDF}"/>
            </a:ext>
          </a:extLst>
        </xdr:cNvPr>
        <xdr:cNvSpPr txBox="1">
          <a:spLocks noChangeArrowheads="1"/>
        </xdr:cNvSpPr>
      </xdr:nvSpPr>
      <xdr:spPr bwMode="auto">
        <a:xfrm>
          <a:off x="2952750" y="1076325"/>
          <a:ext cx="76200" cy="2118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36656</xdr:rowOff>
    </xdr:to>
    <xdr:sp macro="" textlink="">
      <xdr:nvSpPr>
        <xdr:cNvPr id="123" name="Text Box 2">
          <a:extLst>
            <a:ext uri="{FF2B5EF4-FFF2-40B4-BE49-F238E27FC236}">
              <a16:creationId xmlns:a16="http://schemas.microsoft.com/office/drawing/2014/main" id="{BFBED844-7588-4077-853D-34BA257F8124}"/>
            </a:ext>
          </a:extLst>
        </xdr:cNvPr>
        <xdr:cNvSpPr txBox="1">
          <a:spLocks noChangeArrowheads="1"/>
        </xdr:cNvSpPr>
      </xdr:nvSpPr>
      <xdr:spPr bwMode="auto">
        <a:xfrm>
          <a:off x="2952750" y="10763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59323</xdr:rowOff>
    </xdr:to>
    <xdr:sp macro="" textlink="">
      <xdr:nvSpPr>
        <xdr:cNvPr id="124" name="Text Box 2">
          <a:extLst>
            <a:ext uri="{FF2B5EF4-FFF2-40B4-BE49-F238E27FC236}">
              <a16:creationId xmlns:a16="http://schemas.microsoft.com/office/drawing/2014/main" id="{1639E752-CEAD-4B7A-A7E3-83C807641817}"/>
            </a:ext>
          </a:extLst>
        </xdr:cNvPr>
        <xdr:cNvSpPr txBox="1">
          <a:spLocks noChangeArrowheads="1"/>
        </xdr:cNvSpPr>
      </xdr:nvSpPr>
      <xdr:spPr bwMode="auto">
        <a:xfrm>
          <a:off x="2952750" y="1076325"/>
          <a:ext cx="76200" cy="235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36656</xdr:rowOff>
    </xdr:to>
    <xdr:sp macro="" textlink="">
      <xdr:nvSpPr>
        <xdr:cNvPr id="125" name="Text Box 2">
          <a:extLst>
            <a:ext uri="{FF2B5EF4-FFF2-40B4-BE49-F238E27FC236}">
              <a16:creationId xmlns:a16="http://schemas.microsoft.com/office/drawing/2014/main" id="{001C273F-D459-4A0F-B3CC-EF8041B55147}"/>
            </a:ext>
          </a:extLst>
        </xdr:cNvPr>
        <xdr:cNvSpPr txBox="1">
          <a:spLocks noChangeArrowheads="1"/>
        </xdr:cNvSpPr>
      </xdr:nvSpPr>
      <xdr:spPr bwMode="auto">
        <a:xfrm>
          <a:off x="2952750" y="10763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59323</xdr:rowOff>
    </xdr:to>
    <xdr:sp macro="" textlink="">
      <xdr:nvSpPr>
        <xdr:cNvPr id="126" name="Text Box 2">
          <a:extLst>
            <a:ext uri="{FF2B5EF4-FFF2-40B4-BE49-F238E27FC236}">
              <a16:creationId xmlns:a16="http://schemas.microsoft.com/office/drawing/2014/main" id="{25AAF9F3-FC00-4446-BEE3-2E6C2E58357E}"/>
            </a:ext>
          </a:extLst>
        </xdr:cNvPr>
        <xdr:cNvSpPr txBox="1">
          <a:spLocks noChangeArrowheads="1"/>
        </xdr:cNvSpPr>
      </xdr:nvSpPr>
      <xdr:spPr bwMode="auto">
        <a:xfrm>
          <a:off x="2952750" y="1076325"/>
          <a:ext cx="76200" cy="235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36656</xdr:rowOff>
    </xdr:to>
    <xdr:sp macro="" textlink="">
      <xdr:nvSpPr>
        <xdr:cNvPr id="127" name="Text Box 2">
          <a:extLst>
            <a:ext uri="{FF2B5EF4-FFF2-40B4-BE49-F238E27FC236}">
              <a16:creationId xmlns:a16="http://schemas.microsoft.com/office/drawing/2014/main" id="{F53A5671-AFE2-4197-BD7C-B48D66F5E0A9}"/>
            </a:ext>
          </a:extLst>
        </xdr:cNvPr>
        <xdr:cNvSpPr txBox="1">
          <a:spLocks noChangeArrowheads="1"/>
        </xdr:cNvSpPr>
      </xdr:nvSpPr>
      <xdr:spPr bwMode="auto">
        <a:xfrm>
          <a:off x="2952750" y="10763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59323</xdr:rowOff>
    </xdr:to>
    <xdr:sp macro="" textlink="">
      <xdr:nvSpPr>
        <xdr:cNvPr id="128" name="Text Box 2">
          <a:extLst>
            <a:ext uri="{FF2B5EF4-FFF2-40B4-BE49-F238E27FC236}">
              <a16:creationId xmlns:a16="http://schemas.microsoft.com/office/drawing/2014/main" id="{FF4CE6EC-D554-4676-A54C-2F197486CF3B}"/>
            </a:ext>
          </a:extLst>
        </xdr:cNvPr>
        <xdr:cNvSpPr txBox="1">
          <a:spLocks noChangeArrowheads="1"/>
        </xdr:cNvSpPr>
      </xdr:nvSpPr>
      <xdr:spPr bwMode="auto">
        <a:xfrm>
          <a:off x="2952750" y="1076325"/>
          <a:ext cx="76200" cy="235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46181</xdr:rowOff>
    </xdr:to>
    <xdr:sp macro="" textlink="">
      <xdr:nvSpPr>
        <xdr:cNvPr id="129" name="Text Box 2">
          <a:extLst>
            <a:ext uri="{FF2B5EF4-FFF2-40B4-BE49-F238E27FC236}">
              <a16:creationId xmlns:a16="http://schemas.microsoft.com/office/drawing/2014/main" id="{664EB1D2-EF35-4312-9F22-D358D101DB04}"/>
            </a:ext>
          </a:extLst>
        </xdr:cNvPr>
        <xdr:cNvSpPr txBox="1">
          <a:spLocks noChangeArrowheads="1"/>
        </xdr:cNvSpPr>
      </xdr:nvSpPr>
      <xdr:spPr bwMode="auto">
        <a:xfrm>
          <a:off x="2952750" y="10763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46181</xdr:rowOff>
    </xdr:to>
    <xdr:sp macro="" textlink="">
      <xdr:nvSpPr>
        <xdr:cNvPr id="130" name="Text Box 2">
          <a:extLst>
            <a:ext uri="{FF2B5EF4-FFF2-40B4-BE49-F238E27FC236}">
              <a16:creationId xmlns:a16="http://schemas.microsoft.com/office/drawing/2014/main" id="{AA27E83F-CDA5-4F04-84ED-D35DCBA6D300}"/>
            </a:ext>
          </a:extLst>
        </xdr:cNvPr>
        <xdr:cNvSpPr txBox="1">
          <a:spLocks noChangeArrowheads="1"/>
        </xdr:cNvSpPr>
      </xdr:nvSpPr>
      <xdr:spPr bwMode="auto">
        <a:xfrm>
          <a:off x="2952750" y="10763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46181</xdr:rowOff>
    </xdr:to>
    <xdr:sp macro="" textlink="">
      <xdr:nvSpPr>
        <xdr:cNvPr id="131" name="Text Box 2">
          <a:extLst>
            <a:ext uri="{FF2B5EF4-FFF2-40B4-BE49-F238E27FC236}">
              <a16:creationId xmlns:a16="http://schemas.microsoft.com/office/drawing/2014/main" id="{5ADE6D14-86A7-4BF3-BD35-4A1D467886E8}"/>
            </a:ext>
          </a:extLst>
        </xdr:cNvPr>
        <xdr:cNvSpPr txBox="1">
          <a:spLocks noChangeArrowheads="1"/>
        </xdr:cNvSpPr>
      </xdr:nvSpPr>
      <xdr:spPr bwMode="auto">
        <a:xfrm>
          <a:off x="2952750" y="10763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68848</xdr:rowOff>
    </xdr:to>
    <xdr:sp macro="" textlink="">
      <xdr:nvSpPr>
        <xdr:cNvPr id="132" name="Text Box 2">
          <a:extLst>
            <a:ext uri="{FF2B5EF4-FFF2-40B4-BE49-F238E27FC236}">
              <a16:creationId xmlns:a16="http://schemas.microsoft.com/office/drawing/2014/main" id="{CFF0ECB5-77CD-4B25-B5AF-D081C617CABB}"/>
            </a:ext>
          </a:extLst>
        </xdr:cNvPr>
        <xdr:cNvSpPr txBox="1">
          <a:spLocks noChangeArrowheads="1"/>
        </xdr:cNvSpPr>
      </xdr:nvSpPr>
      <xdr:spPr bwMode="auto">
        <a:xfrm>
          <a:off x="2952750" y="1076325"/>
          <a:ext cx="76200" cy="244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68848</xdr:rowOff>
    </xdr:to>
    <xdr:sp macro="" textlink="">
      <xdr:nvSpPr>
        <xdr:cNvPr id="133" name="Text Box 2">
          <a:extLst>
            <a:ext uri="{FF2B5EF4-FFF2-40B4-BE49-F238E27FC236}">
              <a16:creationId xmlns:a16="http://schemas.microsoft.com/office/drawing/2014/main" id="{9EDCE9C3-9F59-4C95-A43C-143473B46F96}"/>
            </a:ext>
          </a:extLst>
        </xdr:cNvPr>
        <xdr:cNvSpPr txBox="1">
          <a:spLocks noChangeArrowheads="1"/>
        </xdr:cNvSpPr>
      </xdr:nvSpPr>
      <xdr:spPr bwMode="auto">
        <a:xfrm>
          <a:off x="2952750" y="1076325"/>
          <a:ext cx="76200" cy="2448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46181</xdr:rowOff>
    </xdr:to>
    <xdr:sp macro="" textlink="">
      <xdr:nvSpPr>
        <xdr:cNvPr id="134" name="Text Box 2">
          <a:extLst>
            <a:ext uri="{FF2B5EF4-FFF2-40B4-BE49-F238E27FC236}">
              <a16:creationId xmlns:a16="http://schemas.microsoft.com/office/drawing/2014/main" id="{A8778AC7-3E44-4C2A-8459-5E9DE01D9135}"/>
            </a:ext>
          </a:extLst>
        </xdr:cNvPr>
        <xdr:cNvSpPr txBox="1">
          <a:spLocks noChangeArrowheads="1"/>
        </xdr:cNvSpPr>
      </xdr:nvSpPr>
      <xdr:spPr bwMode="auto">
        <a:xfrm>
          <a:off x="2952750" y="10763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46181</xdr:rowOff>
    </xdr:to>
    <xdr:sp macro="" textlink="">
      <xdr:nvSpPr>
        <xdr:cNvPr id="135" name="Text Box 2">
          <a:extLst>
            <a:ext uri="{FF2B5EF4-FFF2-40B4-BE49-F238E27FC236}">
              <a16:creationId xmlns:a16="http://schemas.microsoft.com/office/drawing/2014/main" id="{F640D9BB-9282-455A-A8C3-9A95145E8B84}"/>
            </a:ext>
          </a:extLst>
        </xdr:cNvPr>
        <xdr:cNvSpPr txBox="1">
          <a:spLocks noChangeArrowheads="1"/>
        </xdr:cNvSpPr>
      </xdr:nvSpPr>
      <xdr:spPr bwMode="auto">
        <a:xfrm>
          <a:off x="2952750" y="10763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46181</xdr:rowOff>
    </xdr:to>
    <xdr:sp macro="" textlink="">
      <xdr:nvSpPr>
        <xdr:cNvPr id="136" name="Text Box 2">
          <a:extLst>
            <a:ext uri="{FF2B5EF4-FFF2-40B4-BE49-F238E27FC236}">
              <a16:creationId xmlns:a16="http://schemas.microsoft.com/office/drawing/2014/main" id="{9316E08A-ED3E-448D-90FC-7A83F7D445EF}"/>
            </a:ext>
          </a:extLst>
        </xdr:cNvPr>
        <xdr:cNvSpPr txBox="1">
          <a:spLocks noChangeArrowheads="1"/>
        </xdr:cNvSpPr>
      </xdr:nvSpPr>
      <xdr:spPr bwMode="auto">
        <a:xfrm>
          <a:off x="2952750" y="1076325"/>
          <a:ext cx="76200" cy="2067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36656</xdr:rowOff>
    </xdr:to>
    <xdr:sp macro="" textlink="">
      <xdr:nvSpPr>
        <xdr:cNvPr id="137" name="Text Box 2">
          <a:extLst>
            <a:ext uri="{FF2B5EF4-FFF2-40B4-BE49-F238E27FC236}">
              <a16:creationId xmlns:a16="http://schemas.microsoft.com/office/drawing/2014/main" id="{872287BF-CCD5-4FAA-8CB9-1F03A19A9BBF}"/>
            </a:ext>
          </a:extLst>
        </xdr:cNvPr>
        <xdr:cNvSpPr txBox="1">
          <a:spLocks noChangeArrowheads="1"/>
        </xdr:cNvSpPr>
      </xdr:nvSpPr>
      <xdr:spPr bwMode="auto">
        <a:xfrm>
          <a:off x="2952750" y="10763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6</xdr:row>
      <xdr:rowOff>36656</xdr:rowOff>
    </xdr:to>
    <xdr:sp macro="" textlink="">
      <xdr:nvSpPr>
        <xdr:cNvPr id="138" name="Text Box 2">
          <a:extLst>
            <a:ext uri="{FF2B5EF4-FFF2-40B4-BE49-F238E27FC236}">
              <a16:creationId xmlns:a16="http://schemas.microsoft.com/office/drawing/2014/main" id="{A6ABE5F5-35CC-4EFF-AE6C-25061273737B}"/>
            </a:ext>
          </a:extLst>
        </xdr:cNvPr>
        <xdr:cNvSpPr txBox="1">
          <a:spLocks noChangeArrowheads="1"/>
        </xdr:cNvSpPr>
      </xdr:nvSpPr>
      <xdr:spPr bwMode="auto">
        <a:xfrm>
          <a:off x="2952750" y="1076325"/>
          <a:ext cx="76200" cy="1971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70432</xdr:rowOff>
    </xdr:to>
    <xdr:sp macro="" textlink="">
      <xdr:nvSpPr>
        <xdr:cNvPr id="139" name="Text Box 2">
          <a:extLst>
            <a:ext uri="{FF2B5EF4-FFF2-40B4-BE49-F238E27FC236}">
              <a16:creationId xmlns:a16="http://schemas.microsoft.com/office/drawing/2014/main" id="{DA048E9E-E210-483C-9579-1AE66FAC597E}"/>
            </a:ext>
          </a:extLst>
        </xdr:cNvPr>
        <xdr:cNvSpPr txBox="1">
          <a:spLocks noChangeArrowheads="1"/>
        </xdr:cNvSpPr>
      </xdr:nvSpPr>
      <xdr:spPr bwMode="auto">
        <a:xfrm>
          <a:off x="2952750" y="1076325"/>
          <a:ext cx="76200" cy="739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60907</xdr:rowOff>
    </xdr:to>
    <xdr:sp macro="" textlink="">
      <xdr:nvSpPr>
        <xdr:cNvPr id="140" name="Text Box 2">
          <a:extLst>
            <a:ext uri="{FF2B5EF4-FFF2-40B4-BE49-F238E27FC236}">
              <a16:creationId xmlns:a16="http://schemas.microsoft.com/office/drawing/2014/main" id="{9BE3555B-7C38-4BD4-BF1F-AA472AEA62D3}"/>
            </a:ext>
          </a:extLst>
        </xdr:cNvPr>
        <xdr:cNvSpPr txBox="1">
          <a:spLocks noChangeArrowheads="1"/>
        </xdr:cNvSpPr>
      </xdr:nvSpPr>
      <xdr:spPr bwMode="auto">
        <a:xfrm>
          <a:off x="2952750" y="1076325"/>
          <a:ext cx="76200" cy="7301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99007</xdr:rowOff>
    </xdr:to>
    <xdr:sp macro="" textlink="">
      <xdr:nvSpPr>
        <xdr:cNvPr id="141" name="Text Box 2">
          <a:extLst>
            <a:ext uri="{FF2B5EF4-FFF2-40B4-BE49-F238E27FC236}">
              <a16:creationId xmlns:a16="http://schemas.microsoft.com/office/drawing/2014/main" id="{BC666303-41E6-40D9-8FDC-82406147ECF7}"/>
            </a:ext>
          </a:extLst>
        </xdr:cNvPr>
        <xdr:cNvSpPr txBox="1">
          <a:spLocks noChangeArrowheads="1"/>
        </xdr:cNvSpPr>
      </xdr:nvSpPr>
      <xdr:spPr bwMode="auto">
        <a:xfrm>
          <a:off x="2952750" y="1076325"/>
          <a:ext cx="76200" cy="7682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60907</xdr:rowOff>
    </xdr:to>
    <xdr:sp macro="" textlink="">
      <xdr:nvSpPr>
        <xdr:cNvPr id="142" name="Text Box 2">
          <a:extLst>
            <a:ext uri="{FF2B5EF4-FFF2-40B4-BE49-F238E27FC236}">
              <a16:creationId xmlns:a16="http://schemas.microsoft.com/office/drawing/2014/main" id="{17422A13-B040-49B5-90B6-1E501256F016}"/>
            </a:ext>
          </a:extLst>
        </xdr:cNvPr>
        <xdr:cNvSpPr txBox="1">
          <a:spLocks noChangeArrowheads="1"/>
        </xdr:cNvSpPr>
      </xdr:nvSpPr>
      <xdr:spPr bwMode="auto">
        <a:xfrm>
          <a:off x="2952750" y="1076325"/>
          <a:ext cx="76200" cy="7301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99007</xdr:rowOff>
    </xdr:to>
    <xdr:sp macro="" textlink="">
      <xdr:nvSpPr>
        <xdr:cNvPr id="143" name="Text Box 2">
          <a:extLst>
            <a:ext uri="{FF2B5EF4-FFF2-40B4-BE49-F238E27FC236}">
              <a16:creationId xmlns:a16="http://schemas.microsoft.com/office/drawing/2014/main" id="{6B38605B-00D9-4302-A2A6-04FC9DC50C93}"/>
            </a:ext>
          </a:extLst>
        </xdr:cNvPr>
        <xdr:cNvSpPr txBox="1">
          <a:spLocks noChangeArrowheads="1"/>
        </xdr:cNvSpPr>
      </xdr:nvSpPr>
      <xdr:spPr bwMode="auto">
        <a:xfrm>
          <a:off x="2952750" y="1076325"/>
          <a:ext cx="76200" cy="7682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60907</xdr:rowOff>
    </xdr:to>
    <xdr:sp macro="" textlink="">
      <xdr:nvSpPr>
        <xdr:cNvPr id="144" name="Text Box 2">
          <a:extLst>
            <a:ext uri="{FF2B5EF4-FFF2-40B4-BE49-F238E27FC236}">
              <a16:creationId xmlns:a16="http://schemas.microsoft.com/office/drawing/2014/main" id="{9540D3DA-757D-42C0-A6CE-B9588E30068A}"/>
            </a:ext>
          </a:extLst>
        </xdr:cNvPr>
        <xdr:cNvSpPr txBox="1">
          <a:spLocks noChangeArrowheads="1"/>
        </xdr:cNvSpPr>
      </xdr:nvSpPr>
      <xdr:spPr bwMode="auto">
        <a:xfrm>
          <a:off x="2952750" y="1076325"/>
          <a:ext cx="76200" cy="7301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99007</xdr:rowOff>
    </xdr:to>
    <xdr:sp macro="" textlink="">
      <xdr:nvSpPr>
        <xdr:cNvPr id="145" name="Text Box 2">
          <a:extLst>
            <a:ext uri="{FF2B5EF4-FFF2-40B4-BE49-F238E27FC236}">
              <a16:creationId xmlns:a16="http://schemas.microsoft.com/office/drawing/2014/main" id="{BB060B01-E227-4393-99AE-BC2BCC85B0FD}"/>
            </a:ext>
          </a:extLst>
        </xdr:cNvPr>
        <xdr:cNvSpPr txBox="1">
          <a:spLocks noChangeArrowheads="1"/>
        </xdr:cNvSpPr>
      </xdr:nvSpPr>
      <xdr:spPr bwMode="auto">
        <a:xfrm>
          <a:off x="2952750" y="1076325"/>
          <a:ext cx="76200" cy="7682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70432</xdr:rowOff>
    </xdr:to>
    <xdr:sp macro="" textlink="">
      <xdr:nvSpPr>
        <xdr:cNvPr id="146" name="Text Box 2">
          <a:extLst>
            <a:ext uri="{FF2B5EF4-FFF2-40B4-BE49-F238E27FC236}">
              <a16:creationId xmlns:a16="http://schemas.microsoft.com/office/drawing/2014/main" id="{50B17CB8-BAB8-46C4-B194-BC87729462FE}"/>
            </a:ext>
          </a:extLst>
        </xdr:cNvPr>
        <xdr:cNvSpPr txBox="1">
          <a:spLocks noChangeArrowheads="1"/>
        </xdr:cNvSpPr>
      </xdr:nvSpPr>
      <xdr:spPr bwMode="auto">
        <a:xfrm>
          <a:off x="2952750" y="1076325"/>
          <a:ext cx="76200" cy="739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70432</xdr:rowOff>
    </xdr:to>
    <xdr:sp macro="" textlink="">
      <xdr:nvSpPr>
        <xdr:cNvPr id="147" name="Text Box 2">
          <a:extLst>
            <a:ext uri="{FF2B5EF4-FFF2-40B4-BE49-F238E27FC236}">
              <a16:creationId xmlns:a16="http://schemas.microsoft.com/office/drawing/2014/main" id="{CE9FB5A7-87A3-4A96-943A-EE38FADA6963}"/>
            </a:ext>
          </a:extLst>
        </xdr:cNvPr>
        <xdr:cNvSpPr txBox="1">
          <a:spLocks noChangeArrowheads="1"/>
        </xdr:cNvSpPr>
      </xdr:nvSpPr>
      <xdr:spPr bwMode="auto">
        <a:xfrm>
          <a:off x="2952750" y="1076325"/>
          <a:ext cx="76200" cy="739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70432</xdr:rowOff>
    </xdr:to>
    <xdr:sp macro="" textlink="">
      <xdr:nvSpPr>
        <xdr:cNvPr id="148" name="Text Box 2">
          <a:extLst>
            <a:ext uri="{FF2B5EF4-FFF2-40B4-BE49-F238E27FC236}">
              <a16:creationId xmlns:a16="http://schemas.microsoft.com/office/drawing/2014/main" id="{285F7C68-F03A-4088-95E2-0FA2BE14D11D}"/>
            </a:ext>
          </a:extLst>
        </xdr:cNvPr>
        <xdr:cNvSpPr txBox="1">
          <a:spLocks noChangeArrowheads="1"/>
        </xdr:cNvSpPr>
      </xdr:nvSpPr>
      <xdr:spPr bwMode="auto">
        <a:xfrm>
          <a:off x="2952750" y="1076325"/>
          <a:ext cx="76200" cy="739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108532</xdr:rowOff>
    </xdr:to>
    <xdr:sp macro="" textlink="">
      <xdr:nvSpPr>
        <xdr:cNvPr id="149" name="Text Box 2">
          <a:extLst>
            <a:ext uri="{FF2B5EF4-FFF2-40B4-BE49-F238E27FC236}">
              <a16:creationId xmlns:a16="http://schemas.microsoft.com/office/drawing/2014/main" id="{698BEF7D-36B0-4979-95A8-D97A3B788B59}"/>
            </a:ext>
          </a:extLst>
        </xdr:cNvPr>
        <xdr:cNvSpPr txBox="1">
          <a:spLocks noChangeArrowheads="1"/>
        </xdr:cNvSpPr>
      </xdr:nvSpPr>
      <xdr:spPr bwMode="auto">
        <a:xfrm>
          <a:off x="2952750" y="1076325"/>
          <a:ext cx="76200" cy="7777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108532</xdr:rowOff>
    </xdr:to>
    <xdr:sp macro="" textlink="">
      <xdr:nvSpPr>
        <xdr:cNvPr id="150" name="Text Box 2">
          <a:extLst>
            <a:ext uri="{FF2B5EF4-FFF2-40B4-BE49-F238E27FC236}">
              <a16:creationId xmlns:a16="http://schemas.microsoft.com/office/drawing/2014/main" id="{878B5759-058D-4894-865F-B98D1E1C1358}"/>
            </a:ext>
          </a:extLst>
        </xdr:cNvPr>
        <xdr:cNvSpPr txBox="1">
          <a:spLocks noChangeArrowheads="1"/>
        </xdr:cNvSpPr>
      </xdr:nvSpPr>
      <xdr:spPr bwMode="auto">
        <a:xfrm>
          <a:off x="2952750" y="1076325"/>
          <a:ext cx="76200" cy="7777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70432</xdr:rowOff>
    </xdr:to>
    <xdr:sp macro="" textlink="">
      <xdr:nvSpPr>
        <xdr:cNvPr id="151" name="Text Box 2">
          <a:extLst>
            <a:ext uri="{FF2B5EF4-FFF2-40B4-BE49-F238E27FC236}">
              <a16:creationId xmlns:a16="http://schemas.microsoft.com/office/drawing/2014/main" id="{6842A8AD-7279-4BD5-8F59-28F130665D6E}"/>
            </a:ext>
          </a:extLst>
        </xdr:cNvPr>
        <xdr:cNvSpPr txBox="1">
          <a:spLocks noChangeArrowheads="1"/>
        </xdr:cNvSpPr>
      </xdr:nvSpPr>
      <xdr:spPr bwMode="auto">
        <a:xfrm>
          <a:off x="2952750" y="1076325"/>
          <a:ext cx="76200" cy="739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70432</xdr:rowOff>
    </xdr:to>
    <xdr:sp macro="" textlink="">
      <xdr:nvSpPr>
        <xdr:cNvPr id="152" name="Text Box 2">
          <a:extLst>
            <a:ext uri="{FF2B5EF4-FFF2-40B4-BE49-F238E27FC236}">
              <a16:creationId xmlns:a16="http://schemas.microsoft.com/office/drawing/2014/main" id="{6CFD6798-AB8C-48F9-849E-AD9D1CDCEBBB}"/>
            </a:ext>
          </a:extLst>
        </xdr:cNvPr>
        <xdr:cNvSpPr txBox="1">
          <a:spLocks noChangeArrowheads="1"/>
        </xdr:cNvSpPr>
      </xdr:nvSpPr>
      <xdr:spPr bwMode="auto">
        <a:xfrm>
          <a:off x="2952750" y="1076325"/>
          <a:ext cx="76200" cy="739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70432</xdr:rowOff>
    </xdr:to>
    <xdr:sp macro="" textlink="">
      <xdr:nvSpPr>
        <xdr:cNvPr id="153" name="Text Box 2">
          <a:extLst>
            <a:ext uri="{FF2B5EF4-FFF2-40B4-BE49-F238E27FC236}">
              <a16:creationId xmlns:a16="http://schemas.microsoft.com/office/drawing/2014/main" id="{2AC779BB-8139-4232-B0FB-C3587C177387}"/>
            </a:ext>
          </a:extLst>
        </xdr:cNvPr>
        <xdr:cNvSpPr txBox="1">
          <a:spLocks noChangeArrowheads="1"/>
        </xdr:cNvSpPr>
      </xdr:nvSpPr>
      <xdr:spPr bwMode="auto">
        <a:xfrm>
          <a:off x="2952750" y="1076325"/>
          <a:ext cx="76200" cy="739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60907</xdr:rowOff>
    </xdr:to>
    <xdr:sp macro="" textlink="">
      <xdr:nvSpPr>
        <xdr:cNvPr id="154" name="Text Box 2">
          <a:extLst>
            <a:ext uri="{FF2B5EF4-FFF2-40B4-BE49-F238E27FC236}">
              <a16:creationId xmlns:a16="http://schemas.microsoft.com/office/drawing/2014/main" id="{21D5B827-B69A-4E33-97CB-DB81AA3FCFEE}"/>
            </a:ext>
          </a:extLst>
        </xdr:cNvPr>
        <xdr:cNvSpPr txBox="1">
          <a:spLocks noChangeArrowheads="1"/>
        </xdr:cNvSpPr>
      </xdr:nvSpPr>
      <xdr:spPr bwMode="auto">
        <a:xfrm>
          <a:off x="2952750" y="1076325"/>
          <a:ext cx="76200" cy="7301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60907</xdr:rowOff>
    </xdr:to>
    <xdr:sp macro="" textlink="">
      <xdr:nvSpPr>
        <xdr:cNvPr id="155" name="Text Box 2">
          <a:extLst>
            <a:ext uri="{FF2B5EF4-FFF2-40B4-BE49-F238E27FC236}">
              <a16:creationId xmlns:a16="http://schemas.microsoft.com/office/drawing/2014/main" id="{87E6295C-1654-4C86-B9B3-C16619BF4913}"/>
            </a:ext>
          </a:extLst>
        </xdr:cNvPr>
        <xdr:cNvSpPr txBox="1">
          <a:spLocks noChangeArrowheads="1"/>
        </xdr:cNvSpPr>
      </xdr:nvSpPr>
      <xdr:spPr bwMode="auto">
        <a:xfrm>
          <a:off x="2952750" y="1076325"/>
          <a:ext cx="76200" cy="7301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21368</xdr:rowOff>
    </xdr:to>
    <xdr:sp macro="" textlink="">
      <xdr:nvSpPr>
        <xdr:cNvPr id="156" name="Text Box 2">
          <a:extLst>
            <a:ext uri="{FF2B5EF4-FFF2-40B4-BE49-F238E27FC236}">
              <a16:creationId xmlns:a16="http://schemas.microsoft.com/office/drawing/2014/main" id="{88CE1F0D-FC2F-48D4-9AAD-2B0BCBA885B6}"/>
            </a:ext>
          </a:extLst>
        </xdr:cNvPr>
        <xdr:cNvSpPr txBox="1">
          <a:spLocks noChangeArrowheads="1"/>
        </xdr:cNvSpPr>
      </xdr:nvSpPr>
      <xdr:spPr bwMode="auto">
        <a:xfrm>
          <a:off x="2952750" y="1076325"/>
          <a:ext cx="76200" cy="701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70432</xdr:rowOff>
    </xdr:to>
    <xdr:sp macro="" textlink="">
      <xdr:nvSpPr>
        <xdr:cNvPr id="157" name="Text Box 2">
          <a:extLst>
            <a:ext uri="{FF2B5EF4-FFF2-40B4-BE49-F238E27FC236}">
              <a16:creationId xmlns:a16="http://schemas.microsoft.com/office/drawing/2014/main" id="{FFE62457-AF60-40B5-B8B1-606FAEB40463}"/>
            </a:ext>
          </a:extLst>
        </xdr:cNvPr>
        <xdr:cNvSpPr txBox="1">
          <a:spLocks noChangeArrowheads="1"/>
        </xdr:cNvSpPr>
      </xdr:nvSpPr>
      <xdr:spPr bwMode="auto">
        <a:xfrm>
          <a:off x="2952750" y="1076325"/>
          <a:ext cx="76200" cy="739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21368</xdr:rowOff>
    </xdr:to>
    <xdr:sp macro="" textlink="">
      <xdr:nvSpPr>
        <xdr:cNvPr id="158" name="Text Box 2">
          <a:extLst>
            <a:ext uri="{FF2B5EF4-FFF2-40B4-BE49-F238E27FC236}">
              <a16:creationId xmlns:a16="http://schemas.microsoft.com/office/drawing/2014/main" id="{813C768B-4322-4BC3-AF91-B7E658395996}"/>
            </a:ext>
          </a:extLst>
        </xdr:cNvPr>
        <xdr:cNvSpPr txBox="1">
          <a:spLocks noChangeArrowheads="1"/>
        </xdr:cNvSpPr>
      </xdr:nvSpPr>
      <xdr:spPr bwMode="auto">
        <a:xfrm>
          <a:off x="2952750" y="1076325"/>
          <a:ext cx="76200" cy="701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70432</xdr:rowOff>
    </xdr:to>
    <xdr:sp macro="" textlink="">
      <xdr:nvSpPr>
        <xdr:cNvPr id="159" name="Text Box 2">
          <a:extLst>
            <a:ext uri="{FF2B5EF4-FFF2-40B4-BE49-F238E27FC236}">
              <a16:creationId xmlns:a16="http://schemas.microsoft.com/office/drawing/2014/main" id="{D90D7D4B-08FA-427B-AB01-5CF5F014E2F0}"/>
            </a:ext>
          </a:extLst>
        </xdr:cNvPr>
        <xdr:cNvSpPr txBox="1">
          <a:spLocks noChangeArrowheads="1"/>
        </xdr:cNvSpPr>
      </xdr:nvSpPr>
      <xdr:spPr bwMode="auto">
        <a:xfrm>
          <a:off x="2952750" y="1076325"/>
          <a:ext cx="76200" cy="739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21368</xdr:rowOff>
    </xdr:to>
    <xdr:sp macro="" textlink="">
      <xdr:nvSpPr>
        <xdr:cNvPr id="160" name="Text Box 2">
          <a:extLst>
            <a:ext uri="{FF2B5EF4-FFF2-40B4-BE49-F238E27FC236}">
              <a16:creationId xmlns:a16="http://schemas.microsoft.com/office/drawing/2014/main" id="{FA0A98E9-9716-47FB-B1CB-1B2DB55510CD}"/>
            </a:ext>
          </a:extLst>
        </xdr:cNvPr>
        <xdr:cNvSpPr txBox="1">
          <a:spLocks noChangeArrowheads="1"/>
        </xdr:cNvSpPr>
      </xdr:nvSpPr>
      <xdr:spPr bwMode="auto">
        <a:xfrm>
          <a:off x="2952750" y="1076325"/>
          <a:ext cx="76200" cy="701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70432</xdr:rowOff>
    </xdr:to>
    <xdr:sp macro="" textlink="">
      <xdr:nvSpPr>
        <xdr:cNvPr id="161" name="Text Box 2">
          <a:extLst>
            <a:ext uri="{FF2B5EF4-FFF2-40B4-BE49-F238E27FC236}">
              <a16:creationId xmlns:a16="http://schemas.microsoft.com/office/drawing/2014/main" id="{D7E0444F-05B5-4890-B55B-B5AC8B949A48}"/>
            </a:ext>
          </a:extLst>
        </xdr:cNvPr>
        <xdr:cNvSpPr txBox="1">
          <a:spLocks noChangeArrowheads="1"/>
        </xdr:cNvSpPr>
      </xdr:nvSpPr>
      <xdr:spPr bwMode="auto">
        <a:xfrm>
          <a:off x="2952750" y="1076325"/>
          <a:ext cx="76200" cy="7396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30893</xdr:rowOff>
    </xdr:to>
    <xdr:sp macro="" textlink="">
      <xdr:nvSpPr>
        <xdr:cNvPr id="162" name="Text Box 2">
          <a:extLst>
            <a:ext uri="{FF2B5EF4-FFF2-40B4-BE49-F238E27FC236}">
              <a16:creationId xmlns:a16="http://schemas.microsoft.com/office/drawing/2014/main" id="{32B42C80-1876-4BD8-86DC-B877956A1796}"/>
            </a:ext>
          </a:extLst>
        </xdr:cNvPr>
        <xdr:cNvSpPr txBox="1">
          <a:spLocks noChangeArrowheads="1"/>
        </xdr:cNvSpPr>
      </xdr:nvSpPr>
      <xdr:spPr bwMode="auto">
        <a:xfrm>
          <a:off x="2952750" y="1076325"/>
          <a:ext cx="76200" cy="711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30893</xdr:rowOff>
    </xdr:to>
    <xdr:sp macro="" textlink="">
      <xdr:nvSpPr>
        <xdr:cNvPr id="163" name="Text Box 2">
          <a:extLst>
            <a:ext uri="{FF2B5EF4-FFF2-40B4-BE49-F238E27FC236}">
              <a16:creationId xmlns:a16="http://schemas.microsoft.com/office/drawing/2014/main" id="{537CCCD1-A55F-48F2-A3E2-A04354071C26}"/>
            </a:ext>
          </a:extLst>
        </xdr:cNvPr>
        <xdr:cNvSpPr txBox="1">
          <a:spLocks noChangeArrowheads="1"/>
        </xdr:cNvSpPr>
      </xdr:nvSpPr>
      <xdr:spPr bwMode="auto">
        <a:xfrm>
          <a:off x="2952750" y="1076325"/>
          <a:ext cx="76200" cy="711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30893</xdr:rowOff>
    </xdr:to>
    <xdr:sp macro="" textlink="">
      <xdr:nvSpPr>
        <xdr:cNvPr id="164" name="Text Box 2">
          <a:extLst>
            <a:ext uri="{FF2B5EF4-FFF2-40B4-BE49-F238E27FC236}">
              <a16:creationId xmlns:a16="http://schemas.microsoft.com/office/drawing/2014/main" id="{48A95784-C0EF-4700-BEDB-30E19EF3F6AA}"/>
            </a:ext>
          </a:extLst>
        </xdr:cNvPr>
        <xdr:cNvSpPr txBox="1">
          <a:spLocks noChangeArrowheads="1"/>
        </xdr:cNvSpPr>
      </xdr:nvSpPr>
      <xdr:spPr bwMode="auto">
        <a:xfrm>
          <a:off x="2952750" y="1076325"/>
          <a:ext cx="76200" cy="711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79957</xdr:rowOff>
    </xdr:to>
    <xdr:sp macro="" textlink="">
      <xdr:nvSpPr>
        <xdr:cNvPr id="165" name="Text Box 2">
          <a:extLst>
            <a:ext uri="{FF2B5EF4-FFF2-40B4-BE49-F238E27FC236}">
              <a16:creationId xmlns:a16="http://schemas.microsoft.com/office/drawing/2014/main" id="{5061E367-9799-43F5-BBBA-92629579C91D}"/>
            </a:ext>
          </a:extLst>
        </xdr:cNvPr>
        <xdr:cNvSpPr txBox="1">
          <a:spLocks noChangeArrowheads="1"/>
        </xdr:cNvSpPr>
      </xdr:nvSpPr>
      <xdr:spPr bwMode="auto">
        <a:xfrm>
          <a:off x="2952750" y="1076325"/>
          <a:ext cx="76200" cy="7492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79957</xdr:rowOff>
    </xdr:to>
    <xdr:sp macro="" textlink="">
      <xdr:nvSpPr>
        <xdr:cNvPr id="166" name="Text Box 2">
          <a:extLst>
            <a:ext uri="{FF2B5EF4-FFF2-40B4-BE49-F238E27FC236}">
              <a16:creationId xmlns:a16="http://schemas.microsoft.com/office/drawing/2014/main" id="{A94A929C-082D-4D49-BA47-C51D973CEA8A}"/>
            </a:ext>
          </a:extLst>
        </xdr:cNvPr>
        <xdr:cNvSpPr txBox="1">
          <a:spLocks noChangeArrowheads="1"/>
        </xdr:cNvSpPr>
      </xdr:nvSpPr>
      <xdr:spPr bwMode="auto">
        <a:xfrm>
          <a:off x="2952750" y="1076325"/>
          <a:ext cx="76200" cy="7492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30893</xdr:rowOff>
    </xdr:to>
    <xdr:sp macro="" textlink="">
      <xdr:nvSpPr>
        <xdr:cNvPr id="167" name="Text Box 2">
          <a:extLst>
            <a:ext uri="{FF2B5EF4-FFF2-40B4-BE49-F238E27FC236}">
              <a16:creationId xmlns:a16="http://schemas.microsoft.com/office/drawing/2014/main" id="{847BE4D6-7E65-4D7C-A096-AD74D6D40C0C}"/>
            </a:ext>
          </a:extLst>
        </xdr:cNvPr>
        <xdr:cNvSpPr txBox="1">
          <a:spLocks noChangeArrowheads="1"/>
        </xdr:cNvSpPr>
      </xdr:nvSpPr>
      <xdr:spPr bwMode="auto">
        <a:xfrm>
          <a:off x="2952750" y="1076325"/>
          <a:ext cx="76200" cy="711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30893</xdr:rowOff>
    </xdr:to>
    <xdr:sp macro="" textlink="">
      <xdr:nvSpPr>
        <xdr:cNvPr id="168" name="Text Box 2">
          <a:extLst>
            <a:ext uri="{FF2B5EF4-FFF2-40B4-BE49-F238E27FC236}">
              <a16:creationId xmlns:a16="http://schemas.microsoft.com/office/drawing/2014/main" id="{31ECB39E-2191-4721-8311-C39C783EAE1C}"/>
            </a:ext>
          </a:extLst>
        </xdr:cNvPr>
        <xdr:cNvSpPr txBox="1">
          <a:spLocks noChangeArrowheads="1"/>
        </xdr:cNvSpPr>
      </xdr:nvSpPr>
      <xdr:spPr bwMode="auto">
        <a:xfrm>
          <a:off x="2952750" y="1076325"/>
          <a:ext cx="76200" cy="711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30893</xdr:rowOff>
    </xdr:to>
    <xdr:sp macro="" textlink="">
      <xdr:nvSpPr>
        <xdr:cNvPr id="169" name="Text Box 2">
          <a:extLst>
            <a:ext uri="{FF2B5EF4-FFF2-40B4-BE49-F238E27FC236}">
              <a16:creationId xmlns:a16="http://schemas.microsoft.com/office/drawing/2014/main" id="{E12E0B78-37CF-4E5D-A851-87DD56E36CF1}"/>
            </a:ext>
          </a:extLst>
        </xdr:cNvPr>
        <xdr:cNvSpPr txBox="1">
          <a:spLocks noChangeArrowheads="1"/>
        </xdr:cNvSpPr>
      </xdr:nvSpPr>
      <xdr:spPr bwMode="auto">
        <a:xfrm>
          <a:off x="2952750" y="1076325"/>
          <a:ext cx="76200" cy="7111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21368</xdr:rowOff>
    </xdr:to>
    <xdr:sp macro="" textlink="">
      <xdr:nvSpPr>
        <xdr:cNvPr id="170" name="Text Box 2">
          <a:extLst>
            <a:ext uri="{FF2B5EF4-FFF2-40B4-BE49-F238E27FC236}">
              <a16:creationId xmlns:a16="http://schemas.microsoft.com/office/drawing/2014/main" id="{C4073634-F3AD-4CC6-8CB9-A1F445B6908A}"/>
            </a:ext>
          </a:extLst>
        </xdr:cNvPr>
        <xdr:cNvSpPr txBox="1">
          <a:spLocks noChangeArrowheads="1"/>
        </xdr:cNvSpPr>
      </xdr:nvSpPr>
      <xdr:spPr bwMode="auto">
        <a:xfrm>
          <a:off x="2952750" y="1076325"/>
          <a:ext cx="76200" cy="701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21368</xdr:rowOff>
    </xdr:to>
    <xdr:sp macro="" textlink="">
      <xdr:nvSpPr>
        <xdr:cNvPr id="171" name="Text Box 2">
          <a:extLst>
            <a:ext uri="{FF2B5EF4-FFF2-40B4-BE49-F238E27FC236}">
              <a16:creationId xmlns:a16="http://schemas.microsoft.com/office/drawing/2014/main" id="{E770B76D-74AC-4F43-A03F-8BFBF367AA5B}"/>
            </a:ext>
          </a:extLst>
        </xdr:cNvPr>
        <xdr:cNvSpPr txBox="1">
          <a:spLocks noChangeArrowheads="1"/>
        </xdr:cNvSpPr>
      </xdr:nvSpPr>
      <xdr:spPr bwMode="auto">
        <a:xfrm>
          <a:off x="2952750" y="1076325"/>
          <a:ext cx="76200" cy="701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21370</xdr:rowOff>
    </xdr:to>
    <xdr:sp macro="" textlink="">
      <xdr:nvSpPr>
        <xdr:cNvPr id="172" name="Text Box 2">
          <a:extLst>
            <a:ext uri="{FF2B5EF4-FFF2-40B4-BE49-F238E27FC236}">
              <a16:creationId xmlns:a16="http://schemas.microsoft.com/office/drawing/2014/main" id="{E245A91F-242F-42E1-8FCA-0AF9FC546B05}"/>
            </a:ext>
          </a:extLst>
        </xdr:cNvPr>
        <xdr:cNvSpPr txBox="1">
          <a:spLocks noChangeArrowheads="1"/>
        </xdr:cNvSpPr>
      </xdr:nvSpPr>
      <xdr:spPr bwMode="auto">
        <a:xfrm>
          <a:off x="2952750" y="1076325"/>
          <a:ext cx="76200" cy="7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70434</xdr:rowOff>
    </xdr:to>
    <xdr:sp macro="" textlink="">
      <xdr:nvSpPr>
        <xdr:cNvPr id="173" name="Text Box 2">
          <a:extLst>
            <a:ext uri="{FF2B5EF4-FFF2-40B4-BE49-F238E27FC236}">
              <a16:creationId xmlns:a16="http://schemas.microsoft.com/office/drawing/2014/main" id="{A1757DEF-62F3-4761-818A-641D94B29B23}"/>
            </a:ext>
          </a:extLst>
        </xdr:cNvPr>
        <xdr:cNvSpPr txBox="1">
          <a:spLocks noChangeArrowheads="1"/>
        </xdr:cNvSpPr>
      </xdr:nvSpPr>
      <xdr:spPr bwMode="auto">
        <a:xfrm>
          <a:off x="2952750" y="1076325"/>
          <a:ext cx="76200" cy="7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21370</xdr:rowOff>
    </xdr:to>
    <xdr:sp macro="" textlink="">
      <xdr:nvSpPr>
        <xdr:cNvPr id="174" name="Text Box 2">
          <a:extLst>
            <a:ext uri="{FF2B5EF4-FFF2-40B4-BE49-F238E27FC236}">
              <a16:creationId xmlns:a16="http://schemas.microsoft.com/office/drawing/2014/main" id="{33D8DE7E-2C4C-40CC-B0BE-73255D89A812}"/>
            </a:ext>
          </a:extLst>
        </xdr:cNvPr>
        <xdr:cNvSpPr txBox="1">
          <a:spLocks noChangeArrowheads="1"/>
        </xdr:cNvSpPr>
      </xdr:nvSpPr>
      <xdr:spPr bwMode="auto">
        <a:xfrm>
          <a:off x="2952750" y="1076325"/>
          <a:ext cx="76200" cy="7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70434</xdr:rowOff>
    </xdr:to>
    <xdr:sp macro="" textlink="">
      <xdr:nvSpPr>
        <xdr:cNvPr id="175" name="Text Box 2">
          <a:extLst>
            <a:ext uri="{FF2B5EF4-FFF2-40B4-BE49-F238E27FC236}">
              <a16:creationId xmlns:a16="http://schemas.microsoft.com/office/drawing/2014/main" id="{884E300B-D442-4001-9DD9-D373A0D8196E}"/>
            </a:ext>
          </a:extLst>
        </xdr:cNvPr>
        <xdr:cNvSpPr txBox="1">
          <a:spLocks noChangeArrowheads="1"/>
        </xdr:cNvSpPr>
      </xdr:nvSpPr>
      <xdr:spPr bwMode="auto">
        <a:xfrm>
          <a:off x="2952750" y="1076325"/>
          <a:ext cx="76200" cy="7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21370</xdr:rowOff>
    </xdr:to>
    <xdr:sp macro="" textlink="">
      <xdr:nvSpPr>
        <xdr:cNvPr id="176" name="Text Box 2">
          <a:extLst>
            <a:ext uri="{FF2B5EF4-FFF2-40B4-BE49-F238E27FC236}">
              <a16:creationId xmlns:a16="http://schemas.microsoft.com/office/drawing/2014/main" id="{683A6D09-E5FB-4FEB-B960-78D8C0B17E68}"/>
            </a:ext>
          </a:extLst>
        </xdr:cNvPr>
        <xdr:cNvSpPr txBox="1">
          <a:spLocks noChangeArrowheads="1"/>
        </xdr:cNvSpPr>
      </xdr:nvSpPr>
      <xdr:spPr bwMode="auto">
        <a:xfrm>
          <a:off x="2952750" y="1076325"/>
          <a:ext cx="76200" cy="7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70434</xdr:rowOff>
    </xdr:to>
    <xdr:sp macro="" textlink="">
      <xdr:nvSpPr>
        <xdr:cNvPr id="177" name="Text Box 2">
          <a:extLst>
            <a:ext uri="{FF2B5EF4-FFF2-40B4-BE49-F238E27FC236}">
              <a16:creationId xmlns:a16="http://schemas.microsoft.com/office/drawing/2014/main" id="{F9BC304C-057E-4FAE-A0D5-FA5DCCC8FE60}"/>
            </a:ext>
          </a:extLst>
        </xdr:cNvPr>
        <xdr:cNvSpPr txBox="1">
          <a:spLocks noChangeArrowheads="1"/>
        </xdr:cNvSpPr>
      </xdr:nvSpPr>
      <xdr:spPr bwMode="auto">
        <a:xfrm>
          <a:off x="2952750" y="1076325"/>
          <a:ext cx="76200" cy="7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30895</xdr:rowOff>
    </xdr:to>
    <xdr:sp macro="" textlink="">
      <xdr:nvSpPr>
        <xdr:cNvPr id="178" name="Text Box 2">
          <a:extLst>
            <a:ext uri="{FF2B5EF4-FFF2-40B4-BE49-F238E27FC236}">
              <a16:creationId xmlns:a16="http://schemas.microsoft.com/office/drawing/2014/main" id="{5AF80144-ECF3-496C-8535-5FDF5DE008DC}"/>
            </a:ext>
          </a:extLst>
        </xdr:cNvPr>
        <xdr:cNvSpPr txBox="1">
          <a:spLocks noChangeArrowheads="1"/>
        </xdr:cNvSpPr>
      </xdr:nvSpPr>
      <xdr:spPr bwMode="auto">
        <a:xfrm>
          <a:off x="2952750" y="1076325"/>
          <a:ext cx="76200" cy="71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30895</xdr:rowOff>
    </xdr:to>
    <xdr:sp macro="" textlink="">
      <xdr:nvSpPr>
        <xdr:cNvPr id="179" name="Text Box 2">
          <a:extLst>
            <a:ext uri="{FF2B5EF4-FFF2-40B4-BE49-F238E27FC236}">
              <a16:creationId xmlns:a16="http://schemas.microsoft.com/office/drawing/2014/main" id="{8A576889-586C-4A47-B4C5-FD9A03817A74}"/>
            </a:ext>
          </a:extLst>
        </xdr:cNvPr>
        <xdr:cNvSpPr txBox="1">
          <a:spLocks noChangeArrowheads="1"/>
        </xdr:cNvSpPr>
      </xdr:nvSpPr>
      <xdr:spPr bwMode="auto">
        <a:xfrm>
          <a:off x="2952750" y="1076325"/>
          <a:ext cx="76200" cy="71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30895</xdr:rowOff>
    </xdr:to>
    <xdr:sp macro="" textlink="">
      <xdr:nvSpPr>
        <xdr:cNvPr id="180" name="Text Box 2">
          <a:extLst>
            <a:ext uri="{FF2B5EF4-FFF2-40B4-BE49-F238E27FC236}">
              <a16:creationId xmlns:a16="http://schemas.microsoft.com/office/drawing/2014/main" id="{DE1AC1EB-8C45-4AE8-9E4C-FDCCB568D413}"/>
            </a:ext>
          </a:extLst>
        </xdr:cNvPr>
        <xdr:cNvSpPr txBox="1">
          <a:spLocks noChangeArrowheads="1"/>
        </xdr:cNvSpPr>
      </xdr:nvSpPr>
      <xdr:spPr bwMode="auto">
        <a:xfrm>
          <a:off x="2952750" y="1076325"/>
          <a:ext cx="76200" cy="71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79959</xdr:rowOff>
    </xdr:to>
    <xdr:sp macro="" textlink="">
      <xdr:nvSpPr>
        <xdr:cNvPr id="181" name="Text Box 2">
          <a:extLst>
            <a:ext uri="{FF2B5EF4-FFF2-40B4-BE49-F238E27FC236}">
              <a16:creationId xmlns:a16="http://schemas.microsoft.com/office/drawing/2014/main" id="{56910936-357F-47CD-B4D4-ED76277CFEBD}"/>
            </a:ext>
          </a:extLst>
        </xdr:cNvPr>
        <xdr:cNvSpPr txBox="1">
          <a:spLocks noChangeArrowheads="1"/>
        </xdr:cNvSpPr>
      </xdr:nvSpPr>
      <xdr:spPr bwMode="auto">
        <a:xfrm>
          <a:off x="2952750" y="1076325"/>
          <a:ext cx="76200" cy="7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79959</xdr:rowOff>
    </xdr:to>
    <xdr:sp macro="" textlink="">
      <xdr:nvSpPr>
        <xdr:cNvPr id="182" name="Text Box 2">
          <a:extLst>
            <a:ext uri="{FF2B5EF4-FFF2-40B4-BE49-F238E27FC236}">
              <a16:creationId xmlns:a16="http://schemas.microsoft.com/office/drawing/2014/main" id="{B82475F7-E947-4ACF-93C1-FAA6D4AC9040}"/>
            </a:ext>
          </a:extLst>
        </xdr:cNvPr>
        <xdr:cNvSpPr txBox="1">
          <a:spLocks noChangeArrowheads="1"/>
        </xdr:cNvSpPr>
      </xdr:nvSpPr>
      <xdr:spPr bwMode="auto">
        <a:xfrm>
          <a:off x="2952750" y="1076325"/>
          <a:ext cx="76200" cy="749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30895</xdr:rowOff>
    </xdr:to>
    <xdr:sp macro="" textlink="">
      <xdr:nvSpPr>
        <xdr:cNvPr id="183" name="Text Box 2">
          <a:extLst>
            <a:ext uri="{FF2B5EF4-FFF2-40B4-BE49-F238E27FC236}">
              <a16:creationId xmlns:a16="http://schemas.microsoft.com/office/drawing/2014/main" id="{ABCE588A-85EA-4298-988C-B0EDDBE4FEB0}"/>
            </a:ext>
          </a:extLst>
        </xdr:cNvPr>
        <xdr:cNvSpPr txBox="1">
          <a:spLocks noChangeArrowheads="1"/>
        </xdr:cNvSpPr>
      </xdr:nvSpPr>
      <xdr:spPr bwMode="auto">
        <a:xfrm>
          <a:off x="2952750" y="1076325"/>
          <a:ext cx="76200" cy="71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30895</xdr:rowOff>
    </xdr:to>
    <xdr:sp macro="" textlink="">
      <xdr:nvSpPr>
        <xdr:cNvPr id="184" name="Text Box 2">
          <a:extLst>
            <a:ext uri="{FF2B5EF4-FFF2-40B4-BE49-F238E27FC236}">
              <a16:creationId xmlns:a16="http://schemas.microsoft.com/office/drawing/2014/main" id="{7429297F-19E6-4044-A48D-78EC8BC6F7D2}"/>
            </a:ext>
          </a:extLst>
        </xdr:cNvPr>
        <xdr:cNvSpPr txBox="1">
          <a:spLocks noChangeArrowheads="1"/>
        </xdr:cNvSpPr>
      </xdr:nvSpPr>
      <xdr:spPr bwMode="auto">
        <a:xfrm>
          <a:off x="2952750" y="1076325"/>
          <a:ext cx="76200" cy="71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30895</xdr:rowOff>
    </xdr:to>
    <xdr:sp macro="" textlink="">
      <xdr:nvSpPr>
        <xdr:cNvPr id="185" name="Text Box 2">
          <a:extLst>
            <a:ext uri="{FF2B5EF4-FFF2-40B4-BE49-F238E27FC236}">
              <a16:creationId xmlns:a16="http://schemas.microsoft.com/office/drawing/2014/main" id="{AAFBB350-5CDE-4BBE-9F5A-CCA7AB0AFF11}"/>
            </a:ext>
          </a:extLst>
        </xdr:cNvPr>
        <xdr:cNvSpPr txBox="1">
          <a:spLocks noChangeArrowheads="1"/>
        </xdr:cNvSpPr>
      </xdr:nvSpPr>
      <xdr:spPr bwMode="auto">
        <a:xfrm>
          <a:off x="2952750" y="1076325"/>
          <a:ext cx="76200" cy="711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21370</xdr:rowOff>
    </xdr:to>
    <xdr:sp macro="" textlink="">
      <xdr:nvSpPr>
        <xdr:cNvPr id="186" name="Text Box 2">
          <a:extLst>
            <a:ext uri="{FF2B5EF4-FFF2-40B4-BE49-F238E27FC236}">
              <a16:creationId xmlns:a16="http://schemas.microsoft.com/office/drawing/2014/main" id="{BA6C0AA2-3158-48A3-AB2F-5032D0796A06}"/>
            </a:ext>
          </a:extLst>
        </xdr:cNvPr>
        <xdr:cNvSpPr txBox="1">
          <a:spLocks noChangeArrowheads="1"/>
        </xdr:cNvSpPr>
      </xdr:nvSpPr>
      <xdr:spPr bwMode="auto">
        <a:xfrm>
          <a:off x="2952750" y="1076325"/>
          <a:ext cx="76200" cy="7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21370</xdr:rowOff>
    </xdr:to>
    <xdr:sp macro="" textlink="">
      <xdr:nvSpPr>
        <xdr:cNvPr id="187" name="Text Box 2">
          <a:extLst>
            <a:ext uri="{FF2B5EF4-FFF2-40B4-BE49-F238E27FC236}">
              <a16:creationId xmlns:a16="http://schemas.microsoft.com/office/drawing/2014/main" id="{7168B3BD-D312-493C-9EF9-311E4E3AB8AE}"/>
            </a:ext>
          </a:extLst>
        </xdr:cNvPr>
        <xdr:cNvSpPr txBox="1">
          <a:spLocks noChangeArrowheads="1"/>
        </xdr:cNvSpPr>
      </xdr:nvSpPr>
      <xdr:spPr bwMode="auto">
        <a:xfrm>
          <a:off x="2952750" y="1076325"/>
          <a:ext cx="76200" cy="7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21371</xdr:rowOff>
    </xdr:to>
    <xdr:sp macro="" textlink="">
      <xdr:nvSpPr>
        <xdr:cNvPr id="188" name="Text Box 2">
          <a:extLst>
            <a:ext uri="{FF2B5EF4-FFF2-40B4-BE49-F238E27FC236}">
              <a16:creationId xmlns:a16="http://schemas.microsoft.com/office/drawing/2014/main" id="{4F1C5C56-D318-4659-9A7F-99681D529968}"/>
            </a:ext>
          </a:extLst>
        </xdr:cNvPr>
        <xdr:cNvSpPr txBox="1">
          <a:spLocks noChangeArrowheads="1"/>
        </xdr:cNvSpPr>
      </xdr:nvSpPr>
      <xdr:spPr bwMode="auto">
        <a:xfrm>
          <a:off x="2952750" y="1076325"/>
          <a:ext cx="76200" cy="701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70435</xdr:rowOff>
    </xdr:to>
    <xdr:sp macro="" textlink="">
      <xdr:nvSpPr>
        <xdr:cNvPr id="189" name="Text Box 2">
          <a:extLst>
            <a:ext uri="{FF2B5EF4-FFF2-40B4-BE49-F238E27FC236}">
              <a16:creationId xmlns:a16="http://schemas.microsoft.com/office/drawing/2014/main" id="{D7AD82DF-1C1C-41AB-B453-571806E2084C}"/>
            </a:ext>
          </a:extLst>
        </xdr:cNvPr>
        <xdr:cNvSpPr txBox="1">
          <a:spLocks noChangeArrowheads="1"/>
        </xdr:cNvSpPr>
      </xdr:nvSpPr>
      <xdr:spPr bwMode="auto">
        <a:xfrm>
          <a:off x="2952750" y="1076325"/>
          <a:ext cx="76200" cy="739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21371</xdr:rowOff>
    </xdr:to>
    <xdr:sp macro="" textlink="">
      <xdr:nvSpPr>
        <xdr:cNvPr id="190" name="Text Box 2">
          <a:extLst>
            <a:ext uri="{FF2B5EF4-FFF2-40B4-BE49-F238E27FC236}">
              <a16:creationId xmlns:a16="http://schemas.microsoft.com/office/drawing/2014/main" id="{32D6E6E3-0B6B-40D5-A3EB-69BCE5BBDCE7}"/>
            </a:ext>
          </a:extLst>
        </xdr:cNvPr>
        <xdr:cNvSpPr txBox="1">
          <a:spLocks noChangeArrowheads="1"/>
        </xdr:cNvSpPr>
      </xdr:nvSpPr>
      <xdr:spPr bwMode="auto">
        <a:xfrm>
          <a:off x="2952750" y="1076325"/>
          <a:ext cx="76200" cy="701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70435</xdr:rowOff>
    </xdr:to>
    <xdr:sp macro="" textlink="">
      <xdr:nvSpPr>
        <xdr:cNvPr id="191" name="Text Box 2">
          <a:extLst>
            <a:ext uri="{FF2B5EF4-FFF2-40B4-BE49-F238E27FC236}">
              <a16:creationId xmlns:a16="http://schemas.microsoft.com/office/drawing/2014/main" id="{1B006B13-4BDD-470A-9DAF-6E1C78039E3F}"/>
            </a:ext>
          </a:extLst>
        </xdr:cNvPr>
        <xdr:cNvSpPr txBox="1">
          <a:spLocks noChangeArrowheads="1"/>
        </xdr:cNvSpPr>
      </xdr:nvSpPr>
      <xdr:spPr bwMode="auto">
        <a:xfrm>
          <a:off x="2952750" y="1076325"/>
          <a:ext cx="76200" cy="739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21371</xdr:rowOff>
    </xdr:to>
    <xdr:sp macro="" textlink="">
      <xdr:nvSpPr>
        <xdr:cNvPr id="192" name="Text Box 2">
          <a:extLst>
            <a:ext uri="{FF2B5EF4-FFF2-40B4-BE49-F238E27FC236}">
              <a16:creationId xmlns:a16="http://schemas.microsoft.com/office/drawing/2014/main" id="{358F3912-698E-4661-8DBB-6689FD34CA5E}"/>
            </a:ext>
          </a:extLst>
        </xdr:cNvPr>
        <xdr:cNvSpPr txBox="1">
          <a:spLocks noChangeArrowheads="1"/>
        </xdr:cNvSpPr>
      </xdr:nvSpPr>
      <xdr:spPr bwMode="auto">
        <a:xfrm>
          <a:off x="2952750" y="1076325"/>
          <a:ext cx="76200" cy="701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70435</xdr:rowOff>
    </xdr:to>
    <xdr:sp macro="" textlink="">
      <xdr:nvSpPr>
        <xdr:cNvPr id="193" name="Text Box 2">
          <a:extLst>
            <a:ext uri="{FF2B5EF4-FFF2-40B4-BE49-F238E27FC236}">
              <a16:creationId xmlns:a16="http://schemas.microsoft.com/office/drawing/2014/main" id="{FD1633D5-368D-41E4-B37C-660D02815769}"/>
            </a:ext>
          </a:extLst>
        </xdr:cNvPr>
        <xdr:cNvSpPr txBox="1">
          <a:spLocks noChangeArrowheads="1"/>
        </xdr:cNvSpPr>
      </xdr:nvSpPr>
      <xdr:spPr bwMode="auto">
        <a:xfrm>
          <a:off x="2952750" y="1076325"/>
          <a:ext cx="76200" cy="7397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30896</xdr:rowOff>
    </xdr:to>
    <xdr:sp macro="" textlink="">
      <xdr:nvSpPr>
        <xdr:cNvPr id="194" name="Text Box 2">
          <a:extLst>
            <a:ext uri="{FF2B5EF4-FFF2-40B4-BE49-F238E27FC236}">
              <a16:creationId xmlns:a16="http://schemas.microsoft.com/office/drawing/2014/main" id="{1CF6AACC-59F9-4C9A-98A0-AC092DEFBD64}"/>
            </a:ext>
          </a:extLst>
        </xdr:cNvPr>
        <xdr:cNvSpPr txBox="1">
          <a:spLocks noChangeArrowheads="1"/>
        </xdr:cNvSpPr>
      </xdr:nvSpPr>
      <xdr:spPr bwMode="auto">
        <a:xfrm>
          <a:off x="2952750" y="1076325"/>
          <a:ext cx="76200" cy="711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30896</xdr:rowOff>
    </xdr:to>
    <xdr:sp macro="" textlink="">
      <xdr:nvSpPr>
        <xdr:cNvPr id="195" name="Text Box 2">
          <a:extLst>
            <a:ext uri="{FF2B5EF4-FFF2-40B4-BE49-F238E27FC236}">
              <a16:creationId xmlns:a16="http://schemas.microsoft.com/office/drawing/2014/main" id="{6357038E-C65E-4E33-B19C-CAB9296786A3}"/>
            </a:ext>
          </a:extLst>
        </xdr:cNvPr>
        <xdr:cNvSpPr txBox="1">
          <a:spLocks noChangeArrowheads="1"/>
        </xdr:cNvSpPr>
      </xdr:nvSpPr>
      <xdr:spPr bwMode="auto">
        <a:xfrm>
          <a:off x="2952750" y="1076325"/>
          <a:ext cx="76200" cy="711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30896</xdr:rowOff>
    </xdr:to>
    <xdr:sp macro="" textlink="">
      <xdr:nvSpPr>
        <xdr:cNvPr id="196" name="Text Box 2">
          <a:extLst>
            <a:ext uri="{FF2B5EF4-FFF2-40B4-BE49-F238E27FC236}">
              <a16:creationId xmlns:a16="http://schemas.microsoft.com/office/drawing/2014/main" id="{C5CE0E7D-51F7-4704-8E9A-5FA61FF32D86}"/>
            </a:ext>
          </a:extLst>
        </xdr:cNvPr>
        <xdr:cNvSpPr txBox="1">
          <a:spLocks noChangeArrowheads="1"/>
        </xdr:cNvSpPr>
      </xdr:nvSpPr>
      <xdr:spPr bwMode="auto">
        <a:xfrm>
          <a:off x="2952750" y="1076325"/>
          <a:ext cx="76200" cy="711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79960</xdr:rowOff>
    </xdr:to>
    <xdr:sp macro="" textlink="">
      <xdr:nvSpPr>
        <xdr:cNvPr id="197" name="Text Box 2">
          <a:extLst>
            <a:ext uri="{FF2B5EF4-FFF2-40B4-BE49-F238E27FC236}">
              <a16:creationId xmlns:a16="http://schemas.microsoft.com/office/drawing/2014/main" id="{B2CE9D5B-8628-4B3A-8518-F611C0C56595}"/>
            </a:ext>
          </a:extLst>
        </xdr:cNvPr>
        <xdr:cNvSpPr txBox="1">
          <a:spLocks noChangeArrowheads="1"/>
        </xdr:cNvSpPr>
      </xdr:nvSpPr>
      <xdr:spPr bwMode="auto">
        <a:xfrm>
          <a:off x="2952750" y="1076325"/>
          <a:ext cx="76200" cy="749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79960</xdr:rowOff>
    </xdr:to>
    <xdr:sp macro="" textlink="">
      <xdr:nvSpPr>
        <xdr:cNvPr id="198" name="Text Box 2">
          <a:extLst>
            <a:ext uri="{FF2B5EF4-FFF2-40B4-BE49-F238E27FC236}">
              <a16:creationId xmlns:a16="http://schemas.microsoft.com/office/drawing/2014/main" id="{11CB71AD-15AD-4C64-B8B8-28E802484F91}"/>
            </a:ext>
          </a:extLst>
        </xdr:cNvPr>
        <xdr:cNvSpPr txBox="1">
          <a:spLocks noChangeArrowheads="1"/>
        </xdr:cNvSpPr>
      </xdr:nvSpPr>
      <xdr:spPr bwMode="auto">
        <a:xfrm>
          <a:off x="2952750" y="1076325"/>
          <a:ext cx="76200" cy="749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30896</xdr:rowOff>
    </xdr:to>
    <xdr:sp macro="" textlink="">
      <xdr:nvSpPr>
        <xdr:cNvPr id="199" name="Text Box 2">
          <a:extLst>
            <a:ext uri="{FF2B5EF4-FFF2-40B4-BE49-F238E27FC236}">
              <a16:creationId xmlns:a16="http://schemas.microsoft.com/office/drawing/2014/main" id="{166C8AD9-9544-46D1-8B68-8A3D501EB6E1}"/>
            </a:ext>
          </a:extLst>
        </xdr:cNvPr>
        <xdr:cNvSpPr txBox="1">
          <a:spLocks noChangeArrowheads="1"/>
        </xdr:cNvSpPr>
      </xdr:nvSpPr>
      <xdr:spPr bwMode="auto">
        <a:xfrm>
          <a:off x="2952750" y="1076325"/>
          <a:ext cx="76200" cy="711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30896</xdr:rowOff>
    </xdr:to>
    <xdr:sp macro="" textlink="">
      <xdr:nvSpPr>
        <xdr:cNvPr id="200" name="Text Box 2">
          <a:extLst>
            <a:ext uri="{FF2B5EF4-FFF2-40B4-BE49-F238E27FC236}">
              <a16:creationId xmlns:a16="http://schemas.microsoft.com/office/drawing/2014/main" id="{7780CDE0-6DAB-4585-AE26-AB37112ACE6F}"/>
            </a:ext>
          </a:extLst>
        </xdr:cNvPr>
        <xdr:cNvSpPr txBox="1">
          <a:spLocks noChangeArrowheads="1"/>
        </xdr:cNvSpPr>
      </xdr:nvSpPr>
      <xdr:spPr bwMode="auto">
        <a:xfrm>
          <a:off x="2952750" y="1076325"/>
          <a:ext cx="76200" cy="711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30896</xdr:rowOff>
    </xdr:to>
    <xdr:sp macro="" textlink="">
      <xdr:nvSpPr>
        <xdr:cNvPr id="201" name="Text Box 2">
          <a:extLst>
            <a:ext uri="{FF2B5EF4-FFF2-40B4-BE49-F238E27FC236}">
              <a16:creationId xmlns:a16="http://schemas.microsoft.com/office/drawing/2014/main" id="{011B30C7-B8F0-4E62-92FF-637F851DB506}"/>
            </a:ext>
          </a:extLst>
        </xdr:cNvPr>
        <xdr:cNvSpPr txBox="1">
          <a:spLocks noChangeArrowheads="1"/>
        </xdr:cNvSpPr>
      </xdr:nvSpPr>
      <xdr:spPr bwMode="auto">
        <a:xfrm>
          <a:off x="2952750" y="1076325"/>
          <a:ext cx="76200" cy="7111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21371</xdr:rowOff>
    </xdr:to>
    <xdr:sp macro="" textlink="">
      <xdr:nvSpPr>
        <xdr:cNvPr id="202" name="Text Box 2">
          <a:extLst>
            <a:ext uri="{FF2B5EF4-FFF2-40B4-BE49-F238E27FC236}">
              <a16:creationId xmlns:a16="http://schemas.microsoft.com/office/drawing/2014/main" id="{9C7F33DD-E8A7-4749-B069-4FCBE476FE34}"/>
            </a:ext>
          </a:extLst>
        </xdr:cNvPr>
        <xdr:cNvSpPr txBox="1">
          <a:spLocks noChangeArrowheads="1"/>
        </xdr:cNvSpPr>
      </xdr:nvSpPr>
      <xdr:spPr bwMode="auto">
        <a:xfrm>
          <a:off x="2952750" y="1076325"/>
          <a:ext cx="76200" cy="701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21371</xdr:rowOff>
    </xdr:to>
    <xdr:sp macro="" textlink="">
      <xdr:nvSpPr>
        <xdr:cNvPr id="203" name="Text Box 2">
          <a:extLst>
            <a:ext uri="{FF2B5EF4-FFF2-40B4-BE49-F238E27FC236}">
              <a16:creationId xmlns:a16="http://schemas.microsoft.com/office/drawing/2014/main" id="{7725D92C-11A2-4A2F-9173-7CB4B35779B0}"/>
            </a:ext>
          </a:extLst>
        </xdr:cNvPr>
        <xdr:cNvSpPr txBox="1">
          <a:spLocks noChangeArrowheads="1"/>
        </xdr:cNvSpPr>
      </xdr:nvSpPr>
      <xdr:spPr bwMode="auto">
        <a:xfrm>
          <a:off x="2952750" y="1076325"/>
          <a:ext cx="76200" cy="7016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7835</xdr:rowOff>
    </xdr:to>
    <xdr:sp macro="" textlink="">
      <xdr:nvSpPr>
        <xdr:cNvPr id="204" name="Text Box 2">
          <a:extLst>
            <a:ext uri="{FF2B5EF4-FFF2-40B4-BE49-F238E27FC236}">
              <a16:creationId xmlns:a16="http://schemas.microsoft.com/office/drawing/2014/main" id="{C3E95A44-8722-4A9A-B765-378741F4BBB1}"/>
            </a:ext>
          </a:extLst>
        </xdr:cNvPr>
        <xdr:cNvSpPr txBox="1">
          <a:spLocks noChangeArrowheads="1"/>
        </xdr:cNvSpPr>
      </xdr:nvSpPr>
      <xdr:spPr bwMode="auto">
        <a:xfrm>
          <a:off x="2952750" y="1076325"/>
          <a:ext cx="76200" cy="6880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58066</xdr:rowOff>
    </xdr:to>
    <xdr:sp macro="" textlink="">
      <xdr:nvSpPr>
        <xdr:cNvPr id="205" name="Text Box 2">
          <a:extLst>
            <a:ext uri="{FF2B5EF4-FFF2-40B4-BE49-F238E27FC236}">
              <a16:creationId xmlns:a16="http://schemas.microsoft.com/office/drawing/2014/main" id="{FB505797-FCFB-4E76-A460-78B65D5338F4}"/>
            </a:ext>
          </a:extLst>
        </xdr:cNvPr>
        <xdr:cNvSpPr txBox="1">
          <a:spLocks noChangeArrowheads="1"/>
        </xdr:cNvSpPr>
      </xdr:nvSpPr>
      <xdr:spPr bwMode="auto">
        <a:xfrm>
          <a:off x="2952750" y="1076325"/>
          <a:ext cx="76200" cy="7273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7835</xdr:rowOff>
    </xdr:to>
    <xdr:sp macro="" textlink="">
      <xdr:nvSpPr>
        <xdr:cNvPr id="206" name="Text Box 2">
          <a:extLst>
            <a:ext uri="{FF2B5EF4-FFF2-40B4-BE49-F238E27FC236}">
              <a16:creationId xmlns:a16="http://schemas.microsoft.com/office/drawing/2014/main" id="{56640956-8509-40E0-9A19-6626B180D956}"/>
            </a:ext>
          </a:extLst>
        </xdr:cNvPr>
        <xdr:cNvSpPr txBox="1">
          <a:spLocks noChangeArrowheads="1"/>
        </xdr:cNvSpPr>
      </xdr:nvSpPr>
      <xdr:spPr bwMode="auto">
        <a:xfrm>
          <a:off x="2952750" y="1076325"/>
          <a:ext cx="76200" cy="6880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58066</xdr:rowOff>
    </xdr:to>
    <xdr:sp macro="" textlink="">
      <xdr:nvSpPr>
        <xdr:cNvPr id="207" name="Text Box 2">
          <a:extLst>
            <a:ext uri="{FF2B5EF4-FFF2-40B4-BE49-F238E27FC236}">
              <a16:creationId xmlns:a16="http://schemas.microsoft.com/office/drawing/2014/main" id="{3B0174E0-168E-4E47-A345-289F3B9D3C6E}"/>
            </a:ext>
          </a:extLst>
        </xdr:cNvPr>
        <xdr:cNvSpPr txBox="1">
          <a:spLocks noChangeArrowheads="1"/>
        </xdr:cNvSpPr>
      </xdr:nvSpPr>
      <xdr:spPr bwMode="auto">
        <a:xfrm>
          <a:off x="2952750" y="1076325"/>
          <a:ext cx="76200" cy="7273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7835</xdr:rowOff>
    </xdr:to>
    <xdr:sp macro="" textlink="">
      <xdr:nvSpPr>
        <xdr:cNvPr id="208" name="Text Box 2">
          <a:extLst>
            <a:ext uri="{FF2B5EF4-FFF2-40B4-BE49-F238E27FC236}">
              <a16:creationId xmlns:a16="http://schemas.microsoft.com/office/drawing/2014/main" id="{8D03AA98-B3F0-49D4-BB39-830D6685C1DD}"/>
            </a:ext>
          </a:extLst>
        </xdr:cNvPr>
        <xdr:cNvSpPr txBox="1">
          <a:spLocks noChangeArrowheads="1"/>
        </xdr:cNvSpPr>
      </xdr:nvSpPr>
      <xdr:spPr bwMode="auto">
        <a:xfrm>
          <a:off x="2952750" y="1076325"/>
          <a:ext cx="76200" cy="6880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58066</xdr:rowOff>
    </xdr:to>
    <xdr:sp macro="" textlink="">
      <xdr:nvSpPr>
        <xdr:cNvPr id="209" name="Text Box 2">
          <a:extLst>
            <a:ext uri="{FF2B5EF4-FFF2-40B4-BE49-F238E27FC236}">
              <a16:creationId xmlns:a16="http://schemas.microsoft.com/office/drawing/2014/main" id="{8C1AA324-7912-4648-B1EF-BEEC78CDE5A8}"/>
            </a:ext>
          </a:extLst>
        </xdr:cNvPr>
        <xdr:cNvSpPr txBox="1">
          <a:spLocks noChangeArrowheads="1"/>
        </xdr:cNvSpPr>
      </xdr:nvSpPr>
      <xdr:spPr bwMode="auto">
        <a:xfrm>
          <a:off x="2952750" y="1076325"/>
          <a:ext cx="76200" cy="7273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18527</xdr:rowOff>
    </xdr:to>
    <xdr:sp macro="" textlink="">
      <xdr:nvSpPr>
        <xdr:cNvPr id="210" name="Text Box 2">
          <a:extLst>
            <a:ext uri="{FF2B5EF4-FFF2-40B4-BE49-F238E27FC236}">
              <a16:creationId xmlns:a16="http://schemas.microsoft.com/office/drawing/2014/main" id="{B3BB2CDB-1B42-4DAB-8BC5-18172AB12330}"/>
            </a:ext>
          </a:extLst>
        </xdr:cNvPr>
        <xdr:cNvSpPr txBox="1">
          <a:spLocks noChangeArrowheads="1"/>
        </xdr:cNvSpPr>
      </xdr:nvSpPr>
      <xdr:spPr bwMode="auto">
        <a:xfrm>
          <a:off x="2952750" y="1076325"/>
          <a:ext cx="76200" cy="6987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18527</xdr:rowOff>
    </xdr:to>
    <xdr:sp macro="" textlink="">
      <xdr:nvSpPr>
        <xdr:cNvPr id="211" name="Text Box 2">
          <a:extLst>
            <a:ext uri="{FF2B5EF4-FFF2-40B4-BE49-F238E27FC236}">
              <a16:creationId xmlns:a16="http://schemas.microsoft.com/office/drawing/2014/main" id="{742EB304-A35D-42A1-A11F-706057F96F06}"/>
            </a:ext>
          </a:extLst>
        </xdr:cNvPr>
        <xdr:cNvSpPr txBox="1">
          <a:spLocks noChangeArrowheads="1"/>
        </xdr:cNvSpPr>
      </xdr:nvSpPr>
      <xdr:spPr bwMode="auto">
        <a:xfrm>
          <a:off x="2952750" y="1076325"/>
          <a:ext cx="76200" cy="6987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18527</xdr:rowOff>
    </xdr:to>
    <xdr:sp macro="" textlink="">
      <xdr:nvSpPr>
        <xdr:cNvPr id="212" name="Text Box 2">
          <a:extLst>
            <a:ext uri="{FF2B5EF4-FFF2-40B4-BE49-F238E27FC236}">
              <a16:creationId xmlns:a16="http://schemas.microsoft.com/office/drawing/2014/main" id="{D62D3A4A-3DCD-4A2D-A439-46F482F55554}"/>
            </a:ext>
          </a:extLst>
        </xdr:cNvPr>
        <xdr:cNvSpPr txBox="1">
          <a:spLocks noChangeArrowheads="1"/>
        </xdr:cNvSpPr>
      </xdr:nvSpPr>
      <xdr:spPr bwMode="auto">
        <a:xfrm>
          <a:off x="2952750" y="1076325"/>
          <a:ext cx="76200" cy="6987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67591</xdr:rowOff>
    </xdr:to>
    <xdr:sp macro="" textlink="">
      <xdr:nvSpPr>
        <xdr:cNvPr id="213" name="Text Box 2">
          <a:extLst>
            <a:ext uri="{FF2B5EF4-FFF2-40B4-BE49-F238E27FC236}">
              <a16:creationId xmlns:a16="http://schemas.microsoft.com/office/drawing/2014/main" id="{0202A93D-15CF-422F-9A8B-965D4F7653B4}"/>
            </a:ext>
          </a:extLst>
        </xdr:cNvPr>
        <xdr:cNvSpPr txBox="1">
          <a:spLocks noChangeArrowheads="1"/>
        </xdr:cNvSpPr>
      </xdr:nvSpPr>
      <xdr:spPr bwMode="auto">
        <a:xfrm>
          <a:off x="2952750" y="1076325"/>
          <a:ext cx="76200" cy="7368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67591</xdr:rowOff>
    </xdr:to>
    <xdr:sp macro="" textlink="">
      <xdr:nvSpPr>
        <xdr:cNvPr id="214" name="Text Box 2">
          <a:extLst>
            <a:ext uri="{FF2B5EF4-FFF2-40B4-BE49-F238E27FC236}">
              <a16:creationId xmlns:a16="http://schemas.microsoft.com/office/drawing/2014/main" id="{DC51C5E2-C0EF-4BED-AAD9-BED42731D460}"/>
            </a:ext>
          </a:extLst>
        </xdr:cNvPr>
        <xdr:cNvSpPr txBox="1">
          <a:spLocks noChangeArrowheads="1"/>
        </xdr:cNvSpPr>
      </xdr:nvSpPr>
      <xdr:spPr bwMode="auto">
        <a:xfrm>
          <a:off x="2952750" y="1076325"/>
          <a:ext cx="76200" cy="7368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18527</xdr:rowOff>
    </xdr:to>
    <xdr:sp macro="" textlink="">
      <xdr:nvSpPr>
        <xdr:cNvPr id="215" name="Text Box 2">
          <a:extLst>
            <a:ext uri="{FF2B5EF4-FFF2-40B4-BE49-F238E27FC236}">
              <a16:creationId xmlns:a16="http://schemas.microsoft.com/office/drawing/2014/main" id="{8E072E91-12D3-4F09-B773-8FB11B7B7FB5}"/>
            </a:ext>
          </a:extLst>
        </xdr:cNvPr>
        <xdr:cNvSpPr txBox="1">
          <a:spLocks noChangeArrowheads="1"/>
        </xdr:cNvSpPr>
      </xdr:nvSpPr>
      <xdr:spPr bwMode="auto">
        <a:xfrm>
          <a:off x="2952750" y="1076325"/>
          <a:ext cx="76200" cy="6987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18527</xdr:rowOff>
    </xdr:to>
    <xdr:sp macro="" textlink="">
      <xdr:nvSpPr>
        <xdr:cNvPr id="216" name="Text Box 2">
          <a:extLst>
            <a:ext uri="{FF2B5EF4-FFF2-40B4-BE49-F238E27FC236}">
              <a16:creationId xmlns:a16="http://schemas.microsoft.com/office/drawing/2014/main" id="{0F8BE0F5-6442-40B7-92E2-9D5EC592D556}"/>
            </a:ext>
          </a:extLst>
        </xdr:cNvPr>
        <xdr:cNvSpPr txBox="1">
          <a:spLocks noChangeArrowheads="1"/>
        </xdr:cNvSpPr>
      </xdr:nvSpPr>
      <xdr:spPr bwMode="auto">
        <a:xfrm>
          <a:off x="2952750" y="1076325"/>
          <a:ext cx="76200" cy="6987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18527</xdr:rowOff>
    </xdr:to>
    <xdr:sp macro="" textlink="">
      <xdr:nvSpPr>
        <xdr:cNvPr id="217" name="Text Box 2">
          <a:extLst>
            <a:ext uri="{FF2B5EF4-FFF2-40B4-BE49-F238E27FC236}">
              <a16:creationId xmlns:a16="http://schemas.microsoft.com/office/drawing/2014/main" id="{2DFA1430-8093-439C-AAB0-1F3FAB6DD740}"/>
            </a:ext>
          </a:extLst>
        </xdr:cNvPr>
        <xdr:cNvSpPr txBox="1">
          <a:spLocks noChangeArrowheads="1"/>
        </xdr:cNvSpPr>
      </xdr:nvSpPr>
      <xdr:spPr bwMode="auto">
        <a:xfrm>
          <a:off x="2952750" y="1076325"/>
          <a:ext cx="76200" cy="6987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7835</xdr:rowOff>
    </xdr:to>
    <xdr:sp macro="" textlink="">
      <xdr:nvSpPr>
        <xdr:cNvPr id="218" name="Text Box 2">
          <a:extLst>
            <a:ext uri="{FF2B5EF4-FFF2-40B4-BE49-F238E27FC236}">
              <a16:creationId xmlns:a16="http://schemas.microsoft.com/office/drawing/2014/main" id="{55E89ABA-2670-46D2-85EB-8BAA46C65B19}"/>
            </a:ext>
          </a:extLst>
        </xdr:cNvPr>
        <xdr:cNvSpPr txBox="1">
          <a:spLocks noChangeArrowheads="1"/>
        </xdr:cNvSpPr>
      </xdr:nvSpPr>
      <xdr:spPr bwMode="auto">
        <a:xfrm>
          <a:off x="2952750" y="1076325"/>
          <a:ext cx="76200" cy="6880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7835</xdr:rowOff>
    </xdr:to>
    <xdr:sp macro="" textlink="">
      <xdr:nvSpPr>
        <xdr:cNvPr id="219" name="Text Box 2">
          <a:extLst>
            <a:ext uri="{FF2B5EF4-FFF2-40B4-BE49-F238E27FC236}">
              <a16:creationId xmlns:a16="http://schemas.microsoft.com/office/drawing/2014/main" id="{ECC12182-F8B6-4451-8297-3FA813C21D16}"/>
            </a:ext>
          </a:extLst>
        </xdr:cNvPr>
        <xdr:cNvSpPr txBox="1">
          <a:spLocks noChangeArrowheads="1"/>
        </xdr:cNvSpPr>
      </xdr:nvSpPr>
      <xdr:spPr bwMode="auto">
        <a:xfrm>
          <a:off x="2952750" y="1076325"/>
          <a:ext cx="76200" cy="6880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3588</xdr:rowOff>
    </xdr:to>
    <xdr:sp macro="" textlink="">
      <xdr:nvSpPr>
        <xdr:cNvPr id="220" name="Text Box 2">
          <a:extLst>
            <a:ext uri="{FF2B5EF4-FFF2-40B4-BE49-F238E27FC236}">
              <a16:creationId xmlns:a16="http://schemas.microsoft.com/office/drawing/2014/main" id="{BC1167DC-8B0A-445E-9920-7C28A6AE0081}"/>
            </a:ext>
          </a:extLst>
        </xdr:cNvPr>
        <xdr:cNvSpPr txBox="1">
          <a:spLocks noChangeArrowheads="1"/>
        </xdr:cNvSpPr>
      </xdr:nvSpPr>
      <xdr:spPr bwMode="auto">
        <a:xfrm>
          <a:off x="2952750" y="1076325"/>
          <a:ext cx="76200" cy="6838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47767</xdr:rowOff>
    </xdr:to>
    <xdr:sp macro="" textlink="">
      <xdr:nvSpPr>
        <xdr:cNvPr id="221" name="Text Box 2">
          <a:extLst>
            <a:ext uri="{FF2B5EF4-FFF2-40B4-BE49-F238E27FC236}">
              <a16:creationId xmlns:a16="http://schemas.microsoft.com/office/drawing/2014/main" id="{77B0406E-1B9F-44D1-92C1-104B2C3BB576}"/>
            </a:ext>
          </a:extLst>
        </xdr:cNvPr>
        <xdr:cNvSpPr txBox="1">
          <a:spLocks noChangeArrowheads="1"/>
        </xdr:cNvSpPr>
      </xdr:nvSpPr>
      <xdr:spPr bwMode="auto">
        <a:xfrm>
          <a:off x="2952750" y="1076325"/>
          <a:ext cx="76200" cy="7219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3588</xdr:rowOff>
    </xdr:to>
    <xdr:sp macro="" textlink="">
      <xdr:nvSpPr>
        <xdr:cNvPr id="222" name="Text Box 2">
          <a:extLst>
            <a:ext uri="{FF2B5EF4-FFF2-40B4-BE49-F238E27FC236}">
              <a16:creationId xmlns:a16="http://schemas.microsoft.com/office/drawing/2014/main" id="{0A62B133-9711-41F9-BF07-C8C112487708}"/>
            </a:ext>
          </a:extLst>
        </xdr:cNvPr>
        <xdr:cNvSpPr txBox="1">
          <a:spLocks noChangeArrowheads="1"/>
        </xdr:cNvSpPr>
      </xdr:nvSpPr>
      <xdr:spPr bwMode="auto">
        <a:xfrm>
          <a:off x="2952750" y="1076325"/>
          <a:ext cx="76200" cy="6838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47767</xdr:rowOff>
    </xdr:to>
    <xdr:sp macro="" textlink="">
      <xdr:nvSpPr>
        <xdr:cNvPr id="223" name="Text Box 2">
          <a:extLst>
            <a:ext uri="{FF2B5EF4-FFF2-40B4-BE49-F238E27FC236}">
              <a16:creationId xmlns:a16="http://schemas.microsoft.com/office/drawing/2014/main" id="{D861B892-18DC-4BE3-BA36-B3FD5388679C}"/>
            </a:ext>
          </a:extLst>
        </xdr:cNvPr>
        <xdr:cNvSpPr txBox="1">
          <a:spLocks noChangeArrowheads="1"/>
        </xdr:cNvSpPr>
      </xdr:nvSpPr>
      <xdr:spPr bwMode="auto">
        <a:xfrm>
          <a:off x="2952750" y="1076325"/>
          <a:ext cx="76200" cy="7219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3588</xdr:rowOff>
    </xdr:to>
    <xdr:sp macro="" textlink="">
      <xdr:nvSpPr>
        <xdr:cNvPr id="224" name="Text Box 2">
          <a:extLst>
            <a:ext uri="{FF2B5EF4-FFF2-40B4-BE49-F238E27FC236}">
              <a16:creationId xmlns:a16="http://schemas.microsoft.com/office/drawing/2014/main" id="{2C4A6C36-8E23-47B1-8F9B-914557B48B3C}"/>
            </a:ext>
          </a:extLst>
        </xdr:cNvPr>
        <xdr:cNvSpPr txBox="1">
          <a:spLocks noChangeArrowheads="1"/>
        </xdr:cNvSpPr>
      </xdr:nvSpPr>
      <xdr:spPr bwMode="auto">
        <a:xfrm>
          <a:off x="2952750" y="1076325"/>
          <a:ext cx="76200" cy="6838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47767</xdr:rowOff>
    </xdr:to>
    <xdr:sp macro="" textlink="">
      <xdr:nvSpPr>
        <xdr:cNvPr id="225" name="Text Box 2">
          <a:extLst>
            <a:ext uri="{FF2B5EF4-FFF2-40B4-BE49-F238E27FC236}">
              <a16:creationId xmlns:a16="http://schemas.microsoft.com/office/drawing/2014/main" id="{6E4950B2-2EF4-46FE-9DDD-B1490674B954}"/>
            </a:ext>
          </a:extLst>
        </xdr:cNvPr>
        <xdr:cNvSpPr txBox="1">
          <a:spLocks noChangeArrowheads="1"/>
        </xdr:cNvSpPr>
      </xdr:nvSpPr>
      <xdr:spPr bwMode="auto">
        <a:xfrm>
          <a:off x="2952750" y="1076325"/>
          <a:ext cx="76200" cy="7219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13113</xdr:rowOff>
    </xdr:to>
    <xdr:sp macro="" textlink="">
      <xdr:nvSpPr>
        <xdr:cNvPr id="226" name="Text Box 2">
          <a:extLst>
            <a:ext uri="{FF2B5EF4-FFF2-40B4-BE49-F238E27FC236}">
              <a16:creationId xmlns:a16="http://schemas.microsoft.com/office/drawing/2014/main" id="{5EC36092-961F-461D-82D1-248F7B618571}"/>
            </a:ext>
          </a:extLst>
        </xdr:cNvPr>
        <xdr:cNvSpPr txBox="1">
          <a:spLocks noChangeArrowheads="1"/>
        </xdr:cNvSpPr>
      </xdr:nvSpPr>
      <xdr:spPr bwMode="auto">
        <a:xfrm>
          <a:off x="2952750" y="1076325"/>
          <a:ext cx="76200" cy="6933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13113</xdr:rowOff>
    </xdr:to>
    <xdr:sp macro="" textlink="">
      <xdr:nvSpPr>
        <xdr:cNvPr id="227" name="Text Box 2">
          <a:extLst>
            <a:ext uri="{FF2B5EF4-FFF2-40B4-BE49-F238E27FC236}">
              <a16:creationId xmlns:a16="http://schemas.microsoft.com/office/drawing/2014/main" id="{CA7B20E5-DD3A-41C6-9965-1E4B46D91C9F}"/>
            </a:ext>
          </a:extLst>
        </xdr:cNvPr>
        <xdr:cNvSpPr txBox="1">
          <a:spLocks noChangeArrowheads="1"/>
        </xdr:cNvSpPr>
      </xdr:nvSpPr>
      <xdr:spPr bwMode="auto">
        <a:xfrm>
          <a:off x="2952750" y="1076325"/>
          <a:ext cx="76200" cy="6933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13113</xdr:rowOff>
    </xdr:to>
    <xdr:sp macro="" textlink="">
      <xdr:nvSpPr>
        <xdr:cNvPr id="228" name="Text Box 2">
          <a:extLst>
            <a:ext uri="{FF2B5EF4-FFF2-40B4-BE49-F238E27FC236}">
              <a16:creationId xmlns:a16="http://schemas.microsoft.com/office/drawing/2014/main" id="{BDE3BEFE-6A72-4B95-BAC8-F39DE6C919C7}"/>
            </a:ext>
          </a:extLst>
        </xdr:cNvPr>
        <xdr:cNvSpPr txBox="1">
          <a:spLocks noChangeArrowheads="1"/>
        </xdr:cNvSpPr>
      </xdr:nvSpPr>
      <xdr:spPr bwMode="auto">
        <a:xfrm>
          <a:off x="2952750" y="1076325"/>
          <a:ext cx="76200" cy="6933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62177</xdr:rowOff>
    </xdr:to>
    <xdr:sp macro="" textlink="">
      <xdr:nvSpPr>
        <xdr:cNvPr id="229" name="Text Box 2">
          <a:extLst>
            <a:ext uri="{FF2B5EF4-FFF2-40B4-BE49-F238E27FC236}">
              <a16:creationId xmlns:a16="http://schemas.microsoft.com/office/drawing/2014/main" id="{7D1AF659-44BE-4441-B760-4D009AB3A9A4}"/>
            </a:ext>
          </a:extLst>
        </xdr:cNvPr>
        <xdr:cNvSpPr txBox="1">
          <a:spLocks noChangeArrowheads="1"/>
        </xdr:cNvSpPr>
      </xdr:nvSpPr>
      <xdr:spPr bwMode="auto">
        <a:xfrm>
          <a:off x="2952750" y="1076325"/>
          <a:ext cx="76200" cy="7314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62177</xdr:rowOff>
    </xdr:to>
    <xdr:sp macro="" textlink="">
      <xdr:nvSpPr>
        <xdr:cNvPr id="230" name="Text Box 2">
          <a:extLst>
            <a:ext uri="{FF2B5EF4-FFF2-40B4-BE49-F238E27FC236}">
              <a16:creationId xmlns:a16="http://schemas.microsoft.com/office/drawing/2014/main" id="{31DB71F6-4EBD-47C4-BA13-2DBA8B86B83B}"/>
            </a:ext>
          </a:extLst>
        </xdr:cNvPr>
        <xdr:cNvSpPr txBox="1">
          <a:spLocks noChangeArrowheads="1"/>
        </xdr:cNvSpPr>
      </xdr:nvSpPr>
      <xdr:spPr bwMode="auto">
        <a:xfrm>
          <a:off x="2952750" y="1076325"/>
          <a:ext cx="76200" cy="7314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13113</xdr:rowOff>
    </xdr:to>
    <xdr:sp macro="" textlink="">
      <xdr:nvSpPr>
        <xdr:cNvPr id="231" name="Text Box 2">
          <a:extLst>
            <a:ext uri="{FF2B5EF4-FFF2-40B4-BE49-F238E27FC236}">
              <a16:creationId xmlns:a16="http://schemas.microsoft.com/office/drawing/2014/main" id="{BA1BDA0E-52A7-4A1F-8936-6A4B2DD6F4CC}"/>
            </a:ext>
          </a:extLst>
        </xdr:cNvPr>
        <xdr:cNvSpPr txBox="1">
          <a:spLocks noChangeArrowheads="1"/>
        </xdr:cNvSpPr>
      </xdr:nvSpPr>
      <xdr:spPr bwMode="auto">
        <a:xfrm>
          <a:off x="2952750" y="1076325"/>
          <a:ext cx="76200" cy="6933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13113</xdr:rowOff>
    </xdr:to>
    <xdr:sp macro="" textlink="">
      <xdr:nvSpPr>
        <xdr:cNvPr id="232" name="Text Box 2">
          <a:extLst>
            <a:ext uri="{FF2B5EF4-FFF2-40B4-BE49-F238E27FC236}">
              <a16:creationId xmlns:a16="http://schemas.microsoft.com/office/drawing/2014/main" id="{8338B738-4881-4CDC-8977-18E84B5814BE}"/>
            </a:ext>
          </a:extLst>
        </xdr:cNvPr>
        <xdr:cNvSpPr txBox="1">
          <a:spLocks noChangeArrowheads="1"/>
        </xdr:cNvSpPr>
      </xdr:nvSpPr>
      <xdr:spPr bwMode="auto">
        <a:xfrm>
          <a:off x="2952750" y="1076325"/>
          <a:ext cx="76200" cy="6933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13113</xdr:rowOff>
    </xdr:to>
    <xdr:sp macro="" textlink="">
      <xdr:nvSpPr>
        <xdr:cNvPr id="233" name="Text Box 2">
          <a:extLst>
            <a:ext uri="{FF2B5EF4-FFF2-40B4-BE49-F238E27FC236}">
              <a16:creationId xmlns:a16="http://schemas.microsoft.com/office/drawing/2014/main" id="{91E5EA1B-3373-4723-8EE0-8D69B8B1CC20}"/>
            </a:ext>
          </a:extLst>
        </xdr:cNvPr>
        <xdr:cNvSpPr txBox="1">
          <a:spLocks noChangeArrowheads="1"/>
        </xdr:cNvSpPr>
      </xdr:nvSpPr>
      <xdr:spPr bwMode="auto">
        <a:xfrm>
          <a:off x="2952750" y="1076325"/>
          <a:ext cx="76200" cy="6933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3588</xdr:rowOff>
    </xdr:to>
    <xdr:sp macro="" textlink="">
      <xdr:nvSpPr>
        <xdr:cNvPr id="234" name="Text Box 2">
          <a:extLst>
            <a:ext uri="{FF2B5EF4-FFF2-40B4-BE49-F238E27FC236}">
              <a16:creationId xmlns:a16="http://schemas.microsoft.com/office/drawing/2014/main" id="{2B128DBC-73B7-402E-91A3-55F6D4521ED7}"/>
            </a:ext>
          </a:extLst>
        </xdr:cNvPr>
        <xdr:cNvSpPr txBox="1">
          <a:spLocks noChangeArrowheads="1"/>
        </xdr:cNvSpPr>
      </xdr:nvSpPr>
      <xdr:spPr bwMode="auto">
        <a:xfrm>
          <a:off x="2952750" y="1076325"/>
          <a:ext cx="76200" cy="6838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3588</xdr:rowOff>
    </xdr:to>
    <xdr:sp macro="" textlink="">
      <xdr:nvSpPr>
        <xdr:cNvPr id="235" name="Text Box 2">
          <a:extLst>
            <a:ext uri="{FF2B5EF4-FFF2-40B4-BE49-F238E27FC236}">
              <a16:creationId xmlns:a16="http://schemas.microsoft.com/office/drawing/2014/main" id="{8F77E0CB-D73F-4F10-A375-34AC232D8AE4}"/>
            </a:ext>
          </a:extLst>
        </xdr:cNvPr>
        <xdr:cNvSpPr txBox="1">
          <a:spLocks noChangeArrowheads="1"/>
        </xdr:cNvSpPr>
      </xdr:nvSpPr>
      <xdr:spPr bwMode="auto">
        <a:xfrm>
          <a:off x="2952750" y="1076325"/>
          <a:ext cx="76200" cy="6838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5</xdr:row>
      <xdr:rowOff>0</xdr:rowOff>
    </xdr:from>
    <xdr:to>
      <xdr:col>3</xdr:col>
      <xdr:colOff>180975</xdr:colOff>
      <xdr:row>7</xdr:row>
      <xdr:rowOff>167279</xdr:rowOff>
    </xdr:to>
    <xdr:sp macro="" textlink="">
      <xdr:nvSpPr>
        <xdr:cNvPr id="236" name="Text Box 2">
          <a:extLst>
            <a:ext uri="{FF2B5EF4-FFF2-40B4-BE49-F238E27FC236}">
              <a16:creationId xmlns:a16="http://schemas.microsoft.com/office/drawing/2014/main" id="{89EE2D86-8158-4526-9899-8F71BACB5B11}"/>
            </a:ext>
          </a:extLst>
        </xdr:cNvPr>
        <xdr:cNvSpPr txBox="1">
          <a:spLocks noChangeArrowheads="1"/>
        </xdr:cNvSpPr>
      </xdr:nvSpPr>
      <xdr:spPr bwMode="auto">
        <a:xfrm>
          <a:off x="2952750" y="1076325"/>
          <a:ext cx="76200" cy="6742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32167</xdr:rowOff>
    </xdr:to>
    <xdr:sp macro="" textlink="">
      <xdr:nvSpPr>
        <xdr:cNvPr id="237" name="Text Box 2">
          <a:extLst>
            <a:ext uri="{FF2B5EF4-FFF2-40B4-BE49-F238E27FC236}">
              <a16:creationId xmlns:a16="http://schemas.microsoft.com/office/drawing/2014/main" id="{34FE9001-307E-4D1C-8DD3-D9D603EA25D3}"/>
            </a:ext>
          </a:extLst>
        </xdr:cNvPr>
        <xdr:cNvSpPr txBox="1">
          <a:spLocks noChangeArrowheads="1"/>
        </xdr:cNvSpPr>
      </xdr:nvSpPr>
      <xdr:spPr bwMode="auto">
        <a:xfrm>
          <a:off x="2952750" y="1076325"/>
          <a:ext cx="76200" cy="712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167279</xdr:rowOff>
    </xdr:to>
    <xdr:sp macro="" textlink="">
      <xdr:nvSpPr>
        <xdr:cNvPr id="238" name="Text Box 2">
          <a:extLst>
            <a:ext uri="{FF2B5EF4-FFF2-40B4-BE49-F238E27FC236}">
              <a16:creationId xmlns:a16="http://schemas.microsoft.com/office/drawing/2014/main" id="{A1009221-975B-4DBA-A96D-AFC5633B0522}"/>
            </a:ext>
          </a:extLst>
        </xdr:cNvPr>
        <xdr:cNvSpPr txBox="1">
          <a:spLocks noChangeArrowheads="1"/>
        </xdr:cNvSpPr>
      </xdr:nvSpPr>
      <xdr:spPr bwMode="auto">
        <a:xfrm>
          <a:off x="2952750" y="1076325"/>
          <a:ext cx="76200" cy="6742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32167</xdr:rowOff>
    </xdr:to>
    <xdr:sp macro="" textlink="">
      <xdr:nvSpPr>
        <xdr:cNvPr id="239" name="Text Box 2">
          <a:extLst>
            <a:ext uri="{FF2B5EF4-FFF2-40B4-BE49-F238E27FC236}">
              <a16:creationId xmlns:a16="http://schemas.microsoft.com/office/drawing/2014/main" id="{1E462617-E210-4725-81CA-BCCAA9DFF32E}"/>
            </a:ext>
          </a:extLst>
        </xdr:cNvPr>
        <xdr:cNvSpPr txBox="1">
          <a:spLocks noChangeArrowheads="1"/>
        </xdr:cNvSpPr>
      </xdr:nvSpPr>
      <xdr:spPr bwMode="auto">
        <a:xfrm>
          <a:off x="2952750" y="1076325"/>
          <a:ext cx="76200" cy="712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167279</xdr:rowOff>
    </xdr:to>
    <xdr:sp macro="" textlink="">
      <xdr:nvSpPr>
        <xdr:cNvPr id="240" name="Text Box 2">
          <a:extLst>
            <a:ext uri="{FF2B5EF4-FFF2-40B4-BE49-F238E27FC236}">
              <a16:creationId xmlns:a16="http://schemas.microsoft.com/office/drawing/2014/main" id="{EEAA743B-9BC7-4424-BEE9-5803E4EB543C}"/>
            </a:ext>
          </a:extLst>
        </xdr:cNvPr>
        <xdr:cNvSpPr txBox="1">
          <a:spLocks noChangeArrowheads="1"/>
        </xdr:cNvSpPr>
      </xdr:nvSpPr>
      <xdr:spPr bwMode="auto">
        <a:xfrm>
          <a:off x="2952750" y="1076325"/>
          <a:ext cx="76200" cy="6742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32167</xdr:rowOff>
    </xdr:to>
    <xdr:sp macro="" textlink="">
      <xdr:nvSpPr>
        <xdr:cNvPr id="241" name="Text Box 2">
          <a:extLst>
            <a:ext uri="{FF2B5EF4-FFF2-40B4-BE49-F238E27FC236}">
              <a16:creationId xmlns:a16="http://schemas.microsoft.com/office/drawing/2014/main" id="{BC5E887D-4137-4F83-95AC-40A74228AE55}"/>
            </a:ext>
          </a:extLst>
        </xdr:cNvPr>
        <xdr:cNvSpPr txBox="1">
          <a:spLocks noChangeArrowheads="1"/>
        </xdr:cNvSpPr>
      </xdr:nvSpPr>
      <xdr:spPr bwMode="auto">
        <a:xfrm>
          <a:off x="2952750" y="1076325"/>
          <a:ext cx="76200" cy="7123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3592</xdr:rowOff>
    </xdr:to>
    <xdr:sp macro="" textlink="">
      <xdr:nvSpPr>
        <xdr:cNvPr id="242" name="Text Box 2">
          <a:extLst>
            <a:ext uri="{FF2B5EF4-FFF2-40B4-BE49-F238E27FC236}">
              <a16:creationId xmlns:a16="http://schemas.microsoft.com/office/drawing/2014/main" id="{07D955D8-B71C-487F-938D-2A85071C6489}"/>
            </a:ext>
          </a:extLst>
        </xdr:cNvPr>
        <xdr:cNvSpPr txBox="1">
          <a:spLocks noChangeArrowheads="1"/>
        </xdr:cNvSpPr>
      </xdr:nvSpPr>
      <xdr:spPr bwMode="auto">
        <a:xfrm>
          <a:off x="2952750" y="1076325"/>
          <a:ext cx="76200" cy="6838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3592</xdr:rowOff>
    </xdr:to>
    <xdr:sp macro="" textlink="">
      <xdr:nvSpPr>
        <xdr:cNvPr id="243" name="Text Box 2">
          <a:extLst>
            <a:ext uri="{FF2B5EF4-FFF2-40B4-BE49-F238E27FC236}">
              <a16:creationId xmlns:a16="http://schemas.microsoft.com/office/drawing/2014/main" id="{E874A341-3EAD-4D2D-B4EB-7E9FAC383A66}"/>
            </a:ext>
          </a:extLst>
        </xdr:cNvPr>
        <xdr:cNvSpPr txBox="1">
          <a:spLocks noChangeArrowheads="1"/>
        </xdr:cNvSpPr>
      </xdr:nvSpPr>
      <xdr:spPr bwMode="auto">
        <a:xfrm>
          <a:off x="2952750" y="1076325"/>
          <a:ext cx="76200" cy="6838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3592</xdr:rowOff>
    </xdr:to>
    <xdr:sp macro="" textlink="">
      <xdr:nvSpPr>
        <xdr:cNvPr id="244" name="Text Box 2">
          <a:extLst>
            <a:ext uri="{FF2B5EF4-FFF2-40B4-BE49-F238E27FC236}">
              <a16:creationId xmlns:a16="http://schemas.microsoft.com/office/drawing/2014/main" id="{C3005C59-9610-4F59-A9AF-009F6B5E942E}"/>
            </a:ext>
          </a:extLst>
        </xdr:cNvPr>
        <xdr:cNvSpPr txBox="1">
          <a:spLocks noChangeArrowheads="1"/>
        </xdr:cNvSpPr>
      </xdr:nvSpPr>
      <xdr:spPr bwMode="auto">
        <a:xfrm>
          <a:off x="2952750" y="1076325"/>
          <a:ext cx="76200" cy="6838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47771</xdr:rowOff>
    </xdr:to>
    <xdr:sp macro="" textlink="">
      <xdr:nvSpPr>
        <xdr:cNvPr id="245" name="Text Box 2">
          <a:extLst>
            <a:ext uri="{FF2B5EF4-FFF2-40B4-BE49-F238E27FC236}">
              <a16:creationId xmlns:a16="http://schemas.microsoft.com/office/drawing/2014/main" id="{1B6A7A2C-652D-48C5-9DEC-1FCC5E5B394A}"/>
            </a:ext>
          </a:extLst>
        </xdr:cNvPr>
        <xdr:cNvSpPr txBox="1">
          <a:spLocks noChangeArrowheads="1"/>
        </xdr:cNvSpPr>
      </xdr:nvSpPr>
      <xdr:spPr bwMode="auto">
        <a:xfrm>
          <a:off x="2952750" y="1076325"/>
          <a:ext cx="76200" cy="721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47771</xdr:rowOff>
    </xdr:to>
    <xdr:sp macro="" textlink="">
      <xdr:nvSpPr>
        <xdr:cNvPr id="246" name="Text Box 2">
          <a:extLst>
            <a:ext uri="{FF2B5EF4-FFF2-40B4-BE49-F238E27FC236}">
              <a16:creationId xmlns:a16="http://schemas.microsoft.com/office/drawing/2014/main" id="{E34F5194-5DAC-4635-850B-6510EC2F13C2}"/>
            </a:ext>
          </a:extLst>
        </xdr:cNvPr>
        <xdr:cNvSpPr txBox="1">
          <a:spLocks noChangeArrowheads="1"/>
        </xdr:cNvSpPr>
      </xdr:nvSpPr>
      <xdr:spPr bwMode="auto">
        <a:xfrm>
          <a:off x="2952750" y="1076325"/>
          <a:ext cx="76200" cy="721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3592</xdr:rowOff>
    </xdr:to>
    <xdr:sp macro="" textlink="">
      <xdr:nvSpPr>
        <xdr:cNvPr id="247" name="Text Box 2">
          <a:extLst>
            <a:ext uri="{FF2B5EF4-FFF2-40B4-BE49-F238E27FC236}">
              <a16:creationId xmlns:a16="http://schemas.microsoft.com/office/drawing/2014/main" id="{D985F6A6-4CFC-4A2A-842E-45F25F66B150}"/>
            </a:ext>
          </a:extLst>
        </xdr:cNvPr>
        <xdr:cNvSpPr txBox="1">
          <a:spLocks noChangeArrowheads="1"/>
        </xdr:cNvSpPr>
      </xdr:nvSpPr>
      <xdr:spPr bwMode="auto">
        <a:xfrm>
          <a:off x="2952750" y="1076325"/>
          <a:ext cx="76200" cy="6838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3592</xdr:rowOff>
    </xdr:to>
    <xdr:sp macro="" textlink="">
      <xdr:nvSpPr>
        <xdr:cNvPr id="248" name="Text Box 2">
          <a:extLst>
            <a:ext uri="{FF2B5EF4-FFF2-40B4-BE49-F238E27FC236}">
              <a16:creationId xmlns:a16="http://schemas.microsoft.com/office/drawing/2014/main" id="{10EF5688-FEC7-4E60-AA1E-70A42B1F05A6}"/>
            </a:ext>
          </a:extLst>
        </xdr:cNvPr>
        <xdr:cNvSpPr txBox="1">
          <a:spLocks noChangeArrowheads="1"/>
        </xdr:cNvSpPr>
      </xdr:nvSpPr>
      <xdr:spPr bwMode="auto">
        <a:xfrm>
          <a:off x="2952750" y="1076325"/>
          <a:ext cx="76200" cy="6838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3592</xdr:rowOff>
    </xdr:to>
    <xdr:sp macro="" textlink="">
      <xdr:nvSpPr>
        <xdr:cNvPr id="249" name="Text Box 2">
          <a:extLst>
            <a:ext uri="{FF2B5EF4-FFF2-40B4-BE49-F238E27FC236}">
              <a16:creationId xmlns:a16="http://schemas.microsoft.com/office/drawing/2014/main" id="{FD106B22-0B85-455D-9C6B-343C502C1674}"/>
            </a:ext>
          </a:extLst>
        </xdr:cNvPr>
        <xdr:cNvSpPr txBox="1">
          <a:spLocks noChangeArrowheads="1"/>
        </xdr:cNvSpPr>
      </xdr:nvSpPr>
      <xdr:spPr bwMode="auto">
        <a:xfrm>
          <a:off x="2952750" y="1076325"/>
          <a:ext cx="76200" cy="6838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167279</xdr:rowOff>
    </xdr:to>
    <xdr:sp macro="" textlink="">
      <xdr:nvSpPr>
        <xdr:cNvPr id="250" name="Text Box 2">
          <a:extLst>
            <a:ext uri="{FF2B5EF4-FFF2-40B4-BE49-F238E27FC236}">
              <a16:creationId xmlns:a16="http://schemas.microsoft.com/office/drawing/2014/main" id="{7971FC3F-F827-4833-8462-C30C339C562B}"/>
            </a:ext>
          </a:extLst>
        </xdr:cNvPr>
        <xdr:cNvSpPr txBox="1">
          <a:spLocks noChangeArrowheads="1"/>
        </xdr:cNvSpPr>
      </xdr:nvSpPr>
      <xdr:spPr bwMode="auto">
        <a:xfrm>
          <a:off x="2952750" y="1076325"/>
          <a:ext cx="76200" cy="6742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7</xdr:row>
      <xdr:rowOff>167279</xdr:rowOff>
    </xdr:to>
    <xdr:sp macro="" textlink="">
      <xdr:nvSpPr>
        <xdr:cNvPr id="251" name="Text Box 2">
          <a:extLst>
            <a:ext uri="{FF2B5EF4-FFF2-40B4-BE49-F238E27FC236}">
              <a16:creationId xmlns:a16="http://schemas.microsoft.com/office/drawing/2014/main" id="{1F157E86-FBC3-452F-A31D-AF9688FEF1CD}"/>
            </a:ext>
          </a:extLst>
        </xdr:cNvPr>
        <xdr:cNvSpPr txBox="1">
          <a:spLocks noChangeArrowheads="1"/>
        </xdr:cNvSpPr>
      </xdr:nvSpPr>
      <xdr:spPr bwMode="auto">
        <a:xfrm>
          <a:off x="2952750" y="1076325"/>
          <a:ext cx="76200" cy="6742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3683</xdr:rowOff>
    </xdr:to>
    <xdr:sp macro="" textlink="">
      <xdr:nvSpPr>
        <xdr:cNvPr id="252" name="Text Box 2">
          <a:extLst>
            <a:ext uri="{FF2B5EF4-FFF2-40B4-BE49-F238E27FC236}">
              <a16:creationId xmlns:a16="http://schemas.microsoft.com/office/drawing/2014/main" id="{3F1F7A13-DBB8-4EB3-B652-8F4A0D01E9BD}"/>
            </a:ext>
          </a:extLst>
        </xdr:cNvPr>
        <xdr:cNvSpPr txBox="1">
          <a:spLocks noChangeArrowheads="1"/>
        </xdr:cNvSpPr>
      </xdr:nvSpPr>
      <xdr:spPr bwMode="auto">
        <a:xfrm>
          <a:off x="2952750" y="1076325"/>
          <a:ext cx="76200" cy="6734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31307</xdr:rowOff>
    </xdr:to>
    <xdr:sp macro="" textlink="">
      <xdr:nvSpPr>
        <xdr:cNvPr id="253" name="Text Box 2">
          <a:extLst>
            <a:ext uri="{FF2B5EF4-FFF2-40B4-BE49-F238E27FC236}">
              <a16:creationId xmlns:a16="http://schemas.microsoft.com/office/drawing/2014/main" id="{19914E59-456C-4BD2-9D24-F4E5EAD4A569}"/>
            </a:ext>
          </a:extLst>
        </xdr:cNvPr>
        <xdr:cNvSpPr txBox="1">
          <a:spLocks noChangeArrowheads="1"/>
        </xdr:cNvSpPr>
      </xdr:nvSpPr>
      <xdr:spPr bwMode="auto">
        <a:xfrm>
          <a:off x="2952750" y="1076325"/>
          <a:ext cx="76200" cy="7115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3683</xdr:rowOff>
    </xdr:to>
    <xdr:sp macro="" textlink="">
      <xdr:nvSpPr>
        <xdr:cNvPr id="254" name="Text Box 2">
          <a:extLst>
            <a:ext uri="{FF2B5EF4-FFF2-40B4-BE49-F238E27FC236}">
              <a16:creationId xmlns:a16="http://schemas.microsoft.com/office/drawing/2014/main" id="{2C79C9D8-424B-423C-A676-330171E38437}"/>
            </a:ext>
          </a:extLst>
        </xdr:cNvPr>
        <xdr:cNvSpPr txBox="1">
          <a:spLocks noChangeArrowheads="1"/>
        </xdr:cNvSpPr>
      </xdr:nvSpPr>
      <xdr:spPr bwMode="auto">
        <a:xfrm>
          <a:off x="2952750" y="1076325"/>
          <a:ext cx="76200" cy="6734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31307</xdr:rowOff>
    </xdr:to>
    <xdr:sp macro="" textlink="">
      <xdr:nvSpPr>
        <xdr:cNvPr id="255" name="Text Box 2">
          <a:extLst>
            <a:ext uri="{FF2B5EF4-FFF2-40B4-BE49-F238E27FC236}">
              <a16:creationId xmlns:a16="http://schemas.microsoft.com/office/drawing/2014/main" id="{53453AAB-4848-4E8A-B09F-DD744FE96496}"/>
            </a:ext>
          </a:extLst>
        </xdr:cNvPr>
        <xdr:cNvSpPr txBox="1">
          <a:spLocks noChangeArrowheads="1"/>
        </xdr:cNvSpPr>
      </xdr:nvSpPr>
      <xdr:spPr bwMode="auto">
        <a:xfrm>
          <a:off x="2952750" y="1076325"/>
          <a:ext cx="76200" cy="7115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3683</xdr:rowOff>
    </xdr:to>
    <xdr:sp macro="" textlink="">
      <xdr:nvSpPr>
        <xdr:cNvPr id="256" name="Text Box 2">
          <a:extLst>
            <a:ext uri="{FF2B5EF4-FFF2-40B4-BE49-F238E27FC236}">
              <a16:creationId xmlns:a16="http://schemas.microsoft.com/office/drawing/2014/main" id="{61501BD9-387B-4C10-AA6A-313797334289}"/>
            </a:ext>
          </a:extLst>
        </xdr:cNvPr>
        <xdr:cNvSpPr txBox="1">
          <a:spLocks noChangeArrowheads="1"/>
        </xdr:cNvSpPr>
      </xdr:nvSpPr>
      <xdr:spPr bwMode="auto">
        <a:xfrm>
          <a:off x="2952750" y="1076325"/>
          <a:ext cx="76200" cy="6734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31307</xdr:rowOff>
    </xdr:to>
    <xdr:sp macro="" textlink="">
      <xdr:nvSpPr>
        <xdr:cNvPr id="257" name="Text Box 2">
          <a:extLst>
            <a:ext uri="{FF2B5EF4-FFF2-40B4-BE49-F238E27FC236}">
              <a16:creationId xmlns:a16="http://schemas.microsoft.com/office/drawing/2014/main" id="{1DAF3000-A835-4717-9719-49AAB711A65E}"/>
            </a:ext>
          </a:extLst>
        </xdr:cNvPr>
        <xdr:cNvSpPr txBox="1">
          <a:spLocks noChangeArrowheads="1"/>
        </xdr:cNvSpPr>
      </xdr:nvSpPr>
      <xdr:spPr bwMode="auto">
        <a:xfrm>
          <a:off x="2952750" y="1076325"/>
          <a:ext cx="76200" cy="7115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58" name="Text Box 2">
          <a:extLst>
            <a:ext uri="{FF2B5EF4-FFF2-40B4-BE49-F238E27FC236}">
              <a16:creationId xmlns:a16="http://schemas.microsoft.com/office/drawing/2014/main" id="{2D38B6A5-B587-48D8-9FEC-C6B6593E65F7}"/>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59" name="Text Box 2">
          <a:extLst>
            <a:ext uri="{FF2B5EF4-FFF2-40B4-BE49-F238E27FC236}">
              <a16:creationId xmlns:a16="http://schemas.microsoft.com/office/drawing/2014/main" id="{E92F08E4-662D-40C5-B722-42FA352D169C}"/>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60" name="Text Box 2">
          <a:extLst>
            <a:ext uri="{FF2B5EF4-FFF2-40B4-BE49-F238E27FC236}">
              <a16:creationId xmlns:a16="http://schemas.microsoft.com/office/drawing/2014/main" id="{183C58F6-D918-4459-A19A-B16198EDFDBF}"/>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46911</xdr:rowOff>
    </xdr:to>
    <xdr:sp macro="" textlink="">
      <xdr:nvSpPr>
        <xdr:cNvPr id="261" name="Text Box 2">
          <a:extLst>
            <a:ext uri="{FF2B5EF4-FFF2-40B4-BE49-F238E27FC236}">
              <a16:creationId xmlns:a16="http://schemas.microsoft.com/office/drawing/2014/main" id="{5DCE0377-41DE-493A-B5D2-2C45670FADC9}"/>
            </a:ext>
          </a:extLst>
        </xdr:cNvPr>
        <xdr:cNvSpPr txBox="1">
          <a:spLocks noChangeArrowheads="1"/>
        </xdr:cNvSpPr>
      </xdr:nvSpPr>
      <xdr:spPr bwMode="auto">
        <a:xfrm>
          <a:off x="2952750" y="1076325"/>
          <a:ext cx="76200" cy="721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46911</xdr:rowOff>
    </xdr:to>
    <xdr:sp macro="" textlink="">
      <xdr:nvSpPr>
        <xdr:cNvPr id="262" name="Text Box 2">
          <a:extLst>
            <a:ext uri="{FF2B5EF4-FFF2-40B4-BE49-F238E27FC236}">
              <a16:creationId xmlns:a16="http://schemas.microsoft.com/office/drawing/2014/main" id="{DCB0A9CD-1782-4DCB-A74D-69B353FB5B21}"/>
            </a:ext>
          </a:extLst>
        </xdr:cNvPr>
        <xdr:cNvSpPr txBox="1">
          <a:spLocks noChangeArrowheads="1"/>
        </xdr:cNvSpPr>
      </xdr:nvSpPr>
      <xdr:spPr bwMode="auto">
        <a:xfrm>
          <a:off x="2952750" y="1076325"/>
          <a:ext cx="76200" cy="721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63" name="Text Box 2">
          <a:extLst>
            <a:ext uri="{FF2B5EF4-FFF2-40B4-BE49-F238E27FC236}">
              <a16:creationId xmlns:a16="http://schemas.microsoft.com/office/drawing/2014/main" id="{D02900DD-7D54-4D3B-9DA9-9F7372B61FB4}"/>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64" name="Text Box 2">
          <a:extLst>
            <a:ext uri="{FF2B5EF4-FFF2-40B4-BE49-F238E27FC236}">
              <a16:creationId xmlns:a16="http://schemas.microsoft.com/office/drawing/2014/main" id="{C2F08292-6CAA-4900-992B-55EB89C0E30A}"/>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65" name="Text Box 2">
          <a:extLst>
            <a:ext uri="{FF2B5EF4-FFF2-40B4-BE49-F238E27FC236}">
              <a16:creationId xmlns:a16="http://schemas.microsoft.com/office/drawing/2014/main" id="{01CB1BDA-07C0-49D6-ACD2-CA0FCDC1B344}"/>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3683</xdr:rowOff>
    </xdr:to>
    <xdr:sp macro="" textlink="">
      <xdr:nvSpPr>
        <xdr:cNvPr id="266" name="Text Box 2">
          <a:extLst>
            <a:ext uri="{FF2B5EF4-FFF2-40B4-BE49-F238E27FC236}">
              <a16:creationId xmlns:a16="http://schemas.microsoft.com/office/drawing/2014/main" id="{29991233-CA91-46CA-B18A-94CFD4608480}"/>
            </a:ext>
          </a:extLst>
        </xdr:cNvPr>
        <xdr:cNvSpPr txBox="1">
          <a:spLocks noChangeArrowheads="1"/>
        </xdr:cNvSpPr>
      </xdr:nvSpPr>
      <xdr:spPr bwMode="auto">
        <a:xfrm>
          <a:off x="2952750" y="1076325"/>
          <a:ext cx="76200" cy="6734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3683</xdr:rowOff>
    </xdr:to>
    <xdr:sp macro="" textlink="">
      <xdr:nvSpPr>
        <xdr:cNvPr id="267" name="Text Box 2">
          <a:extLst>
            <a:ext uri="{FF2B5EF4-FFF2-40B4-BE49-F238E27FC236}">
              <a16:creationId xmlns:a16="http://schemas.microsoft.com/office/drawing/2014/main" id="{177711B5-4F01-46B5-8A65-DF6BDE4BBD8A}"/>
            </a:ext>
          </a:extLst>
        </xdr:cNvPr>
        <xdr:cNvSpPr txBox="1">
          <a:spLocks noChangeArrowheads="1"/>
        </xdr:cNvSpPr>
      </xdr:nvSpPr>
      <xdr:spPr bwMode="auto">
        <a:xfrm>
          <a:off x="2952750" y="1076325"/>
          <a:ext cx="76200" cy="6734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3683</xdr:rowOff>
    </xdr:to>
    <xdr:sp macro="" textlink="">
      <xdr:nvSpPr>
        <xdr:cNvPr id="268" name="Text Box 2">
          <a:extLst>
            <a:ext uri="{FF2B5EF4-FFF2-40B4-BE49-F238E27FC236}">
              <a16:creationId xmlns:a16="http://schemas.microsoft.com/office/drawing/2014/main" id="{2D0BE1C2-72F6-48FC-847C-D264136D654A}"/>
            </a:ext>
          </a:extLst>
        </xdr:cNvPr>
        <xdr:cNvSpPr txBox="1">
          <a:spLocks noChangeArrowheads="1"/>
        </xdr:cNvSpPr>
      </xdr:nvSpPr>
      <xdr:spPr bwMode="auto">
        <a:xfrm>
          <a:off x="2952750" y="1076325"/>
          <a:ext cx="76200" cy="6734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31307</xdr:rowOff>
    </xdr:to>
    <xdr:sp macro="" textlink="">
      <xdr:nvSpPr>
        <xdr:cNvPr id="269" name="Text Box 2">
          <a:extLst>
            <a:ext uri="{FF2B5EF4-FFF2-40B4-BE49-F238E27FC236}">
              <a16:creationId xmlns:a16="http://schemas.microsoft.com/office/drawing/2014/main" id="{F61B63B3-CA57-4C93-BFF8-25FF0D392152}"/>
            </a:ext>
          </a:extLst>
        </xdr:cNvPr>
        <xdr:cNvSpPr txBox="1">
          <a:spLocks noChangeArrowheads="1"/>
        </xdr:cNvSpPr>
      </xdr:nvSpPr>
      <xdr:spPr bwMode="auto">
        <a:xfrm>
          <a:off x="2952750" y="1076325"/>
          <a:ext cx="76200" cy="7115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3683</xdr:rowOff>
    </xdr:to>
    <xdr:sp macro="" textlink="">
      <xdr:nvSpPr>
        <xdr:cNvPr id="270" name="Text Box 2">
          <a:extLst>
            <a:ext uri="{FF2B5EF4-FFF2-40B4-BE49-F238E27FC236}">
              <a16:creationId xmlns:a16="http://schemas.microsoft.com/office/drawing/2014/main" id="{F298DE00-65DF-4E66-A106-4A7C5D010DAD}"/>
            </a:ext>
          </a:extLst>
        </xdr:cNvPr>
        <xdr:cNvSpPr txBox="1">
          <a:spLocks noChangeArrowheads="1"/>
        </xdr:cNvSpPr>
      </xdr:nvSpPr>
      <xdr:spPr bwMode="auto">
        <a:xfrm>
          <a:off x="2952750" y="1076325"/>
          <a:ext cx="76200" cy="6734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31307</xdr:rowOff>
    </xdr:to>
    <xdr:sp macro="" textlink="">
      <xdr:nvSpPr>
        <xdr:cNvPr id="271" name="Text Box 2">
          <a:extLst>
            <a:ext uri="{FF2B5EF4-FFF2-40B4-BE49-F238E27FC236}">
              <a16:creationId xmlns:a16="http://schemas.microsoft.com/office/drawing/2014/main" id="{9921E5EC-6D0D-430B-8A3E-7D3EE702BC85}"/>
            </a:ext>
          </a:extLst>
        </xdr:cNvPr>
        <xdr:cNvSpPr txBox="1">
          <a:spLocks noChangeArrowheads="1"/>
        </xdr:cNvSpPr>
      </xdr:nvSpPr>
      <xdr:spPr bwMode="auto">
        <a:xfrm>
          <a:off x="2952750" y="1076325"/>
          <a:ext cx="76200" cy="7115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3683</xdr:rowOff>
    </xdr:to>
    <xdr:sp macro="" textlink="">
      <xdr:nvSpPr>
        <xdr:cNvPr id="272" name="Text Box 2">
          <a:extLst>
            <a:ext uri="{FF2B5EF4-FFF2-40B4-BE49-F238E27FC236}">
              <a16:creationId xmlns:a16="http://schemas.microsoft.com/office/drawing/2014/main" id="{D71F9FD3-669C-48B6-B676-0803C3E73E40}"/>
            </a:ext>
          </a:extLst>
        </xdr:cNvPr>
        <xdr:cNvSpPr txBox="1">
          <a:spLocks noChangeArrowheads="1"/>
        </xdr:cNvSpPr>
      </xdr:nvSpPr>
      <xdr:spPr bwMode="auto">
        <a:xfrm>
          <a:off x="2952750" y="1076325"/>
          <a:ext cx="76200" cy="6734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31307</xdr:rowOff>
    </xdr:to>
    <xdr:sp macro="" textlink="">
      <xdr:nvSpPr>
        <xdr:cNvPr id="273" name="Text Box 2">
          <a:extLst>
            <a:ext uri="{FF2B5EF4-FFF2-40B4-BE49-F238E27FC236}">
              <a16:creationId xmlns:a16="http://schemas.microsoft.com/office/drawing/2014/main" id="{A8801A2A-FB47-44CF-AFE5-5C6F2AA6FFCD}"/>
            </a:ext>
          </a:extLst>
        </xdr:cNvPr>
        <xdr:cNvSpPr txBox="1">
          <a:spLocks noChangeArrowheads="1"/>
        </xdr:cNvSpPr>
      </xdr:nvSpPr>
      <xdr:spPr bwMode="auto">
        <a:xfrm>
          <a:off x="2952750" y="1076325"/>
          <a:ext cx="76200" cy="7115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74" name="Text Box 2">
          <a:extLst>
            <a:ext uri="{FF2B5EF4-FFF2-40B4-BE49-F238E27FC236}">
              <a16:creationId xmlns:a16="http://schemas.microsoft.com/office/drawing/2014/main" id="{747BA56E-6EA8-4C99-A4CC-43E66786FAD0}"/>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75" name="Text Box 2">
          <a:extLst>
            <a:ext uri="{FF2B5EF4-FFF2-40B4-BE49-F238E27FC236}">
              <a16:creationId xmlns:a16="http://schemas.microsoft.com/office/drawing/2014/main" id="{E9DE0D42-B55C-480B-8418-B249AC87A38E}"/>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76" name="Text Box 2">
          <a:extLst>
            <a:ext uri="{FF2B5EF4-FFF2-40B4-BE49-F238E27FC236}">
              <a16:creationId xmlns:a16="http://schemas.microsoft.com/office/drawing/2014/main" id="{D9330471-FC4C-411A-9EA3-1E75E4FE4E9A}"/>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46911</xdr:rowOff>
    </xdr:to>
    <xdr:sp macro="" textlink="">
      <xdr:nvSpPr>
        <xdr:cNvPr id="277" name="Text Box 2">
          <a:extLst>
            <a:ext uri="{FF2B5EF4-FFF2-40B4-BE49-F238E27FC236}">
              <a16:creationId xmlns:a16="http://schemas.microsoft.com/office/drawing/2014/main" id="{87FB47C9-B8AF-4999-8BAE-721C64610344}"/>
            </a:ext>
          </a:extLst>
        </xdr:cNvPr>
        <xdr:cNvSpPr txBox="1">
          <a:spLocks noChangeArrowheads="1"/>
        </xdr:cNvSpPr>
      </xdr:nvSpPr>
      <xdr:spPr bwMode="auto">
        <a:xfrm>
          <a:off x="2952750" y="1076325"/>
          <a:ext cx="76200" cy="721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46911</xdr:rowOff>
    </xdr:to>
    <xdr:sp macro="" textlink="">
      <xdr:nvSpPr>
        <xdr:cNvPr id="278" name="Text Box 2">
          <a:extLst>
            <a:ext uri="{FF2B5EF4-FFF2-40B4-BE49-F238E27FC236}">
              <a16:creationId xmlns:a16="http://schemas.microsoft.com/office/drawing/2014/main" id="{457C4317-32D4-4F8B-AF07-ACCB02894A91}"/>
            </a:ext>
          </a:extLst>
        </xdr:cNvPr>
        <xdr:cNvSpPr txBox="1">
          <a:spLocks noChangeArrowheads="1"/>
        </xdr:cNvSpPr>
      </xdr:nvSpPr>
      <xdr:spPr bwMode="auto">
        <a:xfrm>
          <a:off x="2952750" y="1076325"/>
          <a:ext cx="76200" cy="7210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79" name="Text Box 2">
          <a:extLst>
            <a:ext uri="{FF2B5EF4-FFF2-40B4-BE49-F238E27FC236}">
              <a16:creationId xmlns:a16="http://schemas.microsoft.com/office/drawing/2014/main" id="{C52C9FB4-76B4-4766-84C8-8B495DB7EB31}"/>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80" name="Text Box 2">
          <a:extLst>
            <a:ext uri="{FF2B5EF4-FFF2-40B4-BE49-F238E27FC236}">
              <a16:creationId xmlns:a16="http://schemas.microsoft.com/office/drawing/2014/main" id="{D6DCE05A-8256-4CC2-B10C-EC7C3A0A1E3E}"/>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2732</xdr:rowOff>
    </xdr:to>
    <xdr:sp macro="" textlink="">
      <xdr:nvSpPr>
        <xdr:cNvPr id="281" name="Text Box 2">
          <a:extLst>
            <a:ext uri="{FF2B5EF4-FFF2-40B4-BE49-F238E27FC236}">
              <a16:creationId xmlns:a16="http://schemas.microsoft.com/office/drawing/2014/main" id="{CC89823B-9A83-4F69-B8BB-444BEF094D92}"/>
            </a:ext>
          </a:extLst>
        </xdr:cNvPr>
        <xdr:cNvSpPr txBox="1">
          <a:spLocks noChangeArrowheads="1"/>
        </xdr:cNvSpPr>
      </xdr:nvSpPr>
      <xdr:spPr bwMode="auto">
        <a:xfrm>
          <a:off x="2952750" y="1076325"/>
          <a:ext cx="76200" cy="682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3683</xdr:rowOff>
    </xdr:to>
    <xdr:sp macro="" textlink="">
      <xdr:nvSpPr>
        <xdr:cNvPr id="282" name="Text Box 2">
          <a:extLst>
            <a:ext uri="{FF2B5EF4-FFF2-40B4-BE49-F238E27FC236}">
              <a16:creationId xmlns:a16="http://schemas.microsoft.com/office/drawing/2014/main" id="{F2D3A842-26C1-4C2D-88A5-706A63841864}"/>
            </a:ext>
          </a:extLst>
        </xdr:cNvPr>
        <xdr:cNvSpPr txBox="1">
          <a:spLocks noChangeArrowheads="1"/>
        </xdr:cNvSpPr>
      </xdr:nvSpPr>
      <xdr:spPr bwMode="auto">
        <a:xfrm>
          <a:off x="2952750" y="1076325"/>
          <a:ext cx="76200" cy="6734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5</xdr:row>
      <xdr:rowOff>0</xdr:rowOff>
    </xdr:from>
    <xdr:to>
      <xdr:col>3</xdr:col>
      <xdr:colOff>180975</xdr:colOff>
      <xdr:row>8</xdr:row>
      <xdr:rowOff>3683</xdr:rowOff>
    </xdr:to>
    <xdr:sp macro="" textlink="">
      <xdr:nvSpPr>
        <xdr:cNvPr id="283" name="Text Box 2">
          <a:extLst>
            <a:ext uri="{FF2B5EF4-FFF2-40B4-BE49-F238E27FC236}">
              <a16:creationId xmlns:a16="http://schemas.microsoft.com/office/drawing/2014/main" id="{90BCED31-7273-4AA5-9C68-4090F08B8E25}"/>
            </a:ext>
          </a:extLst>
        </xdr:cNvPr>
        <xdr:cNvSpPr txBox="1">
          <a:spLocks noChangeArrowheads="1"/>
        </xdr:cNvSpPr>
      </xdr:nvSpPr>
      <xdr:spPr bwMode="auto">
        <a:xfrm>
          <a:off x="2952750" y="1076325"/>
          <a:ext cx="76200" cy="6734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3</xdr:col>
      <xdr:colOff>104775</xdr:colOff>
      <xdr:row>143</xdr:row>
      <xdr:rowOff>0</xdr:rowOff>
    </xdr:from>
    <xdr:ext cx="76200" cy="208131"/>
    <xdr:sp macro="" textlink="">
      <xdr:nvSpPr>
        <xdr:cNvPr id="284" name="Text Box 2">
          <a:extLst>
            <a:ext uri="{FF2B5EF4-FFF2-40B4-BE49-F238E27FC236}">
              <a16:creationId xmlns:a16="http://schemas.microsoft.com/office/drawing/2014/main" id="{1A6DF5BC-69F0-4CC8-9BAA-6A6AAB78DA7D}"/>
            </a:ext>
          </a:extLst>
        </xdr:cNvPr>
        <xdr:cNvSpPr txBox="1">
          <a:spLocks noChangeArrowheads="1"/>
        </xdr:cNvSpPr>
      </xdr:nvSpPr>
      <xdr:spPr bwMode="auto">
        <a:xfrm>
          <a:off x="2886075" y="7578852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8131"/>
    <xdr:sp macro="" textlink="">
      <xdr:nvSpPr>
        <xdr:cNvPr id="285" name="Text Box 2">
          <a:extLst>
            <a:ext uri="{FF2B5EF4-FFF2-40B4-BE49-F238E27FC236}">
              <a16:creationId xmlns:a16="http://schemas.microsoft.com/office/drawing/2014/main" id="{3F3D1C21-26F0-4C0E-9DEA-33FBB7001449}"/>
            </a:ext>
          </a:extLst>
        </xdr:cNvPr>
        <xdr:cNvSpPr txBox="1">
          <a:spLocks noChangeArrowheads="1"/>
        </xdr:cNvSpPr>
      </xdr:nvSpPr>
      <xdr:spPr bwMode="auto">
        <a:xfrm>
          <a:off x="2886075" y="7578852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8131"/>
    <xdr:sp macro="" textlink="">
      <xdr:nvSpPr>
        <xdr:cNvPr id="286" name="Text Box 2">
          <a:extLst>
            <a:ext uri="{FF2B5EF4-FFF2-40B4-BE49-F238E27FC236}">
              <a16:creationId xmlns:a16="http://schemas.microsoft.com/office/drawing/2014/main" id="{D65A9ED1-970F-4F7A-92A6-0FF5B83DFA28}"/>
            </a:ext>
          </a:extLst>
        </xdr:cNvPr>
        <xdr:cNvSpPr txBox="1">
          <a:spLocks noChangeArrowheads="1"/>
        </xdr:cNvSpPr>
      </xdr:nvSpPr>
      <xdr:spPr bwMode="auto">
        <a:xfrm>
          <a:off x="2886075" y="7578852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8131"/>
    <xdr:sp macro="" textlink="">
      <xdr:nvSpPr>
        <xdr:cNvPr id="287" name="Text Box 2">
          <a:extLst>
            <a:ext uri="{FF2B5EF4-FFF2-40B4-BE49-F238E27FC236}">
              <a16:creationId xmlns:a16="http://schemas.microsoft.com/office/drawing/2014/main" id="{D83E339A-7505-401A-B5E8-B68170795994}"/>
            </a:ext>
          </a:extLst>
        </xdr:cNvPr>
        <xdr:cNvSpPr txBox="1">
          <a:spLocks noChangeArrowheads="1"/>
        </xdr:cNvSpPr>
      </xdr:nvSpPr>
      <xdr:spPr bwMode="auto">
        <a:xfrm>
          <a:off x="2886075" y="7578852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8131"/>
    <xdr:sp macro="" textlink="">
      <xdr:nvSpPr>
        <xdr:cNvPr id="288" name="Text Box 2">
          <a:extLst>
            <a:ext uri="{FF2B5EF4-FFF2-40B4-BE49-F238E27FC236}">
              <a16:creationId xmlns:a16="http://schemas.microsoft.com/office/drawing/2014/main" id="{2E8F188A-A8DE-4C09-838A-AE79E573E476}"/>
            </a:ext>
          </a:extLst>
        </xdr:cNvPr>
        <xdr:cNvSpPr txBox="1">
          <a:spLocks noChangeArrowheads="1"/>
        </xdr:cNvSpPr>
      </xdr:nvSpPr>
      <xdr:spPr bwMode="auto">
        <a:xfrm>
          <a:off x="2886075" y="7578852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8131"/>
    <xdr:sp macro="" textlink="">
      <xdr:nvSpPr>
        <xdr:cNvPr id="289" name="Text Box 2">
          <a:extLst>
            <a:ext uri="{FF2B5EF4-FFF2-40B4-BE49-F238E27FC236}">
              <a16:creationId xmlns:a16="http://schemas.microsoft.com/office/drawing/2014/main" id="{2BDF2D3E-86CB-481A-A7D5-D0EA4971A2C5}"/>
            </a:ext>
          </a:extLst>
        </xdr:cNvPr>
        <xdr:cNvSpPr txBox="1">
          <a:spLocks noChangeArrowheads="1"/>
        </xdr:cNvSpPr>
      </xdr:nvSpPr>
      <xdr:spPr bwMode="auto">
        <a:xfrm>
          <a:off x="2886075" y="7578852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8131"/>
    <xdr:sp macro="" textlink="">
      <xdr:nvSpPr>
        <xdr:cNvPr id="290" name="Text Box 2">
          <a:extLst>
            <a:ext uri="{FF2B5EF4-FFF2-40B4-BE49-F238E27FC236}">
              <a16:creationId xmlns:a16="http://schemas.microsoft.com/office/drawing/2014/main" id="{D6456CB6-D58F-4C5F-A80A-3E393408E778}"/>
            </a:ext>
          </a:extLst>
        </xdr:cNvPr>
        <xdr:cNvSpPr txBox="1">
          <a:spLocks noChangeArrowheads="1"/>
        </xdr:cNvSpPr>
      </xdr:nvSpPr>
      <xdr:spPr bwMode="auto">
        <a:xfrm>
          <a:off x="2886075" y="7578852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8131"/>
    <xdr:sp macro="" textlink="">
      <xdr:nvSpPr>
        <xdr:cNvPr id="291" name="Text Box 2">
          <a:extLst>
            <a:ext uri="{FF2B5EF4-FFF2-40B4-BE49-F238E27FC236}">
              <a16:creationId xmlns:a16="http://schemas.microsoft.com/office/drawing/2014/main" id="{7320CA6B-FDAC-41C4-BA08-E7FA86C5581C}"/>
            </a:ext>
          </a:extLst>
        </xdr:cNvPr>
        <xdr:cNvSpPr txBox="1">
          <a:spLocks noChangeArrowheads="1"/>
        </xdr:cNvSpPr>
      </xdr:nvSpPr>
      <xdr:spPr bwMode="auto">
        <a:xfrm>
          <a:off x="2886075" y="75788520"/>
          <a:ext cx="76200" cy="208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oneCellAnchor>
  <xdr:oneCellAnchor>
    <xdr:from>
      <xdr:col>3</xdr:col>
      <xdr:colOff>104775</xdr:colOff>
      <xdr:row>143</xdr:row>
      <xdr:rowOff>0</xdr:rowOff>
    </xdr:from>
    <xdr:ext cx="76200" cy="206300"/>
    <xdr:sp macro="" textlink="">
      <xdr:nvSpPr>
        <xdr:cNvPr id="292" name="Text Box 2">
          <a:extLst>
            <a:ext uri="{FF2B5EF4-FFF2-40B4-BE49-F238E27FC236}">
              <a16:creationId xmlns:a16="http://schemas.microsoft.com/office/drawing/2014/main" id="{C6C9AB2B-5B3E-484B-9240-F651501FDE51}"/>
            </a:ext>
          </a:extLst>
        </xdr:cNvPr>
        <xdr:cNvSpPr txBox="1">
          <a:spLocks noChangeArrowheads="1"/>
        </xdr:cNvSpPr>
      </xdr:nvSpPr>
      <xdr:spPr bwMode="auto">
        <a:xfrm>
          <a:off x="2886075" y="7578852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6300"/>
    <xdr:sp macro="" textlink="">
      <xdr:nvSpPr>
        <xdr:cNvPr id="293" name="Text Box 2">
          <a:extLst>
            <a:ext uri="{FF2B5EF4-FFF2-40B4-BE49-F238E27FC236}">
              <a16:creationId xmlns:a16="http://schemas.microsoft.com/office/drawing/2014/main" id="{22A5184F-4BC6-4F06-8CF4-1C009BFBF675}"/>
            </a:ext>
          </a:extLst>
        </xdr:cNvPr>
        <xdr:cNvSpPr txBox="1">
          <a:spLocks noChangeArrowheads="1"/>
        </xdr:cNvSpPr>
      </xdr:nvSpPr>
      <xdr:spPr bwMode="auto">
        <a:xfrm>
          <a:off x="2886075" y="7578852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6300"/>
    <xdr:sp macro="" textlink="">
      <xdr:nvSpPr>
        <xdr:cNvPr id="294" name="Text Box 2">
          <a:extLst>
            <a:ext uri="{FF2B5EF4-FFF2-40B4-BE49-F238E27FC236}">
              <a16:creationId xmlns:a16="http://schemas.microsoft.com/office/drawing/2014/main" id="{89EB1DDF-0890-493A-9500-4E9BEEA7B01A}"/>
            </a:ext>
          </a:extLst>
        </xdr:cNvPr>
        <xdr:cNvSpPr txBox="1">
          <a:spLocks noChangeArrowheads="1"/>
        </xdr:cNvSpPr>
      </xdr:nvSpPr>
      <xdr:spPr bwMode="auto">
        <a:xfrm>
          <a:off x="2886075" y="7578852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6300"/>
    <xdr:sp macro="" textlink="">
      <xdr:nvSpPr>
        <xdr:cNvPr id="295" name="Text Box 2">
          <a:extLst>
            <a:ext uri="{FF2B5EF4-FFF2-40B4-BE49-F238E27FC236}">
              <a16:creationId xmlns:a16="http://schemas.microsoft.com/office/drawing/2014/main" id="{06E73E2C-0F0E-4807-87A8-C133F6297B5B}"/>
            </a:ext>
          </a:extLst>
        </xdr:cNvPr>
        <xdr:cNvSpPr txBox="1">
          <a:spLocks noChangeArrowheads="1"/>
        </xdr:cNvSpPr>
      </xdr:nvSpPr>
      <xdr:spPr bwMode="auto">
        <a:xfrm>
          <a:off x="2886075" y="7578852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6300"/>
    <xdr:sp macro="" textlink="">
      <xdr:nvSpPr>
        <xdr:cNvPr id="296" name="Text Box 2">
          <a:extLst>
            <a:ext uri="{FF2B5EF4-FFF2-40B4-BE49-F238E27FC236}">
              <a16:creationId xmlns:a16="http://schemas.microsoft.com/office/drawing/2014/main" id="{29AFE7C2-6E2F-4A8F-9C4D-E365E3E70C21}"/>
            </a:ext>
          </a:extLst>
        </xdr:cNvPr>
        <xdr:cNvSpPr txBox="1">
          <a:spLocks noChangeArrowheads="1"/>
        </xdr:cNvSpPr>
      </xdr:nvSpPr>
      <xdr:spPr bwMode="auto">
        <a:xfrm>
          <a:off x="2886075" y="7578852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6300"/>
    <xdr:sp macro="" textlink="">
      <xdr:nvSpPr>
        <xdr:cNvPr id="297" name="Text Box 2">
          <a:extLst>
            <a:ext uri="{FF2B5EF4-FFF2-40B4-BE49-F238E27FC236}">
              <a16:creationId xmlns:a16="http://schemas.microsoft.com/office/drawing/2014/main" id="{4A28DBC9-C9BC-4B06-B2CA-78B5ABB80E7B}"/>
            </a:ext>
          </a:extLst>
        </xdr:cNvPr>
        <xdr:cNvSpPr txBox="1">
          <a:spLocks noChangeArrowheads="1"/>
        </xdr:cNvSpPr>
      </xdr:nvSpPr>
      <xdr:spPr bwMode="auto">
        <a:xfrm>
          <a:off x="2886075" y="7578852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104775</xdr:colOff>
      <xdr:row>143</xdr:row>
      <xdr:rowOff>0</xdr:rowOff>
    </xdr:from>
    <xdr:ext cx="76200" cy="206300"/>
    <xdr:sp macro="" textlink="">
      <xdr:nvSpPr>
        <xdr:cNvPr id="298" name="Text Box 2">
          <a:extLst>
            <a:ext uri="{FF2B5EF4-FFF2-40B4-BE49-F238E27FC236}">
              <a16:creationId xmlns:a16="http://schemas.microsoft.com/office/drawing/2014/main" id="{905D3A18-52C8-4B6F-A029-C7E45E7CE101}"/>
            </a:ext>
          </a:extLst>
        </xdr:cNvPr>
        <xdr:cNvSpPr txBox="1">
          <a:spLocks noChangeArrowheads="1"/>
        </xdr:cNvSpPr>
      </xdr:nvSpPr>
      <xdr:spPr bwMode="auto">
        <a:xfrm>
          <a:off x="2886075" y="75788520"/>
          <a:ext cx="76200" cy="20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xdr:col>
      <xdr:colOff>104775</xdr:colOff>
      <xdr:row>141</xdr:row>
      <xdr:rowOff>0</xdr:rowOff>
    </xdr:from>
    <xdr:to>
      <xdr:col>3</xdr:col>
      <xdr:colOff>180975</xdr:colOff>
      <xdr:row>142</xdr:row>
      <xdr:rowOff>24458</xdr:rowOff>
    </xdr:to>
    <xdr:sp macro="" textlink="">
      <xdr:nvSpPr>
        <xdr:cNvPr id="299" name="Text Box 2">
          <a:extLst>
            <a:ext uri="{FF2B5EF4-FFF2-40B4-BE49-F238E27FC236}">
              <a16:creationId xmlns:a16="http://schemas.microsoft.com/office/drawing/2014/main" id="{CE8BF395-A9C0-4CA8-827E-9DC591318261}"/>
            </a:ext>
          </a:extLst>
        </xdr:cNvPr>
        <xdr:cNvSpPr txBox="1">
          <a:spLocks noChangeArrowheads="1"/>
        </xdr:cNvSpPr>
      </xdr:nvSpPr>
      <xdr:spPr bwMode="auto">
        <a:xfrm>
          <a:off x="2886075" y="75285600"/>
          <a:ext cx="76200" cy="1964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141</xdr:row>
      <xdr:rowOff>0</xdr:rowOff>
    </xdr:from>
    <xdr:to>
      <xdr:col>3</xdr:col>
      <xdr:colOff>180975</xdr:colOff>
      <xdr:row>142</xdr:row>
      <xdr:rowOff>24458</xdr:rowOff>
    </xdr:to>
    <xdr:sp macro="" textlink="">
      <xdr:nvSpPr>
        <xdr:cNvPr id="300" name="Text Box 2">
          <a:extLst>
            <a:ext uri="{FF2B5EF4-FFF2-40B4-BE49-F238E27FC236}">
              <a16:creationId xmlns:a16="http://schemas.microsoft.com/office/drawing/2014/main" id="{6FED3B81-E303-4931-A710-DCD55D43079B}"/>
            </a:ext>
          </a:extLst>
        </xdr:cNvPr>
        <xdr:cNvSpPr txBox="1">
          <a:spLocks noChangeArrowheads="1"/>
        </xdr:cNvSpPr>
      </xdr:nvSpPr>
      <xdr:spPr bwMode="auto">
        <a:xfrm>
          <a:off x="2886075" y="75285600"/>
          <a:ext cx="76200" cy="1964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141</xdr:row>
      <xdr:rowOff>0</xdr:rowOff>
    </xdr:from>
    <xdr:to>
      <xdr:col>3</xdr:col>
      <xdr:colOff>180975</xdr:colOff>
      <xdr:row>142</xdr:row>
      <xdr:rowOff>24458</xdr:rowOff>
    </xdr:to>
    <xdr:sp macro="" textlink="">
      <xdr:nvSpPr>
        <xdr:cNvPr id="301" name="Text Box 2">
          <a:extLst>
            <a:ext uri="{FF2B5EF4-FFF2-40B4-BE49-F238E27FC236}">
              <a16:creationId xmlns:a16="http://schemas.microsoft.com/office/drawing/2014/main" id="{4B6D9129-2C7A-426B-8A32-DE104F90AFEB}"/>
            </a:ext>
          </a:extLst>
        </xdr:cNvPr>
        <xdr:cNvSpPr txBox="1">
          <a:spLocks noChangeArrowheads="1"/>
        </xdr:cNvSpPr>
      </xdr:nvSpPr>
      <xdr:spPr bwMode="auto">
        <a:xfrm>
          <a:off x="2886075" y="75285600"/>
          <a:ext cx="76200" cy="1964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141</xdr:row>
      <xdr:rowOff>0</xdr:rowOff>
    </xdr:from>
    <xdr:to>
      <xdr:col>3</xdr:col>
      <xdr:colOff>180975</xdr:colOff>
      <xdr:row>142</xdr:row>
      <xdr:rowOff>24458</xdr:rowOff>
    </xdr:to>
    <xdr:sp macro="" textlink="">
      <xdr:nvSpPr>
        <xdr:cNvPr id="302" name="Text Box 2">
          <a:extLst>
            <a:ext uri="{FF2B5EF4-FFF2-40B4-BE49-F238E27FC236}">
              <a16:creationId xmlns:a16="http://schemas.microsoft.com/office/drawing/2014/main" id="{073DC3AC-26DD-4936-A632-A33C2AAADF22}"/>
            </a:ext>
          </a:extLst>
        </xdr:cNvPr>
        <xdr:cNvSpPr txBox="1">
          <a:spLocks noChangeArrowheads="1"/>
        </xdr:cNvSpPr>
      </xdr:nvSpPr>
      <xdr:spPr bwMode="auto">
        <a:xfrm>
          <a:off x="2886075" y="75285600"/>
          <a:ext cx="76200" cy="1964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141</xdr:row>
      <xdr:rowOff>0</xdr:rowOff>
    </xdr:from>
    <xdr:to>
      <xdr:col>3</xdr:col>
      <xdr:colOff>180975</xdr:colOff>
      <xdr:row>142</xdr:row>
      <xdr:rowOff>24458</xdr:rowOff>
    </xdr:to>
    <xdr:sp macro="" textlink="">
      <xdr:nvSpPr>
        <xdr:cNvPr id="303" name="Text Box 2">
          <a:extLst>
            <a:ext uri="{FF2B5EF4-FFF2-40B4-BE49-F238E27FC236}">
              <a16:creationId xmlns:a16="http://schemas.microsoft.com/office/drawing/2014/main" id="{82825DAD-713B-4C25-9064-EBB9A0B99845}"/>
            </a:ext>
          </a:extLst>
        </xdr:cNvPr>
        <xdr:cNvSpPr txBox="1">
          <a:spLocks noChangeArrowheads="1"/>
        </xdr:cNvSpPr>
      </xdr:nvSpPr>
      <xdr:spPr bwMode="auto">
        <a:xfrm>
          <a:off x="2886075" y="75285600"/>
          <a:ext cx="76200" cy="1964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141</xdr:row>
      <xdr:rowOff>0</xdr:rowOff>
    </xdr:from>
    <xdr:to>
      <xdr:col>3</xdr:col>
      <xdr:colOff>180975</xdr:colOff>
      <xdr:row>142</xdr:row>
      <xdr:rowOff>24458</xdr:rowOff>
    </xdr:to>
    <xdr:sp macro="" textlink="">
      <xdr:nvSpPr>
        <xdr:cNvPr id="304" name="Text Box 2">
          <a:extLst>
            <a:ext uri="{FF2B5EF4-FFF2-40B4-BE49-F238E27FC236}">
              <a16:creationId xmlns:a16="http://schemas.microsoft.com/office/drawing/2014/main" id="{CF84510F-1165-4C7B-AF56-1C864C241F47}"/>
            </a:ext>
          </a:extLst>
        </xdr:cNvPr>
        <xdr:cNvSpPr txBox="1">
          <a:spLocks noChangeArrowheads="1"/>
        </xdr:cNvSpPr>
      </xdr:nvSpPr>
      <xdr:spPr bwMode="auto">
        <a:xfrm>
          <a:off x="2886075" y="75285600"/>
          <a:ext cx="76200" cy="1964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141</xdr:row>
      <xdr:rowOff>0</xdr:rowOff>
    </xdr:from>
    <xdr:to>
      <xdr:col>3</xdr:col>
      <xdr:colOff>180975</xdr:colOff>
      <xdr:row>142</xdr:row>
      <xdr:rowOff>24458</xdr:rowOff>
    </xdr:to>
    <xdr:sp macro="" textlink="">
      <xdr:nvSpPr>
        <xdr:cNvPr id="305" name="Text Box 2">
          <a:extLst>
            <a:ext uri="{FF2B5EF4-FFF2-40B4-BE49-F238E27FC236}">
              <a16:creationId xmlns:a16="http://schemas.microsoft.com/office/drawing/2014/main" id="{272C87A7-7DF9-40B5-B46C-E7095E032FDF}"/>
            </a:ext>
          </a:extLst>
        </xdr:cNvPr>
        <xdr:cNvSpPr txBox="1">
          <a:spLocks noChangeArrowheads="1"/>
        </xdr:cNvSpPr>
      </xdr:nvSpPr>
      <xdr:spPr bwMode="auto">
        <a:xfrm>
          <a:off x="2886075" y="75285600"/>
          <a:ext cx="76200" cy="1964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141</xdr:row>
      <xdr:rowOff>0</xdr:rowOff>
    </xdr:from>
    <xdr:to>
      <xdr:col>3</xdr:col>
      <xdr:colOff>180975</xdr:colOff>
      <xdr:row>142</xdr:row>
      <xdr:rowOff>24458</xdr:rowOff>
    </xdr:to>
    <xdr:sp macro="" textlink="">
      <xdr:nvSpPr>
        <xdr:cNvPr id="306" name="Text Box 2">
          <a:extLst>
            <a:ext uri="{FF2B5EF4-FFF2-40B4-BE49-F238E27FC236}">
              <a16:creationId xmlns:a16="http://schemas.microsoft.com/office/drawing/2014/main" id="{749DA461-A492-45D9-A10E-CDA703EB4C4A}"/>
            </a:ext>
          </a:extLst>
        </xdr:cNvPr>
        <xdr:cNvSpPr txBox="1">
          <a:spLocks noChangeArrowheads="1"/>
        </xdr:cNvSpPr>
      </xdr:nvSpPr>
      <xdr:spPr bwMode="auto">
        <a:xfrm>
          <a:off x="2886075" y="75285600"/>
          <a:ext cx="76200" cy="1964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26295</xdr:rowOff>
    </xdr:to>
    <xdr:sp macro="" textlink="">
      <xdr:nvSpPr>
        <xdr:cNvPr id="307" name="Text Box 2">
          <a:extLst>
            <a:ext uri="{FF2B5EF4-FFF2-40B4-BE49-F238E27FC236}">
              <a16:creationId xmlns:a16="http://schemas.microsoft.com/office/drawing/2014/main" id="{10E4835D-AF9E-40C4-BAD1-A7E12213CEE5}"/>
            </a:ext>
          </a:extLst>
        </xdr:cNvPr>
        <xdr:cNvSpPr txBox="1">
          <a:spLocks noChangeArrowheads="1"/>
        </xdr:cNvSpPr>
      </xdr:nvSpPr>
      <xdr:spPr bwMode="auto">
        <a:xfrm>
          <a:off x="2886075" y="7578852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26295</xdr:rowOff>
    </xdr:to>
    <xdr:sp macro="" textlink="">
      <xdr:nvSpPr>
        <xdr:cNvPr id="308" name="Text Box 2">
          <a:extLst>
            <a:ext uri="{FF2B5EF4-FFF2-40B4-BE49-F238E27FC236}">
              <a16:creationId xmlns:a16="http://schemas.microsoft.com/office/drawing/2014/main" id="{94EBA827-12DB-4BE9-9290-D8F7EA7C2DB8}"/>
            </a:ext>
          </a:extLst>
        </xdr:cNvPr>
        <xdr:cNvSpPr txBox="1">
          <a:spLocks noChangeArrowheads="1"/>
        </xdr:cNvSpPr>
      </xdr:nvSpPr>
      <xdr:spPr bwMode="auto">
        <a:xfrm>
          <a:off x="2886075" y="7578852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26295</xdr:rowOff>
    </xdr:to>
    <xdr:sp macro="" textlink="">
      <xdr:nvSpPr>
        <xdr:cNvPr id="309" name="Text Box 2">
          <a:extLst>
            <a:ext uri="{FF2B5EF4-FFF2-40B4-BE49-F238E27FC236}">
              <a16:creationId xmlns:a16="http://schemas.microsoft.com/office/drawing/2014/main" id="{B643891D-A3C6-41E7-9B7C-9776445E658A}"/>
            </a:ext>
          </a:extLst>
        </xdr:cNvPr>
        <xdr:cNvSpPr txBox="1">
          <a:spLocks noChangeArrowheads="1"/>
        </xdr:cNvSpPr>
      </xdr:nvSpPr>
      <xdr:spPr bwMode="auto">
        <a:xfrm>
          <a:off x="2886075" y="7578852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26295</xdr:rowOff>
    </xdr:to>
    <xdr:sp macro="" textlink="">
      <xdr:nvSpPr>
        <xdr:cNvPr id="310" name="Text Box 2">
          <a:extLst>
            <a:ext uri="{FF2B5EF4-FFF2-40B4-BE49-F238E27FC236}">
              <a16:creationId xmlns:a16="http://schemas.microsoft.com/office/drawing/2014/main" id="{9BDE21F8-13AC-47A5-B584-7FFF34973BBB}"/>
            </a:ext>
          </a:extLst>
        </xdr:cNvPr>
        <xdr:cNvSpPr txBox="1">
          <a:spLocks noChangeArrowheads="1"/>
        </xdr:cNvSpPr>
      </xdr:nvSpPr>
      <xdr:spPr bwMode="auto">
        <a:xfrm>
          <a:off x="2886075" y="7578852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26295</xdr:rowOff>
    </xdr:to>
    <xdr:sp macro="" textlink="">
      <xdr:nvSpPr>
        <xdr:cNvPr id="311" name="Text Box 2">
          <a:extLst>
            <a:ext uri="{FF2B5EF4-FFF2-40B4-BE49-F238E27FC236}">
              <a16:creationId xmlns:a16="http://schemas.microsoft.com/office/drawing/2014/main" id="{B25D40E0-093F-4D19-AE3A-BDCDCB2616EB}"/>
            </a:ext>
          </a:extLst>
        </xdr:cNvPr>
        <xdr:cNvSpPr txBox="1">
          <a:spLocks noChangeArrowheads="1"/>
        </xdr:cNvSpPr>
      </xdr:nvSpPr>
      <xdr:spPr bwMode="auto">
        <a:xfrm>
          <a:off x="2886075" y="7578852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26295</xdr:rowOff>
    </xdr:to>
    <xdr:sp macro="" textlink="">
      <xdr:nvSpPr>
        <xdr:cNvPr id="312" name="Text Box 2">
          <a:extLst>
            <a:ext uri="{FF2B5EF4-FFF2-40B4-BE49-F238E27FC236}">
              <a16:creationId xmlns:a16="http://schemas.microsoft.com/office/drawing/2014/main" id="{CBA0DD43-D8E7-411B-B1FB-96B2E9A3443E}"/>
            </a:ext>
          </a:extLst>
        </xdr:cNvPr>
        <xdr:cNvSpPr txBox="1">
          <a:spLocks noChangeArrowheads="1"/>
        </xdr:cNvSpPr>
      </xdr:nvSpPr>
      <xdr:spPr bwMode="auto">
        <a:xfrm>
          <a:off x="2886075" y="7578852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26295</xdr:rowOff>
    </xdr:to>
    <xdr:sp macro="" textlink="">
      <xdr:nvSpPr>
        <xdr:cNvPr id="313" name="Text Box 2">
          <a:extLst>
            <a:ext uri="{FF2B5EF4-FFF2-40B4-BE49-F238E27FC236}">
              <a16:creationId xmlns:a16="http://schemas.microsoft.com/office/drawing/2014/main" id="{234385BA-EB4C-4D6B-8495-CA56F59C2F82}"/>
            </a:ext>
          </a:extLst>
        </xdr:cNvPr>
        <xdr:cNvSpPr txBox="1">
          <a:spLocks noChangeArrowheads="1"/>
        </xdr:cNvSpPr>
      </xdr:nvSpPr>
      <xdr:spPr bwMode="auto">
        <a:xfrm>
          <a:off x="2886075" y="7578852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26295</xdr:rowOff>
    </xdr:to>
    <xdr:sp macro="" textlink="">
      <xdr:nvSpPr>
        <xdr:cNvPr id="314" name="Text Box 2">
          <a:extLst>
            <a:ext uri="{FF2B5EF4-FFF2-40B4-BE49-F238E27FC236}">
              <a16:creationId xmlns:a16="http://schemas.microsoft.com/office/drawing/2014/main" id="{374CD6E2-8603-4487-9596-C2560A666C7E}"/>
            </a:ext>
          </a:extLst>
        </xdr:cNvPr>
        <xdr:cNvSpPr txBox="1">
          <a:spLocks noChangeArrowheads="1"/>
        </xdr:cNvSpPr>
      </xdr:nvSpPr>
      <xdr:spPr bwMode="auto">
        <a:xfrm>
          <a:off x="2886075" y="75788520"/>
          <a:ext cx="76200" cy="198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143</xdr:row>
      <xdr:rowOff>0</xdr:rowOff>
    </xdr:from>
    <xdr:to>
      <xdr:col>3</xdr:col>
      <xdr:colOff>180975</xdr:colOff>
      <xdr:row>144</xdr:row>
      <xdr:rowOff>24464</xdr:rowOff>
    </xdr:to>
    <xdr:sp macro="" textlink="">
      <xdr:nvSpPr>
        <xdr:cNvPr id="315" name="Text Box 2">
          <a:extLst>
            <a:ext uri="{FF2B5EF4-FFF2-40B4-BE49-F238E27FC236}">
              <a16:creationId xmlns:a16="http://schemas.microsoft.com/office/drawing/2014/main" id="{ACB5E96D-1E20-4068-8AA0-3EDA181C72B2}"/>
            </a:ext>
          </a:extLst>
        </xdr:cNvPr>
        <xdr:cNvSpPr txBox="1">
          <a:spLocks noChangeArrowheads="1"/>
        </xdr:cNvSpPr>
      </xdr:nvSpPr>
      <xdr:spPr bwMode="auto">
        <a:xfrm>
          <a:off x="2886075" y="7578852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24464</xdr:rowOff>
    </xdr:to>
    <xdr:sp macro="" textlink="">
      <xdr:nvSpPr>
        <xdr:cNvPr id="316" name="Text Box 2">
          <a:extLst>
            <a:ext uri="{FF2B5EF4-FFF2-40B4-BE49-F238E27FC236}">
              <a16:creationId xmlns:a16="http://schemas.microsoft.com/office/drawing/2014/main" id="{21974D64-6D54-4330-B3BF-DB9C59A12F20}"/>
            </a:ext>
          </a:extLst>
        </xdr:cNvPr>
        <xdr:cNvSpPr txBox="1">
          <a:spLocks noChangeArrowheads="1"/>
        </xdr:cNvSpPr>
      </xdr:nvSpPr>
      <xdr:spPr bwMode="auto">
        <a:xfrm>
          <a:off x="2886075" y="7578852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24464</xdr:rowOff>
    </xdr:to>
    <xdr:sp macro="" textlink="">
      <xdr:nvSpPr>
        <xdr:cNvPr id="317" name="Text Box 2">
          <a:extLst>
            <a:ext uri="{FF2B5EF4-FFF2-40B4-BE49-F238E27FC236}">
              <a16:creationId xmlns:a16="http://schemas.microsoft.com/office/drawing/2014/main" id="{37DA8DD4-1690-4D8E-AD8C-3F1823833691}"/>
            </a:ext>
          </a:extLst>
        </xdr:cNvPr>
        <xdr:cNvSpPr txBox="1">
          <a:spLocks noChangeArrowheads="1"/>
        </xdr:cNvSpPr>
      </xdr:nvSpPr>
      <xdr:spPr bwMode="auto">
        <a:xfrm>
          <a:off x="2886075" y="7578852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24464</xdr:rowOff>
    </xdr:to>
    <xdr:sp macro="" textlink="">
      <xdr:nvSpPr>
        <xdr:cNvPr id="318" name="Text Box 2">
          <a:extLst>
            <a:ext uri="{FF2B5EF4-FFF2-40B4-BE49-F238E27FC236}">
              <a16:creationId xmlns:a16="http://schemas.microsoft.com/office/drawing/2014/main" id="{8C8DB853-9CF5-4B8C-B67E-61F6057D28D3}"/>
            </a:ext>
          </a:extLst>
        </xdr:cNvPr>
        <xdr:cNvSpPr txBox="1">
          <a:spLocks noChangeArrowheads="1"/>
        </xdr:cNvSpPr>
      </xdr:nvSpPr>
      <xdr:spPr bwMode="auto">
        <a:xfrm>
          <a:off x="2886075" y="7578852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24464</xdr:rowOff>
    </xdr:to>
    <xdr:sp macro="" textlink="">
      <xdr:nvSpPr>
        <xdr:cNvPr id="319" name="Text Box 2">
          <a:extLst>
            <a:ext uri="{FF2B5EF4-FFF2-40B4-BE49-F238E27FC236}">
              <a16:creationId xmlns:a16="http://schemas.microsoft.com/office/drawing/2014/main" id="{5557A5B8-45EE-4322-9B55-114723FE8B96}"/>
            </a:ext>
          </a:extLst>
        </xdr:cNvPr>
        <xdr:cNvSpPr txBox="1">
          <a:spLocks noChangeArrowheads="1"/>
        </xdr:cNvSpPr>
      </xdr:nvSpPr>
      <xdr:spPr bwMode="auto">
        <a:xfrm>
          <a:off x="2886075" y="7578852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24464</xdr:rowOff>
    </xdr:to>
    <xdr:sp macro="" textlink="">
      <xdr:nvSpPr>
        <xdr:cNvPr id="320" name="Text Box 2">
          <a:extLst>
            <a:ext uri="{FF2B5EF4-FFF2-40B4-BE49-F238E27FC236}">
              <a16:creationId xmlns:a16="http://schemas.microsoft.com/office/drawing/2014/main" id="{EB4E31ED-F669-4AFA-A021-901EB9900552}"/>
            </a:ext>
          </a:extLst>
        </xdr:cNvPr>
        <xdr:cNvSpPr txBox="1">
          <a:spLocks noChangeArrowheads="1"/>
        </xdr:cNvSpPr>
      </xdr:nvSpPr>
      <xdr:spPr bwMode="auto">
        <a:xfrm>
          <a:off x="2886075" y="7578852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24464</xdr:rowOff>
    </xdr:to>
    <xdr:sp macro="" textlink="">
      <xdr:nvSpPr>
        <xdr:cNvPr id="321" name="Text Box 2">
          <a:extLst>
            <a:ext uri="{FF2B5EF4-FFF2-40B4-BE49-F238E27FC236}">
              <a16:creationId xmlns:a16="http://schemas.microsoft.com/office/drawing/2014/main" id="{94AE99AC-7D8E-4932-93A4-4C239132C052}"/>
            </a:ext>
          </a:extLst>
        </xdr:cNvPr>
        <xdr:cNvSpPr txBox="1">
          <a:spLocks noChangeArrowheads="1"/>
        </xdr:cNvSpPr>
      </xdr:nvSpPr>
      <xdr:spPr bwMode="auto">
        <a:xfrm>
          <a:off x="2886075" y="7578852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24464</xdr:rowOff>
    </xdr:to>
    <xdr:sp macro="" textlink="">
      <xdr:nvSpPr>
        <xdr:cNvPr id="322" name="Text Box 2">
          <a:extLst>
            <a:ext uri="{FF2B5EF4-FFF2-40B4-BE49-F238E27FC236}">
              <a16:creationId xmlns:a16="http://schemas.microsoft.com/office/drawing/2014/main" id="{50F25333-8947-4105-93F4-BC271A835940}"/>
            </a:ext>
          </a:extLst>
        </xdr:cNvPr>
        <xdr:cNvSpPr txBox="1">
          <a:spLocks noChangeArrowheads="1"/>
        </xdr:cNvSpPr>
      </xdr:nvSpPr>
      <xdr:spPr bwMode="auto">
        <a:xfrm>
          <a:off x="2886075" y="75788520"/>
          <a:ext cx="76200" cy="1964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30152</xdr:rowOff>
    </xdr:to>
    <xdr:sp macro="" textlink="">
      <xdr:nvSpPr>
        <xdr:cNvPr id="323" name="Text Box 2">
          <a:extLst>
            <a:ext uri="{FF2B5EF4-FFF2-40B4-BE49-F238E27FC236}">
              <a16:creationId xmlns:a16="http://schemas.microsoft.com/office/drawing/2014/main" id="{006EF270-2F45-4002-9D5C-942A6B81D575}"/>
            </a:ext>
          </a:extLst>
        </xdr:cNvPr>
        <xdr:cNvSpPr txBox="1">
          <a:spLocks noChangeArrowheads="1"/>
        </xdr:cNvSpPr>
      </xdr:nvSpPr>
      <xdr:spPr bwMode="auto">
        <a:xfrm>
          <a:off x="2886075" y="7578852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30152</xdr:rowOff>
    </xdr:to>
    <xdr:sp macro="" textlink="">
      <xdr:nvSpPr>
        <xdr:cNvPr id="324" name="Text Box 2">
          <a:extLst>
            <a:ext uri="{FF2B5EF4-FFF2-40B4-BE49-F238E27FC236}">
              <a16:creationId xmlns:a16="http://schemas.microsoft.com/office/drawing/2014/main" id="{21BE3357-5DC3-4D98-81B3-7BC6B61ED206}"/>
            </a:ext>
          </a:extLst>
        </xdr:cNvPr>
        <xdr:cNvSpPr txBox="1">
          <a:spLocks noChangeArrowheads="1"/>
        </xdr:cNvSpPr>
      </xdr:nvSpPr>
      <xdr:spPr bwMode="auto">
        <a:xfrm>
          <a:off x="2886075" y="7578852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30152</xdr:rowOff>
    </xdr:to>
    <xdr:sp macro="" textlink="">
      <xdr:nvSpPr>
        <xdr:cNvPr id="325" name="Text Box 2">
          <a:extLst>
            <a:ext uri="{FF2B5EF4-FFF2-40B4-BE49-F238E27FC236}">
              <a16:creationId xmlns:a16="http://schemas.microsoft.com/office/drawing/2014/main" id="{31496A07-EB66-4543-88A4-4D1FD68612D6}"/>
            </a:ext>
          </a:extLst>
        </xdr:cNvPr>
        <xdr:cNvSpPr txBox="1">
          <a:spLocks noChangeArrowheads="1"/>
        </xdr:cNvSpPr>
      </xdr:nvSpPr>
      <xdr:spPr bwMode="auto">
        <a:xfrm>
          <a:off x="2886075" y="7578852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30152</xdr:rowOff>
    </xdr:to>
    <xdr:sp macro="" textlink="">
      <xdr:nvSpPr>
        <xdr:cNvPr id="326" name="Text Box 2">
          <a:extLst>
            <a:ext uri="{FF2B5EF4-FFF2-40B4-BE49-F238E27FC236}">
              <a16:creationId xmlns:a16="http://schemas.microsoft.com/office/drawing/2014/main" id="{9B457172-74BD-4B2C-B31B-6D32BF71E6AD}"/>
            </a:ext>
          </a:extLst>
        </xdr:cNvPr>
        <xdr:cNvSpPr txBox="1">
          <a:spLocks noChangeArrowheads="1"/>
        </xdr:cNvSpPr>
      </xdr:nvSpPr>
      <xdr:spPr bwMode="auto">
        <a:xfrm>
          <a:off x="2886075" y="7578852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30152</xdr:rowOff>
    </xdr:to>
    <xdr:sp macro="" textlink="">
      <xdr:nvSpPr>
        <xdr:cNvPr id="327" name="Text Box 2">
          <a:extLst>
            <a:ext uri="{FF2B5EF4-FFF2-40B4-BE49-F238E27FC236}">
              <a16:creationId xmlns:a16="http://schemas.microsoft.com/office/drawing/2014/main" id="{F132A383-1327-477C-B592-A27C558F061D}"/>
            </a:ext>
          </a:extLst>
        </xdr:cNvPr>
        <xdr:cNvSpPr txBox="1">
          <a:spLocks noChangeArrowheads="1"/>
        </xdr:cNvSpPr>
      </xdr:nvSpPr>
      <xdr:spPr bwMode="auto">
        <a:xfrm>
          <a:off x="2886075" y="7578852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30152</xdr:rowOff>
    </xdr:to>
    <xdr:sp macro="" textlink="">
      <xdr:nvSpPr>
        <xdr:cNvPr id="328" name="Text Box 2">
          <a:extLst>
            <a:ext uri="{FF2B5EF4-FFF2-40B4-BE49-F238E27FC236}">
              <a16:creationId xmlns:a16="http://schemas.microsoft.com/office/drawing/2014/main" id="{2C791636-5C2A-4671-A9E6-CFB18B65BA52}"/>
            </a:ext>
          </a:extLst>
        </xdr:cNvPr>
        <xdr:cNvSpPr txBox="1">
          <a:spLocks noChangeArrowheads="1"/>
        </xdr:cNvSpPr>
      </xdr:nvSpPr>
      <xdr:spPr bwMode="auto">
        <a:xfrm>
          <a:off x="2886075" y="7578852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30152</xdr:rowOff>
    </xdr:to>
    <xdr:sp macro="" textlink="">
      <xdr:nvSpPr>
        <xdr:cNvPr id="329" name="Text Box 2">
          <a:extLst>
            <a:ext uri="{FF2B5EF4-FFF2-40B4-BE49-F238E27FC236}">
              <a16:creationId xmlns:a16="http://schemas.microsoft.com/office/drawing/2014/main" id="{77876605-0BB4-48D1-944F-46269A9ADDA5}"/>
            </a:ext>
          </a:extLst>
        </xdr:cNvPr>
        <xdr:cNvSpPr txBox="1">
          <a:spLocks noChangeArrowheads="1"/>
        </xdr:cNvSpPr>
      </xdr:nvSpPr>
      <xdr:spPr bwMode="auto">
        <a:xfrm>
          <a:off x="2886075" y="7578852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30152</xdr:rowOff>
    </xdr:to>
    <xdr:sp macro="" textlink="">
      <xdr:nvSpPr>
        <xdr:cNvPr id="330" name="Text Box 2">
          <a:extLst>
            <a:ext uri="{FF2B5EF4-FFF2-40B4-BE49-F238E27FC236}">
              <a16:creationId xmlns:a16="http://schemas.microsoft.com/office/drawing/2014/main" id="{AE14A5B4-C8F9-47B8-957D-0520D4F899A1}"/>
            </a:ext>
          </a:extLst>
        </xdr:cNvPr>
        <xdr:cNvSpPr txBox="1">
          <a:spLocks noChangeArrowheads="1"/>
        </xdr:cNvSpPr>
      </xdr:nvSpPr>
      <xdr:spPr bwMode="auto">
        <a:xfrm>
          <a:off x="2886075" y="75788520"/>
          <a:ext cx="76200" cy="202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lt-LT"/>
        </a:p>
      </xdr:txBody>
    </xdr:sp>
    <xdr:clientData/>
  </xdr:twoCellAnchor>
  <xdr:twoCellAnchor editAs="oneCell">
    <xdr:from>
      <xdr:col>3</xdr:col>
      <xdr:colOff>104775</xdr:colOff>
      <xdr:row>143</xdr:row>
      <xdr:rowOff>0</xdr:rowOff>
    </xdr:from>
    <xdr:to>
      <xdr:col>3</xdr:col>
      <xdr:colOff>180975</xdr:colOff>
      <xdr:row>144</xdr:row>
      <xdr:rowOff>28321</xdr:rowOff>
    </xdr:to>
    <xdr:sp macro="" textlink="">
      <xdr:nvSpPr>
        <xdr:cNvPr id="331" name="Text Box 2">
          <a:extLst>
            <a:ext uri="{FF2B5EF4-FFF2-40B4-BE49-F238E27FC236}">
              <a16:creationId xmlns:a16="http://schemas.microsoft.com/office/drawing/2014/main" id="{67ACB5E5-8038-473D-88AA-63FE47B66370}"/>
            </a:ext>
          </a:extLst>
        </xdr:cNvPr>
        <xdr:cNvSpPr txBox="1">
          <a:spLocks noChangeArrowheads="1"/>
        </xdr:cNvSpPr>
      </xdr:nvSpPr>
      <xdr:spPr bwMode="auto">
        <a:xfrm>
          <a:off x="2886075" y="7578852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28321</xdr:rowOff>
    </xdr:to>
    <xdr:sp macro="" textlink="">
      <xdr:nvSpPr>
        <xdr:cNvPr id="332" name="Text Box 2">
          <a:extLst>
            <a:ext uri="{FF2B5EF4-FFF2-40B4-BE49-F238E27FC236}">
              <a16:creationId xmlns:a16="http://schemas.microsoft.com/office/drawing/2014/main" id="{AAC8505F-670C-476D-A826-BC140DCB82BE}"/>
            </a:ext>
          </a:extLst>
        </xdr:cNvPr>
        <xdr:cNvSpPr txBox="1">
          <a:spLocks noChangeArrowheads="1"/>
        </xdr:cNvSpPr>
      </xdr:nvSpPr>
      <xdr:spPr bwMode="auto">
        <a:xfrm>
          <a:off x="2886075" y="7578852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28321</xdr:rowOff>
    </xdr:to>
    <xdr:sp macro="" textlink="">
      <xdr:nvSpPr>
        <xdr:cNvPr id="333" name="Text Box 2">
          <a:extLst>
            <a:ext uri="{FF2B5EF4-FFF2-40B4-BE49-F238E27FC236}">
              <a16:creationId xmlns:a16="http://schemas.microsoft.com/office/drawing/2014/main" id="{02CA36A2-B03E-423E-B81D-81D220F02666}"/>
            </a:ext>
          </a:extLst>
        </xdr:cNvPr>
        <xdr:cNvSpPr txBox="1">
          <a:spLocks noChangeArrowheads="1"/>
        </xdr:cNvSpPr>
      </xdr:nvSpPr>
      <xdr:spPr bwMode="auto">
        <a:xfrm>
          <a:off x="2886075" y="7578852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28321</xdr:rowOff>
    </xdr:to>
    <xdr:sp macro="" textlink="">
      <xdr:nvSpPr>
        <xdr:cNvPr id="334" name="Text Box 2">
          <a:extLst>
            <a:ext uri="{FF2B5EF4-FFF2-40B4-BE49-F238E27FC236}">
              <a16:creationId xmlns:a16="http://schemas.microsoft.com/office/drawing/2014/main" id="{F71BA7CE-019E-4E90-B117-EA861E571E71}"/>
            </a:ext>
          </a:extLst>
        </xdr:cNvPr>
        <xdr:cNvSpPr txBox="1">
          <a:spLocks noChangeArrowheads="1"/>
        </xdr:cNvSpPr>
      </xdr:nvSpPr>
      <xdr:spPr bwMode="auto">
        <a:xfrm>
          <a:off x="2886075" y="7578852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28321</xdr:rowOff>
    </xdr:to>
    <xdr:sp macro="" textlink="">
      <xdr:nvSpPr>
        <xdr:cNvPr id="335" name="Text Box 2">
          <a:extLst>
            <a:ext uri="{FF2B5EF4-FFF2-40B4-BE49-F238E27FC236}">
              <a16:creationId xmlns:a16="http://schemas.microsoft.com/office/drawing/2014/main" id="{97FFF8CF-8433-4DC5-8298-6C67BE0A2B05}"/>
            </a:ext>
          </a:extLst>
        </xdr:cNvPr>
        <xdr:cNvSpPr txBox="1">
          <a:spLocks noChangeArrowheads="1"/>
        </xdr:cNvSpPr>
      </xdr:nvSpPr>
      <xdr:spPr bwMode="auto">
        <a:xfrm>
          <a:off x="2886075" y="7578852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28321</xdr:rowOff>
    </xdr:to>
    <xdr:sp macro="" textlink="">
      <xdr:nvSpPr>
        <xdr:cNvPr id="336" name="Text Box 2">
          <a:extLst>
            <a:ext uri="{FF2B5EF4-FFF2-40B4-BE49-F238E27FC236}">
              <a16:creationId xmlns:a16="http://schemas.microsoft.com/office/drawing/2014/main" id="{247D1B13-CDDA-4846-BDC3-8A3379556BD8}"/>
            </a:ext>
          </a:extLst>
        </xdr:cNvPr>
        <xdr:cNvSpPr txBox="1">
          <a:spLocks noChangeArrowheads="1"/>
        </xdr:cNvSpPr>
      </xdr:nvSpPr>
      <xdr:spPr bwMode="auto">
        <a:xfrm>
          <a:off x="2886075" y="7578852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28321</xdr:rowOff>
    </xdr:to>
    <xdr:sp macro="" textlink="">
      <xdr:nvSpPr>
        <xdr:cNvPr id="337" name="Text Box 2">
          <a:extLst>
            <a:ext uri="{FF2B5EF4-FFF2-40B4-BE49-F238E27FC236}">
              <a16:creationId xmlns:a16="http://schemas.microsoft.com/office/drawing/2014/main" id="{8A688361-D023-4154-813E-91C587EC1A5B}"/>
            </a:ext>
          </a:extLst>
        </xdr:cNvPr>
        <xdr:cNvSpPr txBox="1">
          <a:spLocks noChangeArrowheads="1"/>
        </xdr:cNvSpPr>
      </xdr:nvSpPr>
      <xdr:spPr bwMode="auto">
        <a:xfrm>
          <a:off x="2886075" y="7578852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28321</xdr:rowOff>
    </xdr:to>
    <xdr:sp macro="" textlink="">
      <xdr:nvSpPr>
        <xdr:cNvPr id="338" name="Text Box 2">
          <a:extLst>
            <a:ext uri="{FF2B5EF4-FFF2-40B4-BE49-F238E27FC236}">
              <a16:creationId xmlns:a16="http://schemas.microsoft.com/office/drawing/2014/main" id="{D12B82EB-1031-421C-8971-D98FC66D30CC}"/>
            </a:ext>
          </a:extLst>
        </xdr:cNvPr>
        <xdr:cNvSpPr txBox="1">
          <a:spLocks noChangeArrowheads="1"/>
        </xdr:cNvSpPr>
      </xdr:nvSpPr>
      <xdr:spPr bwMode="auto">
        <a:xfrm>
          <a:off x="2886075" y="75788520"/>
          <a:ext cx="76200" cy="2003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16843</xdr:rowOff>
    </xdr:to>
    <xdr:sp macro="" textlink="">
      <xdr:nvSpPr>
        <xdr:cNvPr id="339" name="Text Box 2">
          <a:extLst>
            <a:ext uri="{FF2B5EF4-FFF2-40B4-BE49-F238E27FC236}">
              <a16:creationId xmlns:a16="http://schemas.microsoft.com/office/drawing/2014/main" id="{EEC77419-5C7E-4513-A4FD-B41F02EAC517}"/>
            </a:ext>
          </a:extLst>
        </xdr:cNvPr>
        <xdr:cNvSpPr txBox="1">
          <a:spLocks noChangeArrowheads="1"/>
        </xdr:cNvSpPr>
      </xdr:nvSpPr>
      <xdr:spPr bwMode="auto">
        <a:xfrm>
          <a:off x="2886075" y="7578852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16843</xdr:rowOff>
    </xdr:to>
    <xdr:sp macro="" textlink="">
      <xdr:nvSpPr>
        <xdr:cNvPr id="340" name="Text Box 2">
          <a:extLst>
            <a:ext uri="{FF2B5EF4-FFF2-40B4-BE49-F238E27FC236}">
              <a16:creationId xmlns:a16="http://schemas.microsoft.com/office/drawing/2014/main" id="{050AE612-C497-4D5C-8C49-A44B89C11392}"/>
            </a:ext>
          </a:extLst>
        </xdr:cNvPr>
        <xdr:cNvSpPr txBox="1">
          <a:spLocks noChangeArrowheads="1"/>
        </xdr:cNvSpPr>
      </xdr:nvSpPr>
      <xdr:spPr bwMode="auto">
        <a:xfrm>
          <a:off x="2886075" y="7578852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16843</xdr:rowOff>
    </xdr:to>
    <xdr:sp macro="" textlink="">
      <xdr:nvSpPr>
        <xdr:cNvPr id="341" name="Text Box 2">
          <a:extLst>
            <a:ext uri="{FF2B5EF4-FFF2-40B4-BE49-F238E27FC236}">
              <a16:creationId xmlns:a16="http://schemas.microsoft.com/office/drawing/2014/main" id="{8523D387-AE4E-42B3-B30C-DD7E5F65C2E1}"/>
            </a:ext>
          </a:extLst>
        </xdr:cNvPr>
        <xdr:cNvSpPr txBox="1">
          <a:spLocks noChangeArrowheads="1"/>
        </xdr:cNvSpPr>
      </xdr:nvSpPr>
      <xdr:spPr bwMode="auto">
        <a:xfrm>
          <a:off x="2886075" y="7578852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16843</xdr:rowOff>
    </xdr:to>
    <xdr:sp macro="" textlink="">
      <xdr:nvSpPr>
        <xdr:cNvPr id="342" name="Text Box 2">
          <a:extLst>
            <a:ext uri="{FF2B5EF4-FFF2-40B4-BE49-F238E27FC236}">
              <a16:creationId xmlns:a16="http://schemas.microsoft.com/office/drawing/2014/main" id="{F34A2200-F146-470E-A060-629F440CABE7}"/>
            </a:ext>
          </a:extLst>
        </xdr:cNvPr>
        <xdr:cNvSpPr txBox="1">
          <a:spLocks noChangeArrowheads="1"/>
        </xdr:cNvSpPr>
      </xdr:nvSpPr>
      <xdr:spPr bwMode="auto">
        <a:xfrm>
          <a:off x="2886075" y="7578852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16843</xdr:rowOff>
    </xdr:to>
    <xdr:sp macro="" textlink="">
      <xdr:nvSpPr>
        <xdr:cNvPr id="343" name="Text Box 2">
          <a:extLst>
            <a:ext uri="{FF2B5EF4-FFF2-40B4-BE49-F238E27FC236}">
              <a16:creationId xmlns:a16="http://schemas.microsoft.com/office/drawing/2014/main" id="{5BE5C1D5-B75C-42B7-8714-1C2C5F7937DC}"/>
            </a:ext>
          </a:extLst>
        </xdr:cNvPr>
        <xdr:cNvSpPr txBox="1">
          <a:spLocks noChangeArrowheads="1"/>
        </xdr:cNvSpPr>
      </xdr:nvSpPr>
      <xdr:spPr bwMode="auto">
        <a:xfrm>
          <a:off x="2886075" y="7578852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16843</xdr:rowOff>
    </xdr:to>
    <xdr:sp macro="" textlink="">
      <xdr:nvSpPr>
        <xdr:cNvPr id="344" name="Text Box 2">
          <a:extLst>
            <a:ext uri="{FF2B5EF4-FFF2-40B4-BE49-F238E27FC236}">
              <a16:creationId xmlns:a16="http://schemas.microsoft.com/office/drawing/2014/main" id="{73179839-7162-447C-B2C0-C59B44DC9E89}"/>
            </a:ext>
          </a:extLst>
        </xdr:cNvPr>
        <xdr:cNvSpPr txBox="1">
          <a:spLocks noChangeArrowheads="1"/>
        </xdr:cNvSpPr>
      </xdr:nvSpPr>
      <xdr:spPr bwMode="auto">
        <a:xfrm>
          <a:off x="2886075" y="7578852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16843</xdr:rowOff>
    </xdr:to>
    <xdr:sp macro="" textlink="">
      <xdr:nvSpPr>
        <xdr:cNvPr id="345" name="Text Box 2">
          <a:extLst>
            <a:ext uri="{FF2B5EF4-FFF2-40B4-BE49-F238E27FC236}">
              <a16:creationId xmlns:a16="http://schemas.microsoft.com/office/drawing/2014/main" id="{2355F1FD-74A9-4B26-A3B1-6521238B6B5D}"/>
            </a:ext>
          </a:extLst>
        </xdr:cNvPr>
        <xdr:cNvSpPr txBox="1">
          <a:spLocks noChangeArrowheads="1"/>
        </xdr:cNvSpPr>
      </xdr:nvSpPr>
      <xdr:spPr bwMode="auto">
        <a:xfrm>
          <a:off x="2886075" y="7578852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104775</xdr:colOff>
      <xdr:row>143</xdr:row>
      <xdr:rowOff>0</xdr:rowOff>
    </xdr:from>
    <xdr:to>
      <xdr:col>3</xdr:col>
      <xdr:colOff>180975</xdr:colOff>
      <xdr:row>144</xdr:row>
      <xdr:rowOff>16843</xdr:rowOff>
    </xdr:to>
    <xdr:sp macro="" textlink="">
      <xdr:nvSpPr>
        <xdr:cNvPr id="346" name="Text Box 2">
          <a:extLst>
            <a:ext uri="{FF2B5EF4-FFF2-40B4-BE49-F238E27FC236}">
              <a16:creationId xmlns:a16="http://schemas.microsoft.com/office/drawing/2014/main" id="{06E07C56-86A7-4D58-8904-9B8F08116E71}"/>
            </a:ext>
          </a:extLst>
        </xdr:cNvPr>
        <xdr:cNvSpPr txBox="1">
          <a:spLocks noChangeArrowheads="1"/>
        </xdr:cNvSpPr>
      </xdr:nvSpPr>
      <xdr:spPr bwMode="auto">
        <a:xfrm>
          <a:off x="2886075" y="75788520"/>
          <a:ext cx="76200" cy="1888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vilys.zarasai.lt/avilys/ofiles/default/431518ee-8478-424b-892b-9188b473a87a/Kopija+&#8222;1-14+programos+BENDRA&#8220;+kopija_24-26planavimas.xlsx" TargetMode="External"/><Relationship Id="rId1" Type="http://schemas.openxmlformats.org/officeDocument/2006/relationships/externalLinkPath" Target="https://avilys.zarasai.lt/avilys/ofiles/default/431518ee-8478-424b-892b-9188b473a87a/Kopija+&#8222;1-14+programos+BENDRA&#8220;+kopija_24-26planavima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DSUK70\Desktop\Kopija%201-14%20programos%20BENDRA%20kopija_24-26%20planavimas%20ZKM%2011-27.xlsx" TargetMode="External"/><Relationship Id="rId1" Type="http://schemas.openxmlformats.org/officeDocument/2006/relationships/externalLinkPath" Target="https://avilys.zarasai.lt/Users/DSUK70/Desktop/24KPP/Kopija%201-14%20programos%20BENDRA%20kopija_24-26%20planavimas%20ZKM%2011-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 lentelė-2024"/>
      <sheetName val="01 programa"/>
      <sheetName val="03 programa"/>
      <sheetName val="06 programa"/>
      <sheetName val="08 programa"/>
      <sheetName val="09 programa"/>
      <sheetName val="13 programa"/>
      <sheetName val="14 programa"/>
      <sheetName val="01R"/>
      <sheetName val="03R"/>
      <sheetName val="06R"/>
      <sheetName val="08R"/>
      <sheetName val="09R"/>
      <sheetName val="13R"/>
      <sheetName val="14R"/>
    </sheetNames>
    <sheetDataSet>
      <sheetData sheetId="0" refreshError="1"/>
      <sheetData sheetId="1" refreshError="1"/>
      <sheetData sheetId="2" refreshError="1"/>
      <sheetData sheetId="3" refreshError="1"/>
      <sheetData sheetId="4" refreshError="1">
        <row r="16">
          <cell r="L16">
            <v>4</v>
          </cell>
          <cell r="R16">
            <v>4</v>
          </cell>
          <cell r="S16">
            <v>4</v>
          </cell>
          <cell r="W16" t="str">
            <v>1(4)</v>
          </cell>
          <cell r="X16" t="str">
            <v>1(3)</v>
          </cell>
          <cell r="Y16" t="str">
            <v>1(3)</v>
          </cell>
        </row>
        <row r="17">
          <cell r="L17">
            <v>1</v>
          </cell>
          <cell r="R17">
            <v>1.6</v>
          </cell>
          <cell r="S17">
            <v>1.6</v>
          </cell>
          <cell r="W17">
            <v>2</v>
          </cell>
          <cell r="X17">
            <v>3</v>
          </cell>
          <cell r="Y17">
            <v>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 lentelė-2024"/>
      <sheetName val="01 programa"/>
      <sheetName val="03 programa"/>
      <sheetName val="06 programa"/>
      <sheetName val="08 programa"/>
      <sheetName val="09 programa"/>
      <sheetName val="13 programa"/>
      <sheetName val="14 programa"/>
      <sheetName val="01R"/>
      <sheetName val="03R"/>
      <sheetName val="06R"/>
      <sheetName val="08R"/>
      <sheetName val="09R"/>
      <sheetName val="13R"/>
      <sheetName val="14R"/>
    </sheetNames>
    <sheetDataSet>
      <sheetData sheetId="0" refreshError="1"/>
      <sheetData sheetId="1" refreshError="1"/>
      <sheetData sheetId="2" refreshError="1"/>
      <sheetData sheetId="3" refreshError="1"/>
      <sheetData sheetId="4" refreshError="1">
        <row r="24">
          <cell r="U24" t="str">
            <v>Mokymų sk. / dalyvių sk./Edukacijų sk/ parodų sk./lankytojų sk.</v>
          </cell>
          <cell r="W24" t="str">
            <v>13/20/20/15/700</v>
          </cell>
          <cell r="X24" t="str">
            <v>15/30/20/15/800</v>
          </cell>
          <cell r="Y24" t="str">
            <v>15/30/20/17/900</v>
          </cell>
        </row>
        <row r="26">
          <cell r="W26" t="str">
            <v>1/4/4/4/5000</v>
          </cell>
          <cell r="X26" t="str">
            <v>1/2/4/5/6000</v>
          </cell>
          <cell r="Y26" t="str">
            <v>1/2/4/4/5000</v>
          </cell>
        </row>
        <row r="27">
          <cell r="X27">
            <v>1</v>
          </cell>
          <cell r="Y27">
            <v>1</v>
          </cell>
        </row>
        <row r="34">
          <cell r="W34" t="str">
            <v>4/2/150</v>
          </cell>
          <cell r="X34" t="str">
            <v>4/1/150</v>
          </cell>
          <cell r="Y34" t="str">
            <v>4/2/200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s3">
    <tabColor theme="6" tint="0.59999389629810485"/>
  </sheetPr>
  <dimension ref="A1:N126"/>
  <sheetViews>
    <sheetView zoomScale="82" zoomScaleNormal="82" workbookViewId="0">
      <pane ySplit="11" topLeftCell="A53" activePane="bottomLeft" state="frozen"/>
      <selection pane="bottomLeft" activeCell="P7" sqref="P7"/>
    </sheetView>
  </sheetViews>
  <sheetFormatPr defaultColWidth="9.140625" defaultRowHeight="12.75"/>
  <cols>
    <col min="1" max="1" width="9.85546875" style="25" customWidth="1"/>
    <col min="2" max="2" width="19" style="43" customWidth="1"/>
    <col min="3" max="3" width="4.85546875" style="44" customWidth="1"/>
    <col min="4" max="4" width="5" style="26" customWidth="1"/>
    <col min="5" max="5" width="7.5703125" style="26" customWidth="1"/>
    <col min="6" max="6" width="12.85546875" style="626" customWidth="1"/>
    <col min="7" max="7" width="10.28515625" style="626" customWidth="1"/>
    <col min="8" max="8" width="9.5703125" style="626" customWidth="1"/>
    <col min="9" max="9" width="10.28515625" style="43" customWidth="1"/>
    <col min="10" max="10" width="23.5703125" style="46" customWidth="1"/>
    <col min="11" max="11" width="7.85546875" style="47" customWidth="1"/>
    <col min="12" max="12" width="7.5703125" style="47" customWidth="1"/>
    <col min="13" max="13" width="8.140625" style="47" customWidth="1"/>
    <col min="14" max="14" width="9.7109375" style="25" customWidth="1"/>
    <col min="15" max="16384" width="9.140625" style="26"/>
  </cols>
  <sheetData>
    <row r="1" spans="1:14" s="24" customFormat="1" ht="56.25" customHeight="1">
      <c r="A1" s="478"/>
      <c r="B1" s="201"/>
      <c r="C1" s="201"/>
      <c r="D1" s="201"/>
      <c r="E1" s="201"/>
      <c r="F1" s="125"/>
      <c r="G1" s="125"/>
      <c r="H1" s="647"/>
      <c r="I1" s="493"/>
      <c r="J1" s="81"/>
      <c r="K1" s="921" t="s">
        <v>1781</v>
      </c>
      <c r="L1" s="921"/>
      <c r="M1" s="921"/>
      <c r="N1" s="921"/>
    </row>
    <row r="2" spans="1:14" s="24" customFormat="1" ht="45" customHeight="1">
      <c r="A2" s="478"/>
      <c r="B2" s="201"/>
      <c r="C2" s="201"/>
      <c r="D2" s="201"/>
      <c r="E2" s="201"/>
      <c r="F2" s="125"/>
      <c r="G2" s="125"/>
      <c r="H2" s="647"/>
      <c r="I2" s="493"/>
      <c r="J2" s="81"/>
      <c r="K2" s="921" t="s">
        <v>1782</v>
      </c>
      <c r="L2" s="921"/>
      <c r="M2" s="921"/>
      <c r="N2" s="921"/>
    </row>
    <row r="3" spans="1:14" ht="15.75">
      <c r="A3" s="401" t="s">
        <v>1625</v>
      </c>
      <c r="B3" s="27"/>
      <c r="C3" s="27"/>
      <c r="D3" s="27"/>
      <c r="E3" s="27"/>
      <c r="F3" s="128"/>
      <c r="G3" s="128"/>
      <c r="H3" s="647"/>
      <c r="I3" s="493"/>
      <c r="J3" s="81"/>
      <c r="K3" s="26"/>
      <c r="L3" s="948" t="s">
        <v>1624</v>
      </c>
      <c r="M3" s="948"/>
    </row>
    <row r="4" spans="1:14" s="27" customFormat="1" ht="13.5" customHeight="1">
      <c r="A4" s="401" t="s">
        <v>1610</v>
      </c>
      <c r="F4" s="128"/>
      <c r="G4" s="128"/>
      <c r="H4" s="686"/>
      <c r="I4" s="687"/>
      <c r="J4" s="688"/>
      <c r="L4" s="948"/>
      <c r="M4" s="948"/>
    </row>
    <row r="5" spans="1:14" ht="27" customHeight="1">
      <c r="A5" s="1010" t="s">
        <v>1393</v>
      </c>
      <c r="B5" s="1010"/>
      <c r="C5" s="1010"/>
      <c r="D5" s="1010"/>
      <c r="E5" s="1010"/>
      <c r="F5" s="1010"/>
      <c r="G5" s="1010"/>
      <c r="H5" s="1010"/>
      <c r="I5" s="1010"/>
      <c r="J5" s="1010"/>
      <c r="K5" s="1010"/>
      <c r="L5" s="1010"/>
      <c r="M5" s="1010"/>
      <c r="N5" s="1010"/>
    </row>
    <row r="6" spans="1:14" ht="13.5" thickBot="1">
      <c r="A6" s="401"/>
      <c r="B6" s="28"/>
      <c r="C6" s="29"/>
      <c r="D6" s="30"/>
      <c r="E6" s="30"/>
      <c r="F6" s="625"/>
      <c r="G6" s="625"/>
      <c r="H6" s="648"/>
      <c r="I6" s="278"/>
      <c r="J6" s="31"/>
    </row>
    <row r="7" spans="1:14" s="46" customFormat="1">
      <c r="A7" s="937" t="s">
        <v>0</v>
      </c>
      <c r="B7" s="1000" t="s">
        <v>1</v>
      </c>
      <c r="C7" s="937" t="s">
        <v>1648</v>
      </c>
      <c r="D7" s="937" t="s">
        <v>3</v>
      </c>
      <c r="E7" s="941" t="s">
        <v>2</v>
      </c>
      <c r="F7" s="997" t="s">
        <v>1390</v>
      </c>
      <c r="G7" s="1028" t="s">
        <v>1391</v>
      </c>
      <c r="H7" s="1031" t="s">
        <v>1392</v>
      </c>
      <c r="I7" s="944" t="s">
        <v>126</v>
      </c>
      <c r="J7" s="1017" t="s">
        <v>63</v>
      </c>
      <c r="K7" s="1018"/>
      <c r="L7" s="1018"/>
      <c r="M7" s="1019"/>
      <c r="N7" s="924" t="s">
        <v>23</v>
      </c>
    </row>
    <row r="8" spans="1:14" s="46" customFormat="1" ht="13.5" thickBot="1">
      <c r="A8" s="938"/>
      <c r="B8" s="1001"/>
      <c r="C8" s="938"/>
      <c r="D8" s="938"/>
      <c r="E8" s="942"/>
      <c r="F8" s="998"/>
      <c r="G8" s="1029"/>
      <c r="H8" s="1032"/>
      <c r="I8" s="945"/>
      <c r="J8" s="1020"/>
      <c r="K8" s="1021"/>
      <c r="L8" s="1021"/>
      <c r="M8" s="1022"/>
      <c r="N8" s="925"/>
    </row>
    <row r="9" spans="1:14" s="46" customFormat="1">
      <c r="A9" s="939"/>
      <c r="B9" s="1001"/>
      <c r="C9" s="939"/>
      <c r="D9" s="939"/>
      <c r="E9" s="942"/>
      <c r="F9" s="998"/>
      <c r="G9" s="1029"/>
      <c r="H9" s="1032"/>
      <c r="I9" s="946"/>
      <c r="J9" s="1025" t="s">
        <v>19</v>
      </c>
      <c r="K9" s="1023" t="s">
        <v>67</v>
      </c>
      <c r="L9" s="1023" t="s">
        <v>84</v>
      </c>
      <c r="M9" s="1023" t="s">
        <v>872</v>
      </c>
      <c r="N9" s="925"/>
    </row>
    <row r="10" spans="1:14" s="46" customFormat="1" ht="50.25" customHeight="1" thickBot="1">
      <c r="A10" s="940"/>
      <c r="B10" s="1002"/>
      <c r="C10" s="940"/>
      <c r="D10" s="940"/>
      <c r="E10" s="943"/>
      <c r="F10" s="999"/>
      <c r="G10" s="1030"/>
      <c r="H10" s="1033"/>
      <c r="I10" s="947"/>
      <c r="J10" s="1026"/>
      <c r="K10" s="1024"/>
      <c r="L10" s="1024"/>
      <c r="M10" s="1024"/>
      <c r="N10" s="926"/>
    </row>
    <row r="11" spans="1:14" s="47" customFormat="1" ht="13.5" thickBot="1">
      <c r="A11" s="695" t="s">
        <v>8</v>
      </c>
      <c r="B11" s="696" t="s">
        <v>9</v>
      </c>
      <c r="C11" s="697" t="s">
        <v>10</v>
      </c>
      <c r="D11" s="697" t="s">
        <v>11</v>
      </c>
      <c r="E11" s="696" t="s">
        <v>18</v>
      </c>
      <c r="F11" s="698">
        <v>6</v>
      </c>
      <c r="G11" s="699">
        <v>7</v>
      </c>
      <c r="H11" s="700">
        <v>8</v>
      </c>
      <c r="I11" s="701" t="s">
        <v>681</v>
      </c>
      <c r="J11" s="697" t="s">
        <v>7</v>
      </c>
      <c r="K11" s="702" t="s">
        <v>105</v>
      </c>
      <c r="L11" s="702" t="s">
        <v>106</v>
      </c>
      <c r="M11" s="703" t="s">
        <v>86</v>
      </c>
      <c r="N11" s="704" t="s">
        <v>90</v>
      </c>
    </row>
    <row r="12" spans="1:14" s="18" customFormat="1" ht="13.5" thickBot="1">
      <c r="A12" s="480" t="s">
        <v>4</v>
      </c>
      <c r="B12" s="1003" t="s">
        <v>108</v>
      </c>
      <c r="C12" s="1003"/>
      <c r="D12" s="1003"/>
      <c r="E12" s="1003"/>
      <c r="F12" s="649"/>
      <c r="G12" s="649"/>
      <c r="H12" s="649"/>
      <c r="I12" s="494"/>
      <c r="J12" s="22"/>
      <c r="K12" s="77"/>
      <c r="L12" s="77"/>
      <c r="M12" s="77"/>
      <c r="N12" s="60"/>
    </row>
    <row r="13" spans="1:14" s="18" customFormat="1" ht="13.5" thickBot="1">
      <c r="A13" s="480" t="s">
        <v>1364</v>
      </c>
      <c r="B13" s="1004" t="s">
        <v>110</v>
      </c>
      <c r="C13" s="1004"/>
      <c r="D13" s="1004"/>
      <c r="E13" s="1004"/>
      <c r="F13" s="609"/>
      <c r="G13" s="609"/>
      <c r="H13" s="609"/>
      <c r="I13" s="495"/>
      <c r="J13" s="22"/>
      <c r="K13" s="77"/>
      <c r="L13" s="77"/>
      <c r="M13" s="77"/>
      <c r="N13" s="60"/>
    </row>
    <row r="14" spans="1:14" ht="63.75">
      <c r="A14" s="932" t="s">
        <v>1365</v>
      </c>
      <c r="B14" s="949" t="s">
        <v>48</v>
      </c>
      <c r="C14" s="77" t="s">
        <v>8</v>
      </c>
      <c r="D14" s="36" t="s">
        <v>20</v>
      </c>
      <c r="E14" s="37" t="s">
        <v>47</v>
      </c>
      <c r="F14" s="146">
        <v>670</v>
      </c>
      <c r="G14" s="113">
        <v>750</v>
      </c>
      <c r="H14" s="117">
        <v>750</v>
      </c>
      <c r="I14" s="932" t="s">
        <v>88</v>
      </c>
      <c r="J14" s="485" t="s">
        <v>1520</v>
      </c>
      <c r="K14" s="48" t="s">
        <v>1524</v>
      </c>
      <c r="L14" s="48" t="s">
        <v>1502</v>
      </c>
      <c r="M14" s="48" t="s">
        <v>1502</v>
      </c>
      <c r="N14" s="63" t="s">
        <v>28</v>
      </c>
    </row>
    <row r="15" spans="1:14" ht="38.25">
      <c r="A15" s="932"/>
      <c r="B15" s="950"/>
      <c r="C15" s="61" t="s">
        <v>8</v>
      </c>
      <c r="D15" s="32" t="s">
        <v>20</v>
      </c>
      <c r="E15" s="40" t="s">
        <v>47</v>
      </c>
      <c r="F15" s="97"/>
      <c r="G15" s="94"/>
      <c r="H15" s="85"/>
      <c r="I15" s="932"/>
      <c r="J15" s="485" t="s">
        <v>1538</v>
      </c>
      <c r="K15" s="48" t="s">
        <v>1521</v>
      </c>
      <c r="L15" s="48" t="s">
        <v>1522</v>
      </c>
      <c r="M15" s="48" t="s">
        <v>1523</v>
      </c>
      <c r="N15" s="63" t="s">
        <v>28</v>
      </c>
    </row>
    <row r="16" spans="1:14" ht="38.25">
      <c r="A16" s="932"/>
      <c r="B16" s="950"/>
      <c r="C16" s="61" t="s">
        <v>8</v>
      </c>
      <c r="D16" s="32" t="s">
        <v>20</v>
      </c>
      <c r="E16" s="40" t="s">
        <v>47</v>
      </c>
      <c r="F16" s="97">
        <v>2</v>
      </c>
      <c r="G16" s="94">
        <v>5</v>
      </c>
      <c r="H16" s="85">
        <v>5</v>
      </c>
      <c r="I16" s="932"/>
      <c r="J16" s="485" t="s">
        <v>71</v>
      </c>
      <c r="K16" s="48" t="s">
        <v>106</v>
      </c>
      <c r="L16" s="48" t="s">
        <v>106</v>
      </c>
      <c r="M16" s="48" t="s">
        <v>106</v>
      </c>
      <c r="N16" s="63" t="s">
        <v>28</v>
      </c>
    </row>
    <row r="17" spans="1:14" ht="40.5" customHeight="1">
      <c r="A17" s="932"/>
      <c r="B17" s="950"/>
      <c r="C17" s="61" t="s">
        <v>8</v>
      </c>
      <c r="D17" s="32" t="s">
        <v>20</v>
      </c>
      <c r="E17" s="40" t="s">
        <v>47</v>
      </c>
      <c r="F17" s="97">
        <v>25.85</v>
      </c>
      <c r="G17" s="97">
        <v>18</v>
      </c>
      <c r="H17" s="85">
        <v>18</v>
      </c>
      <c r="I17" s="932"/>
      <c r="J17" s="485" t="s">
        <v>951</v>
      </c>
      <c r="K17" s="48" t="s">
        <v>8</v>
      </c>
      <c r="L17" s="48" t="s">
        <v>8</v>
      </c>
      <c r="M17" s="48" t="s">
        <v>8</v>
      </c>
      <c r="N17" s="63" t="s">
        <v>28</v>
      </c>
    </row>
    <row r="18" spans="1:14" ht="25.5">
      <c r="A18" s="932"/>
      <c r="B18" s="950"/>
      <c r="C18" s="61" t="s">
        <v>8</v>
      </c>
      <c r="D18" s="32" t="s">
        <v>20</v>
      </c>
      <c r="E18" s="40" t="s">
        <v>47</v>
      </c>
      <c r="F18" s="97">
        <v>3.2</v>
      </c>
      <c r="G18" s="97"/>
      <c r="H18" s="85"/>
      <c r="I18" s="932"/>
      <c r="J18" s="485" t="s">
        <v>1808</v>
      </c>
      <c r="K18" s="48" t="s">
        <v>1019</v>
      </c>
      <c r="L18" s="48"/>
      <c r="M18" s="48"/>
      <c r="N18" s="63" t="s">
        <v>28</v>
      </c>
    </row>
    <row r="19" spans="1:14" ht="51">
      <c r="A19" s="932"/>
      <c r="B19" s="950"/>
      <c r="C19" s="61" t="s">
        <v>8</v>
      </c>
      <c r="D19" s="32" t="s">
        <v>20</v>
      </c>
      <c r="E19" s="40" t="s">
        <v>47</v>
      </c>
      <c r="F19" s="149">
        <v>26.4</v>
      </c>
      <c r="G19" s="97">
        <v>20</v>
      </c>
      <c r="H19" s="85">
        <v>20</v>
      </c>
      <c r="I19" s="932"/>
      <c r="J19" s="485" t="s">
        <v>1204</v>
      </c>
      <c r="K19" s="48" t="s">
        <v>142</v>
      </c>
      <c r="L19" s="48"/>
      <c r="M19" s="48"/>
      <c r="N19" s="63" t="s">
        <v>28</v>
      </c>
    </row>
    <row r="20" spans="1:14" ht="26.25" thickBot="1">
      <c r="A20" s="932"/>
      <c r="B20" s="950"/>
      <c r="C20" s="34">
        <v>1</v>
      </c>
      <c r="D20" s="78" t="s">
        <v>20</v>
      </c>
      <c r="E20" s="39" t="s">
        <v>34</v>
      </c>
      <c r="F20" s="97">
        <v>3</v>
      </c>
      <c r="G20" s="94">
        <v>3</v>
      </c>
      <c r="H20" s="85">
        <v>3</v>
      </c>
      <c r="I20" s="932"/>
      <c r="J20" s="402" t="s">
        <v>75</v>
      </c>
      <c r="K20" s="7" t="s">
        <v>9</v>
      </c>
      <c r="L20" s="7" t="s">
        <v>9</v>
      </c>
      <c r="M20" s="7" t="s">
        <v>9</v>
      </c>
      <c r="N20" s="63" t="s">
        <v>28</v>
      </c>
    </row>
    <row r="21" spans="1:14" s="18" customFormat="1" ht="13.5" thickBot="1">
      <c r="A21" s="932"/>
      <c r="B21" s="951"/>
      <c r="C21" s="9"/>
      <c r="D21" s="952" t="s">
        <v>16</v>
      </c>
      <c r="E21" s="953"/>
      <c r="F21" s="564">
        <f>SUM(F14:F20)</f>
        <v>730.45</v>
      </c>
      <c r="G21" s="270">
        <f>SUM(G14:G20)</f>
        <v>796</v>
      </c>
      <c r="H21" s="269">
        <f>SUM(H14:H20)</f>
        <v>796</v>
      </c>
      <c r="I21" s="932"/>
      <c r="J21" s="253"/>
      <c r="K21" s="10"/>
      <c r="L21" s="10"/>
      <c r="M21" s="10"/>
      <c r="N21" s="60"/>
    </row>
    <row r="22" spans="1:14" s="81" customFormat="1" ht="51">
      <c r="A22" s="932" t="s">
        <v>1367</v>
      </c>
      <c r="B22" s="930" t="s">
        <v>1036</v>
      </c>
      <c r="C22" s="77" t="s">
        <v>1232</v>
      </c>
      <c r="D22" s="21" t="s">
        <v>20</v>
      </c>
      <c r="E22" s="33" t="s">
        <v>34</v>
      </c>
      <c r="F22" s="134"/>
      <c r="G22" s="134">
        <v>10</v>
      </c>
      <c r="H22" s="134"/>
      <c r="I22" s="932" t="s">
        <v>88</v>
      </c>
      <c r="J22" s="405" t="s">
        <v>1037</v>
      </c>
      <c r="K22" s="20"/>
      <c r="L22" s="49"/>
      <c r="M22" s="49">
        <v>1</v>
      </c>
      <c r="N22" s="63" t="s">
        <v>28</v>
      </c>
    </row>
    <row r="23" spans="1:14" s="81" customFormat="1" ht="13.5" thickBot="1">
      <c r="A23" s="932"/>
      <c r="B23" s="930"/>
      <c r="C23" s="61" t="s">
        <v>1232</v>
      </c>
      <c r="D23" s="32" t="s">
        <v>79</v>
      </c>
      <c r="E23" s="33" t="s">
        <v>34</v>
      </c>
      <c r="F23" s="134"/>
      <c r="G23" s="134">
        <v>830</v>
      </c>
      <c r="H23" s="134">
        <v>330</v>
      </c>
      <c r="I23" s="932"/>
      <c r="J23" s="405"/>
      <c r="K23" s="20"/>
      <c r="L23" s="49"/>
      <c r="M23" s="20"/>
      <c r="N23" s="63" t="s">
        <v>28</v>
      </c>
    </row>
    <row r="24" spans="1:14" s="81" customFormat="1" ht="13.5" thickBot="1">
      <c r="A24" s="932"/>
      <c r="B24" s="931"/>
      <c r="C24" s="80"/>
      <c r="D24" s="1038" t="s">
        <v>16</v>
      </c>
      <c r="E24" s="977"/>
      <c r="F24" s="92">
        <f t="shared" ref="F24" si="0">SUM(F22:F23)</f>
        <v>0</v>
      </c>
      <c r="G24" s="96">
        <f>SUM(G22:G23)</f>
        <v>840</v>
      </c>
      <c r="H24" s="133">
        <f>SUM(H22:H23)</f>
        <v>330</v>
      </c>
      <c r="I24" s="932"/>
      <c r="J24" s="405"/>
      <c r="K24" s="7"/>
      <c r="L24" s="7"/>
      <c r="M24" s="7"/>
      <c r="N24" s="59"/>
    </row>
    <row r="25" spans="1:14" s="18" customFormat="1" ht="13.5" thickBot="1">
      <c r="A25" s="479" t="s">
        <v>1364</v>
      </c>
      <c r="B25" s="954" t="s">
        <v>15</v>
      </c>
      <c r="C25" s="954"/>
      <c r="D25" s="954"/>
      <c r="E25" s="955"/>
      <c r="F25" s="650">
        <f t="shared" ref="F25:H25" si="1">SUM(F21+F24)</f>
        <v>730.45</v>
      </c>
      <c r="G25" s="650">
        <f t="shared" si="1"/>
        <v>1636</v>
      </c>
      <c r="H25" s="651">
        <f t="shared" si="1"/>
        <v>1126</v>
      </c>
      <c r="I25" s="479"/>
      <c r="J25" s="20"/>
      <c r="K25" s="7"/>
      <c r="L25" s="7"/>
      <c r="M25" s="7"/>
      <c r="N25" s="22"/>
    </row>
    <row r="26" spans="1:14" s="18" customFormat="1" ht="13.5" thickBot="1">
      <c r="A26" s="480" t="s">
        <v>1368</v>
      </c>
      <c r="B26" s="1037" t="s">
        <v>107</v>
      </c>
      <c r="C26" s="1037"/>
      <c r="D26" s="1037"/>
      <c r="E26" s="1037"/>
      <c r="F26" s="609"/>
      <c r="G26" s="652"/>
      <c r="H26" s="609"/>
      <c r="I26" s="480"/>
      <c r="J26" s="80"/>
      <c r="K26" s="77"/>
      <c r="L26" s="77"/>
      <c r="M26" s="77"/>
      <c r="N26" s="60"/>
    </row>
    <row r="27" spans="1:14" ht="38.25">
      <c r="A27" s="932" t="s">
        <v>1369</v>
      </c>
      <c r="B27" s="927" t="s">
        <v>35</v>
      </c>
      <c r="C27" s="38">
        <v>1</v>
      </c>
      <c r="D27" s="65" t="s">
        <v>20</v>
      </c>
      <c r="E27" s="62" t="s">
        <v>46</v>
      </c>
      <c r="F27" s="146">
        <v>3.1379999999999999</v>
      </c>
      <c r="G27" s="117"/>
      <c r="H27" s="117"/>
      <c r="I27" s="932"/>
      <c r="J27" s="405" t="s">
        <v>49</v>
      </c>
      <c r="K27" s="7" t="s">
        <v>65</v>
      </c>
      <c r="L27" s="7"/>
      <c r="M27" s="7"/>
      <c r="N27" s="63" t="s">
        <v>36</v>
      </c>
    </row>
    <row r="28" spans="1:14" ht="38.25">
      <c r="A28" s="932"/>
      <c r="B28" s="928"/>
      <c r="C28" s="34">
        <v>1</v>
      </c>
      <c r="D28" s="35" t="s">
        <v>20</v>
      </c>
      <c r="E28" s="33" t="s">
        <v>46</v>
      </c>
      <c r="F28" s="97">
        <v>9.1489999999999991</v>
      </c>
      <c r="G28" s="85"/>
      <c r="H28" s="85"/>
      <c r="I28" s="932"/>
      <c r="J28" s="405" t="s">
        <v>50</v>
      </c>
      <c r="K28" s="7" t="s">
        <v>65</v>
      </c>
      <c r="L28" s="7"/>
      <c r="M28" s="7"/>
      <c r="N28" s="63" t="s">
        <v>37</v>
      </c>
    </row>
    <row r="29" spans="1:14" ht="33.6" customHeight="1">
      <c r="A29" s="932"/>
      <c r="B29" s="928"/>
      <c r="C29" s="34">
        <v>1</v>
      </c>
      <c r="D29" s="35" t="s">
        <v>20</v>
      </c>
      <c r="E29" s="33" t="s">
        <v>46</v>
      </c>
      <c r="F29" s="97">
        <v>7.2889999999999997</v>
      </c>
      <c r="G29" s="85"/>
      <c r="H29" s="85"/>
      <c r="I29" s="932"/>
      <c r="J29" s="405" t="s">
        <v>51</v>
      </c>
      <c r="K29" s="7" t="s">
        <v>65</v>
      </c>
      <c r="L29" s="7"/>
      <c r="M29" s="7"/>
      <c r="N29" s="63" t="s">
        <v>38</v>
      </c>
    </row>
    <row r="30" spans="1:14" ht="38.25">
      <c r="A30" s="932"/>
      <c r="B30" s="928"/>
      <c r="C30" s="34">
        <v>1</v>
      </c>
      <c r="D30" s="35" t="s">
        <v>20</v>
      </c>
      <c r="E30" s="33" t="s">
        <v>46</v>
      </c>
      <c r="F30" s="97">
        <v>196.2</v>
      </c>
      <c r="G30" s="85">
        <v>280</v>
      </c>
      <c r="H30" s="85">
        <v>280</v>
      </c>
      <c r="I30" s="932"/>
      <c r="J30" s="405" t="s">
        <v>52</v>
      </c>
      <c r="K30" s="7" t="s">
        <v>66</v>
      </c>
      <c r="L30" s="7" t="s">
        <v>66</v>
      </c>
      <c r="M30" s="7" t="s">
        <v>66</v>
      </c>
      <c r="N30" s="63" t="s">
        <v>39</v>
      </c>
    </row>
    <row r="31" spans="1:14" ht="38.25">
      <c r="A31" s="932"/>
      <c r="B31" s="928"/>
      <c r="C31" s="34">
        <v>1</v>
      </c>
      <c r="D31" s="35" t="s">
        <v>20</v>
      </c>
      <c r="E31" s="33" t="s">
        <v>46</v>
      </c>
      <c r="F31" s="97">
        <v>33.595999999999997</v>
      </c>
      <c r="G31" s="85">
        <v>36</v>
      </c>
      <c r="H31" s="85">
        <v>36</v>
      </c>
      <c r="I31" s="932"/>
      <c r="J31" s="405" t="s">
        <v>53</v>
      </c>
      <c r="K31" s="7" t="s">
        <v>66</v>
      </c>
      <c r="L31" s="7" t="s">
        <v>66</v>
      </c>
      <c r="M31" s="7" t="s">
        <v>66</v>
      </c>
      <c r="N31" s="63" t="s">
        <v>40</v>
      </c>
    </row>
    <row r="32" spans="1:14" ht="38.25">
      <c r="A32" s="932"/>
      <c r="B32" s="928"/>
      <c r="C32" s="34">
        <v>1</v>
      </c>
      <c r="D32" s="35" t="s">
        <v>20</v>
      </c>
      <c r="E32" s="33" t="s">
        <v>46</v>
      </c>
      <c r="F32" s="97">
        <v>52.210999999999999</v>
      </c>
      <c r="G32" s="85">
        <v>80</v>
      </c>
      <c r="H32" s="85">
        <v>80</v>
      </c>
      <c r="I32" s="932"/>
      <c r="J32" s="405" t="s">
        <v>54</v>
      </c>
      <c r="K32" s="7" t="s">
        <v>66</v>
      </c>
      <c r="L32" s="7" t="s">
        <v>66</v>
      </c>
      <c r="M32" s="7" t="s">
        <v>66</v>
      </c>
      <c r="N32" s="63" t="s">
        <v>41</v>
      </c>
    </row>
    <row r="33" spans="1:14" ht="38.25">
      <c r="A33" s="932"/>
      <c r="B33" s="928"/>
      <c r="C33" s="34">
        <v>1</v>
      </c>
      <c r="D33" s="35" t="s">
        <v>20</v>
      </c>
      <c r="E33" s="33" t="s">
        <v>46</v>
      </c>
      <c r="F33" s="97">
        <v>1.448</v>
      </c>
      <c r="G33" s="85"/>
      <c r="H33" s="85"/>
      <c r="I33" s="932"/>
      <c r="J33" s="405" t="s">
        <v>55</v>
      </c>
      <c r="K33" s="7" t="s">
        <v>65</v>
      </c>
      <c r="L33" s="7"/>
      <c r="M33" s="7"/>
      <c r="N33" s="63" t="s">
        <v>42</v>
      </c>
    </row>
    <row r="34" spans="1:14" ht="38.25">
      <c r="A34" s="932"/>
      <c r="B34" s="928"/>
      <c r="C34" s="34">
        <v>1</v>
      </c>
      <c r="D34" s="35" t="s">
        <v>20</v>
      </c>
      <c r="E34" s="33" t="s">
        <v>46</v>
      </c>
      <c r="F34" s="97">
        <v>23.1</v>
      </c>
      <c r="G34" s="85">
        <v>23</v>
      </c>
      <c r="H34" s="85">
        <v>24</v>
      </c>
      <c r="I34" s="932"/>
      <c r="J34" s="405" t="s">
        <v>1344</v>
      </c>
      <c r="K34" s="7" t="s">
        <v>66</v>
      </c>
      <c r="L34" s="7" t="s">
        <v>66</v>
      </c>
      <c r="M34" s="7" t="s">
        <v>66</v>
      </c>
      <c r="N34" s="63" t="s">
        <v>43</v>
      </c>
    </row>
    <row r="35" spans="1:14" ht="38.25">
      <c r="A35" s="932"/>
      <c r="B35" s="928"/>
      <c r="C35" s="34">
        <v>1</v>
      </c>
      <c r="D35" s="35" t="s">
        <v>20</v>
      </c>
      <c r="E35" s="33" t="s">
        <v>46</v>
      </c>
      <c r="F35" s="149">
        <v>123.16800000000001</v>
      </c>
      <c r="G35" s="134"/>
      <c r="H35" s="134"/>
      <c r="I35" s="932"/>
      <c r="J35" s="405" t="s">
        <v>56</v>
      </c>
      <c r="K35" s="7" t="s">
        <v>65</v>
      </c>
      <c r="L35" s="7"/>
      <c r="M35" s="7"/>
      <c r="N35" s="63" t="s">
        <v>44</v>
      </c>
    </row>
    <row r="36" spans="1:14" ht="39" thickBot="1">
      <c r="A36" s="932"/>
      <c r="B36" s="928"/>
      <c r="C36" s="34">
        <v>1</v>
      </c>
      <c r="D36" s="21" t="s">
        <v>20</v>
      </c>
      <c r="E36" s="33" t="s">
        <v>46</v>
      </c>
      <c r="F36" s="97">
        <v>494.31599999999997</v>
      </c>
      <c r="G36" s="85">
        <v>663</v>
      </c>
      <c r="H36" s="85">
        <v>703</v>
      </c>
      <c r="I36" s="932"/>
      <c r="J36" s="405" t="s">
        <v>57</v>
      </c>
      <c r="K36" s="7" t="s">
        <v>66</v>
      </c>
      <c r="L36" s="7" t="s">
        <v>66</v>
      </c>
      <c r="M36" s="7" t="s">
        <v>66</v>
      </c>
      <c r="N36" s="63" t="s">
        <v>45</v>
      </c>
    </row>
    <row r="37" spans="1:14" s="18" customFormat="1" ht="13.5" customHeight="1" thickBot="1">
      <c r="A37" s="932"/>
      <c r="B37" s="928"/>
      <c r="C37" s="56"/>
      <c r="D37" s="933" t="s">
        <v>16</v>
      </c>
      <c r="E37" s="934"/>
      <c r="F37" s="564">
        <f t="shared" ref="F37" si="2">SUM(F27:F36)</f>
        <v>943.61500000000001</v>
      </c>
      <c r="G37" s="269">
        <f t="shared" ref="G37:H37" si="3">SUM(G27:G36)</f>
        <v>1082</v>
      </c>
      <c r="H37" s="269">
        <f t="shared" si="3"/>
        <v>1123</v>
      </c>
      <c r="I37" s="932"/>
      <c r="J37" s="20"/>
      <c r="K37" s="7"/>
      <c r="L37" s="7"/>
      <c r="M37" s="7"/>
      <c r="N37" s="60"/>
    </row>
    <row r="38" spans="1:14" ht="51">
      <c r="A38" s="932" t="s">
        <v>1370</v>
      </c>
      <c r="B38" s="929" t="s">
        <v>95</v>
      </c>
      <c r="C38" s="77" t="s">
        <v>8</v>
      </c>
      <c r="D38" s="36" t="s">
        <v>20</v>
      </c>
      <c r="E38" s="67" t="s">
        <v>25</v>
      </c>
      <c r="F38" s="146">
        <v>15</v>
      </c>
      <c r="G38" s="117">
        <v>25</v>
      </c>
      <c r="H38" s="117">
        <v>25</v>
      </c>
      <c r="I38" s="932"/>
      <c r="J38" s="485" t="s">
        <v>1529</v>
      </c>
      <c r="K38" s="48" t="s">
        <v>65</v>
      </c>
      <c r="L38" s="48" t="s">
        <v>65</v>
      </c>
      <c r="M38" s="48" t="s">
        <v>65</v>
      </c>
      <c r="N38" s="63" t="s">
        <v>28</v>
      </c>
    </row>
    <row r="39" spans="1:14" ht="13.5" thickBot="1">
      <c r="A39" s="932"/>
      <c r="B39" s="930"/>
      <c r="C39" s="77" t="s">
        <v>8</v>
      </c>
      <c r="D39" s="21" t="s">
        <v>20</v>
      </c>
      <c r="E39" s="114" t="s">
        <v>25</v>
      </c>
      <c r="F39" s="149">
        <v>5</v>
      </c>
      <c r="G39" s="90">
        <v>2</v>
      </c>
      <c r="H39" s="90">
        <v>2</v>
      </c>
      <c r="I39" s="932"/>
      <c r="J39" s="485" t="s">
        <v>952</v>
      </c>
      <c r="K39" s="48" t="s">
        <v>85</v>
      </c>
      <c r="L39" s="48" t="s">
        <v>136</v>
      </c>
      <c r="M39" s="48" t="s">
        <v>136</v>
      </c>
      <c r="N39" s="63" t="s">
        <v>28</v>
      </c>
    </row>
    <row r="40" spans="1:14" s="18" customFormat="1" ht="13.5" thickBot="1">
      <c r="A40" s="932"/>
      <c r="B40" s="931"/>
      <c r="C40" s="9"/>
      <c r="D40" s="952" t="s">
        <v>16</v>
      </c>
      <c r="E40" s="953"/>
      <c r="F40" s="92">
        <f>SUM(F38+F39)</f>
        <v>20</v>
      </c>
      <c r="G40" s="92">
        <f t="shared" ref="G40:H40" si="4">SUM(G38+G39)</f>
        <v>27</v>
      </c>
      <c r="H40" s="92">
        <f t="shared" si="4"/>
        <v>27</v>
      </c>
      <c r="I40" s="932"/>
      <c r="J40" s="253"/>
      <c r="K40" s="10"/>
      <c r="L40" s="10"/>
      <c r="M40" s="10"/>
      <c r="N40" s="60"/>
    </row>
    <row r="41" spans="1:14" ht="38.25">
      <c r="A41" s="932" t="s">
        <v>1373</v>
      </c>
      <c r="B41" s="1034" t="s">
        <v>29</v>
      </c>
      <c r="C41" s="34">
        <v>1</v>
      </c>
      <c r="D41" s="79" t="s">
        <v>20</v>
      </c>
      <c r="E41" s="33" t="s">
        <v>34</v>
      </c>
      <c r="F41" s="117">
        <v>58.5</v>
      </c>
      <c r="G41" s="113">
        <v>3</v>
      </c>
      <c r="H41" s="117">
        <v>3</v>
      </c>
      <c r="I41" s="260"/>
      <c r="J41" s="405" t="s">
        <v>60</v>
      </c>
      <c r="K41" s="49">
        <v>90</v>
      </c>
      <c r="L41" s="49">
        <v>90</v>
      </c>
      <c r="M41" s="49">
        <v>90</v>
      </c>
      <c r="N41" s="63" t="s">
        <v>28</v>
      </c>
    </row>
    <row r="42" spans="1:14" ht="51">
      <c r="A42" s="932"/>
      <c r="B42" s="1035"/>
      <c r="C42" s="61" t="s">
        <v>64</v>
      </c>
      <c r="D42" s="32" t="s">
        <v>20</v>
      </c>
      <c r="E42" s="40" t="s">
        <v>34</v>
      </c>
      <c r="F42" s="85">
        <v>3</v>
      </c>
      <c r="G42" s="94">
        <v>3</v>
      </c>
      <c r="H42" s="85">
        <v>3</v>
      </c>
      <c r="I42" s="260"/>
      <c r="J42" s="405" t="s">
        <v>954</v>
      </c>
      <c r="K42" s="49">
        <v>5</v>
      </c>
      <c r="L42" s="49">
        <v>5</v>
      </c>
      <c r="M42" s="49">
        <v>5</v>
      </c>
      <c r="N42" s="63" t="s">
        <v>28</v>
      </c>
    </row>
    <row r="43" spans="1:14" ht="51">
      <c r="A43" s="932"/>
      <c r="B43" s="1035"/>
      <c r="C43" s="61" t="s">
        <v>8</v>
      </c>
      <c r="D43" s="32" t="s">
        <v>20</v>
      </c>
      <c r="E43" s="40" t="s">
        <v>34</v>
      </c>
      <c r="F43" s="85">
        <v>11.3</v>
      </c>
      <c r="G43" s="94">
        <v>22</v>
      </c>
      <c r="H43" s="85">
        <v>23</v>
      </c>
      <c r="I43" s="260"/>
      <c r="J43" s="405" t="s">
        <v>1314</v>
      </c>
      <c r="K43" s="49">
        <v>5</v>
      </c>
      <c r="L43" s="49">
        <v>5</v>
      </c>
      <c r="M43" s="49">
        <v>5</v>
      </c>
      <c r="N43" s="63" t="s">
        <v>28</v>
      </c>
    </row>
    <row r="44" spans="1:14">
      <c r="A44" s="932"/>
      <c r="B44" s="1035"/>
      <c r="C44" s="61" t="s">
        <v>64</v>
      </c>
      <c r="D44" s="32" t="s">
        <v>20</v>
      </c>
      <c r="E44" s="40" t="s">
        <v>34</v>
      </c>
      <c r="F44" s="85">
        <v>29</v>
      </c>
      <c r="G44" s="94">
        <v>10</v>
      </c>
      <c r="H44" s="85">
        <v>10</v>
      </c>
      <c r="I44" s="260"/>
      <c r="J44" s="935" t="s">
        <v>1528</v>
      </c>
      <c r="K44" s="922" t="s">
        <v>85</v>
      </c>
      <c r="L44" s="922" t="s">
        <v>85</v>
      </c>
      <c r="M44" s="922" t="s">
        <v>156</v>
      </c>
      <c r="N44" s="63" t="s">
        <v>28</v>
      </c>
    </row>
    <row r="45" spans="1:14">
      <c r="A45" s="932"/>
      <c r="B45" s="1035"/>
      <c r="C45" s="61" t="s">
        <v>8</v>
      </c>
      <c r="D45" s="65" t="s">
        <v>20</v>
      </c>
      <c r="E45" s="75" t="s">
        <v>34</v>
      </c>
      <c r="F45" s="85">
        <v>44.1</v>
      </c>
      <c r="G45" s="94">
        <v>10</v>
      </c>
      <c r="H45" s="85">
        <v>10</v>
      </c>
      <c r="I45" s="260"/>
      <c r="J45" s="936"/>
      <c r="K45" s="923"/>
      <c r="L45" s="923"/>
      <c r="M45" s="923"/>
      <c r="N45" s="63" t="s">
        <v>28</v>
      </c>
    </row>
    <row r="46" spans="1:14" ht="25.5">
      <c r="A46" s="932"/>
      <c r="B46" s="1035"/>
      <c r="C46" s="34">
        <v>1</v>
      </c>
      <c r="D46" s="79" t="s">
        <v>20</v>
      </c>
      <c r="E46" s="33" t="s">
        <v>34</v>
      </c>
      <c r="F46" s="134">
        <v>1</v>
      </c>
      <c r="G46" s="150"/>
      <c r="H46" s="134"/>
      <c r="I46" s="260"/>
      <c r="J46" s="405" t="s">
        <v>953</v>
      </c>
      <c r="K46" s="49">
        <v>3</v>
      </c>
      <c r="L46" s="49"/>
      <c r="M46" s="49"/>
      <c r="N46" s="63" t="s">
        <v>28</v>
      </c>
    </row>
    <row r="47" spans="1:14" ht="38.25">
      <c r="A47" s="932"/>
      <c r="B47" s="1035"/>
      <c r="C47" s="38" t="s">
        <v>64</v>
      </c>
      <c r="D47" s="377" t="s">
        <v>20</v>
      </c>
      <c r="E47" s="33" t="s">
        <v>34</v>
      </c>
      <c r="F47" s="430">
        <v>10.8</v>
      </c>
      <c r="G47" s="157">
        <v>20</v>
      </c>
      <c r="H47" s="430">
        <v>20</v>
      </c>
      <c r="I47" s="260"/>
      <c r="J47" s="402" t="s">
        <v>1259</v>
      </c>
      <c r="K47" s="49">
        <v>1</v>
      </c>
      <c r="L47" s="49">
        <v>1</v>
      </c>
      <c r="M47" s="49">
        <v>1</v>
      </c>
      <c r="N47" s="63" t="s">
        <v>28</v>
      </c>
    </row>
    <row r="48" spans="1:14" ht="12.75" customHeight="1">
      <c r="A48" s="932"/>
      <c r="B48" s="1035"/>
      <c r="C48" s="34" t="s">
        <v>64</v>
      </c>
      <c r="D48" s="80" t="s">
        <v>20</v>
      </c>
      <c r="E48" s="33" t="s">
        <v>34</v>
      </c>
      <c r="F48" s="134">
        <v>8.6</v>
      </c>
      <c r="G48" s="150">
        <v>5</v>
      </c>
      <c r="H48" s="134">
        <v>5</v>
      </c>
      <c r="I48" s="260"/>
      <c r="J48" s="402" t="s">
        <v>82</v>
      </c>
      <c r="K48" s="49">
        <v>6</v>
      </c>
      <c r="L48" s="49">
        <v>6</v>
      </c>
      <c r="M48" s="49">
        <v>6</v>
      </c>
      <c r="N48" s="63" t="s">
        <v>28</v>
      </c>
    </row>
    <row r="49" spans="1:14" ht="26.25" thickBot="1">
      <c r="A49" s="932"/>
      <c r="B49" s="1035"/>
      <c r="C49" s="38" t="s">
        <v>64</v>
      </c>
      <c r="D49" s="64" t="s">
        <v>20</v>
      </c>
      <c r="E49" s="62" t="s">
        <v>1527</v>
      </c>
      <c r="F49" s="589">
        <v>1.5</v>
      </c>
      <c r="G49" s="681">
        <v>2</v>
      </c>
      <c r="H49" s="589">
        <v>3</v>
      </c>
      <c r="I49" s="260"/>
      <c r="J49" s="402" t="s">
        <v>1526</v>
      </c>
      <c r="K49" s="49">
        <v>3</v>
      </c>
      <c r="L49" s="49">
        <v>3</v>
      </c>
      <c r="M49" s="49">
        <v>3</v>
      </c>
      <c r="N49" s="63" t="s">
        <v>28</v>
      </c>
    </row>
    <row r="50" spans="1:14" s="18" customFormat="1" ht="13.5" thickBot="1">
      <c r="A50" s="932"/>
      <c r="B50" s="1036"/>
      <c r="C50" s="56"/>
      <c r="D50" s="952" t="s">
        <v>16</v>
      </c>
      <c r="E50" s="953"/>
      <c r="F50" s="564">
        <f>SUM(F41:F49)</f>
        <v>167.8</v>
      </c>
      <c r="G50" s="269">
        <f>SUM(G41:G49)</f>
        <v>75</v>
      </c>
      <c r="H50" s="269">
        <f>SUM(H41:H49)</f>
        <v>77</v>
      </c>
      <c r="I50" s="260"/>
      <c r="J50" s="405"/>
      <c r="K50" s="7"/>
      <c r="L50" s="7"/>
      <c r="M50" s="7"/>
      <c r="N50" s="60"/>
    </row>
    <row r="51" spans="1:14" ht="38.25">
      <c r="A51" s="932" t="s">
        <v>1374</v>
      </c>
      <c r="B51" s="927" t="s">
        <v>62</v>
      </c>
      <c r="C51" s="38">
        <v>2</v>
      </c>
      <c r="D51" s="21" t="s">
        <v>26</v>
      </c>
      <c r="E51" s="68" t="s">
        <v>27</v>
      </c>
      <c r="F51" s="97">
        <v>75</v>
      </c>
      <c r="G51" s="85">
        <v>120</v>
      </c>
      <c r="H51" s="85">
        <v>120</v>
      </c>
      <c r="I51" s="932"/>
      <c r="J51" s="56" t="s">
        <v>104</v>
      </c>
      <c r="K51" s="103">
        <v>95</v>
      </c>
      <c r="L51" s="103">
        <v>95</v>
      </c>
      <c r="M51" s="103">
        <v>95</v>
      </c>
      <c r="N51" s="21" t="s">
        <v>58</v>
      </c>
    </row>
    <row r="52" spans="1:14" ht="76.5">
      <c r="A52" s="932"/>
      <c r="B52" s="927"/>
      <c r="C52" s="38">
        <v>1</v>
      </c>
      <c r="D52" s="21" t="s">
        <v>26</v>
      </c>
      <c r="E52" s="68" t="s">
        <v>27</v>
      </c>
      <c r="F52" s="149">
        <v>95.3</v>
      </c>
      <c r="G52" s="461">
        <v>55</v>
      </c>
      <c r="H52" s="461">
        <v>55</v>
      </c>
      <c r="I52" s="932"/>
      <c r="J52" s="486" t="s">
        <v>1315</v>
      </c>
      <c r="K52" s="103">
        <v>13</v>
      </c>
      <c r="L52" s="103">
        <v>13</v>
      </c>
      <c r="M52" s="103">
        <v>13</v>
      </c>
      <c r="N52" s="63" t="s">
        <v>28</v>
      </c>
    </row>
    <row r="53" spans="1:14" ht="26.25" thickBot="1">
      <c r="A53" s="932"/>
      <c r="B53" s="927"/>
      <c r="C53" s="38">
        <v>1</v>
      </c>
      <c r="D53" s="35" t="s">
        <v>20</v>
      </c>
      <c r="E53" s="68" t="s">
        <v>27</v>
      </c>
      <c r="F53" s="132">
        <v>98.1</v>
      </c>
      <c r="G53" s="653">
        <v>150</v>
      </c>
      <c r="H53" s="653">
        <v>150</v>
      </c>
      <c r="I53" s="932"/>
      <c r="J53" s="486" t="s">
        <v>1525</v>
      </c>
      <c r="K53" s="103">
        <v>5</v>
      </c>
      <c r="L53" s="103">
        <v>7</v>
      </c>
      <c r="M53" s="103">
        <v>7</v>
      </c>
      <c r="N53" s="63" t="s">
        <v>28</v>
      </c>
    </row>
    <row r="54" spans="1:14" s="18" customFormat="1" ht="13.5" thickBot="1">
      <c r="A54" s="932"/>
      <c r="B54" s="928"/>
      <c r="C54" s="104"/>
      <c r="D54" s="976" t="s">
        <v>16</v>
      </c>
      <c r="E54" s="977"/>
      <c r="F54" s="96">
        <f>SUM(F51:F53)</f>
        <v>268.39999999999998</v>
      </c>
      <c r="G54" s="269">
        <f t="shared" ref="G54:H54" si="5">SUM(G51:G53)</f>
        <v>325</v>
      </c>
      <c r="H54" s="269">
        <f t="shared" si="5"/>
        <v>325</v>
      </c>
      <c r="I54" s="932"/>
      <c r="J54" s="19"/>
      <c r="K54" s="19"/>
      <c r="L54" s="19"/>
      <c r="M54" s="19"/>
      <c r="N54" s="22"/>
    </row>
    <row r="55" spans="1:14" ht="63.75">
      <c r="A55" s="932" t="s">
        <v>1375</v>
      </c>
      <c r="B55" s="930" t="s">
        <v>61</v>
      </c>
      <c r="C55" s="34">
        <v>1</v>
      </c>
      <c r="D55" s="78" t="s">
        <v>20</v>
      </c>
      <c r="E55" s="39" t="s">
        <v>25</v>
      </c>
      <c r="F55" s="97">
        <v>9.1999999999999993</v>
      </c>
      <c r="G55" s="85">
        <v>10</v>
      </c>
      <c r="H55" s="85">
        <v>10</v>
      </c>
      <c r="I55" s="932"/>
      <c r="J55" s="260" t="s">
        <v>960</v>
      </c>
      <c r="K55" s="7" t="s">
        <v>8</v>
      </c>
      <c r="L55" s="7" t="s">
        <v>8</v>
      </c>
      <c r="M55" s="7" t="s">
        <v>8</v>
      </c>
      <c r="N55" s="63" t="s">
        <v>28</v>
      </c>
    </row>
    <row r="56" spans="1:14" s="1" customFormat="1" ht="51.75" thickBot="1">
      <c r="A56" s="932"/>
      <c r="B56" s="930"/>
      <c r="C56" s="34">
        <v>1</v>
      </c>
      <c r="D56" s="79" t="s">
        <v>20</v>
      </c>
      <c r="E56" s="55" t="s">
        <v>25</v>
      </c>
      <c r="F56" s="156"/>
      <c r="G56" s="516"/>
      <c r="H56" s="516"/>
      <c r="I56" s="932"/>
      <c r="J56" s="260" t="s">
        <v>1117</v>
      </c>
      <c r="K56" s="7" t="s">
        <v>10</v>
      </c>
      <c r="L56" s="7" t="s">
        <v>10</v>
      </c>
      <c r="M56" s="7" t="s">
        <v>10</v>
      </c>
      <c r="N56" s="63" t="s">
        <v>28</v>
      </c>
    </row>
    <row r="57" spans="1:14" s="18" customFormat="1" ht="13.5" thickBot="1">
      <c r="A57" s="932"/>
      <c r="B57" s="931"/>
      <c r="C57" s="34"/>
      <c r="D57" s="956" t="s">
        <v>16</v>
      </c>
      <c r="E57" s="957"/>
      <c r="F57" s="133">
        <f t="shared" ref="F57" si="6">SUM(F55+F56)</f>
        <v>9.1999999999999993</v>
      </c>
      <c r="G57" s="269">
        <f>SUM(G55+G56)</f>
        <v>10</v>
      </c>
      <c r="H57" s="269">
        <f>SUM(H55+H56)</f>
        <v>10</v>
      </c>
      <c r="I57" s="932"/>
      <c r="J57" s="260"/>
      <c r="K57" s="11"/>
      <c r="L57" s="11"/>
      <c r="M57" s="11"/>
      <c r="N57" s="63"/>
    </row>
    <row r="58" spans="1:14" ht="51">
      <c r="A58" s="974" t="s">
        <v>1376</v>
      </c>
      <c r="B58" s="930" t="s">
        <v>96</v>
      </c>
      <c r="C58" s="34">
        <v>1</v>
      </c>
      <c r="D58" s="78" t="s">
        <v>20</v>
      </c>
      <c r="E58" s="39" t="s">
        <v>32</v>
      </c>
      <c r="F58" s="117"/>
      <c r="G58" s="117">
        <v>10</v>
      </c>
      <c r="H58" s="117">
        <v>10</v>
      </c>
      <c r="I58" s="974"/>
      <c r="J58" s="402" t="s">
        <v>1298</v>
      </c>
      <c r="K58" s="7"/>
      <c r="L58" s="7" t="s">
        <v>1297</v>
      </c>
      <c r="M58" s="7" t="s">
        <v>1297</v>
      </c>
      <c r="N58" s="22" t="s">
        <v>28</v>
      </c>
    </row>
    <row r="59" spans="1:14" ht="13.5" thickBot="1">
      <c r="A59" s="974"/>
      <c r="B59" s="930"/>
      <c r="C59" s="34"/>
      <c r="D59" s="79"/>
      <c r="E59" s="55"/>
      <c r="F59" s="85"/>
      <c r="G59" s="134"/>
      <c r="H59" s="85"/>
      <c r="I59" s="974"/>
      <c r="J59" s="402"/>
      <c r="K59" s="49"/>
      <c r="L59" s="7"/>
      <c r="M59" s="7"/>
      <c r="N59" s="22"/>
    </row>
    <row r="60" spans="1:14" s="18" customFormat="1" ht="13.5" thickBot="1">
      <c r="A60" s="974"/>
      <c r="B60" s="931"/>
      <c r="C60" s="77"/>
      <c r="D60" s="957" t="s">
        <v>16</v>
      </c>
      <c r="E60" s="1027"/>
      <c r="F60" s="133">
        <f t="shared" ref="F60" si="7">SUM(F58:F59)</f>
        <v>0</v>
      </c>
      <c r="G60" s="133">
        <f t="shared" ref="G60:H60" si="8">SUM(G58:G59)</f>
        <v>10</v>
      </c>
      <c r="H60" s="133">
        <f t="shared" si="8"/>
        <v>10</v>
      </c>
      <c r="I60" s="974"/>
      <c r="J60" s="417"/>
      <c r="K60" s="11"/>
      <c r="L60" s="11"/>
      <c r="M60" s="11"/>
      <c r="N60" s="22"/>
    </row>
    <row r="61" spans="1:14">
      <c r="A61" s="974" t="s">
        <v>1377</v>
      </c>
      <c r="B61" s="930" t="s">
        <v>72</v>
      </c>
      <c r="C61" s="34">
        <v>1</v>
      </c>
      <c r="D61" s="78" t="s">
        <v>20</v>
      </c>
      <c r="E61" s="39" t="s">
        <v>32</v>
      </c>
      <c r="F61" s="97">
        <v>29.4</v>
      </c>
      <c r="G61" s="85">
        <v>30</v>
      </c>
      <c r="H61" s="85">
        <v>40</v>
      </c>
      <c r="I61" s="974"/>
      <c r="J61" s="405" t="s">
        <v>73</v>
      </c>
      <c r="K61" s="7" t="s">
        <v>10</v>
      </c>
      <c r="L61" s="7" t="s">
        <v>10</v>
      </c>
      <c r="M61" s="7" t="s">
        <v>10</v>
      </c>
      <c r="N61" s="63" t="s">
        <v>28</v>
      </c>
    </row>
    <row r="62" spans="1:14">
      <c r="A62" s="974"/>
      <c r="B62" s="930"/>
      <c r="C62" s="34">
        <v>1</v>
      </c>
      <c r="D62" s="78" t="s">
        <v>20</v>
      </c>
      <c r="E62" s="39" t="s">
        <v>1769</v>
      </c>
      <c r="F62" s="346">
        <v>10</v>
      </c>
      <c r="G62" s="85"/>
      <c r="H62" s="85"/>
      <c r="I62" s="974"/>
      <c r="J62" s="405" t="s">
        <v>73</v>
      </c>
      <c r="K62" s="7" t="s">
        <v>8</v>
      </c>
      <c r="L62" s="7"/>
      <c r="M62" s="7"/>
      <c r="N62" s="63" t="s">
        <v>41</v>
      </c>
    </row>
    <row r="63" spans="1:14" s="1" customFormat="1" ht="26.25" thickBot="1">
      <c r="A63" s="974"/>
      <c r="B63" s="930"/>
      <c r="C63" s="34">
        <v>1</v>
      </c>
      <c r="D63" s="79" t="s">
        <v>20</v>
      </c>
      <c r="E63" s="55" t="s">
        <v>1769</v>
      </c>
      <c r="F63" s="132">
        <v>10</v>
      </c>
      <c r="G63" s="134"/>
      <c r="H63" s="134"/>
      <c r="I63" s="974"/>
      <c r="J63" s="405" t="s">
        <v>73</v>
      </c>
      <c r="K63" s="7" t="s">
        <v>8</v>
      </c>
      <c r="L63" s="7"/>
      <c r="M63" s="7"/>
      <c r="N63" s="63" t="s">
        <v>39</v>
      </c>
    </row>
    <row r="64" spans="1:14" s="18" customFormat="1" ht="13.5" thickBot="1">
      <c r="A64" s="974"/>
      <c r="B64" s="931"/>
      <c r="C64" s="34"/>
      <c r="D64" s="956" t="s">
        <v>16</v>
      </c>
      <c r="E64" s="957"/>
      <c r="F64" s="133">
        <f t="shared" ref="F64" si="9">SUM(F61:F63)</f>
        <v>49.4</v>
      </c>
      <c r="G64" s="133">
        <f>SUM(G61:G63)</f>
        <v>30</v>
      </c>
      <c r="H64" s="133">
        <f>SUM(H61:H63)</f>
        <v>40</v>
      </c>
      <c r="I64" s="974"/>
      <c r="J64" s="402"/>
      <c r="K64" s="7"/>
      <c r="L64" s="7"/>
      <c r="M64" s="7"/>
      <c r="N64" s="63"/>
    </row>
    <row r="65" spans="1:14" s="70" customFormat="1" ht="38.25">
      <c r="A65" s="974" t="s">
        <v>1378</v>
      </c>
      <c r="B65" s="928" t="s">
        <v>70</v>
      </c>
      <c r="C65" s="61" t="s">
        <v>8</v>
      </c>
      <c r="D65" s="72" t="s">
        <v>20</v>
      </c>
      <c r="E65" s="73" t="s">
        <v>25</v>
      </c>
      <c r="F65" s="100">
        <v>43.1</v>
      </c>
      <c r="G65" s="98"/>
      <c r="H65" s="98"/>
      <c r="I65" s="986" t="s">
        <v>89</v>
      </c>
      <c r="J65" s="402" t="s">
        <v>1207</v>
      </c>
      <c r="K65" s="77" t="s">
        <v>8</v>
      </c>
      <c r="L65" s="77"/>
      <c r="M65" s="77"/>
      <c r="N65" s="69" t="s">
        <v>28</v>
      </c>
    </row>
    <row r="66" spans="1:14" s="70" customFormat="1" ht="25.5">
      <c r="A66" s="974"/>
      <c r="B66" s="928"/>
      <c r="C66" s="61" t="s">
        <v>8</v>
      </c>
      <c r="D66" s="78" t="s">
        <v>20</v>
      </c>
      <c r="E66" s="39" t="s">
        <v>25</v>
      </c>
      <c r="F66" s="115">
        <v>364.5</v>
      </c>
      <c r="G66" s="98"/>
      <c r="H66" s="98"/>
      <c r="I66" s="986"/>
      <c r="J66" s="402" t="s">
        <v>1260</v>
      </c>
      <c r="K66" s="77" t="s">
        <v>1296</v>
      </c>
      <c r="L66" s="77"/>
      <c r="M66" s="77"/>
      <c r="N66" s="69" t="s">
        <v>28</v>
      </c>
    </row>
    <row r="67" spans="1:14" s="70" customFormat="1" ht="76.5">
      <c r="A67" s="974"/>
      <c r="B67" s="928"/>
      <c r="C67" s="61" t="s">
        <v>8</v>
      </c>
      <c r="D67" s="78" t="s">
        <v>20</v>
      </c>
      <c r="E67" s="55" t="s">
        <v>25</v>
      </c>
      <c r="F67" s="100">
        <v>14</v>
      </c>
      <c r="G67" s="654"/>
      <c r="H67" s="654"/>
      <c r="I67" s="986"/>
      <c r="J67" s="402" t="s">
        <v>1206</v>
      </c>
      <c r="K67" s="77" t="s">
        <v>8</v>
      </c>
      <c r="L67" s="77"/>
      <c r="M67" s="77"/>
      <c r="N67" s="69" t="s">
        <v>28</v>
      </c>
    </row>
    <row r="68" spans="1:14" s="71" customFormat="1" ht="26.25" thickBot="1">
      <c r="A68" s="974"/>
      <c r="B68" s="928"/>
      <c r="C68" s="61" t="s">
        <v>8</v>
      </c>
      <c r="D68" s="78" t="s">
        <v>20</v>
      </c>
      <c r="E68" s="39" t="s">
        <v>25</v>
      </c>
      <c r="F68" s="655"/>
      <c r="G68" s="571">
        <v>330</v>
      </c>
      <c r="H68" s="571">
        <v>180</v>
      </c>
      <c r="I68" s="986"/>
      <c r="J68" s="402" t="s">
        <v>87</v>
      </c>
      <c r="K68" s="77"/>
      <c r="L68" s="77" t="s">
        <v>8</v>
      </c>
      <c r="M68" s="77" t="s">
        <v>1208</v>
      </c>
      <c r="N68" s="63" t="s">
        <v>28</v>
      </c>
    </row>
    <row r="69" spans="1:14" s="71" customFormat="1" ht="13.5" thickBot="1">
      <c r="A69" s="974"/>
      <c r="B69" s="928"/>
      <c r="C69" s="74"/>
      <c r="D69" s="960" t="s">
        <v>16</v>
      </c>
      <c r="E69" s="961"/>
      <c r="F69" s="341">
        <f t="shared" ref="F69" si="10">SUM(F65:F68)</f>
        <v>421.6</v>
      </c>
      <c r="G69" s="549">
        <f>SUM(G65:G68)</f>
        <v>330</v>
      </c>
      <c r="H69" s="549">
        <f>SUM(H65:H68)</f>
        <v>180</v>
      </c>
      <c r="I69" s="986"/>
      <c r="J69" s="417"/>
      <c r="K69" s="10"/>
      <c r="L69" s="10"/>
      <c r="M69" s="10"/>
      <c r="N69" s="59"/>
    </row>
    <row r="70" spans="1:14" ht="38.25">
      <c r="A70" s="974" t="s">
        <v>1379</v>
      </c>
      <c r="B70" s="930" t="s">
        <v>112</v>
      </c>
      <c r="C70" s="61" t="s">
        <v>8</v>
      </c>
      <c r="D70" s="36" t="s">
        <v>20</v>
      </c>
      <c r="E70" s="75" t="s">
        <v>25</v>
      </c>
      <c r="F70" s="97">
        <v>110</v>
      </c>
      <c r="G70" s="85">
        <v>69</v>
      </c>
      <c r="H70" s="85">
        <v>69</v>
      </c>
      <c r="I70" s="974"/>
      <c r="J70" s="402" t="s">
        <v>1261</v>
      </c>
      <c r="K70" s="7" t="s">
        <v>973</v>
      </c>
      <c r="L70" s="7" t="s">
        <v>1263</v>
      </c>
      <c r="M70" s="7" t="s">
        <v>1264</v>
      </c>
      <c r="N70" s="63" t="s">
        <v>28</v>
      </c>
    </row>
    <row r="71" spans="1:14" ht="63.75">
      <c r="A71" s="974"/>
      <c r="B71" s="930"/>
      <c r="C71" s="61" t="s">
        <v>8</v>
      </c>
      <c r="D71" s="32" t="s">
        <v>20</v>
      </c>
      <c r="E71" s="75" t="s">
        <v>25</v>
      </c>
      <c r="F71" s="97"/>
      <c r="G71" s="85"/>
      <c r="H71" s="85"/>
      <c r="I71" s="974"/>
      <c r="J71" s="402" t="s">
        <v>1262</v>
      </c>
      <c r="K71" s="7" t="s">
        <v>8</v>
      </c>
      <c r="L71" s="7"/>
      <c r="M71" s="7"/>
      <c r="N71" s="63" t="s">
        <v>28</v>
      </c>
    </row>
    <row r="72" spans="1:14" ht="38.25">
      <c r="A72" s="974"/>
      <c r="B72" s="930"/>
      <c r="C72" s="61" t="s">
        <v>8</v>
      </c>
      <c r="D72" s="32" t="s">
        <v>20</v>
      </c>
      <c r="E72" s="75" t="s">
        <v>25</v>
      </c>
      <c r="F72" s="97"/>
      <c r="G72" s="85"/>
      <c r="H72" s="85"/>
      <c r="I72" s="974"/>
      <c r="J72" s="402" t="s">
        <v>975</v>
      </c>
      <c r="K72" s="7" t="s">
        <v>976</v>
      </c>
      <c r="L72" s="7" t="s">
        <v>1026</v>
      </c>
      <c r="M72" s="7" t="s">
        <v>162</v>
      </c>
      <c r="N72" s="63" t="s">
        <v>28</v>
      </c>
    </row>
    <row r="73" spans="1:14" ht="76.5">
      <c r="A73" s="974"/>
      <c r="B73" s="930"/>
      <c r="C73" s="61" t="s">
        <v>8</v>
      </c>
      <c r="D73" s="32" t="s">
        <v>20</v>
      </c>
      <c r="E73" s="75" t="s">
        <v>25</v>
      </c>
      <c r="F73" s="97"/>
      <c r="G73" s="85"/>
      <c r="H73" s="85"/>
      <c r="I73" s="974"/>
      <c r="J73" s="402" t="s">
        <v>111</v>
      </c>
      <c r="K73" s="7" t="s">
        <v>18</v>
      </c>
      <c r="L73" s="7" t="s">
        <v>18</v>
      </c>
      <c r="M73" s="7" t="s">
        <v>18</v>
      </c>
      <c r="N73" s="63" t="s">
        <v>28</v>
      </c>
    </row>
    <row r="74" spans="1:14" ht="63.75">
      <c r="A74" s="974"/>
      <c r="B74" s="930"/>
      <c r="C74" s="61" t="s">
        <v>8</v>
      </c>
      <c r="D74" s="32" t="s">
        <v>20</v>
      </c>
      <c r="E74" s="75" t="s">
        <v>25</v>
      </c>
      <c r="F74" s="97"/>
      <c r="G74" s="85"/>
      <c r="H74" s="85"/>
      <c r="I74" s="974"/>
      <c r="J74" s="402" t="s">
        <v>974</v>
      </c>
      <c r="K74" s="7" t="s">
        <v>1265</v>
      </c>
      <c r="L74" s="7" t="s">
        <v>1532</v>
      </c>
      <c r="M74" s="7" t="s">
        <v>1532</v>
      </c>
      <c r="N74" s="63" t="s">
        <v>28</v>
      </c>
    </row>
    <row r="75" spans="1:14" ht="39" thickBot="1">
      <c r="A75" s="974"/>
      <c r="B75" s="930"/>
      <c r="C75" s="61" t="s">
        <v>8</v>
      </c>
      <c r="D75" s="32" t="s">
        <v>20</v>
      </c>
      <c r="E75" s="75" t="s">
        <v>25</v>
      </c>
      <c r="F75" s="97"/>
      <c r="G75" s="85"/>
      <c r="H75" s="85"/>
      <c r="I75" s="974"/>
      <c r="J75" s="402" t="s">
        <v>1266</v>
      </c>
      <c r="K75" s="7" t="s">
        <v>275</v>
      </c>
      <c r="L75" s="7" t="s">
        <v>81</v>
      </c>
      <c r="M75" s="7" t="s">
        <v>81</v>
      </c>
      <c r="N75" s="63" t="s">
        <v>28</v>
      </c>
    </row>
    <row r="76" spans="1:14" s="18" customFormat="1" ht="13.5" thickBot="1">
      <c r="A76" s="974"/>
      <c r="B76" s="931"/>
      <c r="C76" s="34"/>
      <c r="D76" s="956" t="s">
        <v>16</v>
      </c>
      <c r="E76" s="957"/>
      <c r="F76" s="133">
        <f t="shared" ref="F76" si="11">SUM(F70:F75)</f>
        <v>110</v>
      </c>
      <c r="G76" s="133">
        <f>SUM(G70:G75)</f>
        <v>69</v>
      </c>
      <c r="H76" s="133">
        <f>SUM(H70:H75)</f>
        <v>69</v>
      </c>
      <c r="I76" s="974"/>
      <c r="J76" s="402"/>
      <c r="K76" s="7"/>
      <c r="L76" s="7"/>
      <c r="M76" s="7"/>
      <c r="N76" s="63"/>
    </row>
    <row r="77" spans="1:14" s="1" customFormat="1" ht="51">
      <c r="A77" s="932" t="s">
        <v>1380</v>
      </c>
      <c r="B77" s="993" t="s">
        <v>1191</v>
      </c>
      <c r="C77" s="77" t="s">
        <v>8</v>
      </c>
      <c r="D77" s="84" t="s">
        <v>20</v>
      </c>
      <c r="E77" s="39" t="s">
        <v>25</v>
      </c>
      <c r="F77" s="85">
        <v>26.7</v>
      </c>
      <c r="G77" s="85"/>
      <c r="H77" s="117"/>
      <c r="I77" s="932"/>
      <c r="J77" s="487" t="s">
        <v>1316</v>
      </c>
      <c r="K77" s="87">
        <v>25</v>
      </c>
      <c r="L77" s="87"/>
      <c r="M77" s="77"/>
      <c r="N77" s="22" t="s">
        <v>28</v>
      </c>
    </row>
    <row r="78" spans="1:14" s="1" customFormat="1" ht="13.5" thickBot="1">
      <c r="A78" s="932"/>
      <c r="B78" s="993"/>
      <c r="C78" s="61"/>
      <c r="D78" s="88"/>
      <c r="E78" s="89"/>
      <c r="F78" s="90"/>
      <c r="G78" s="90"/>
      <c r="H78" s="484"/>
      <c r="I78" s="932"/>
      <c r="J78" s="487"/>
      <c r="K78" s="87"/>
      <c r="L78" s="87"/>
      <c r="M78" s="77"/>
      <c r="N78" s="22"/>
    </row>
    <row r="79" spans="1:14" s="1" customFormat="1" ht="13.5" thickBot="1">
      <c r="A79" s="932"/>
      <c r="B79" s="993"/>
      <c r="C79" s="58"/>
      <c r="D79" s="958" t="s">
        <v>16</v>
      </c>
      <c r="E79" s="959"/>
      <c r="F79" s="92">
        <f t="shared" ref="F79" si="12">SUM(F77:F78)</f>
        <v>26.7</v>
      </c>
      <c r="G79" s="133">
        <f>SUM(G77:G78)</f>
        <v>0</v>
      </c>
      <c r="H79" s="133">
        <f t="shared" ref="H79" si="13">SUM(H77:H78)</f>
        <v>0</v>
      </c>
      <c r="I79" s="932"/>
      <c r="J79" s="488"/>
      <c r="K79" s="10"/>
      <c r="L79" s="10"/>
      <c r="M79" s="10"/>
      <c r="N79" s="93"/>
    </row>
    <row r="80" spans="1:14" s="1" customFormat="1">
      <c r="A80" s="932" t="s">
        <v>1825</v>
      </c>
      <c r="B80" s="993" t="s">
        <v>1826</v>
      </c>
      <c r="C80" s="77" t="s">
        <v>8</v>
      </c>
      <c r="D80" s="84" t="s">
        <v>1821</v>
      </c>
      <c r="E80" s="39" t="s">
        <v>32</v>
      </c>
      <c r="F80" s="85">
        <v>125.9</v>
      </c>
      <c r="G80" s="85"/>
      <c r="H80" s="117"/>
      <c r="I80" s="932"/>
      <c r="J80" s="487" t="s">
        <v>1838</v>
      </c>
      <c r="K80" s="87"/>
      <c r="L80" s="87"/>
      <c r="M80" s="77"/>
      <c r="N80" s="22" t="s">
        <v>28</v>
      </c>
    </row>
    <row r="81" spans="1:14" s="1" customFormat="1" ht="13.5" thickBot="1">
      <c r="A81" s="932"/>
      <c r="B81" s="993"/>
      <c r="C81" s="61"/>
      <c r="D81" s="88"/>
      <c r="E81" s="89"/>
      <c r="F81" s="90"/>
      <c r="G81" s="90"/>
      <c r="H81" s="484"/>
      <c r="I81" s="932"/>
      <c r="J81" s="487"/>
      <c r="K81" s="87"/>
      <c r="L81" s="87"/>
      <c r="M81" s="77"/>
      <c r="N81" s="22"/>
    </row>
    <row r="82" spans="1:14" s="1" customFormat="1" ht="13.5" thickBot="1">
      <c r="A82" s="932"/>
      <c r="B82" s="993"/>
      <c r="C82" s="58"/>
      <c r="D82" s="958" t="s">
        <v>16</v>
      </c>
      <c r="E82" s="959"/>
      <c r="F82" s="92">
        <f t="shared" ref="F82" si="14">SUM(F80:F81)</f>
        <v>125.9</v>
      </c>
      <c r="G82" s="133">
        <f>SUM(G80:G81)</f>
        <v>0</v>
      </c>
      <c r="H82" s="133">
        <f t="shared" ref="H82" si="15">SUM(H80:H81)</f>
        <v>0</v>
      </c>
      <c r="I82" s="932"/>
      <c r="J82" s="488"/>
      <c r="K82" s="10"/>
      <c r="L82" s="10"/>
      <c r="M82" s="10"/>
      <c r="N82" s="93"/>
    </row>
    <row r="83" spans="1:14" s="18" customFormat="1" ht="13.5" thickBot="1">
      <c r="A83" s="479" t="s">
        <v>1368</v>
      </c>
      <c r="B83" s="954" t="s">
        <v>15</v>
      </c>
      <c r="C83" s="954"/>
      <c r="D83" s="954"/>
      <c r="E83" s="955"/>
      <c r="F83" s="656">
        <f>SUM(F37+F40+F50+F54+F57+F60+F64+F69+F76+F79+F82)</f>
        <v>2142.6150000000002</v>
      </c>
      <c r="G83" s="656">
        <f>SUM(G37+G40+G50+G54+G57+G60+G64+G69+G76+G79+G82)</f>
        <v>1958</v>
      </c>
      <c r="H83" s="656">
        <f>SUM(H37+H40+H50+H54+H57+H60+H64+H69+H76+H79+H82)</f>
        <v>1861</v>
      </c>
      <c r="I83" s="479"/>
      <c r="J83" s="20"/>
      <c r="K83" s="7"/>
      <c r="L83" s="7"/>
      <c r="M83" s="7"/>
      <c r="N83" s="22"/>
    </row>
    <row r="84" spans="1:14" s="18" customFormat="1" ht="13.5" thickBot="1">
      <c r="A84" s="480" t="s">
        <v>1371</v>
      </c>
      <c r="B84" s="1004" t="s">
        <v>109</v>
      </c>
      <c r="C84" s="1004"/>
      <c r="D84" s="1004"/>
      <c r="E84" s="1004"/>
      <c r="F84" s="541"/>
      <c r="G84" s="657"/>
      <c r="H84" s="541"/>
      <c r="I84" s="480"/>
      <c r="J84" s="80"/>
      <c r="K84" s="77"/>
      <c r="L84" s="77"/>
      <c r="M84" s="77"/>
      <c r="N84" s="59"/>
    </row>
    <row r="85" spans="1:14" ht="25.5">
      <c r="A85" s="974" t="s">
        <v>1372</v>
      </c>
      <c r="B85" s="993" t="s">
        <v>33</v>
      </c>
      <c r="C85" s="77" t="s">
        <v>8</v>
      </c>
      <c r="D85" s="42" t="s">
        <v>20</v>
      </c>
      <c r="E85" s="37" t="s">
        <v>24</v>
      </c>
      <c r="F85" s="117">
        <v>20</v>
      </c>
      <c r="G85" s="113">
        <v>30</v>
      </c>
      <c r="H85" s="483">
        <v>30</v>
      </c>
      <c r="I85" s="986"/>
      <c r="J85" s="489" t="s">
        <v>971</v>
      </c>
      <c r="K85" s="83">
        <v>30</v>
      </c>
      <c r="L85" s="83">
        <v>30</v>
      </c>
      <c r="M85" s="83">
        <v>30</v>
      </c>
      <c r="N85" s="63" t="s">
        <v>28</v>
      </c>
    </row>
    <row r="86" spans="1:14" ht="26.25" thickBot="1">
      <c r="A86" s="974"/>
      <c r="B86" s="993"/>
      <c r="C86" s="61" t="s">
        <v>8</v>
      </c>
      <c r="D86" s="65" t="s">
        <v>20</v>
      </c>
      <c r="E86" s="40" t="s">
        <v>24</v>
      </c>
      <c r="F86" s="134">
        <v>4.2</v>
      </c>
      <c r="G86" s="150">
        <v>10</v>
      </c>
      <c r="H86" s="135">
        <v>10</v>
      </c>
      <c r="I86" s="986"/>
      <c r="J86" s="490" t="s">
        <v>972</v>
      </c>
      <c r="K86" s="83" t="s">
        <v>878</v>
      </c>
      <c r="L86" s="83" t="s">
        <v>878</v>
      </c>
      <c r="M86" s="83" t="s">
        <v>878</v>
      </c>
      <c r="N86" s="63" t="s">
        <v>28</v>
      </c>
    </row>
    <row r="87" spans="1:14" s="1" customFormat="1" ht="13.5" thickBot="1">
      <c r="A87" s="974"/>
      <c r="B87" s="1009"/>
      <c r="C87" s="13"/>
      <c r="D87" s="952" t="s">
        <v>16</v>
      </c>
      <c r="E87" s="975"/>
      <c r="F87" s="133">
        <f t="shared" ref="F87" si="16">SUM(F85:F86)</f>
        <v>24.2</v>
      </c>
      <c r="G87" s="96">
        <f t="shared" ref="G87:H87" si="17">SUM(G85:G86)</f>
        <v>40</v>
      </c>
      <c r="H87" s="390">
        <f t="shared" si="17"/>
        <v>40</v>
      </c>
      <c r="I87" s="986"/>
      <c r="J87" s="489"/>
      <c r="K87" s="7"/>
      <c r="L87" s="7"/>
      <c r="M87" s="7"/>
      <c r="N87" s="63"/>
    </row>
    <row r="88" spans="1:14">
      <c r="A88" s="974" t="s">
        <v>1382</v>
      </c>
      <c r="B88" s="928" t="s">
        <v>98</v>
      </c>
      <c r="C88" s="34"/>
      <c r="D88" s="8"/>
      <c r="E88" s="41"/>
      <c r="F88" s="134"/>
      <c r="G88" s="150"/>
      <c r="H88" s="135"/>
      <c r="I88" s="974"/>
      <c r="J88" s="491"/>
      <c r="K88" s="7"/>
      <c r="L88" s="7"/>
      <c r="M88" s="7"/>
      <c r="N88" s="22"/>
    </row>
    <row r="89" spans="1:14" ht="39" thickBot="1">
      <c r="A89" s="974"/>
      <c r="B89" s="928"/>
      <c r="C89" s="34">
        <v>1</v>
      </c>
      <c r="D89" s="8" t="s">
        <v>20</v>
      </c>
      <c r="E89" s="41" t="s">
        <v>24</v>
      </c>
      <c r="F89" s="85"/>
      <c r="G89" s="94">
        <v>130</v>
      </c>
      <c r="H89" s="86">
        <v>45</v>
      </c>
      <c r="I89" s="974"/>
      <c r="J89" s="492" t="s">
        <v>80</v>
      </c>
      <c r="K89" s="7"/>
      <c r="L89" s="7" t="s">
        <v>415</v>
      </c>
      <c r="M89" s="7" t="s">
        <v>8</v>
      </c>
      <c r="N89" s="22" t="s">
        <v>28</v>
      </c>
    </row>
    <row r="90" spans="1:14" s="1" customFormat="1" ht="13.5" thickBot="1">
      <c r="A90" s="974"/>
      <c r="B90" s="928"/>
      <c r="C90" s="57"/>
      <c r="D90" s="976" t="s">
        <v>16</v>
      </c>
      <c r="E90" s="977"/>
      <c r="F90" s="133">
        <f t="shared" ref="F90" si="18">SUM(F88:F89)</f>
        <v>0</v>
      </c>
      <c r="G90" s="96">
        <f t="shared" ref="G90:H90" si="19">SUM(G88:G89)</f>
        <v>130</v>
      </c>
      <c r="H90" s="390">
        <f t="shared" si="19"/>
        <v>45</v>
      </c>
      <c r="I90" s="974"/>
      <c r="J90" s="20"/>
      <c r="K90" s="7"/>
      <c r="L90" s="7"/>
      <c r="M90" s="7"/>
      <c r="N90" s="59"/>
    </row>
    <row r="91" spans="1:14" ht="63.75">
      <c r="A91" s="974" t="s">
        <v>1383</v>
      </c>
      <c r="B91" s="928" t="s">
        <v>1738</v>
      </c>
      <c r="C91" s="38">
        <v>1</v>
      </c>
      <c r="D91" s="8" t="s">
        <v>20</v>
      </c>
      <c r="E91" s="41" t="s">
        <v>24</v>
      </c>
      <c r="F91" s="658"/>
      <c r="G91" s="901">
        <v>9</v>
      </c>
      <c r="H91" s="659"/>
      <c r="I91" s="932" t="s">
        <v>1394</v>
      </c>
      <c r="J91" s="412" t="s">
        <v>1141</v>
      </c>
      <c r="K91" s="381"/>
      <c r="L91" s="7" t="s">
        <v>8</v>
      </c>
      <c r="M91" s="7"/>
      <c r="N91" s="22" t="s">
        <v>28</v>
      </c>
    </row>
    <row r="92" spans="1:14" ht="51.75" thickBot="1">
      <c r="A92" s="974"/>
      <c r="B92" s="928"/>
      <c r="C92" s="38">
        <v>1</v>
      </c>
      <c r="D92" s="8" t="s">
        <v>20</v>
      </c>
      <c r="E92" s="41" t="s">
        <v>24</v>
      </c>
      <c r="F92" s="658"/>
      <c r="G92" s="750">
        <v>15</v>
      </c>
      <c r="H92" s="659"/>
      <c r="I92" s="932"/>
      <c r="J92" s="412" t="s">
        <v>1656</v>
      </c>
      <c r="K92" s="381"/>
      <c r="L92" s="7" t="s">
        <v>8</v>
      </c>
      <c r="M92" s="7"/>
      <c r="N92" s="22"/>
    </row>
    <row r="93" spans="1:14" s="1" customFormat="1" ht="13.5" thickBot="1">
      <c r="A93" s="974"/>
      <c r="B93" s="928"/>
      <c r="C93" s="57"/>
      <c r="D93" s="976" t="s">
        <v>16</v>
      </c>
      <c r="E93" s="977"/>
      <c r="F93" s="92">
        <f t="shared" ref="F93" si="20">SUM(F91:F92)</f>
        <v>0</v>
      </c>
      <c r="G93" s="96">
        <f>SUM(G91:G92)</f>
        <v>24</v>
      </c>
      <c r="H93" s="390">
        <f>SUM(H91:H92)</f>
        <v>0</v>
      </c>
      <c r="I93" s="932"/>
      <c r="J93" s="22"/>
      <c r="K93" s="7"/>
      <c r="L93" s="7"/>
      <c r="M93" s="7"/>
      <c r="N93" s="59"/>
    </row>
    <row r="94" spans="1:14" s="70" customFormat="1">
      <c r="A94" s="974" t="s">
        <v>1384</v>
      </c>
      <c r="B94" s="921" t="s">
        <v>1015</v>
      </c>
      <c r="C94" s="38">
        <v>1</v>
      </c>
      <c r="D94" s="105" t="s">
        <v>20</v>
      </c>
      <c r="E94" s="39" t="s">
        <v>32</v>
      </c>
      <c r="F94" s="116">
        <v>18</v>
      </c>
      <c r="G94" s="254">
        <v>13</v>
      </c>
      <c r="H94" s="542">
        <v>13</v>
      </c>
      <c r="I94" s="986"/>
      <c r="J94" s="402" t="s">
        <v>68</v>
      </c>
      <c r="K94" s="77" t="s">
        <v>65</v>
      </c>
      <c r="L94" s="77" t="s">
        <v>65</v>
      </c>
      <c r="M94" s="77" t="s">
        <v>65</v>
      </c>
      <c r="N94" s="69" t="s">
        <v>28</v>
      </c>
    </row>
    <row r="95" spans="1:14" s="71" customFormat="1" ht="26.25" thickBot="1">
      <c r="A95" s="974"/>
      <c r="B95" s="921"/>
      <c r="C95" s="106"/>
      <c r="D95" s="107"/>
      <c r="E95" s="39"/>
      <c r="F95" s="149"/>
      <c r="G95" s="575"/>
      <c r="H95" s="660"/>
      <c r="I95" s="986"/>
      <c r="J95" s="402" t="s">
        <v>92</v>
      </c>
      <c r="K95" s="77" t="s">
        <v>93</v>
      </c>
      <c r="L95" s="77" t="s">
        <v>93</v>
      </c>
      <c r="M95" s="77" t="s">
        <v>93</v>
      </c>
      <c r="N95" s="63" t="s">
        <v>28</v>
      </c>
    </row>
    <row r="96" spans="1:14" s="71" customFormat="1" ht="13.5" thickBot="1">
      <c r="A96" s="974"/>
      <c r="B96" s="921"/>
      <c r="C96" s="106"/>
      <c r="D96" s="956" t="s">
        <v>16</v>
      </c>
      <c r="E96" s="957"/>
      <c r="F96" s="399">
        <f t="shared" ref="F96:H96" si="21">SUM(F94:F95)</f>
        <v>18</v>
      </c>
      <c r="G96" s="399">
        <f t="shared" si="21"/>
        <v>13</v>
      </c>
      <c r="H96" s="399">
        <f t="shared" si="21"/>
        <v>13</v>
      </c>
      <c r="I96" s="986"/>
      <c r="J96" s="417"/>
      <c r="K96" s="10"/>
      <c r="L96" s="10"/>
      <c r="M96" s="10"/>
      <c r="N96" s="59"/>
    </row>
    <row r="97" spans="1:14" s="70" customFormat="1" ht="69.75" customHeight="1">
      <c r="A97" s="974" t="s">
        <v>1385</v>
      </c>
      <c r="B97" s="984" t="s">
        <v>77</v>
      </c>
      <c r="C97" s="34">
        <v>1</v>
      </c>
      <c r="D97" s="107" t="s">
        <v>20</v>
      </c>
      <c r="E97" s="108" t="s">
        <v>32</v>
      </c>
      <c r="F97" s="116">
        <v>10</v>
      </c>
      <c r="G97" s="543">
        <v>10</v>
      </c>
      <c r="H97" s="661">
        <v>10</v>
      </c>
      <c r="I97" s="986"/>
      <c r="J97" s="402" t="s">
        <v>68</v>
      </c>
      <c r="K97" s="77" t="s">
        <v>65</v>
      </c>
      <c r="L97" s="77" t="s">
        <v>65</v>
      </c>
      <c r="M97" s="77" t="s">
        <v>65</v>
      </c>
      <c r="N97" s="69" t="s">
        <v>28</v>
      </c>
    </row>
    <row r="98" spans="1:14" s="70" customFormat="1" ht="13.5" thickBot="1">
      <c r="A98" s="974"/>
      <c r="B98" s="921"/>
      <c r="C98" s="34"/>
      <c r="D98" s="107"/>
      <c r="E98" s="39"/>
      <c r="F98" s="98"/>
      <c r="G98" s="425"/>
      <c r="H98" s="662"/>
      <c r="I98" s="986"/>
      <c r="J98" s="490"/>
      <c r="K98" s="77"/>
      <c r="L98" s="77"/>
      <c r="M98" s="77"/>
      <c r="N98" s="69"/>
    </row>
    <row r="99" spans="1:14" s="71" customFormat="1" ht="13.5" thickBot="1">
      <c r="A99" s="974"/>
      <c r="B99" s="985"/>
      <c r="C99" s="109"/>
      <c r="D99" s="956" t="s">
        <v>16</v>
      </c>
      <c r="E99" s="957"/>
      <c r="F99" s="399">
        <f t="shared" ref="F99" si="22">SUM(F97:F98)</f>
        <v>10</v>
      </c>
      <c r="G99" s="280">
        <f t="shared" ref="G99:H99" si="23">SUM(G97:G98)</f>
        <v>10</v>
      </c>
      <c r="H99" s="663">
        <f t="shared" si="23"/>
        <v>10</v>
      </c>
      <c r="I99" s="986"/>
      <c r="J99" s="417"/>
      <c r="K99" s="10"/>
      <c r="L99" s="10"/>
      <c r="M99" s="10"/>
      <c r="N99" s="59"/>
    </row>
    <row r="100" spans="1:14" s="70" customFormat="1">
      <c r="A100" s="974" t="s">
        <v>1386</v>
      </c>
      <c r="B100" s="931" t="s">
        <v>94</v>
      </c>
      <c r="C100" s="61" t="s">
        <v>8</v>
      </c>
      <c r="D100" s="65" t="s">
        <v>20</v>
      </c>
      <c r="E100" s="110" t="s">
        <v>24</v>
      </c>
      <c r="F100" s="116">
        <v>60</v>
      </c>
      <c r="G100" s="543">
        <v>35</v>
      </c>
      <c r="H100" s="661">
        <v>25</v>
      </c>
      <c r="I100" s="986" t="s">
        <v>91</v>
      </c>
      <c r="J100" s="402" t="s">
        <v>68</v>
      </c>
      <c r="K100" s="49">
        <v>100</v>
      </c>
      <c r="L100" s="77" t="s">
        <v>65</v>
      </c>
      <c r="M100" s="77" t="s">
        <v>65</v>
      </c>
      <c r="N100" s="69" t="s">
        <v>28</v>
      </c>
    </row>
    <row r="101" spans="1:14" s="70" customFormat="1" ht="26.25" thickBot="1">
      <c r="A101" s="974"/>
      <c r="B101" s="931"/>
      <c r="C101" s="61" t="s">
        <v>8</v>
      </c>
      <c r="D101" s="65" t="s">
        <v>20</v>
      </c>
      <c r="E101" s="110" t="s">
        <v>24</v>
      </c>
      <c r="F101" s="115"/>
      <c r="G101" s="254"/>
      <c r="H101" s="542"/>
      <c r="I101" s="986"/>
      <c r="J101" s="402" t="s">
        <v>74</v>
      </c>
      <c r="K101" s="49">
        <v>1</v>
      </c>
      <c r="L101" s="77"/>
      <c r="M101" s="77"/>
      <c r="N101" s="69" t="s">
        <v>28</v>
      </c>
    </row>
    <row r="102" spans="1:14" s="71" customFormat="1" ht="13.5" thickBot="1">
      <c r="A102" s="974"/>
      <c r="B102" s="993"/>
      <c r="C102" s="111"/>
      <c r="D102" s="976" t="s">
        <v>16</v>
      </c>
      <c r="E102" s="977"/>
      <c r="F102" s="280">
        <f t="shared" ref="F102" si="24">SUM(F100:F101)</f>
        <v>60</v>
      </c>
      <c r="G102" s="280">
        <f>SUM(G100:G101)</f>
        <v>35</v>
      </c>
      <c r="H102" s="663">
        <f>SUM(H100:H101)</f>
        <v>25</v>
      </c>
      <c r="I102" s="986"/>
      <c r="J102" s="417"/>
      <c r="K102" s="10"/>
      <c r="L102" s="10"/>
      <c r="M102" s="10"/>
      <c r="N102" s="59"/>
    </row>
    <row r="103" spans="1:14" s="71" customFormat="1" ht="63.75">
      <c r="A103" s="974" t="s">
        <v>1387</v>
      </c>
      <c r="B103" s="1007" t="s">
        <v>78</v>
      </c>
      <c r="C103" s="34">
        <v>1</v>
      </c>
      <c r="D103" s="80" t="s">
        <v>20</v>
      </c>
      <c r="E103" s="55" t="s">
        <v>32</v>
      </c>
      <c r="F103" s="100">
        <v>10</v>
      </c>
      <c r="G103" s="545"/>
      <c r="H103" s="544"/>
      <c r="I103" s="986"/>
      <c r="J103" s="402" t="s">
        <v>69</v>
      </c>
      <c r="K103" s="77" t="s">
        <v>8</v>
      </c>
      <c r="L103" s="77"/>
      <c r="M103" s="77"/>
      <c r="N103" s="63" t="s">
        <v>28</v>
      </c>
    </row>
    <row r="104" spans="1:14" s="71" customFormat="1" ht="13.5" thickBot="1">
      <c r="A104" s="974"/>
      <c r="B104" s="1008"/>
      <c r="C104" s="38">
        <v>1</v>
      </c>
      <c r="D104" s="105" t="s">
        <v>20</v>
      </c>
      <c r="E104" s="39" t="s">
        <v>32</v>
      </c>
      <c r="F104" s="598"/>
      <c r="G104" s="575">
        <v>240</v>
      </c>
      <c r="H104" s="660">
        <v>100</v>
      </c>
      <c r="I104" s="986"/>
      <c r="J104" s="402" t="s">
        <v>76</v>
      </c>
      <c r="K104" s="77"/>
      <c r="L104" s="77"/>
      <c r="M104" s="77"/>
      <c r="N104" s="63" t="s">
        <v>28</v>
      </c>
    </row>
    <row r="105" spans="1:14" s="71" customFormat="1" ht="13.5" thickBot="1">
      <c r="A105" s="974"/>
      <c r="B105" s="927"/>
      <c r="C105" s="112"/>
      <c r="D105" s="956" t="s">
        <v>16</v>
      </c>
      <c r="E105" s="957"/>
      <c r="F105" s="399">
        <f t="shared" ref="F105" si="25">SUM(F103:F104)</f>
        <v>10</v>
      </c>
      <c r="G105" s="280">
        <f>SUM(G103:G104)</f>
        <v>240</v>
      </c>
      <c r="H105" s="663">
        <f>SUM(H103:H104)</f>
        <v>100</v>
      </c>
      <c r="I105" s="986"/>
      <c r="J105" s="402"/>
      <c r="K105" s="10"/>
      <c r="L105" s="10"/>
      <c r="M105" s="10"/>
      <c r="N105" s="59"/>
    </row>
    <row r="106" spans="1:14" s="1" customFormat="1" ht="15.6" customHeight="1" thickBot="1">
      <c r="A106" s="480" t="s">
        <v>1371</v>
      </c>
      <c r="B106" s="972" t="s">
        <v>15</v>
      </c>
      <c r="C106" s="972"/>
      <c r="D106" s="972"/>
      <c r="E106" s="973"/>
      <c r="F106" s="270">
        <f t="shared" ref="F106:H106" si="26">SUM(F87+F90+F93+F96+F99+F102+F105)</f>
        <v>122.2</v>
      </c>
      <c r="G106" s="270">
        <f t="shared" si="26"/>
        <v>492</v>
      </c>
      <c r="H106" s="269">
        <f t="shared" si="26"/>
        <v>233</v>
      </c>
      <c r="I106" s="479"/>
      <c r="J106" s="20"/>
      <c r="K106" s="7"/>
      <c r="L106" s="7"/>
      <c r="M106" s="7"/>
      <c r="N106" s="22"/>
    </row>
    <row r="107" spans="1:14" s="18" customFormat="1" ht="13.9" customHeight="1" thickBot="1">
      <c r="A107" s="682" t="s">
        <v>4</v>
      </c>
      <c r="B107" s="971" t="s">
        <v>17</v>
      </c>
      <c r="C107" s="972"/>
      <c r="D107" s="972"/>
      <c r="E107" s="973"/>
      <c r="F107" s="270">
        <f>SUM(F25+F83+F106)</f>
        <v>2995.2650000000003</v>
      </c>
      <c r="G107" s="270">
        <f>SUM(G25+G83+G106)</f>
        <v>4086</v>
      </c>
      <c r="H107" s="664">
        <f>SUM(H25+H83+H106)</f>
        <v>3220</v>
      </c>
      <c r="I107" s="496"/>
      <c r="J107" s="20"/>
      <c r="K107" s="7"/>
      <c r="L107" s="7"/>
      <c r="M107" s="7"/>
      <c r="N107" s="59"/>
    </row>
    <row r="108" spans="1:14" s="18" customFormat="1" ht="13.9" customHeight="1" thickBot="1">
      <c r="A108" s="1005" t="s">
        <v>389</v>
      </c>
      <c r="B108" s="1005"/>
      <c r="C108" s="1005"/>
      <c r="D108" s="1005"/>
      <c r="E108" s="1006"/>
      <c r="F108" s="92">
        <f t="shared" ref="F108" si="27">SUM(F107:F107)</f>
        <v>2995.2650000000003</v>
      </c>
      <c r="G108" s="96">
        <f t="shared" ref="G108:H108" si="28">SUM(G107:G107)</f>
        <v>4086</v>
      </c>
      <c r="H108" s="390">
        <f t="shared" si="28"/>
        <v>3220</v>
      </c>
      <c r="I108" s="667"/>
      <c r="J108" s="20"/>
      <c r="K108" s="7"/>
      <c r="L108" s="7"/>
      <c r="M108" s="7"/>
      <c r="N108" s="59"/>
    </row>
    <row r="109" spans="1:14" s="18" customFormat="1" ht="13.5" thickBot="1">
      <c r="A109" s="481"/>
      <c r="B109" s="50"/>
      <c r="C109" s="50"/>
      <c r="D109" s="50"/>
      <c r="E109" s="50"/>
      <c r="F109" s="138"/>
      <c r="G109" s="138"/>
      <c r="H109" s="138"/>
      <c r="I109" s="481"/>
      <c r="J109" s="51"/>
      <c r="K109" s="52"/>
      <c r="L109" s="52"/>
      <c r="M109" s="52"/>
      <c r="N109" s="43"/>
    </row>
    <row r="110" spans="1:14" ht="28.9" customHeight="1" thickBot="1">
      <c r="A110" s="1011" t="s">
        <v>1388</v>
      </c>
      <c r="B110" s="1012"/>
      <c r="C110" s="1012"/>
      <c r="D110" s="1012"/>
      <c r="E110" s="1013"/>
      <c r="F110" s="673" t="s">
        <v>115</v>
      </c>
      <c r="G110" s="53" t="s">
        <v>83</v>
      </c>
      <c r="H110" s="53" t="s">
        <v>116</v>
      </c>
      <c r="I110" s="497"/>
      <c r="J110" s="23"/>
      <c r="K110" s="54"/>
      <c r="L110" s="54"/>
      <c r="M110" s="54"/>
      <c r="N110" s="23"/>
    </row>
    <row r="111" spans="1:14" s="1" customFormat="1" ht="13.5" thickBot="1">
      <c r="A111" s="987" t="s">
        <v>123</v>
      </c>
      <c r="B111" s="988"/>
      <c r="C111" s="988"/>
      <c r="D111" s="988"/>
      <c r="E111" s="989"/>
      <c r="F111" s="133">
        <f>SUM(F112:F117)</f>
        <v>2995.2649999999999</v>
      </c>
      <c r="G111" s="133">
        <f>SUM(G112:G117)</f>
        <v>3256</v>
      </c>
      <c r="H111" s="96">
        <f>SUM(H112:H117)</f>
        <v>2890</v>
      </c>
      <c r="I111" s="498"/>
      <c r="J111" s="14"/>
      <c r="K111" s="3"/>
      <c r="L111" s="3"/>
      <c r="M111" s="3"/>
      <c r="N111" s="2"/>
    </row>
    <row r="112" spans="1:14" s="1" customFormat="1">
      <c r="A112" s="1014" t="s">
        <v>117</v>
      </c>
      <c r="B112" s="1015"/>
      <c r="C112" s="1015"/>
      <c r="D112" s="1015"/>
      <c r="E112" s="1016"/>
      <c r="F112" s="113">
        <f>SUMIF(D7:D110,"SB",F7:F110)</f>
        <v>2699.0649999999996</v>
      </c>
      <c r="G112" s="134">
        <f>SUMIF(D11:D110,"SB",G11:G110)</f>
        <v>3081</v>
      </c>
      <c r="H112" s="150">
        <f>SUMIF(D11:D110,"SB",H11:H110)</f>
        <v>2715</v>
      </c>
      <c r="I112" s="499"/>
      <c r="J112" s="15"/>
      <c r="K112" s="16"/>
      <c r="L112" s="16"/>
      <c r="M112" s="16"/>
      <c r="N112" s="2"/>
    </row>
    <row r="113" spans="1:14" s="1" customFormat="1">
      <c r="A113" s="978" t="s">
        <v>118</v>
      </c>
      <c r="B113" s="979"/>
      <c r="C113" s="979"/>
      <c r="D113" s="979"/>
      <c r="E113" s="980"/>
      <c r="F113" s="85">
        <f>SUMIF(D8:D111,"VD",F8:F111)</f>
        <v>170.3</v>
      </c>
      <c r="G113" s="134">
        <f>SUMIF(D11:D110,"VD",G11:G110)</f>
        <v>175</v>
      </c>
      <c r="H113" s="150">
        <f>SUMIF(D11:D110,"VD",H11:H110)</f>
        <v>175</v>
      </c>
      <c r="I113" s="499"/>
      <c r="J113" s="15"/>
      <c r="K113" s="16"/>
      <c r="L113" s="16"/>
      <c r="M113" s="16"/>
      <c r="N113" s="2"/>
    </row>
    <row r="114" spans="1:14" s="1" customFormat="1">
      <c r="A114" s="978" t="s">
        <v>119</v>
      </c>
      <c r="B114" s="979"/>
      <c r="C114" s="979"/>
      <c r="D114" s="979"/>
      <c r="E114" s="980"/>
      <c r="F114" s="134">
        <f>SUMIF(D9:D112,"PB",F9:F112)</f>
        <v>0</v>
      </c>
      <c r="G114" s="134">
        <f>SUMIF(D11:D110,"SP",G11:G110)</f>
        <v>0</v>
      </c>
      <c r="H114" s="150">
        <f>SUMIF(D11:D110,"SP",H11:H110)</f>
        <v>0</v>
      </c>
      <c r="I114" s="499"/>
      <c r="J114" s="15"/>
      <c r="K114" s="16"/>
      <c r="L114" s="16"/>
      <c r="M114" s="16"/>
      <c r="N114" s="2"/>
    </row>
    <row r="115" spans="1:14" s="1" customFormat="1">
      <c r="A115" s="978" t="s">
        <v>120</v>
      </c>
      <c r="B115" s="979"/>
      <c r="C115" s="979"/>
      <c r="D115" s="979"/>
      <c r="E115" s="980"/>
      <c r="F115" s="134">
        <f>SUMIF(D10:D113,"ESB",F10:F113)</f>
        <v>125.9</v>
      </c>
      <c r="G115" s="134">
        <f>SUMIF(D11:D110,"ESB",G11:G110)</f>
        <v>0</v>
      </c>
      <c r="H115" s="150">
        <f>SUMIF(D11:D110,"ESB",H11:H110)</f>
        <v>0</v>
      </c>
      <c r="I115" s="499"/>
      <c r="J115" s="15"/>
      <c r="K115" s="16"/>
      <c r="L115" s="16"/>
      <c r="M115" s="16"/>
      <c r="N115" s="2"/>
    </row>
    <row r="116" spans="1:14" s="1" customFormat="1">
      <c r="A116" s="978" t="s">
        <v>121</v>
      </c>
      <c r="B116" s="979"/>
      <c r="C116" s="979"/>
      <c r="D116" s="979"/>
      <c r="E116" s="980"/>
      <c r="F116" s="134">
        <f>SUMIF(D11:D114,"SL",F11:F114)</f>
        <v>0</v>
      </c>
      <c r="G116" s="134">
        <f>SUMIF(D11:D110,"SL",G11:G110)</f>
        <v>0</v>
      </c>
      <c r="H116" s="150">
        <f>SUMIF(D11:D110,"SL",H11:H110)</f>
        <v>0</v>
      </c>
      <c r="I116" s="499"/>
      <c r="J116" s="15"/>
      <c r="K116" s="16"/>
      <c r="L116" s="16"/>
      <c r="M116" s="16"/>
      <c r="N116" s="2"/>
    </row>
    <row r="117" spans="1:14" s="1" customFormat="1" ht="13.5" thickBot="1">
      <c r="A117" s="981" t="s">
        <v>122</v>
      </c>
      <c r="B117" s="982"/>
      <c r="C117" s="982"/>
      <c r="D117" s="982"/>
      <c r="E117" s="983"/>
      <c r="F117" s="473">
        <f>SUMIF(D12:D115,"AML",F12:F115)</f>
        <v>0</v>
      </c>
      <c r="G117" s="134">
        <f>SUMIF(D6:D106,"AML",G6:G106)</f>
        <v>0</v>
      </c>
      <c r="H117" s="150">
        <f>SUMIF(D6:D106,"AML",H6:H106)</f>
        <v>0</v>
      </c>
      <c r="I117" s="499"/>
      <c r="J117" s="15"/>
      <c r="K117" s="16"/>
      <c r="L117" s="16"/>
      <c r="M117" s="16"/>
      <c r="N117" s="2"/>
    </row>
    <row r="118" spans="1:14" s="1" customFormat="1" ht="13.5" thickBot="1">
      <c r="A118" s="987" t="s">
        <v>124</v>
      </c>
      <c r="B118" s="988"/>
      <c r="C118" s="988"/>
      <c r="D118" s="988"/>
      <c r="E118" s="989"/>
      <c r="F118" s="133">
        <f>SUM(F119:F121)</f>
        <v>0</v>
      </c>
      <c r="G118" s="133">
        <f>SUM(G119:G121)</f>
        <v>830</v>
      </c>
      <c r="H118" s="96">
        <f>SUM(H119:H121)</f>
        <v>330</v>
      </c>
      <c r="I118" s="498"/>
      <c r="J118" s="14"/>
      <c r="K118" s="3"/>
      <c r="L118" s="3"/>
      <c r="M118" s="3"/>
      <c r="N118" s="2"/>
    </row>
    <row r="119" spans="1:14" s="1" customFormat="1">
      <c r="A119" s="990" t="s">
        <v>30</v>
      </c>
      <c r="B119" s="991"/>
      <c r="C119" s="991"/>
      <c r="D119" s="991"/>
      <c r="E119" s="992"/>
      <c r="F119" s="117">
        <f>SUMIF(D8:D107,"ES",F8:F107)</f>
        <v>0</v>
      </c>
      <c r="G119" s="134">
        <f>SUMIF(D11:D110,"ES",G11:G110)</f>
        <v>830</v>
      </c>
      <c r="H119" s="150">
        <f>SUMIF(D11:D110,"ES",H11:H110)</f>
        <v>330</v>
      </c>
      <c r="I119" s="499"/>
      <c r="J119" s="15"/>
      <c r="K119" s="16"/>
      <c r="L119" s="16"/>
      <c r="M119" s="16"/>
      <c r="N119" s="2"/>
    </row>
    <row r="120" spans="1:14" s="1" customFormat="1">
      <c r="A120" s="962" t="s">
        <v>1267</v>
      </c>
      <c r="B120" s="963"/>
      <c r="C120" s="963"/>
      <c r="D120" s="963"/>
      <c r="E120" s="964"/>
      <c r="F120" s="134">
        <f>SUMIF(D9:D108,"VB",F9:F108)</f>
        <v>0</v>
      </c>
      <c r="G120" s="161">
        <f>SUMIF(D11:D110,"VB",G11:G110)</f>
        <v>0</v>
      </c>
      <c r="H120" s="162">
        <f>SUMIF(D11:D110,"VB",H11:H110)</f>
        <v>0</v>
      </c>
      <c r="I120" s="500"/>
      <c r="J120" s="15"/>
      <c r="K120" s="16"/>
      <c r="L120" s="16"/>
      <c r="M120" s="16"/>
      <c r="N120" s="2"/>
    </row>
    <row r="121" spans="1:14" s="1" customFormat="1" ht="13.5" thickBot="1">
      <c r="A121" s="965" t="s">
        <v>31</v>
      </c>
      <c r="B121" s="966"/>
      <c r="C121" s="966"/>
      <c r="D121" s="966"/>
      <c r="E121" s="967"/>
      <c r="F121" s="430">
        <f>SUMIF(D10:D109,"Kt.",F10:F109)</f>
        <v>0</v>
      </c>
      <c r="G121" s="464">
        <f>SUMIF(D11:D110,"Kt.",G11:G110)</f>
        <v>0</v>
      </c>
      <c r="H121" s="460">
        <f>SUMIF(D11:D110,"Kt.",H11:H110)</f>
        <v>0</v>
      </c>
      <c r="I121" s="500"/>
      <c r="J121" s="15"/>
      <c r="K121" s="16"/>
      <c r="L121" s="16"/>
      <c r="M121" s="16"/>
      <c r="N121" s="2"/>
    </row>
    <row r="122" spans="1:14" s="1" customFormat="1" ht="13.5" thickBot="1">
      <c r="A122" s="968" t="s">
        <v>125</v>
      </c>
      <c r="B122" s="969"/>
      <c r="C122" s="969"/>
      <c r="D122" s="969"/>
      <c r="E122" s="970"/>
      <c r="F122" s="674">
        <f>SUM(F111+F118)</f>
        <v>2995.2649999999999</v>
      </c>
      <c r="G122" s="472">
        <f>SUM(G111+G118)</f>
        <v>4086</v>
      </c>
      <c r="H122" s="513">
        <f>SUM(H111+H118)</f>
        <v>3220</v>
      </c>
      <c r="I122" s="499"/>
      <c r="J122" s="15"/>
      <c r="K122" s="16"/>
      <c r="L122" s="16"/>
      <c r="M122" s="16"/>
      <c r="N122" s="2"/>
    </row>
    <row r="123" spans="1:14" s="1" customFormat="1">
      <c r="A123" s="990" t="s">
        <v>113</v>
      </c>
      <c r="B123" s="991"/>
      <c r="C123" s="991"/>
      <c r="D123" s="991"/>
      <c r="E123" s="992"/>
      <c r="F123" s="117">
        <f ca="1">SUMIF(C12:C111,"1R",F13:F111)</f>
        <v>0</v>
      </c>
      <c r="G123" s="614">
        <f>SUMIF(C13:C111,"1R",G13:G111)</f>
        <v>840</v>
      </c>
      <c r="H123" s="158">
        <f>SUMIF(C13:C111,"1R",H13:H111)</f>
        <v>330</v>
      </c>
      <c r="I123" s="500"/>
      <c r="J123" s="15"/>
      <c r="K123" s="16"/>
      <c r="L123" s="16"/>
      <c r="M123" s="16"/>
      <c r="N123" s="2"/>
    </row>
    <row r="124" spans="1:14" s="1" customFormat="1" ht="13.5" thickBot="1">
      <c r="A124" s="994" t="s">
        <v>114</v>
      </c>
      <c r="B124" s="995"/>
      <c r="C124" s="995"/>
      <c r="D124" s="995"/>
      <c r="E124" s="996"/>
      <c r="F124" s="589">
        <v>153.80000000000001</v>
      </c>
      <c r="G124" s="475">
        <f>SUM(G122-F122)</f>
        <v>1090.7350000000001</v>
      </c>
      <c r="H124" s="670">
        <f>SUM(H122-G122)</f>
        <v>-866</v>
      </c>
      <c r="I124" s="500"/>
      <c r="J124" s="15"/>
      <c r="K124" s="16"/>
      <c r="L124" s="16"/>
      <c r="M124" s="16"/>
      <c r="N124" s="2"/>
    </row>
    <row r="126" spans="1:14">
      <c r="F126" s="897">
        <f>SUBTOTAL(9,F14:F104)</f>
        <v>8853.5950000000012</v>
      </c>
    </row>
  </sheetData>
  <sheetProtection formatCells="0" formatColumns="0"/>
  <autoFilter ref="A11:N124" xr:uid="{00000000-0001-0000-0100-000000000000}"/>
  <mergeCells count="127">
    <mergeCell ref="K1:N1"/>
    <mergeCell ref="A5:N5"/>
    <mergeCell ref="A110:E110"/>
    <mergeCell ref="A111:E111"/>
    <mergeCell ref="A112:E112"/>
    <mergeCell ref="A113:E113"/>
    <mergeCell ref="J7:M8"/>
    <mergeCell ref="L9:L10"/>
    <mergeCell ref="M9:M10"/>
    <mergeCell ref="J9:J10"/>
    <mergeCell ref="D60:E60"/>
    <mergeCell ref="A55:A57"/>
    <mergeCell ref="G7:G10"/>
    <mergeCell ref="D50:E50"/>
    <mergeCell ref="K9:K10"/>
    <mergeCell ref="H7:H10"/>
    <mergeCell ref="B41:B50"/>
    <mergeCell ref="B26:E26"/>
    <mergeCell ref="D40:E40"/>
    <mergeCell ref="A41:A50"/>
    <mergeCell ref="D24:E24"/>
    <mergeCell ref="I51:I54"/>
    <mergeCell ref="I55:I57"/>
    <mergeCell ref="A58:A60"/>
    <mergeCell ref="A123:E123"/>
    <mergeCell ref="A124:E124"/>
    <mergeCell ref="F7:F10"/>
    <mergeCell ref="A65:A69"/>
    <mergeCell ref="B94:B96"/>
    <mergeCell ref="A94:A96"/>
    <mergeCell ref="B77:B79"/>
    <mergeCell ref="B70:B76"/>
    <mergeCell ref="A70:A76"/>
    <mergeCell ref="A85:A87"/>
    <mergeCell ref="C7:C10"/>
    <mergeCell ref="B7:B10"/>
    <mergeCell ref="A7:A10"/>
    <mergeCell ref="B12:E12"/>
    <mergeCell ref="B13:E13"/>
    <mergeCell ref="D54:E54"/>
    <mergeCell ref="A108:E108"/>
    <mergeCell ref="B103:B105"/>
    <mergeCell ref="B91:B93"/>
    <mergeCell ref="B85:B87"/>
    <mergeCell ref="B84:E84"/>
    <mergeCell ref="A88:A90"/>
    <mergeCell ref="B100:B102"/>
    <mergeCell ref="D105:E105"/>
    <mergeCell ref="I100:I102"/>
    <mergeCell ref="I97:I99"/>
    <mergeCell ref="I61:I64"/>
    <mergeCell ref="I65:I69"/>
    <mergeCell ref="D57:E57"/>
    <mergeCell ref="A118:E118"/>
    <mergeCell ref="A119:E119"/>
    <mergeCell ref="B58:B60"/>
    <mergeCell ref="B106:E106"/>
    <mergeCell ref="I58:I60"/>
    <mergeCell ref="I77:I79"/>
    <mergeCell ref="I103:I105"/>
    <mergeCell ref="I85:I87"/>
    <mergeCell ref="I70:I76"/>
    <mergeCell ref="I88:I90"/>
    <mergeCell ref="I91:I93"/>
    <mergeCell ref="I94:I96"/>
    <mergeCell ref="D102:E102"/>
    <mergeCell ref="D93:E93"/>
    <mergeCell ref="D96:E96"/>
    <mergeCell ref="D99:E99"/>
    <mergeCell ref="A80:A82"/>
    <mergeCell ref="B80:B82"/>
    <mergeCell ref="I80:I82"/>
    <mergeCell ref="A120:E120"/>
    <mergeCell ref="A121:E121"/>
    <mergeCell ref="A122:E122"/>
    <mergeCell ref="B107:E107"/>
    <mergeCell ref="A61:A64"/>
    <mergeCell ref="B83:E83"/>
    <mergeCell ref="A91:A93"/>
    <mergeCell ref="D87:E87"/>
    <mergeCell ref="B88:B90"/>
    <mergeCell ref="D90:E90"/>
    <mergeCell ref="A103:A105"/>
    <mergeCell ref="A100:A102"/>
    <mergeCell ref="D64:E64"/>
    <mergeCell ref="B65:B69"/>
    <mergeCell ref="B61:B64"/>
    <mergeCell ref="A114:E114"/>
    <mergeCell ref="A115:E115"/>
    <mergeCell ref="A116:E116"/>
    <mergeCell ref="A117:E117"/>
    <mergeCell ref="A77:A79"/>
    <mergeCell ref="A97:A99"/>
    <mergeCell ref="B97:B99"/>
    <mergeCell ref="D82:E82"/>
    <mergeCell ref="A51:A54"/>
    <mergeCell ref="B51:B54"/>
    <mergeCell ref="B22:B24"/>
    <mergeCell ref="B25:E25"/>
    <mergeCell ref="D76:E76"/>
    <mergeCell ref="B55:B57"/>
    <mergeCell ref="D79:E79"/>
    <mergeCell ref="D69:E69"/>
    <mergeCell ref="A22:A24"/>
    <mergeCell ref="K2:N2"/>
    <mergeCell ref="L44:L45"/>
    <mergeCell ref="M44:M45"/>
    <mergeCell ref="N7:N10"/>
    <mergeCell ref="B27:B37"/>
    <mergeCell ref="B38:B40"/>
    <mergeCell ref="A38:A40"/>
    <mergeCell ref="A27:A37"/>
    <mergeCell ref="D37:E37"/>
    <mergeCell ref="J44:J45"/>
    <mergeCell ref="K44:K45"/>
    <mergeCell ref="D7:D10"/>
    <mergeCell ref="E7:E10"/>
    <mergeCell ref="I7:I10"/>
    <mergeCell ref="I14:I21"/>
    <mergeCell ref="I22:I24"/>
    <mergeCell ref="I27:I37"/>
    <mergeCell ref="I38:I40"/>
    <mergeCell ref="L4:M4"/>
    <mergeCell ref="L3:M3"/>
    <mergeCell ref="A14:A21"/>
    <mergeCell ref="B14:B21"/>
    <mergeCell ref="D21:E21"/>
  </mergeCells>
  <phoneticPr fontId="12" type="noConversion"/>
  <pageMargins left="1.1417322834645669" right="0.35433070866141736" top="0.78740157480314965" bottom="0.78740157480314965" header="0" footer="0"/>
  <pageSetup paperSize="9" scale="60" orientation="portrait" r:id="rId1"/>
  <headerFooter differentFirst="1" alignWithMargins="0">
    <oddHeader>&amp;C&amp;P</oddHead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2BABD-82E7-4D6F-9EA0-993079C0BB82}">
  <sheetPr codeName="Lapas4">
    <tabColor theme="8" tint="0.59999389629810485"/>
  </sheetPr>
  <dimension ref="A1:N302"/>
  <sheetViews>
    <sheetView zoomScale="86" zoomScaleNormal="86" workbookViewId="0">
      <pane ySplit="11" topLeftCell="A160" activePane="bottomLeft" state="frozen"/>
      <selection pane="bottomLeft" activeCell="H155" sqref="H155"/>
    </sheetView>
  </sheetViews>
  <sheetFormatPr defaultColWidth="9.140625" defaultRowHeight="12.75"/>
  <cols>
    <col min="1" max="1" width="9.85546875" style="764" customWidth="1"/>
    <col min="2" max="2" width="21.28515625" style="81" customWidth="1"/>
    <col min="3" max="3" width="5" style="81" customWidth="1"/>
    <col min="4" max="4" width="6.140625" style="81" customWidth="1"/>
    <col min="5" max="5" width="10.42578125" style="765" customWidth="1"/>
    <col min="6" max="6" width="10.42578125" style="766" customWidth="1"/>
    <col min="7" max="7" width="12" style="81" customWidth="1"/>
    <col min="8" max="8" width="11.42578125" style="647" customWidth="1"/>
    <col min="9" max="9" width="10.5703125" style="769" customWidth="1"/>
    <col min="10" max="10" width="26.85546875" style="765" customWidth="1"/>
    <col min="11" max="12" width="9.140625" style="81"/>
    <col min="13" max="13" width="7.42578125" style="81" customWidth="1"/>
    <col min="14" max="14" width="8" style="81" customWidth="1"/>
    <col min="15" max="16384" width="9.140625" style="81"/>
  </cols>
  <sheetData>
    <row r="1" spans="1:14" s="1" customFormat="1" ht="15" customHeight="1">
      <c r="A1" s="213"/>
      <c r="B1" s="215"/>
      <c r="C1" s="213"/>
      <c r="D1" s="215"/>
      <c r="E1" s="466"/>
      <c r="F1" s="361"/>
      <c r="G1" s="361"/>
      <c r="H1" s="361"/>
      <c r="I1" s="361"/>
      <c r="J1" s="91"/>
      <c r="K1" s="921" t="s">
        <v>1781</v>
      </c>
      <c r="L1" s="921"/>
      <c r="M1" s="921"/>
      <c r="N1" s="921"/>
    </row>
    <row r="2" spans="1:14" s="1" customFormat="1" ht="32.25" hidden="1" customHeight="1">
      <c r="A2" s="213"/>
      <c r="B2" s="215"/>
      <c r="C2" s="213"/>
      <c r="D2" s="215"/>
      <c r="E2" s="466"/>
      <c r="F2" s="361"/>
      <c r="G2" s="361"/>
      <c r="H2" s="361"/>
      <c r="I2" s="361"/>
      <c r="J2" s="91"/>
      <c r="K2" s="921" t="s">
        <v>1782</v>
      </c>
      <c r="L2" s="921"/>
      <c r="M2" s="921"/>
      <c r="N2" s="921"/>
    </row>
    <row r="3" spans="1:14" s="1" customFormat="1" ht="15.75">
      <c r="A3" s="18" t="s">
        <v>1622</v>
      </c>
      <c r="B3" s="18"/>
      <c r="C3" s="18"/>
      <c r="D3" s="18"/>
      <c r="E3" s="747"/>
      <c r="F3" s="18"/>
      <c r="G3" s="18"/>
      <c r="H3" s="18"/>
      <c r="I3" s="18"/>
      <c r="J3" s="29"/>
      <c r="K3" s="3"/>
      <c r="L3" s="1039" t="s">
        <v>1623</v>
      </c>
      <c r="M3" s="1039"/>
      <c r="N3" s="723"/>
    </row>
    <row r="4" spans="1:14" s="27" customFormat="1" ht="15.75">
      <c r="A4" s="401" t="s">
        <v>1610</v>
      </c>
      <c r="E4" s="722"/>
      <c r="F4" s="128"/>
      <c r="G4" s="128"/>
      <c r="H4" s="686"/>
      <c r="I4" s="687"/>
      <c r="J4" s="688"/>
      <c r="M4" s="723"/>
      <c r="N4" s="723"/>
    </row>
    <row r="5" spans="1:14" ht="38.25" customHeight="1">
      <c r="A5" s="1074" t="s">
        <v>127</v>
      </c>
      <c r="B5" s="1074"/>
      <c r="C5" s="1074"/>
      <c r="D5" s="1074"/>
      <c r="E5" s="1074"/>
      <c r="F5" s="1074"/>
      <c r="G5" s="1074"/>
      <c r="H5" s="1074"/>
      <c r="I5" s="1074"/>
      <c r="J5" s="1074"/>
      <c r="K5" s="1074"/>
      <c r="L5" s="1074"/>
      <c r="M5" s="1074"/>
      <c r="N5" s="1074"/>
    </row>
    <row r="6" spans="1:14" ht="13.5" thickBot="1">
      <c r="A6" s="278"/>
      <c r="B6" s="28"/>
      <c r="C6" s="29"/>
      <c r="D6" s="28"/>
      <c r="E6" s="748"/>
      <c r="F6" s="138"/>
      <c r="G6" s="139"/>
      <c r="H6" s="139"/>
      <c r="I6" s="29"/>
      <c r="J6" s="140"/>
      <c r="K6" s="742"/>
      <c r="L6" s="742"/>
      <c r="M6" s="742"/>
      <c r="N6" s="24"/>
    </row>
    <row r="7" spans="1:14" s="46" customFormat="1" ht="60">
      <c r="A7" s="1078" t="s">
        <v>0</v>
      </c>
      <c r="B7" s="744" t="s">
        <v>1</v>
      </c>
      <c r="C7" s="1078" t="s">
        <v>21</v>
      </c>
      <c r="D7" s="1078" t="s">
        <v>3</v>
      </c>
      <c r="E7" s="941" t="s">
        <v>2</v>
      </c>
      <c r="F7" s="736" t="s">
        <v>1390</v>
      </c>
      <c r="G7" s="733" t="s">
        <v>1415</v>
      </c>
      <c r="H7" s="733" t="s">
        <v>1416</v>
      </c>
      <c r="I7" s="739" t="s">
        <v>126</v>
      </c>
      <c r="J7" s="724" t="s">
        <v>63</v>
      </c>
      <c r="K7" s="725"/>
      <c r="L7" s="725"/>
      <c r="M7" s="726"/>
      <c r="N7" s="1075" t="s">
        <v>23</v>
      </c>
    </row>
    <row r="8" spans="1:14" s="46" customFormat="1" ht="13.5" thickBot="1">
      <c r="A8" s="1079"/>
      <c r="B8" s="745"/>
      <c r="C8" s="1079"/>
      <c r="D8" s="1079"/>
      <c r="E8" s="942"/>
      <c r="F8" s="737"/>
      <c r="G8" s="734"/>
      <c r="H8" s="734"/>
      <c r="I8" s="740"/>
      <c r="J8" s="727"/>
      <c r="K8" s="728"/>
      <c r="L8" s="728"/>
      <c r="M8" s="729"/>
      <c r="N8" s="1076"/>
    </row>
    <row r="9" spans="1:14" s="46" customFormat="1" ht="38.25">
      <c r="A9" s="1079"/>
      <c r="B9" s="745"/>
      <c r="C9" s="1079"/>
      <c r="D9" s="1079"/>
      <c r="E9" s="942"/>
      <c r="F9" s="737"/>
      <c r="G9" s="734"/>
      <c r="H9" s="734"/>
      <c r="I9" s="740"/>
      <c r="J9" s="743" t="s">
        <v>19</v>
      </c>
      <c r="K9" s="730" t="s">
        <v>67</v>
      </c>
      <c r="L9" s="730" t="s">
        <v>84</v>
      </c>
      <c r="M9" s="730" t="s">
        <v>872</v>
      </c>
      <c r="N9" s="1076"/>
    </row>
    <row r="10" spans="1:14" s="46" customFormat="1" ht="13.5" thickBot="1">
      <c r="A10" s="1080"/>
      <c r="B10" s="746"/>
      <c r="C10" s="1080"/>
      <c r="D10" s="1080"/>
      <c r="E10" s="943"/>
      <c r="F10" s="738"/>
      <c r="G10" s="735"/>
      <c r="H10" s="735"/>
      <c r="I10" s="741"/>
      <c r="J10" s="732"/>
      <c r="K10" s="731"/>
      <c r="L10" s="731"/>
      <c r="M10" s="731"/>
      <c r="N10" s="1077"/>
    </row>
    <row r="11" spans="1:14" s="47" customFormat="1" ht="13.5" thickBot="1">
      <c r="A11" s="705" t="s">
        <v>8</v>
      </c>
      <c r="B11" s="696" t="s">
        <v>9</v>
      </c>
      <c r="C11" s="697" t="s">
        <v>10</v>
      </c>
      <c r="D11" s="697" t="s">
        <v>11</v>
      </c>
      <c r="E11" s="696" t="s">
        <v>18</v>
      </c>
      <c r="F11" s="706">
        <v>6</v>
      </c>
      <c r="G11" s="699">
        <v>7</v>
      </c>
      <c r="H11" s="700">
        <v>8</v>
      </c>
      <c r="I11" s="701" t="s">
        <v>681</v>
      </c>
      <c r="J11" s="697" t="s">
        <v>7</v>
      </c>
      <c r="K11" s="702" t="s">
        <v>105</v>
      </c>
      <c r="L11" s="702" t="s">
        <v>106</v>
      </c>
      <c r="M11" s="703" t="s">
        <v>86</v>
      </c>
      <c r="N11" s="704" t="s">
        <v>90</v>
      </c>
    </row>
    <row r="12" spans="1:14" ht="13.5" thickBot="1">
      <c r="A12" s="227"/>
      <c r="B12" s="1081"/>
      <c r="C12" s="1081"/>
      <c r="D12" s="1081"/>
      <c r="E12" s="1081"/>
      <c r="F12" s="1081"/>
      <c r="G12" s="1081"/>
      <c r="H12" s="1081"/>
      <c r="I12" s="34"/>
      <c r="J12" s="22"/>
      <c r="K12" s="10"/>
      <c r="L12" s="10"/>
      <c r="M12" s="10"/>
      <c r="N12" s="142"/>
    </row>
    <row r="13" spans="1:14" ht="13.5" thickBot="1">
      <c r="A13" s="501" t="s">
        <v>1364</v>
      </c>
      <c r="B13" s="1053" t="s">
        <v>128</v>
      </c>
      <c r="C13" s="1054"/>
      <c r="D13" s="1054"/>
      <c r="E13" s="1054"/>
      <c r="F13" s="1054"/>
      <c r="G13" s="1054"/>
      <c r="H13" s="1054"/>
      <c r="I13" s="34"/>
      <c r="J13" s="22"/>
      <c r="K13" s="10"/>
      <c r="L13" s="10"/>
      <c r="M13" s="10"/>
      <c r="N13" s="144"/>
    </row>
    <row r="14" spans="1:14" ht="25.5">
      <c r="A14" s="107" t="s">
        <v>1389</v>
      </c>
      <c r="B14" s="1059" t="s">
        <v>1152</v>
      </c>
      <c r="C14" s="38" t="s">
        <v>1232</v>
      </c>
      <c r="D14" s="145" t="s">
        <v>20</v>
      </c>
      <c r="E14" s="75" t="s">
        <v>130</v>
      </c>
      <c r="F14" s="146">
        <v>27</v>
      </c>
      <c r="G14" s="113">
        <v>108</v>
      </c>
      <c r="H14" s="117"/>
      <c r="I14" s="1040" t="s">
        <v>129</v>
      </c>
      <c r="J14" s="404" t="s">
        <v>1038</v>
      </c>
      <c r="K14" s="77" t="s">
        <v>8</v>
      </c>
      <c r="L14" s="77"/>
      <c r="M14" s="77"/>
      <c r="N14" s="144" t="s">
        <v>28</v>
      </c>
    </row>
    <row r="15" spans="1:14" ht="63.75">
      <c r="A15" s="105"/>
      <c r="B15" s="1049"/>
      <c r="C15" s="38" t="s">
        <v>1232</v>
      </c>
      <c r="D15" s="147" t="s">
        <v>20</v>
      </c>
      <c r="E15" s="75" t="s">
        <v>130</v>
      </c>
      <c r="F15" s="97"/>
      <c r="G15" s="94"/>
      <c r="H15" s="85"/>
      <c r="I15" s="1040"/>
      <c r="J15" s="404" t="s">
        <v>131</v>
      </c>
      <c r="K15" s="77"/>
      <c r="L15" s="77" t="s">
        <v>1048</v>
      </c>
      <c r="M15" s="77"/>
      <c r="N15" s="144" t="s">
        <v>28</v>
      </c>
    </row>
    <row r="16" spans="1:14" ht="64.5" thickBot="1">
      <c r="A16" s="105"/>
      <c r="B16" s="474"/>
      <c r="C16" s="34" t="s">
        <v>1232</v>
      </c>
      <c r="D16" s="107" t="s">
        <v>79</v>
      </c>
      <c r="E16" s="68" t="s">
        <v>130</v>
      </c>
      <c r="F16" s="97"/>
      <c r="G16" s="148">
        <v>762</v>
      </c>
      <c r="H16" s="208"/>
      <c r="I16" s="1040"/>
      <c r="J16" s="402" t="s">
        <v>1417</v>
      </c>
      <c r="K16" s="77"/>
      <c r="L16" s="77" t="s">
        <v>1418</v>
      </c>
      <c r="M16" s="77"/>
      <c r="N16" s="144" t="s">
        <v>28</v>
      </c>
    </row>
    <row r="17" spans="1:14" ht="13.5" thickBot="1">
      <c r="A17" s="121"/>
      <c r="B17" s="283"/>
      <c r="C17" s="112"/>
      <c r="D17" s="956" t="s">
        <v>16</v>
      </c>
      <c r="E17" s="1027"/>
      <c r="F17" s="92">
        <f>SUM(F14:F16)</f>
        <v>27</v>
      </c>
      <c r="G17" s="96">
        <f>SUM(G14:G16)</f>
        <v>870</v>
      </c>
      <c r="H17" s="133">
        <f>SUM(H14:H16)</f>
        <v>0</v>
      </c>
      <c r="I17" s="1040"/>
      <c r="J17" s="520"/>
      <c r="K17" s="10"/>
      <c r="L17" s="77"/>
      <c r="M17" s="10"/>
      <c r="N17" s="144"/>
    </row>
    <row r="18" spans="1:14" ht="25.5">
      <c r="A18" s="107" t="s">
        <v>1606</v>
      </c>
      <c r="B18" s="1048" t="s">
        <v>134</v>
      </c>
      <c r="C18" s="38" t="s">
        <v>1467</v>
      </c>
      <c r="D18" s="145" t="s">
        <v>20</v>
      </c>
      <c r="E18" s="75" t="s">
        <v>130</v>
      </c>
      <c r="F18" s="97"/>
      <c r="G18" s="94"/>
      <c r="H18" s="85"/>
      <c r="I18" s="1040" t="s">
        <v>133</v>
      </c>
      <c r="J18" s="402" t="s">
        <v>135</v>
      </c>
      <c r="K18" s="77"/>
      <c r="L18" s="77"/>
      <c r="M18" s="77" t="s">
        <v>11</v>
      </c>
      <c r="N18" s="144" t="s">
        <v>28</v>
      </c>
    </row>
    <row r="19" spans="1:14">
      <c r="A19" s="105"/>
      <c r="B19" s="1049"/>
      <c r="C19" s="38">
        <v>18</v>
      </c>
      <c r="D19" s="66" t="s">
        <v>1821</v>
      </c>
      <c r="E19" s="75" t="s">
        <v>147</v>
      </c>
      <c r="F19" s="97">
        <v>70.933000000000007</v>
      </c>
      <c r="G19" s="94"/>
      <c r="H19" s="85"/>
      <c r="I19" s="1040"/>
      <c r="J19" s="402" t="s">
        <v>1832</v>
      </c>
      <c r="K19" s="77" t="s">
        <v>415</v>
      </c>
      <c r="L19" s="77"/>
      <c r="M19" s="77"/>
      <c r="N19" s="144" t="s">
        <v>148</v>
      </c>
    </row>
    <row r="20" spans="1:14" ht="25.5">
      <c r="A20" s="105"/>
      <c r="B20" s="1049"/>
      <c r="C20" s="38">
        <v>18</v>
      </c>
      <c r="D20" s="66" t="s">
        <v>20</v>
      </c>
      <c r="E20" s="75" t="s">
        <v>265</v>
      </c>
      <c r="F20" s="97">
        <v>27.1</v>
      </c>
      <c r="G20" s="94"/>
      <c r="H20" s="85"/>
      <c r="I20" s="1040"/>
      <c r="J20" s="402" t="s">
        <v>1835</v>
      </c>
      <c r="K20" s="77" t="s">
        <v>8</v>
      </c>
      <c r="L20" s="77"/>
      <c r="M20" s="77"/>
      <c r="N20" s="144" t="s">
        <v>148</v>
      </c>
    </row>
    <row r="21" spans="1:14">
      <c r="A21" s="105"/>
      <c r="B21" s="1049"/>
      <c r="C21" s="38">
        <v>17</v>
      </c>
      <c r="D21" s="66" t="s">
        <v>1821</v>
      </c>
      <c r="E21" s="75" t="s">
        <v>145</v>
      </c>
      <c r="F21" s="97">
        <v>89.12</v>
      </c>
      <c r="G21" s="94"/>
      <c r="H21" s="85"/>
      <c r="I21" s="1040"/>
      <c r="J21" s="402" t="s">
        <v>1832</v>
      </c>
      <c r="K21" s="77" t="s">
        <v>415</v>
      </c>
      <c r="L21" s="77"/>
      <c r="M21" s="77"/>
      <c r="N21" s="144" t="s">
        <v>146</v>
      </c>
    </row>
    <row r="22" spans="1:14">
      <c r="A22" s="105"/>
      <c r="B22" s="1049"/>
      <c r="C22" s="38">
        <v>20</v>
      </c>
      <c r="D22" s="66" t="s">
        <v>1821</v>
      </c>
      <c r="E22" s="75" t="s">
        <v>149</v>
      </c>
      <c r="F22" s="97">
        <v>64.182000000000002</v>
      </c>
      <c r="G22" s="94"/>
      <c r="H22" s="85"/>
      <c r="I22" s="1040"/>
      <c r="J22" s="402" t="s">
        <v>1832</v>
      </c>
      <c r="K22" s="77" t="s">
        <v>415</v>
      </c>
      <c r="L22" s="77"/>
      <c r="M22" s="77"/>
      <c r="N22" s="144" t="s">
        <v>150</v>
      </c>
    </row>
    <row r="23" spans="1:14">
      <c r="A23" s="105"/>
      <c r="B23" s="1049"/>
      <c r="C23" s="38">
        <v>19</v>
      </c>
      <c r="D23" s="66" t="s">
        <v>20</v>
      </c>
      <c r="E23" s="75" t="s">
        <v>265</v>
      </c>
      <c r="F23" s="97">
        <v>2</v>
      </c>
      <c r="G23" s="94"/>
      <c r="H23" s="85"/>
      <c r="I23" s="1040"/>
      <c r="J23" s="402" t="s">
        <v>1832</v>
      </c>
      <c r="K23" s="77" t="s">
        <v>415</v>
      </c>
      <c r="L23" s="77"/>
      <c r="M23" s="77"/>
      <c r="N23" s="144" t="s">
        <v>151</v>
      </c>
    </row>
    <row r="24" spans="1:14">
      <c r="A24" s="105"/>
      <c r="B24" s="1049"/>
      <c r="C24" s="38">
        <v>19</v>
      </c>
      <c r="D24" s="66" t="s">
        <v>1821</v>
      </c>
      <c r="E24" s="75" t="s">
        <v>145</v>
      </c>
      <c r="F24" s="97">
        <v>98.483999999999995</v>
      </c>
      <c r="G24" s="94"/>
      <c r="H24" s="85"/>
      <c r="I24" s="1040"/>
      <c r="J24" s="402" t="s">
        <v>1832</v>
      </c>
      <c r="K24" s="77" t="s">
        <v>415</v>
      </c>
      <c r="L24" s="77"/>
      <c r="M24" s="77"/>
      <c r="N24" s="144" t="s">
        <v>151</v>
      </c>
    </row>
    <row r="25" spans="1:14" ht="13.5" thickBot="1">
      <c r="A25" s="105"/>
      <c r="B25" s="1049"/>
      <c r="C25" s="34" t="s">
        <v>1467</v>
      </c>
      <c r="D25" s="107" t="s">
        <v>79</v>
      </c>
      <c r="E25" s="68" t="s">
        <v>130</v>
      </c>
      <c r="F25" s="97"/>
      <c r="G25" s="148">
        <v>700</v>
      </c>
      <c r="H25" s="85">
        <v>500</v>
      </c>
      <c r="I25" s="1040"/>
      <c r="J25" s="402" t="s">
        <v>1832</v>
      </c>
      <c r="K25" s="77" t="s">
        <v>415</v>
      </c>
      <c r="L25" s="77"/>
      <c r="M25" s="77"/>
      <c r="N25" s="144" t="s">
        <v>28</v>
      </c>
    </row>
    <row r="26" spans="1:14" ht="13.5" thickBot="1">
      <c r="A26" s="121"/>
      <c r="B26" s="1056"/>
      <c r="C26" s="112"/>
      <c r="D26" s="956" t="s">
        <v>16</v>
      </c>
      <c r="E26" s="1027"/>
      <c r="F26" s="92">
        <f t="shared" ref="F26" si="0">SUM(F18:F25)</f>
        <v>351.81900000000002</v>
      </c>
      <c r="G26" s="96">
        <f>SUM(G18:G25)</f>
        <v>700</v>
      </c>
      <c r="H26" s="133">
        <f>SUM(H18:H25)</f>
        <v>500</v>
      </c>
      <c r="I26" s="1040"/>
      <c r="J26" s="520"/>
      <c r="K26" s="10"/>
      <c r="L26" s="10"/>
      <c r="M26" s="10"/>
      <c r="N26" s="144"/>
    </row>
    <row r="27" spans="1:14" ht="38.25">
      <c r="A27" s="107" t="s">
        <v>1395</v>
      </c>
      <c r="B27" s="1045" t="s">
        <v>138</v>
      </c>
      <c r="C27" s="77" t="s">
        <v>8</v>
      </c>
      <c r="D27" s="65" t="s">
        <v>20</v>
      </c>
      <c r="E27" s="75" t="s">
        <v>130</v>
      </c>
      <c r="F27" s="146">
        <v>287</v>
      </c>
      <c r="G27" s="113">
        <v>320</v>
      </c>
      <c r="H27" s="117">
        <v>335</v>
      </c>
      <c r="I27" s="1040" t="s">
        <v>137</v>
      </c>
      <c r="J27" s="392" t="s">
        <v>139</v>
      </c>
      <c r="K27" s="77" t="s">
        <v>969</v>
      </c>
      <c r="L27" s="77" t="s">
        <v>969</v>
      </c>
      <c r="M27" s="77" t="s">
        <v>969</v>
      </c>
      <c r="N27" s="69" t="s">
        <v>28</v>
      </c>
    </row>
    <row r="28" spans="1:14" ht="25.5">
      <c r="A28" s="105"/>
      <c r="B28" s="1046"/>
      <c r="C28" s="77" t="s">
        <v>216</v>
      </c>
      <c r="D28" s="65" t="s">
        <v>20</v>
      </c>
      <c r="E28" s="75" t="s">
        <v>217</v>
      </c>
      <c r="F28" s="97">
        <v>3</v>
      </c>
      <c r="G28" s="94">
        <v>3</v>
      </c>
      <c r="H28" s="85">
        <v>3</v>
      </c>
      <c r="I28" s="1040"/>
      <c r="J28" s="392" t="s">
        <v>1530</v>
      </c>
      <c r="K28" s="77" t="s">
        <v>85</v>
      </c>
      <c r="L28" s="77" t="s">
        <v>85</v>
      </c>
      <c r="M28" s="77" t="s">
        <v>85</v>
      </c>
      <c r="N28" s="69" t="s">
        <v>218</v>
      </c>
    </row>
    <row r="29" spans="1:14" ht="25.5">
      <c r="A29" s="105"/>
      <c r="B29" s="1046"/>
      <c r="C29" s="77" t="s">
        <v>8</v>
      </c>
      <c r="D29" s="65" t="s">
        <v>26</v>
      </c>
      <c r="E29" s="75" t="s">
        <v>1770</v>
      </c>
      <c r="F29" s="97">
        <v>68</v>
      </c>
      <c r="G29" s="94"/>
      <c r="H29" s="85"/>
      <c r="I29" s="1040"/>
      <c r="J29" s="392" t="s">
        <v>1771</v>
      </c>
      <c r="K29" s="77" t="s">
        <v>8</v>
      </c>
      <c r="L29" s="77"/>
      <c r="M29" s="77"/>
      <c r="N29" s="69" t="s">
        <v>28</v>
      </c>
    </row>
    <row r="30" spans="1:14" ht="39" thickBot="1">
      <c r="A30" s="105"/>
      <c r="B30" s="1046"/>
      <c r="C30" s="77" t="s">
        <v>8</v>
      </c>
      <c r="D30" s="8" t="s">
        <v>20</v>
      </c>
      <c r="E30" s="68" t="s">
        <v>130</v>
      </c>
      <c r="F30" s="149"/>
      <c r="G30" s="150"/>
      <c r="H30" s="134"/>
      <c r="I30" s="1040"/>
      <c r="J30" s="392" t="s">
        <v>140</v>
      </c>
      <c r="K30" s="77" t="s">
        <v>141</v>
      </c>
      <c r="L30" s="77" t="s">
        <v>141</v>
      </c>
      <c r="M30" s="77" t="s">
        <v>141</v>
      </c>
      <c r="N30" s="69" t="s">
        <v>28</v>
      </c>
    </row>
    <row r="31" spans="1:14" ht="13.5" thickBot="1">
      <c r="A31" s="121"/>
      <c r="B31" s="1047"/>
      <c r="C31" s="77"/>
      <c r="D31" s="977" t="s">
        <v>16</v>
      </c>
      <c r="E31" s="1027"/>
      <c r="F31" s="96">
        <f t="shared" ref="F31" si="1">SUM(F27:F30)</f>
        <v>358</v>
      </c>
      <c r="G31" s="96">
        <f>SUM(G27:G30)</f>
        <v>323</v>
      </c>
      <c r="H31" s="133">
        <f>SUM(H27:H30)</f>
        <v>338</v>
      </c>
      <c r="I31" s="1040"/>
      <c r="J31" s="392"/>
      <c r="K31" s="10"/>
      <c r="L31" s="10"/>
      <c r="M31" s="10"/>
      <c r="N31" s="144"/>
    </row>
    <row r="32" spans="1:14" ht="25.5">
      <c r="A32" s="107" t="s">
        <v>1396</v>
      </c>
      <c r="B32" s="1048" t="s">
        <v>144</v>
      </c>
      <c r="C32" s="38">
        <v>1</v>
      </c>
      <c r="D32" s="145" t="s">
        <v>20</v>
      </c>
      <c r="E32" s="75" t="s">
        <v>130</v>
      </c>
      <c r="F32" s="97">
        <v>1.1000000000000001</v>
      </c>
      <c r="G32" s="94">
        <v>17</v>
      </c>
      <c r="H32" s="85"/>
      <c r="I32" s="1040"/>
      <c r="J32" s="402" t="s">
        <v>326</v>
      </c>
      <c r="K32" s="77" t="s">
        <v>18</v>
      </c>
      <c r="L32" s="77" t="s">
        <v>18</v>
      </c>
      <c r="M32" s="77"/>
      <c r="N32" s="144" t="s">
        <v>28</v>
      </c>
    </row>
    <row r="33" spans="1:14" ht="13.5" thickBot="1">
      <c r="A33" s="105"/>
      <c r="B33" s="1049"/>
      <c r="C33" s="34"/>
      <c r="D33" s="107"/>
      <c r="E33" s="153"/>
      <c r="F33" s="97"/>
      <c r="G33" s="94"/>
      <c r="H33" s="85"/>
      <c r="I33" s="1040"/>
      <c r="J33" s="402"/>
      <c r="K33" s="77"/>
      <c r="L33" s="77"/>
      <c r="M33" s="77"/>
      <c r="N33" s="144"/>
    </row>
    <row r="34" spans="1:14" ht="13.5" thickBot="1">
      <c r="A34" s="121"/>
      <c r="B34" s="1056"/>
      <c r="C34" s="112"/>
      <c r="D34" s="956" t="s">
        <v>16</v>
      </c>
      <c r="E34" s="1027"/>
      <c r="F34" s="92">
        <f>SUM(F32:F33)</f>
        <v>1.1000000000000001</v>
      </c>
      <c r="G34" s="96">
        <f>SUM(G32:G33)</f>
        <v>17</v>
      </c>
      <c r="H34" s="133">
        <f>SUM(H32:H33)</f>
        <v>0</v>
      </c>
      <c r="I34" s="1040"/>
      <c r="J34" s="520"/>
      <c r="K34" s="10"/>
      <c r="L34" s="10"/>
      <c r="M34" s="10"/>
      <c r="N34" s="144"/>
    </row>
    <row r="35" spans="1:14" ht="51">
      <c r="A35" s="107" t="s">
        <v>1397</v>
      </c>
      <c r="B35" s="1045" t="s">
        <v>154</v>
      </c>
      <c r="C35" s="17" t="s">
        <v>103</v>
      </c>
      <c r="D35" s="35" t="s">
        <v>20</v>
      </c>
      <c r="E35" s="75" t="s">
        <v>145</v>
      </c>
      <c r="F35" s="97"/>
      <c r="G35" s="94">
        <v>70</v>
      </c>
      <c r="H35" s="85"/>
      <c r="I35" s="1040" t="s">
        <v>153</v>
      </c>
      <c r="J35" s="392" t="s">
        <v>1299</v>
      </c>
      <c r="K35" s="77"/>
      <c r="L35" s="77" t="s">
        <v>1147</v>
      </c>
      <c r="M35" s="77"/>
      <c r="N35" s="69" t="s">
        <v>151</v>
      </c>
    </row>
    <row r="36" spans="1:14" ht="25.5">
      <c r="A36" s="105"/>
      <c r="B36" s="1046"/>
      <c r="C36" s="17" t="s">
        <v>103</v>
      </c>
      <c r="D36" s="35" t="s">
        <v>20</v>
      </c>
      <c r="E36" s="75" t="s">
        <v>145</v>
      </c>
      <c r="F36" s="97"/>
      <c r="G36" s="94">
        <v>26.9</v>
      </c>
      <c r="H36" s="85"/>
      <c r="I36" s="1040"/>
      <c r="J36" s="392" t="s">
        <v>1161</v>
      </c>
      <c r="K36" s="77"/>
      <c r="L36" s="77" t="s">
        <v>8</v>
      </c>
      <c r="M36" s="77"/>
      <c r="N36" s="69" t="s">
        <v>151</v>
      </c>
    </row>
    <row r="37" spans="1:14" ht="38.25">
      <c r="A37" s="105"/>
      <c r="B37" s="1046"/>
      <c r="C37" s="17" t="s">
        <v>103</v>
      </c>
      <c r="D37" s="35" t="s">
        <v>20</v>
      </c>
      <c r="E37" s="75" t="s">
        <v>145</v>
      </c>
      <c r="F37" s="97">
        <v>6</v>
      </c>
      <c r="G37" s="94"/>
      <c r="H37" s="85"/>
      <c r="I37" s="1040"/>
      <c r="J37" s="392" t="s">
        <v>1764</v>
      </c>
      <c r="K37" s="77" t="s">
        <v>1763</v>
      </c>
      <c r="L37" s="77"/>
      <c r="M37" s="77"/>
      <c r="N37" s="69" t="s">
        <v>151</v>
      </c>
    </row>
    <row r="38" spans="1:14">
      <c r="A38" s="105"/>
      <c r="B38" s="1046"/>
      <c r="C38" s="17" t="s">
        <v>103</v>
      </c>
      <c r="D38" s="35" t="s">
        <v>20</v>
      </c>
      <c r="E38" s="75" t="s">
        <v>145</v>
      </c>
      <c r="F38" s="97">
        <v>40.4</v>
      </c>
      <c r="G38" s="94"/>
      <c r="H38" s="85"/>
      <c r="I38" s="1040"/>
      <c r="J38" s="392" t="s">
        <v>1754</v>
      </c>
      <c r="K38" s="77" t="s">
        <v>8</v>
      </c>
      <c r="L38" s="77"/>
      <c r="M38" s="77"/>
      <c r="N38" s="69" t="s">
        <v>151</v>
      </c>
    </row>
    <row r="39" spans="1:14" ht="89.25">
      <c r="A39" s="105"/>
      <c r="B39" s="1046"/>
      <c r="C39" s="34">
        <v>24</v>
      </c>
      <c r="D39" s="21" t="s">
        <v>20</v>
      </c>
      <c r="E39" s="75" t="s">
        <v>147</v>
      </c>
      <c r="F39" s="149">
        <v>1.5</v>
      </c>
      <c r="G39" s="150"/>
      <c r="H39" s="134"/>
      <c r="I39" s="1040"/>
      <c r="J39" s="487" t="s">
        <v>1193</v>
      </c>
      <c r="K39" s="77" t="s">
        <v>415</v>
      </c>
      <c r="L39" s="77"/>
      <c r="M39" s="77"/>
      <c r="N39" s="144" t="s">
        <v>157</v>
      </c>
    </row>
    <row r="40" spans="1:14" ht="51">
      <c r="A40" s="105"/>
      <c r="B40" s="1046"/>
      <c r="C40" s="34">
        <v>24</v>
      </c>
      <c r="D40" s="21" t="s">
        <v>20</v>
      </c>
      <c r="E40" s="75" t="s">
        <v>147</v>
      </c>
      <c r="F40" s="149">
        <v>17.2</v>
      </c>
      <c r="G40" s="150">
        <v>48.2</v>
      </c>
      <c r="H40" s="134"/>
      <c r="I40" s="1040"/>
      <c r="J40" s="392" t="s">
        <v>1689</v>
      </c>
      <c r="K40" s="77" t="s">
        <v>163</v>
      </c>
      <c r="L40" s="77" t="s">
        <v>8</v>
      </c>
      <c r="M40" s="77"/>
      <c r="N40" s="144" t="s">
        <v>157</v>
      </c>
    </row>
    <row r="41" spans="1:14" ht="38.25">
      <c r="A41" s="105"/>
      <c r="B41" s="1046"/>
      <c r="C41" s="34">
        <v>24</v>
      </c>
      <c r="D41" s="21" t="s">
        <v>20</v>
      </c>
      <c r="E41" s="75" t="s">
        <v>147</v>
      </c>
      <c r="F41" s="149"/>
      <c r="G41" s="150"/>
      <c r="H41" s="134">
        <v>11</v>
      </c>
      <c r="I41" s="1040"/>
      <c r="J41" s="487" t="s">
        <v>1056</v>
      </c>
      <c r="K41" s="77"/>
      <c r="L41" s="77"/>
      <c r="M41" s="77" t="s">
        <v>9</v>
      </c>
      <c r="N41" s="144" t="s">
        <v>157</v>
      </c>
    </row>
    <row r="42" spans="1:14" ht="25.5">
      <c r="A42" s="105"/>
      <c r="B42" s="1046"/>
      <c r="C42" s="34">
        <v>24</v>
      </c>
      <c r="D42" s="21" t="s">
        <v>20</v>
      </c>
      <c r="E42" s="75" t="s">
        <v>147</v>
      </c>
      <c r="F42" s="149"/>
      <c r="G42" s="150">
        <v>40.5</v>
      </c>
      <c r="H42" s="134"/>
      <c r="I42" s="1040"/>
      <c r="J42" s="487" t="s">
        <v>159</v>
      </c>
      <c r="K42" s="77"/>
      <c r="L42" s="77" t="s">
        <v>100</v>
      </c>
      <c r="M42" s="77"/>
      <c r="N42" s="144" t="s">
        <v>157</v>
      </c>
    </row>
    <row r="43" spans="1:14">
      <c r="A43" s="105"/>
      <c r="B43" s="1046"/>
      <c r="C43" s="34">
        <v>24</v>
      </c>
      <c r="D43" s="21" t="s">
        <v>20</v>
      </c>
      <c r="E43" s="75" t="s">
        <v>147</v>
      </c>
      <c r="F43" s="149"/>
      <c r="G43" s="150">
        <v>13</v>
      </c>
      <c r="H43" s="134"/>
      <c r="I43" s="1040"/>
      <c r="J43" s="487" t="s">
        <v>160</v>
      </c>
      <c r="K43" s="77"/>
      <c r="L43" s="77" t="s">
        <v>9</v>
      </c>
      <c r="M43" s="77"/>
      <c r="N43" s="144" t="s">
        <v>157</v>
      </c>
    </row>
    <row r="44" spans="1:14" ht="25.5">
      <c r="A44" s="105"/>
      <c r="B44" s="1046"/>
      <c r="C44" s="61" t="s">
        <v>103</v>
      </c>
      <c r="D44" s="35" t="s">
        <v>20</v>
      </c>
      <c r="E44" s="75" t="s">
        <v>145</v>
      </c>
      <c r="F44" s="149"/>
      <c r="G44" s="150">
        <v>4.5</v>
      </c>
      <c r="H44" s="134"/>
      <c r="I44" s="1040"/>
      <c r="J44" s="487" t="s">
        <v>1317</v>
      </c>
      <c r="K44" s="77"/>
      <c r="L44" s="77" t="s">
        <v>8</v>
      </c>
      <c r="M44" s="77"/>
      <c r="N44" s="144" t="s">
        <v>151</v>
      </c>
    </row>
    <row r="45" spans="1:14" ht="25.5">
      <c r="A45" s="105"/>
      <c r="B45" s="1046"/>
      <c r="C45" s="77" t="s">
        <v>101</v>
      </c>
      <c r="D45" s="8" t="s">
        <v>20</v>
      </c>
      <c r="E45" s="68" t="s">
        <v>145</v>
      </c>
      <c r="F45" s="97"/>
      <c r="G45" s="94">
        <v>4.5</v>
      </c>
      <c r="H45" s="85"/>
      <c r="I45" s="1040"/>
      <c r="J45" s="487" t="s">
        <v>1317</v>
      </c>
      <c r="K45" s="77"/>
      <c r="L45" s="77" t="s">
        <v>8</v>
      </c>
      <c r="M45" s="77"/>
      <c r="N45" s="144" t="s">
        <v>146</v>
      </c>
    </row>
    <row r="46" spans="1:14" ht="25.5">
      <c r="A46" s="105"/>
      <c r="B46" s="1046"/>
      <c r="C46" s="77" t="s">
        <v>102</v>
      </c>
      <c r="D46" s="21" t="s">
        <v>20</v>
      </c>
      <c r="E46" s="153" t="s">
        <v>147</v>
      </c>
      <c r="F46" s="97">
        <v>4.5</v>
      </c>
      <c r="G46" s="94"/>
      <c r="H46" s="85"/>
      <c r="I46" s="1040"/>
      <c r="J46" s="487" t="s">
        <v>1317</v>
      </c>
      <c r="K46" s="77" t="s">
        <v>8</v>
      </c>
      <c r="L46" s="77"/>
      <c r="M46" s="77"/>
      <c r="N46" s="144" t="s">
        <v>148</v>
      </c>
    </row>
    <row r="47" spans="1:14">
      <c r="A47" s="105"/>
      <c r="B47" s="1046"/>
      <c r="C47" s="77" t="s">
        <v>136</v>
      </c>
      <c r="D47" s="65" t="s">
        <v>20</v>
      </c>
      <c r="E47" s="75" t="s">
        <v>149</v>
      </c>
      <c r="F47" s="97">
        <v>5</v>
      </c>
      <c r="G47" s="94"/>
      <c r="H47" s="85"/>
      <c r="I47" s="1040"/>
      <c r="J47" s="392" t="s">
        <v>1400</v>
      </c>
      <c r="K47" s="77" t="s">
        <v>8</v>
      </c>
      <c r="L47" s="77"/>
      <c r="M47" s="77"/>
      <c r="N47" s="56" t="s">
        <v>150</v>
      </c>
    </row>
    <row r="48" spans="1:14" ht="38.25">
      <c r="A48" s="105"/>
      <c r="B48" s="1046"/>
      <c r="C48" s="61" t="s">
        <v>163</v>
      </c>
      <c r="D48" s="21" t="s">
        <v>20</v>
      </c>
      <c r="E48" s="68" t="s">
        <v>164</v>
      </c>
      <c r="F48" s="97">
        <v>3</v>
      </c>
      <c r="G48" s="94">
        <v>5</v>
      </c>
      <c r="H48" s="85">
        <v>5</v>
      </c>
      <c r="I48" s="1040"/>
      <c r="J48" s="392" t="s">
        <v>165</v>
      </c>
      <c r="K48" s="77" t="s">
        <v>18</v>
      </c>
      <c r="L48" s="77" t="s">
        <v>18</v>
      </c>
      <c r="M48" s="77" t="s">
        <v>18</v>
      </c>
      <c r="N48" s="22" t="s">
        <v>166</v>
      </c>
    </row>
    <row r="49" spans="1:14" ht="25.5">
      <c r="A49" s="105"/>
      <c r="B49" s="1046"/>
      <c r="C49" s="77" t="s">
        <v>101</v>
      </c>
      <c r="D49" s="8" t="s">
        <v>20</v>
      </c>
      <c r="E49" s="68" t="s">
        <v>145</v>
      </c>
      <c r="F49" s="97">
        <v>2.2999999999999998</v>
      </c>
      <c r="G49" s="94"/>
      <c r="H49" s="85"/>
      <c r="I49" s="1040"/>
      <c r="J49" s="392" t="s">
        <v>1401</v>
      </c>
      <c r="K49" s="77" t="s">
        <v>10</v>
      </c>
      <c r="L49" s="77"/>
      <c r="M49" s="21"/>
      <c r="N49" s="22" t="s">
        <v>146</v>
      </c>
    </row>
    <row r="50" spans="1:14" ht="38.25">
      <c r="A50" s="105"/>
      <c r="B50" s="1046"/>
      <c r="C50" s="77" t="s">
        <v>101</v>
      </c>
      <c r="D50" s="8" t="s">
        <v>20</v>
      </c>
      <c r="E50" s="68" t="s">
        <v>145</v>
      </c>
      <c r="F50" s="97">
        <v>10</v>
      </c>
      <c r="G50" s="94"/>
      <c r="H50" s="85"/>
      <c r="I50" s="1040"/>
      <c r="J50" s="392" t="s">
        <v>1402</v>
      </c>
      <c r="K50" s="77" t="s">
        <v>8</v>
      </c>
      <c r="L50" s="77"/>
      <c r="M50" s="21"/>
      <c r="N50" s="22" t="s">
        <v>146</v>
      </c>
    </row>
    <row r="51" spans="1:14" ht="25.5">
      <c r="A51" s="105"/>
      <c r="B51" s="1046"/>
      <c r="C51" s="77" t="s">
        <v>101</v>
      </c>
      <c r="D51" s="65" t="s">
        <v>20</v>
      </c>
      <c r="E51" s="75" t="s">
        <v>145</v>
      </c>
      <c r="F51" s="97">
        <v>64.400000000000006</v>
      </c>
      <c r="G51" s="94"/>
      <c r="H51" s="85"/>
      <c r="I51" s="1040"/>
      <c r="J51" s="392" t="s">
        <v>1675</v>
      </c>
      <c r="K51" s="77" t="s">
        <v>1136</v>
      </c>
      <c r="L51" s="77"/>
      <c r="M51" s="21"/>
      <c r="N51" s="22" t="s">
        <v>146</v>
      </c>
    </row>
    <row r="52" spans="1:14" ht="25.5">
      <c r="A52" s="105"/>
      <c r="B52" s="1046"/>
      <c r="C52" s="77" t="s">
        <v>101</v>
      </c>
      <c r="D52" s="21" t="s">
        <v>20</v>
      </c>
      <c r="E52" s="153" t="s">
        <v>145</v>
      </c>
      <c r="F52" s="149"/>
      <c r="G52" s="150">
        <v>35</v>
      </c>
      <c r="H52" s="134"/>
      <c r="I52" s="1040"/>
      <c r="J52" s="402" t="s">
        <v>1399</v>
      </c>
      <c r="K52" s="34"/>
      <c r="L52" s="34">
        <v>1</v>
      </c>
      <c r="M52" s="77"/>
      <c r="N52" s="63" t="s">
        <v>146</v>
      </c>
    </row>
    <row r="53" spans="1:14" ht="25.5">
      <c r="A53" s="105"/>
      <c r="B53" s="1046"/>
      <c r="C53" s="77" t="s">
        <v>102</v>
      </c>
      <c r="D53" s="21" t="s">
        <v>20</v>
      </c>
      <c r="E53" s="153" t="s">
        <v>147</v>
      </c>
      <c r="F53" s="149">
        <v>35.5</v>
      </c>
      <c r="G53" s="150"/>
      <c r="H53" s="134"/>
      <c r="I53" s="1040"/>
      <c r="J53" s="402" t="s">
        <v>1399</v>
      </c>
      <c r="K53" s="34">
        <v>1</v>
      </c>
      <c r="L53" s="34"/>
      <c r="M53" s="77"/>
      <c r="N53" s="63" t="s">
        <v>148</v>
      </c>
    </row>
    <row r="54" spans="1:14" ht="51">
      <c r="A54" s="105"/>
      <c r="B54" s="1046"/>
      <c r="C54" s="77" t="s">
        <v>167</v>
      </c>
      <c r="D54" s="21" t="s">
        <v>20</v>
      </c>
      <c r="E54" s="63" t="s">
        <v>145</v>
      </c>
      <c r="F54" s="149"/>
      <c r="G54" s="150">
        <v>76</v>
      </c>
      <c r="H54" s="134"/>
      <c r="I54" s="1040"/>
      <c r="J54" s="402" t="s">
        <v>1403</v>
      </c>
      <c r="K54" s="34"/>
      <c r="L54" s="34" t="s">
        <v>1086</v>
      </c>
      <c r="M54" s="77"/>
      <c r="N54" s="63" t="s">
        <v>152</v>
      </c>
    </row>
    <row r="55" spans="1:14" ht="25.5">
      <c r="A55" s="105"/>
      <c r="B55" s="1046"/>
      <c r="C55" s="77" t="s">
        <v>168</v>
      </c>
      <c r="D55" s="21" t="s">
        <v>20</v>
      </c>
      <c r="E55" s="153" t="s">
        <v>147</v>
      </c>
      <c r="F55" s="149"/>
      <c r="G55" s="150">
        <v>6</v>
      </c>
      <c r="H55" s="134"/>
      <c r="I55" s="1040"/>
      <c r="J55" s="402" t="s">
        <v>1399</v>
      </c>
      <c r="K55" s="34"/>
      <c r="L55" s="34">
        <v>1</v>
      </c>
      <c r="M55" s="77"/>
      <c r="N55" s="63" t="s">
        <v>157</v>
      </c>
    </row>
    <row r="56" spans="1:14" ht="25.5">
      <c r="A56" s="105"/>
      <c r="B56" s="1046"/>
      <c r="C56" s="77" t="s">
        <v>136</v>
      </c>
      <c r="D56" s="21" t="s">
        <v>20</v>
      </c>
      <c r="E56" s="153" t="s">
        <v>149</v>
      </c>
      <c r="F56" s="149"/>
      <c r="G56" s="150">
        <v>27</v>
      </c>
      <c r="H56" s="134"/>
      <c r="I56" s="1040"/>
      <c r="J56" s="402" t="s">
        <v>1399</v>
      </c>
      <c r="K56" s="34"/>
      <c r="L56" s="34">
        <v>1</v>
      </c>
      <c r="M56" s="77"/>
      <c r="N56" s="63" t="s">
        <v>150</v>
      </c>
    </row>
    <row r="57" spans="1:14" ht="51">
      <c r="A57" s="105"/>
      <c r="B57" s="1046"/>
      <c r="C57" s="34">
        <v>1</v>
      </c>
      <c r="D57" s="377" t="s">
        <v>20</v>
      </c>
      <c r="E57" s="153" t="s">
        <v>147</v>
      </c>
      <c r="F57" s="132">
        <v>9.9</v>
      </c>
      <c r="G57" s="157"/>
      <c r="H57" s="430"/>
      <c r="I57" s="1040"/>
      <c r="J57" s="402" t="s">
        <v>1318</v>
      </c>
      <c r="K57" s="34">
        <v>65</v>
      </c>
      <c r="L57" s="34"/>
      <c r="M57" s="77"/>
      <c r="N57" s="63" t="s">
        <v>28</v>
      </c>
    </row>
    <row r="58" spans="1:14">
      <c r="A58" s="105"/>
      <c r="B58" s="1046"/>
      <c r="C58" s="34">
        <v>27</v>
      </c>
      <c r="D58" s="377" t="s">
        <v>20</v>
      </c>
      <c r="E58" s="153" t="s">
        <v>164</v>
      </c>
      <c r="F58" s="132"/>
      <c r="G58" s="157"/>
      <c r="H58" s="430"/>
      <c r="I58" s="1040"/>
      <c r="J58" s="402"/>
      <c r="K58" s="34"/>
      <c r="L58" s="34"/>
      <c r="M58" s="77"/>
      <c r="N58" s="63" t="s">
        <v>169</v>
      </c>
    </row>
    <row r="59" spans="1:14" ht="26.25" thickBot="1">
      <c r="A59" s="105"/>
      <c r="B59" s="1046"/>
      <c r="C59" s="34">
        <v>1</v>
      </c>
      <c r="D59" s="377" t="s">
        <v>20</v>
      </c>
      <c r="E59" s="153" t="s">
        <v>294</v>
      </c>
      <c r="F59" s="132"/>
      <c r="G59" s="157">
        <v>86</v>
      </c>
      <c r="H59" s="430"/>
      <c r="I59" s="1040"/>
      <c r="J59" s="402" t="s">
        <v>1319</v>
      </c>
      <c r="K59" s="34"/>
      <c r="L59" s="34">
        <v>1970</v>
      </c>
      <c r="M59" s="77"/>
      <c r="N59" s="63" t="s">
        <v>28</v>
      </c>
    </row>
    <row r="60" spans="1:14" ht="13.5" thickBot="1">
      <c r="A60" s="121"/>
      <c r="B60" s="1047"/>
      <c r="C60" s="152"/>
      <c r="D60" s="956" t="s">
        <v>16</v>
      </c>
      <c r="E60" s="1027"/>
      <c r="F60" s="96">
        <f>SUM(F35:F59)</f>
        <v>199.70000000000002</v>
      </c>
      <c r="G60" s="96">
        <f>SUM(G35:G59)</f>
        <v>442.6</v>
      </c>
      <c r="H60" s="390">
        <f>SUM(H35:H59)</f>
        <v>16</v>
      </c>
      <c r="I60" s="1040"/>
      <c r="J60" s="402"/>
      <c r="K60" s="10"/>
      <c r="L60" s="10"/>
      <c r="M60" s="10"/>
      <c r="N60" s="144"/>
    </row>
    <row r="61" spans="1:14" ht="51">
      <c r="A61" s="107" t="s">
        <v>1398</v>
      </c>
      <c r="B61" s="1048" t="s">
        <v>170</v>
      </c>
      <c r="C61" s="61" t="s">
        <v>163</v>
      </c>
      <c r="D61" s="65" t="s">
        <v>20</v>
      </c>
      <c r="E61" s="75" t="s">
        <v>164</v>
      </c>
      <c r="F61" s="134"/>
      <c r="G61" s="150">
        <v>30</v>
      </c>
      <c r="H61" s="134">
        <v>45</v>
      </c>
      <c r="I61" s="1040"/>
      <c r="J61" s="402" t="s">
        <v>1404</v>
      </c>
      <c r="K61" s="77"/>
      <c r="L61" s="77" t="s">
        <v>1142</v>
      </c>
      <c r="M61" s="77" t="s">
        <v>1143</v>
      </c>
      <c r="N61" s="63" t="s">
        <v>166</v>
      </c>
    </row>
    <row r="62" spans="1:14" ht="26.25" thickBot="1">
      <c r="A62" s="105"/>
      <c r="B62" s="1049"/>
      <c r="C62" s="77" t="s">
        <v>163</v>
      </c>
      <c r="D62" s="159" t="s">
        <v>20</v>
      </c>
      <c r="E62" s="160" t="s">
        <v>164</v>
      </c>
      <c r="F62" s="134">
        <v>1.5</v>
      </c>
      <c r="G62" s="162"/>
      <c r="H62" s="161"/>
      <c r="I62" s="1040"/>
      <c r="J62" s="402" t="s">
        <v>1756</v>
      </c>
      <c r="K62" s="77" t="s">
        <v>12</v>
      </c>
      <c r="L62" s="77"/>
      <c r="M62" s="77"/>
      <c r="N62" s="56" t="s">
        <v>166</v>
      </c>
    </row>
    <row r="63" spans="1:14" ht="13.5" thickBot="1">
      <c r="A63" s="121"/>
      <c r="B63" s="1056"/>
      <c r="C63" s="77"/>
      <c r="D63" s="977" t="s">
        <v>16</v>
      </c>
      <c r="E63" s="1027"/>
      <c r="F63" s="92">
        <f t="shared" ref="F63:H63" si="2">SUM(F61:F62)</f>
        <v>1.5</v>
      </c>
      <c r="G63" s="96">
        <f t="shared" si="2"/>
        <v>30</v>
      </c>
      <c r="H63" s="133">
        <f t="shared" si="2"/>
        <v>45</v>
      </c>
      <c r="I63" s="1040"/>
      <c r="J63" s="402"/>
      <c r="K63" s="77"/>
      <c r="L63" s="77"/>
      <c r="M63" s="77"/>
      <c r="N63" s="93"/>
    </row>
    <row r="64" spans="1:14" ht="13.5" thickBot="1">
      <c r="A64" s="170"/>
      <c r="B64" s="203" t="s">
        <v>15</v>
      </c>
      <c r="C64" s="204"/>
      <c r="D64" s="204"/>
      <c r="E64" s="205"/>
      <c r="F64" s="92">
        <f t="shared" ref="F64:H64" si="3">SUM(F17+F26+F31+F34+F60+F63)</f>
        <v>939.11900000000003</v>
      </c>
      <c r="G64" s="96">
        <f t="shared" si="3"/>
        <v>2382.6</v>
      </c>
      <c r="H64" s="133">
        <f t="shared" si="3"/>
        <v>899</v>
      </c>
      <c r="I64" s="10"/>
      <c r="J64" s="521"/>
      <c r="K64" s="10"/>
      <c r="L64" s="10"/>
      <c r="M64" s="10"/>
      <c r="N64" s="142"/>
    </row>
    <row r="65" spans="1:14" ht="13.5" thickBot="1">
      <c r="A65" s="501" t="s">
        <v>1368</v>
      </c>
      <c r="B65" s="1053" t="s">
        <v>171</v>
      </c>
      <c r="C65" s="1054"/>
      <c r="D65" s="1054"/>
      <c r="E65" s="1064"/>
      <c r="F65" s="143"/>
      <c r="G65" s="143"/>
      <c r="H65" s="143"/>
      <c r="I65" s="535"/>
      <c r="J65" s="22"/>
      <c r="K65" s="10"/>
      <c r="L65" s="10"/>
      <c r="M65" s="10"/>
      <c r="N65" s="142"/>
    </row>
    <row r="66" spans="1:14" ht="51">
      <c r="A66" s="107" t="s">
        <v>1369</v>
      </c>
      <c r="B66" s="1055" t="s">
        <v>172</v>
      </c>
      <c r="C66" s="61" t="s">
        <v>168</v>
      </c>
      <c r="D66" s="65" t="s">
        <v>26</v>
      </c>
      <c r="E66" s="75" t="s">
        <v>147</v>
      </c>
      <c r="F66" s="146">
        <v>664.8</v>
      </c>
      <c r="G66" s="113">
        <v>813</v>
      </c>
      <c r="H66" s="483">
        <v>854</v>
      </c>
      <c r="I66" s="1040"/>
      <c r="J66" s="487" t="s">
        <v>173</v>
      </c>
      <c r="K66" s="76" t="s">
        <v>1057</v>
      </c>
      <c r="L66" s="76" t="s">
        <v>1058</v>
      </c>
      <c r="M66" s="76" t="s">
        <v>1059</v>
      </c>
      <c r="N66" s="63" t="s">
        <v>157</v>
      </c>
    </row>
    <row r="67" spans="1:14" ht="25.5">
      <c r="A67" s="105"/>
      <c r="B67" s="1046"/>
      <c r="C67" s="77" t="s">
        <v>168</v>
      </c>
      <c r="D67" s="21" t="s">
        <v>26</v>
      </c>
      <c r="E67" s="75" t="s">
        <v>174</v>
      </c>
      <c r="F67" s="149">
        <v>14.2</v>
      </c>
      <c r="G67" s="150">
        <v>15</v>
      </c>
      <c r="H67" s="134">
        <v>16</v>
      </c>
      <c r="I67" s="1040"/>
      <c r="J67" s="392" t="s">
        <v>175</v>
      </c>
      <c r="K67" s="77" t="s">
        <v>1060</v>
      </c>
      <c r="L67" s="77" t="s">
        <v>1061</v>
      </c>
      <c r="M67" s="77" t="s">
        <v>1061</v>
      </c>
      <c r="N67" s="63" t="s">
        <v>157</v>
      </c>
    </row>
    <row r="68" spans="1:14">
      <c r="A68" s="105"/>
      <c r="B68" s="1046"/>
      <c r="C68" s="77" t="s">
        <v>168</v>
      </c>
      <c r="D68" s="21" t="s">
        <v>26</v>
      </c>
      <c r="E68" s="75" t="s">
        <v>176</v>
      </c>
      <c r="F68" s="149">
        <v>102.996</v>
      </c>
      <c r="G68" s="150"/>
      <c r="H68" s="134"/>
      <c r="I68" s="1040"/>
      <c r="J68" s="392" t="s">
        <v>177</v>
      </c>
      <c r="K68" s="77" t="s">
        <v>11</v>
      </c>
      <c r="L68" s="77" t="s">
        <v>18</v>
      </c>
      <c r="M68" s="77" t="s">
        <v>12</v>
      </c>
      <c r="N68" s="63" t="s">
        <v>157</v>
      </c>
    </row>
    <row r="69" spans="1:14">
      <c r="A69" s="105"/>
      <c r="B69" s="1046"/>
      <c r="C69" s="77" t="s">
        <v>168</v>
      </c>
      <c r="D69" s="8" t="s">
        <v>20</v>
      </c>
      <c r="E69" s="75" t="s">
        <v>1795</v>
      </c>
      <c r="F69" s="149">
        <v>103.4</v>
      </c>
      <c r="G69" s="150"/>
      <c r="H69" s="134"/>
      <c r="I69" s="1040"/>
      <c r="J69" s="900"/>
      <c r="K69" s="77"/>
      <c r="L69" s="77"/>
      <c r="M69" s="77"/>
      <c r="N69" s="63" t="s">
        <v>157</v>
      </c>
    </row>
    <row r="70" spans="1:14" ht="25.5">
      <c r="A70" s="105"/>
      <c r="B70" s="1046"/>
      <c r="C70" s="77" t="s">
        <v>168</v>
      </c>
      <c r="D70" s="8" t="s">
        <v>26</v>
      </c>
      <c r="E70" s="75" t="s">
        <v>155</v>
      </c>
      <c r="F70" s="149">
        <v>2.88</v>
      </c>
      <c r="G70" s="150"/>
      <c r="H70" s="134"/>
      <c r="I70" s="1040"/>
      <c r="J70" s="762" t="s">
        <v>1682</v>
      </c>
      <c r="K70" s="77" t="s">
        <v>415</v>
      </c>
      <c r="L70" s="77"/>
      <c r="M70" s="77"/>
      <c r="N70" s="63" t="s">
        <v>157</v>
      </c>
    </row>
    <row r="71" spans="1:14">
      <c r="A71" s="105"/>
      <c r="B71" s="1046"/>
      <c r="C71" s="77" t="s">
        <v>168</v>
      </c>
      <c r="D71" s="8" t="s">
        <v>20</v>
      </c>
      <c r="E71" s="75" t="s">
        <v>147</v>
      </c>
      <c r="F71" s="149">
        <v>493.404</v>
      </c>
      <c r="G71" s="150">
        <v>561</v>
      </c>
      <c r="H71" s="134">
        <v>591</v>
      </c>
      <c r="I71" s="1040"/>
      <c r="J71" s="487" t="s">
        <v>179</v>
      </c>
      <c r="K71" s="77" t="s">
        <v>1062</v>
      </c>
      <c r="L71" s="77" t="s">
        <v>1063</v>
      </c>
      <c r="M71" s="77" t="s">
        <v>1063</v>
      </c>
      <c r="N71" s="63" t="s">
        <v>157</v>
      </c>
    </row>
    <row r="72" spans="1:14" ht="51">
      <c r="A72" s="105"/>
      <c r="B72" s="1046"/>
      <c r="C72" s="77" t="s">
        <v>168</v>
      </c>
      <c r="D72" s="8" t="s">
        <v>161</v>
      </c>
      <c r="E72" s="75" t="s">
        <v>147</v>
      </c>
      <c r="F72" s="149">
        <v>75.099999999999994</v>
      </c>
      <c r="G72" s="150">
        <v>78</v>
      </c>
      <c r="H72" s="134">
        <v>79</v>
      </c>
      <c r="I72" s="1040"/>
      <c r="J72" s="392" t="s">
        <v>180</v>
      </c>
      <c r="K72" s="77" t="s">
        <v>181</v>
      </c>
      <c r="L72" s="77" t="s">
        <v>181</v>
      </c>
      <c r="M72" s="77" t="s">
        <v>181</v>
      </c>
      <c r="N72" s="63" t="s">
        <v>157</v>
      </c>
    </row>
    <row r="73" spans="1:14" ht="26.25" thickBot="1">
      <c r="A73" s="105"/>
      <c r="B73" s="1046"/>
      <c r="C73" s="38">
        <v>24</v>
      </c>
      <c r="D73" s="21" t="s">
        <v>26</v>
      </c>
      <c r="E73" s="75" t="s">
        <v>178</v>
      </c>
      <c r="F73" s="97">
        <v>9.4</v>
      </c>
      <c r="G73" s="94"/>
      <c r="H73" s="85"/>
      <c r="I73" s="1040"/>
      <c r="J73" s="487" t="s">
        <v>182</v>
      </c>
      <c r="K73" s="77" t="s">
        <v>183</v>
      </c>
      <c r="L73" s="77" t="s">
        <v>183</v>
      </c>
      <c r="M73" s="77" t="s">
        <v>183</v>
      </c>
      <c r="N73" s="144" t="s">
        <v>157</v>
      </c>
    </row>
    <row r="74" spans="1:14" ht="13.5" thickBot="1">
      <c r="A74" s="105"/>
      <c r="B74" s="1046"/>
      <c r="C74" s="77"/>
      <c r="D74" s="977" t="s">
        <v>16</v>
      </c>
      <c r="E74" s="1027"/>
      <c r="F74" s="164">
        <f>SUM(F66:F73)</f>
        <v>1466.1799999999998</v>
      </c>
      <c r="G74" s="164">
        <f>SUM(G66:G73)</f>
        <v>1467</v>
      </c>
      <c r="H74" s="482">
        <f>SUM(H66:H73)</f>
        <v>1540</v>
      </c>
      <c r="I74" s="1040"/>
      <c r="J74" s="487"/>
      <c r="K74" s="77"/>
      <c r="L74" s="77"/>
      <c r="M74" s="77"/>
      <c r="N74" s="63"/>
    </row>
    <row r="75" spans="1:14" ht="51">
      <c r="A75" s="105"/>
      <c r="B75" s="1046"/>
      <c r="C75" s="61" t="s">
        <v>102</v>
      </c>
      <c r="D75" s="65" t="s">
        <v>26</v>
      </c>
      <c r="E75" s="75" t="s">
        <v>147</v>
      </c>
      <c r="F75" s="146">
        <v>831.5</v>
      </c>
      <c r="G75" s="507">
        <v>920</v>
      </c>
      <c r="H75" s="514">
        <v>963</v>
      </c>
      <c r="I75" s="1040"/>
      <c r="J75" s="487" t="s">
        <v>1320</v>
      </c>
      <c r="K75" s="77" t="s">
        <v>1049</v>
      </c>
      <c r="L75" s="77" t="s">
        <v>1050</v>
      </c>
      <c r="M75" s="77" t="s">
        <v>1051</v>
      </c>
      <c r="N75" s="63" t="s">
        <v>148</v>
      </c>
    </row>
    <row r="76" spans="1:14" ht="25.5">
      <c r="A76" s="105"/>
      <c r="B76" s="1046"/>
      <c r="C76" s="77" t="s">
        <v>102</v>
      </c>
      <c r="D76" s="8" t="s">
        <v>20</v>
      </c>
      <c r="E76" s="75" t="s">
        <v>147</v>
      </c>
      <c r="F76" s="149">
        <v>323.39999999999998</v>
      </c>
      <c r="G76" s="150">
        <v>384</v>
      </c>
      <c r="H76" s="134">
        <v>422</v>
      </c>
      <c r="I76" s="1040"/>
      <c r="J76" s="487" t="s">
        <v>184</v>
      </c>
      <c r="K76" s="77" t="s">
        <v>1052</v>
      </c>
      <c r="L76" s="77" t="s">
        <v>1053</v>
      </c>
      <c r="M76" s="77" t="s">
        <v>1053</v>
      </c>
      <c r="N76" s="63" t="s">
        <v>148</v>
      </c>
    </row>
    <row r="77" spans="1:14">
      <c r="A77" s="105"/>
      <c r="B77" s="1046"/>
      <c r="C77" s="77" t="s">
        <v>102</v>
      </c>
      <c r="D77" s="8" t="s">
        <v>161</v>
      </c>
      <c r="E77" s="75" t="s">
        <v>147</v>
      </c>
      <c r="F77" s="149">
        <v>29.2</v>
      </c>
      <c r="G77" s="150">
        <v>29</v>
      </c>
      <c r="H77" s="134">
        <v>31</v>
      </c>
      <c r="I77" s="1040"/>
      <c r="J77" s="487" t="s">
        <v>179</v>
      </c>
      <c r="K77" s="76" t="s">
        <v>306</v>
      </c>
      <c r="L77" s="76" t="s">
        <v>163</v>
      </c>
      <c r="M77" s="76" t="s">
        <v>163</v>
      </c>
      <c r="N77" s="63" t="s">
        <v>148</v>
      </c>
    </row>
    <row r="78" spans="1:14" ht="25.5">
      <c r="A78" s="105"/>
      <c r="B78" s="1046"/>
      <c r="C78" s="77" t="s">
        <v>102</v>
      </c>
      <c r="D78" s="21" t="s">
        <v>26</v>
      </c>
      <c r="E78" s="75" t="s">
        <v>213</v>
      </c>
      <c r="F78" s="85">
        <v>0.29899999999999999</v>
      </c>
      <c r="G78" s="150"/>
      <c r="H78" s="85"/>
      <c r="I78" s="1040"/>
      <c r="J78" s="392" t="s">
        <v>175</v>
      </c>
      <c r="K78" s="76" t="s">
        <v>102</v>
      </c>
      <c r="L78" s="76" t="s">
        <v>102</v>
      </c>
      <c r="M78" s="76" t="s">
        <v>102</v>
      </c>
      <c r="N78" s="63" t="s">
        <v>148</v>
      </c>
    </row>
    <row r="79" spans="1:14" ht="25.5">
      <c r="A79" s="105"/>
      <c r="B79" s="1046"/>
      <c r="C79" s="77" t="s">
        <v>102</v>
      </c>
      <c r="D79" s="21" t="s">
        <v>26</v>
      </c>
      <c r="E79" s="75" t="s">
        <v>178</v>
      </c>
      <c r="F79" s="85">
        <v>18.8</v>
      </c>
      <c r="G79" s="150"/>
      <c r="H79" s="85"/>
      <c r="I79" s="1040"/>
      <c r="J79" s="392" t="s">
        <v>186</v>
      </c>
      <c r="K79" s="76" t="s">
        <v>11</v>
      </c>
      <c r="L79" s="76" t="s">
        <v>18</v>
      </c>
      <c r="M79" s="76" t="s">
        <v>18</v>
      </c>
      <c r="N79" s="63" t="s">
        <v>148</v>
      </c>
    </row>
    <row r="80" spans="1:14" ht="25.5">
      <c r="A80" s="105"/>
      <c r="B80" s="1046"/>
      <c r="C80" s="77" t="s">
        <v>102</v>
      </c>
      <c r="D80" s="21" t="s">
        <v>26</v>
      </c>
      <c r="E80" s="75" t="s">
        <v>1793</v>
      </c>
      <c r="F80" s="85">
        <v>21.7</v>
      </c>
      <c r="G80" s="150"/>
      <c r="H80" s="462"/>
      <c r="I80" s="1040"/>
      <c r="J80" s="392" t="s">
        <v>187</v>
      </c>
      <c r="K80" s="76" t="s">
        <v>8</v>
      </c>
      <c r="L80" s="76" t="s">
        <v>8</v>
      </c>
      <c r="M80" s="76" t="s">
        <v>8</v>
      </c>
      <c r="N80" s="63" t="s">
        <v>148</v>
      </c>
    </row>
    <row r="81" spans="1:14">
      <c r="A81" s="105"/>
      <c r="B81" s="1046"/>
      <c r="C81" s="77" t="s">
        <v>102</v>
      </c>
      <c r="D81" s="65" t="s">
        <v>20</v>
      </c>
      <c r="E81" s="75" t="s">
        <v>1795</v>
      </c>
      <c r="F81" s="85">
        <v>1.2749999999999999</v>
      </c>
      <c r="G81" s="150"/>
      <c r="H81" s="462"/>
      <c r="I81" s="1040"/>
      <c r="J81" s="186" t="s">
        <v>188</v>
      </c>
      <c r="K81" s="522" t="s">
        <v>11</v>
      </c>
      <c r="L81" s="522" t="s">
        <v>11</v>
      </c>
      <c r="M81" s="522" t="s">
        <v>11</v>
      </c>
      <c r="N81" s="63" t="s">
        <v>148</v>
      </c>
    </row>
    <row r="82" spans="1:14" ht="63.75">
      <c r="A82" s="105"/>
      <c r="B82" s="1046"/>
      <c r="C82" s="77" t="s">
        <v>102</v>
      </c>
      <c r="D82" s="65" t="s">
        <v>20</v>
      </c>
      <c r="E82" s="75" t="s">
        <v>130</v>
      </c>
      <c r="F82" s="149">
        <v>2</v>
      </c>
      <c r="G82" s="150">
        <v>3</v>
      </c>
      <c r="H82" s="461">
        <v>3</v>
      </c>
      <c r="I82" s="1040"/>
      <c r="J82" s="402" t="s">
        <v>189</v>
      </c>
      <c r="K82" s="522" t="s">
        <v>85</v>
      </c>
      <c r="L82" s="522" t="s">
        <v>85</v>
      </c>
      <c r="M82" s="522" t="s">
        <v>85</v>
      </c>
      <c r="N82" s="63" t="s">
        <v>148</v>
      </c>
    </row>
    <row r="83" spans="1:14" ht="51.75" thickBot="1">
      <c r="A83" s="105"/>
      <c r="B83" s="1046"/>
      <c r="C83" s="77" t="s">
        <v>102</v>
      </c>
      <c r="D83" s="21" t="s">
        <v>26</v>
      </c>
      <c r="E83" s="75" t="s">
        <v>1836</v>
      </c>
      <c r="F83" s="85"/>
      <c r="G83" s="150"/>
      <c r="H83" s="85"/>
      <c r="I83" s="1040"/>
      <c r="J83" s="392" t="s">
        <v>180</v>
      </c>
      <c r="K83" s="76" t="s">
        <v>1054</v>
      </c>
      <c r="L83" s="76" t="s">
        <v>1054</v>
      </c>
      <c r="M83" s="76" t="s">
        <v>1054</v>
      </c>
      <c r="N83" s="63" t="s">
        <v>148</v>
      </c>
    </row>
    <row r="84" spans="1:14" ht="13.5" thickBot="1">
      <c r="A84" s="105"/>
      <c r="B84" s="1046"/>
      <c r="C84" s="77"/>
      <c r="D84" s="977" t="s">
        <v>16</v>
      </c>
      <c r="E84" s="1027"/>
      <c r="F84" s="164">
        <f t="shared" ref="F84" si="4">SUM(F75:F83)</f>
        <v>1228.1740000000002</v>
      </c>
      <c r="G84" s="164">
        <f>SUM(G75:G83)</f>
        <v>1336</v>
      </c>
      <c r="H84" s="394">
        <f t="shared" ref="H84" si="5">SUM(H75:H83)</f>
        <v>1419</v>
      </c>
      <c r="I84" s="1040"/>
      <c r="J84" s="392"/>
      <c r="K84" s="77"/>
      <c r="L84" s="77"/>
      <c r="M84" s="77"/>
      <c r="N84" s="63"/>
    </row>
    <row r="85" spans="1:14" ht="38.25">
      <c r="A85" s="105"/>
      <c r="B85" s="1046"/>
      <c r="C85" s="77" t="s">
        <v>136</v>
      </c>
      <c r="D85" s="65" t="s">
        <v>26</v>
      </c>
      <c r="E85" s="68" t="s">
        <v>149</v>
      </c>
      <c r="F85" s="149">
        <v>888.2</v>
      </c>
      <c r="G85" s="113">
        <v>890</v>
      </c>
      <c r="H85" s="515">
        <v>910</v>
      </c>
      <c r="I85" s="1040"/>
      <c r="J85" s="487" t="s">
        <v>191</v>
      </c>
      <c r="K85" s="77" t="s">
        <v>1183</v>
      </c>
      <c r="L85" s="77" t="s">
        <v>1183</v>
      </c>
      <c r="M85" s="77" t="s">
        <v>1184</v>
      </c>
      <c r="N85" s="63" t="s">
        <v>150</v>
      </c>
    </row>
    <row r="86" spans="1:14" ht="25.5">
      <c r="A86" s="105"/>
      <c r="B86" s="1046"/>
      <c r="C86" s="77" t="s">
        <v>136</v>
      </c>
      <c r="D86" s="65" t="s">
        <v>20</v>
      </c>
      <c r="E86" s="75" t="s">
        <v>149</v>
      </c>
      <c r="F86" s="97">
        <v>380.43599999999998</v>
      </c>
      <c r="G86" s="150">
        <v>439</v>
      </c>
      <c r="H86" s="209">
        <v>481</v>
      </c>
      <c r="I86" s="1040"/>
      <c r="J86" s="487" t="s">
        <v>184</v>
      </c>
      <c r="K86" s="77" t="s">
        <v>1185</v>
      </c>
      <c r="L86" s="77" t="s">
        <v>1185</v>
      </c>
      <c r="M86" s="77" t="s">
        <v>1185</v>
      </c>
      <c r="N86" s="63" t="s">
        <v>150</v>
      </c>
    </row>
    <row r="87" spans="1:14">
      <c r="A87" s="105"/>
      <c r="B87" s="1046"/>
      <c r="C87" s="77" t="s">
        <v>136</v>
      </c>
      <c r="D87" s="65" t="s">
        <v>161</v>
      </c>
      <c r="E87" s="68" t="s">
        <v>149</v>
      </c>
      <c r="F87" s="149">
        <v>37.299999999999997</v>
      </c>
      <c r="G87" s="150">
        <v>26</v>
      </c>
      <c r="H87" s="210">
        <v>26</v>
      </c>
      <c r="I87" s="1040"/>
      <c r="J87" s="487" t="s">
        <v>179</v>
      </c>
      <c r="K87" s="77" t="s">
        <v>1186</v>
      </c>
      <c r="L87" s="77" t="s">
        <v>1186</v>
      </c>
      <c r="M87" s="77" t="s">
        <v>1186</v>
      </c>
      <c r="N87" s="63" t="s">
        <v>150</v>
      </c>
    </row>
    <row r="88" spans="1:14" ht="25.5">
      <c r="A88" s="105"/>
      <c r="B88" s="1046"/>
      <c r="C88" s="77" t="s">
        <v>136</v>
      </c>
      <c r="D88" s="21" t="s">
        <v>26</v>
      </c>
      <c r="E88" s="75" t="s">
        <v>178</v>
      </c>
      <c r="F88" s="134"/>
      <c r="G88" s="150"/>
      <c r="H88" s="210"/>
      <c r="I88" s="1040"/>
      <c r="J88" s="392" t="s">
        <v>175</v>
      </c>
      <c r="K88" s="77" t="s">
        <v>1187</v>
      </c>
      <c r="L88" s="77" t="s">
        <v>1187</v>
      </c>
      <c r="M88" s="77" t="s">
        <v>1187</v>
      </c>
      <c r="N88" s="63" t="s">
        <v>150</v>
      </c>
    </row>
    <row r="89" spans="1:14" ht="25.5">
      <c r="A89" s="105"/>
      <c r="B89" s="1046"/>
      <c r="C89" s="77" t="s">
        <v>136</v>
      </c>
      <c r="D89" s="21" t="s">
        <v>26</v>
      </c>
      <c r="E89" s="75" t="s">
        <v>213</v>
      </c>
      <c r="F89" s="85"/>
      <c r="G89" s="94"/>
      <c r="H89" s="209"/>
      <c r="I89" s="1040"/>
      <c r="J89" s="392" t="s">
        <v>187</v>
      </c>
      <c r="K89" s="77" t="s">
        <v>8</v>
      </c>
      <c r="L89" s="77" t="s">
        <v>8</v>
      </c>
      <c r="M89" s="77" t="s">
        <v>8</v>
      </c>
      <c r="N89" s="63" t="s">
        <v>150</v>
      </c>
    </row>
    <row r="90" spans="1:14" ht="13.5" thickBot="1">
      <c r="A90" s="105"/>
      <c r="B90" s="1046"/>
      <c r="C90" s="77" t="s">
        <v>136</v>
      </c>
      <c r="D90" s="21" t="s">
        <v>20</v>
      </c>
      <c r="E90" s="75" t="s">
        <v>1797</v>
      </c>
      <c r="F90" s="85">
        <v>23.074999999999999</v>
      </c>
      <c r="G90" s="94"/>
      <c r="H90" s="209"/>
      <c r="I90" s="1040"/>
      <c r="J90" s="186" t="s">
        <v>177</v>
      </c>
      <c r="K90" s="77" t="s">
        <v>12</v>
      </c>
      <c r="L90" s="77" t="s">
        <v>12</v>
      </c>
      <c r="M90" s="77" t="s">
        <v>12</v>
      </c>
      <c r="N90" s="63" t="s">
        <v>150</v>
      </c>
    </row>
    <row r="91" spans="1:14" ht="13.5" thickBot="1">
      <c r="A91" s="121"/>
      <c r="B91" s="1047"/>
      <c r="C91" s="58"/>
      <c r="D91" s="956" t="s">
        <v>16</v>
      </c>
      <c r="E91" s="1027"/>
      <c r="F91" s="164">
        <f>SUM(F85:F90)</f>
        <v>1329.011</v>
      </c>
      <c r="G91" s="164">
        <f>SUM(G85:G90)</f>
        <v>1355</v>
      </c>
      <c r="H91" s="394">
        <f>SUM(H85:H90)</f>
        <v>1417</v>
      </c>
      <c r="I91" s="1040"/>
      <c r="J91" s="487"/>
      <c r="K91" s="77"/>
      <c r="L91" s="77"/>
      <c r="M91" s="77"/>
      <c r="N91" s="63"/>
    </row>
    <row r="92" spans="1:14">
      <c r="A92" s="107" t="s">
        <v>1370</v>
      </c>
      <c r="B92" s="1065" t="s">
        <v>193</v>
      </c>
      <c r="C92" s="61" t="s">
        <v>8</v>
      </c>
      <c r="D92" s="65" t="s">
        <v>26</v>
      </c>
      <c r="E92" s="75" t="s">
        <v>147</v>
      </c>
      <c r="F92" s="146">
        <v>52.24</v>
      </c>
      <c r="G92" s="113"/>
      <c r="H92" s="117"/>
      <c r="I92" s="1041"/>
      <c r="J92" s="392" t="s">
        <v>194</v>
      </c>
      <c r="K92" s="77"/>
      <c r="L92" s="77"/>
      <c r="M92" s="77"/>
      <c r="N92" s="69" t="s">
        <v>28</v>
      </c>
    </row>
    <row r="93" spans="1:14" ht="13.5" thickBot="1">
      <c r="A93" s="502"/>
      <c r="B93" s="1066"/>
      <c r="C93" s="77" t="s">
        <v>8</v>
      </c>
      <c r="D93" s="65" t="s">
        <v>26</v>
      </c>
      <c r="E93" s="75" t="s">
        <v>213</v>
      </c>
      <c r="F93" s="97">
        <v>1.518</v>
      </c>
      <c r="G93" s="94"/>
      <c r="H93" s="85"/>
      <c r="I93" s="1041"/>
      <c r="J93" s="392"/>
      <c r="K93" s="77"/>
      <c r="L93" s="77"/>
      <c r="M93" s="77"/>
      <c r="N93" s="63" t="s">
        <v>28</v>
      </c>
    </row>
    <row r="94" spans="1:14" ht="13.5" thickBot="1">
      <c r="A94" s="503"/>
      <c r="B94" s="1067"/>
      <c r="C94" s="956" t="s">
        <v>16</v>
      </c>
      <c r="D94" s="957"/>
      <c r="E94" s="1027"/>
      <c r="F94" s="96">
        <f t="shared" ref="F94" si="6">SUM(F92:F93)</f>
        <v>53.758000000000003</v>
      </c>
      <c r="G94" s="96">
        <f t="shared" ref="G94:H94" si="7">SUM(G92:G93)</f>
        <v>0</v>
      </c>
      <c r="H94" s="133">
        <f t="shared" si="7"/>
        <v>0</v>
      </c>
      <c r="I94" s="1041"/>
      <c r="J94" s="392"/>
      <c r="K94" s="10"/>
      <c r="L94" s="10"/>
      <c r="M94" s="10"/>
      <c r="N94" s="144"/>
    </row>
    <row r="95" spans="1:14" ht="38.25">
      <c r="A95" s="107" t="s">
        <v>1373</v>
      </c>
      <c r="B95" s="1045" t="s">
        <v>195</v>
      </c>
      <c r="C95" s="61" t="s">
        <v>103</v>
      </c>
      <c r="D95" s="65" t="s">
        <v>26</v>
      </c>
      <c r="E95" s="75" t="s">
        <v>145</v>
      </c>
      <c r="F95" s="97">
        <v>1155</v>
      </c>
      <c r="G95" s="507">
        <v>1220</v>
      </c>
      <c r="H95" s="117">
        <v>1280</v>
      </c>
      <c r="I95" s="1040"/>
      <c r="J95" s="487" t="s">
        <v>196</v>
      </c>
      <c r="K95" s="76" t="s">
        <v>197</v>
      </c>
      <c r="L95" s="76" t="s">
        <v>197</v>
      </c>
      <c r="M95" s="76" t="s">
        <v>197</v>
      </c>
      <c r="N95" s="63" t="s">
        <v>151</v>
      </c>
    </row>
    <row r="96" spans="1:14" ht="25.5">
      <c r="A96" s="105"/>
      <c r="B96" s="1046"/>
      <c r="C96" s="77" t="s">
        <v>103</v>
      </c>
      <c r="D96" s="65" t="s">
        <v>20</v>
      </c>
      <c r="E96" s="75" t="s">
        <v>145</v>
      </c>
      <c r="F96" s="149">
        <v>581.58399999999995</v>
      </c>
      <c r="G96" s="166">
        <v>761.3</v>
      </c>
      <c r="H96" s="461">
        <v>761.3</v>
      </c>
      <c r="I96" s="1040"/>
      <c r="J96" s="487" t="s">
        <v>184</v>
      </c>
      <c r="K96" s="77" t="s">
        <v>198</v>
      </c>
      <c r="L96" s="77" t="s">
        <v>198</v>
      </c>
      <c r="M96" s="77" t="s">
        <v>198</v>
      </c>
      <c r="N96" s="63" t="s">
        <v>151</v>
      </c>
    </row>
    <row r="97" spans="1:14" ht="51">
      <c r="A97" s="105"/>
      <c r="B97" s="1046"/>
      <c r="C97" s="77" t="s">
        <v>103</v>
      </c>
      <c r="D97" s="65" t="s">
        <v>26</v>
      </c>
      <c r="E97" s="75" t="s">
        <v>176</v>
      </c>
      <c r="F97" s="149">
        <v>41.137999999999998</v>
      </c>
      <c r="G97" s="150"/>
      <c r="H97" s="134"/>
      <c r="I97" s="1040"/>
      <c r="J97" s="392" t="s">
        <v>190</v>
      </c>
      <c r="K97" s="77" t="s">
        <v>199</v>
      </c>
      <c r="L97" s="77" t="s">
        <v>199</v>
      </c>
      <c r="M97" s="77" t="s">
        <v>199</v>
      </c>
      <c r="N97" s="63" t="s">
        <v>151</v>
      </c>
    </row>
    <row r="98" spans="1:14">
      <c r="A98" s="105"/>
      <c r="B98" s="1046"/>
      <c r="C98" s="77" t="s">
        <v>103</v>
      </c>
      <c r="D98" s="65" t="s">
        <v>26</v>
      </c>
      <c r="E98" s="75" t="s">
        <v>213</v>
      </c>
      <c r="F98" s="149">
        <v>0.252</v>
      </c>
      <c r="G98" s="150"/>
      <c r="H98" s="134"/>
      <c r="I98" s="1040"/>
      <c r="J98" s="392"/>
      <c r="K98" s="77"/>
      <c r="L98" s="77"/>
      <c r="M98" s="77"/>
      <c r="N98" s="63" t="s">
        <v>151</v>
      </c>
    </row>
    <row r="99" spans="1:14">
      <c r="A99" s="105"/>
      <c r="B99" s="1046"/>
      <c r="C99" s="77" t="s">
        <v>103</v>
      </c>
      <c r="D99" s="65" t="s">
        <v>26</v>
      </c>
      <c r="E99" s="75" t="s">
        <v>1793</v>
      </c>
      <c r="F99" s="149">
        <v>60</v>
      </c>
      <c r="G99" s="150"/>
      <c r="H99" s="134"/>
      <c r="I99" s="1040"/>
      <c r="J99" s="186" t="s">
        <v>177</v>
      </c>
      <c r="K99" s="76" t="s">
        <v>202</v>
      </c>
      <c r="L99" s="76" t="s">
        <v>202</v>
      </c>
      <c r="M99" s="76" t="s">
        <v>202</v>
      </c>
      <c r="N99" s="63" t="s">
        <v>151</v>
      </c>
    </row>
    <row r="100" spans="1:14" ht="25.5">
      <c r="A100" s="105"/>
      <c r="B100" s="1046"/>
      <c r="C100" s="77" t="s">
        <v>103</v>
      </c>
      <c r="D100" s="65" t="s">
        <v>26</v>
      </c>
      <c r="E100" s="75" t="s">
        <v>155</v>
      </c>
      <c r="F100" s="149">
        <v>0.72</v>
      </c>
      <c r="G100" s="150"/>
      <c r="H100" s="134"/>
      <c r="I100" s="1040"/>
      <c r="J100" s="762" t="s">
        <v>1682</v>
      </c>
      <c r="K100" s="76" t="s">
        <v>415</v>
      </c>
      <c r="L100" s="76"/>
      <c r="M100" s="76"/>
      <c r="N100" s="63" t="s">
        <v>151</v>
      </c>
    </row>
    <row r="101" spans="1:14" ht="25.5">
      <c r="A101" s="105"/>
      <c r="B101" s="1046"/>
      <c r="C101" s="77" t="s">
        <v>103</v>
      </c>
      <c r="D101" s="65" t="s">
        <v>161</v>
      </c>
      <c r="E101" s="75" t="s">
        <v>145</v>
      </c>
      <c r="F101" s="149">
        <v>60.1</v>
      </c>
      <c r="G101" s="150">
        <v>55.2</v>
      </c>
      <c r="H101" s="134">
        <v>55.2</v>
      </c>
      <c r="I101" s="1040"/>
      <c r="J101" s="392" t="s">
        <v>175</v>
      </c>
      <c r="K101" s="76" t="s">
        <v>203</v>
      </c>
      <c r="L101" s="76" t="s">
        <v>203</v>
      </c>
      <c r="M101" s="76" t="s">
        <v>203</v>
      </c>
      <c r="N101" s="63" t="s">
        <v>151</v>
      </c>
    </row>
    <row r="102" spans="1:14" ht="25.5">
      <c r="A102" s="105"/>
      <c r="B102" s="1046"/>
      <c r="C102" s="77" t="s">
        <v>103</v>
      </c>
      <c r="D102" s="65" t="s">
        <v>20</v>
      </c>
      <c r="E102" s="75" t="s">
        <v>1794</v>
      </c>
      <c r="F102" s="97">
        <v>44.274999999999999</v>
      </c>
      <c r="G102" s="150"/>
      <c r="H102" s="85"/>
      <c r="I102" s="1040"/>
      <c r="J102" s="392" t="s">
        <v>187</v>
      </c>
      <c r="K102" s="76" t="s">
        <v>200</v>
      </c>
      <c r="L102" s="76" t="s">
        <v>200</v>
      </c>
      <c r="M102" s="76" t="s">
        <v>200</v>
      </c>
      <c r="N102" s="63" t="s">
        <v>151</v>
      </c>
    </row>
    <row r="103" spans="1:14">
      <c r="A103" s="105"/>
      <c r="B103" s="1046"/>
      <c r="C103" s="77" t="s">
        <v>103</v>
      </c>
      <c r="D103" s="65" t="s">
        <v>26</v>
      </c>
      <c r="E103" s="68" t="s">
        <v>204</v>
      </c>
      <c r="F103" s="97">
        <v>113.4</v>
      </c>
      <c r="G103" s="150"/>
      <c r="H103" s="85"/>
      <c r="I103" s="1040"/>
      <c r="J103" s="487" t="s">
        <v>179</v>
      </c>
      <c r="K103" s="76" t="s">
        <v>205</v>
      </c>
      <c r="L103" s="76" t="s">
        <v>205</v>
      </c>
      <c r="M103" s="76" t="s">
        <v>205</v>
      </c>
      <c r="N103" s="63" t="s">
        <v>151</v>
      </c>
    </row>
    <row r="104" spans="1:14" ht="26.25" thickBot="1">
      <c r="A104" s="105"/>
      <c r="B104" s="1046"/>
      <c r="C104" s="77" t="s">
        <v>103</v>
      </c>
      <c r="D104" s="65" t="s">
        <v>26</v>
      </c>
      <c r="E104" s="68" t="s">
        <v>178</v>
      </c>
      <c r="F104" s="97">
        <v>9.4</v>
      </c>
      <c r="G104" s="150"/>
      <c r="H104" s="85"/>
      <c r="I104" s="1040"/>
      <c r="J104" s="392" t="s">
        <v>206</v>
      </c>
      <c r="K104" s="523" t="s">
        <v>1162</v>
      </c>
      <c r="L104" s="523" t="s">
        <v>1162</v>
      </c>
      <c r="M104" s="523" t="s">
        <v>1162</v>
      </c>
      <c r="N104" s="63" t="s">
        <v>151</v>
      </c>
    </row>
    <row r="105" spans="1:14" ht="13.5" thickBot="1">
      <c r="A105" s="105"/>
      <c r="B105" s="1046"/>
      <c r="C105" s="77"/>
      <c r="D105" s="977" t="s">
        <v>16</v>
      </c>
      <c r="E105" s="1027"/>
      <c r="F105" s="164">
        <f>SUM(F95:F104)</f>
        <v>2065.8689999999997</v>
      </c>
      <c r="G105" s="164">
        <f>SUM(G95:G104)</f>
        <v>2036.5</v>
      </c>
      <c r="H105" s="394">
        <f>SUM(H95:H104)</f>
        <v>2096.5</v>
      </c>
      <c r="I105" s="1040"/>
      <c r="J105" s="392"/>
      <c r="K105" s="76"/>
      <c r="L105" s="76"/>
      <c r="M105" s="76"/>
      <c r="N105" s="63"/>
    </row>
    <row r="106" spans="1:14" ht="38.25">
      <c r="A106" s="105"/>
      <c r="B106" s="1046"/>
      <c r="C106" s="77" t="s">
        <v>167</v>
      </c>
      <c r="D106" s="65" t="s">
        <v>26</v>
      </c>
      <c r="E106" s="202" t="s">
        <v>147</v>
      </c>
      <c r="F106" s="97">
        <v>485.44600000000003</v>
      </c>
      <c r="G106" s="507">
        <v>546.9</v>
      </c>
      <c r="H106" s="117">
        <v>546.9</v>
      </c>
      <c r="I106" s="1040"/>
      <c r="J106" s="487" t="s">
        <v>196</v>
      </c>
      <c r="K106" s="76" t="s">
        <v>1349</v>
      </c>
      <c r="L106" s="76" t="s">
        <v>1350</v>
      </c>
      <c r="M106" s="76" t="s">
        <v>1351</v>
      </c>
      <c r="N106" s="63" t="s">
        <v>152</v>
      </c>
    </row>
    <row r="107" spans="1:14" ht="25.5">
      <c r="A107" s="105"/>
      <c r="B107" s="1046"/>
      <c r="C107" s="77" t="s">
        <v>167</v>
      </c>
      <c r="D107" s="65" t="s">
        <v>20</v>
      </c>
      <c r="E107" s="202" t="s">
        <v>145</v>
      </c>
      <c r="F107" s="149">
        <v>361.24</v>
      </c>
      <c r="G107" s="150">
        <v>417</v>
      </c>
      <c r="H107" s="134">
        <v>417</v>
      </c>
      <c r="I107" s="1040"/>
      <c r="J107" s="487" t="s">
        <v>184</v>
      </c>
      <c r="K107" s="167" t="s">
        <v>1087</v>
      </c>
      <c r="L107" s="167" t="s">
        <v>1088</v>
      </c>
      <c r="M107" s="167" t="s">
        <v>1089</v>
      </c>
      <c r="N107" s="63" t="s">
        <v>152</v>
      </c>
    </row>
    <row r="108" spans="1:14" ht="15">
      <c r="A108" s="105"/>
      <c r="B108" s="1046"/>
      <c r="C108" s="82">
        <v>21</v>
      </c>
      <c r="D108" s="65" t="s">
        <v>26</v>
      </c>
      <c r="E108" s="110" t="s">
        <v>213</v>
      </c>
      <c r="F108" s="134">
        <v>1.59</v>
      </c>
      <c r="G108" s="150"/>
      <c r="H108" s="134"/>
      <c r="I108" s="1040"/>
      <c r="J108" s="487" t="s">
        <v>179</v>
      </c>
      <c r="K108" s="167" t="s">
        <v>103</v>
      </c>
      <c r="L108" s="167" t="s">
        <v>103</v>
      </c>
      <c r="M108" s="167" t="s">
        <v>103</v>
      </c>
      <c r="N108" s="63" t="s">
        <v>152</v>
      </c>
    </row>
    <row r="109" spans="1:14">
      <c r="A109" s="105"/>
      <c r="B109" s="1046"/>
      <c r="C109" s="77" t="s">
        <v>167</v>
      </c>
      <c r="D109" s="65" t="s">
        <v>26</v>
      </c>
      <c r="E109" s="110" t="s">
        <v>176</v>
      </c>
      <c r="F109" s="149">
        <v>3.8</v>
      </c>
      <c r="G109" s="150"/>
      <c r="H109" s="134"/>
      <c r="I109" s="1040"/>
      <c r="J109" s="186" t="s">
        <v>177</v>
      </c>
      <c r="K109" s="77" t="s">
        <v>9</v>
      </c>
      <c r="L109" s="77" t="s">
        <v>9</v>
      </c>
      <c r="M109" s="77" t="s">
        <v>9</v>
      </c>
      <c r="N109" s="63" t="s">
        <v>152</v>
      </c>
    </row>
    <row r="110" spans="1:14" ht="25.5">
      <c r="A110" s="105"/>
      <c r="B110" s="1046"/>
      <c r="C110" s="77" t="s">
        <v>167</v>
      </c>
      <c r="D110" s="65" t="s">
        <v>161</v>
      </c>
      <c r="E110" s="110" t="s">
        <v>147</v>
      </c>
      <c r="F110" s="149">
        <v>50.3</v>
      </c>
      <c r="G110" s="150">
        <v>30</v>
      </c>
      <c r="H110" s="134">
        <v>25</v>
      </c>
      <c r="I110" s="1040"/>
      <c r="J110" s="392" t="s">
        <v>207</v>
      </c>
      <c r="K110" s="77" t="s">
        <v>208</v>
      </c>
      <c r="L110" s="77" t="s">
        <v>208</v>
      </c>
      <c r="M110" s="77" t="s">
        <v>208</v>
      </c>
      <c r="N110" s="63" t="s">
        <v>152</v>
      </c>
    </row>
    <row r="111" spans="1:14" ht="26.25" thickBot="1">
      <c r="A111" s="105"/>
      <c r="B111" s="1046"/>
      <c r="C111" s="77" t="s">
        <v>167</v>
      </c>
      <c r="D111" s="65" t="s">
        <v>26</v>
      </c>
      <c r="E111" s="110" t="s">
        <v>1807</v>
      </c>
      <c r="F111" s="149">
        <v>18.8</v>
      </c>
      <c r="G111" s="150"/>
      <c r="H111" s="134"/>
      <c r="I111" s="1040"/>
      <c r="J111" s="392" t="s">
        <v>209</v>
      </c>
      <c r="K111" s="77" t="s">
        <v>210</v>
      </c>
      <c r="L111" s="77" t="s">
        <v>210</v>
      </c>
      <c r="M111" s="77" t="s">
        <v>210</v>
      </c>
      <c r="N111" s="63" t="s">
        <v>152</v>
      </c>
    </row>
    <row r="112" spans="1:14" ht="13.5" thickBot="1">
      <c r="A112" s="105"/>
      <c r="B112" s="1046"/>
      <c r="C112" s="77"/>
      <c r="D112" s="977" t="s">
        <v>16</v>
      </c>
      <c r="E112" s="1027"/>
      <c r="F112" s="164">
        <f t="shared" ref="F112" si="8">SUM(F106:F111)</f>
        <v>921.17599999999993</v>
      </c>
      <c r="G112" s="164">
        <f>SUM(G106:G111)</f>
        <v>993.9</v>
      </c>
      <c r="H112" s="394">
        <f t="shared" ref="H112" si="9">SUM(H106:H111)</f>
        <v>988.9</v>
      </c>
      <c r="I112" s="1040"/>
      <c r="J112" s="392"/>
      <c r="K112" s="77"/>
      <c r="L112" s="77"/>
      <c r="M112" s="77"/>
      <c r="N112" s="63"/>
    </row>
    <row r="113" spans="1:14">
      <c r="A113" s="105"/>
      <c r="B113" s="1046"/>
      <c r="C113" s="77" t="s">
        <v>101</v>
      </c>
      <c r="D113" s="65" t="s">
        <v>26</v>
      </c>
      <c r="E113" s="68" t="s">
        <v>145</v>
      </c>
      <c r="F113" s="97">
        <v>686</v>
      </c>
      <c r="G113" s="113">
        <v>640</v>
      </c>
      <c r="H113" s="117">
        <v>660</v>
      </c>
      <c r="I113" s="1040"/>
      <c r="J113" s="487" t="s">
        <v>211</v>
      </c>
      <c r="K113" s="77" t="s">
        <v>1137</v>
      </c>
      <c r="L113" s="77" t="s">
        <v>1138</v>
      </c>
      <c r="M113" s="77" t="s">
        <v>1138</v>
      </c>
      <c r="N113" s="63" t="s">
        <v>146</v>
      </c>
    </row>
    <row r="114" spans="1:14">
      <c r="A114" s="105"/>
      <c r="B114" s="1046"/>
      <c r="C114" s="77" t="s">
        <v>101</v>
      </c>
      <c r="D114" s="8" t="s">
        <v>20</v>
      </c>
      <c r="E114" s="68" t="s">
        <v>145</v>
      </c>
      <c r="F114" s="149">
        <v>293.2</v>
      </c>
      <c r="G114" s="150">
        <v>353.3</v>
      </c>
      <c r="H114" s="134">
        <v>371</v>
      </c>
      <c r="I114" s="1040"/>
      <c r="J114" s="186" t="s">
        <v>177</v>
      </c>
      <c r="K114" s="77" t="s">
        <v>200</v>
      </c>
      <c r="L114" s="77" t="s">
        <v>200</v>
      </c>
      <c r="M114" s="77" t="s">
        <v>200</v>
      </c>
      <c r="N114" s="63" t="s">
        <v>146</v>
      </c>
    </row>
    <row r="115" spans="1:14">
      <c r="A115" s="105"/>
      <c r="B115" s="1046"/>
      <c r="C115" s="77" t="s">
        <v>101</v>
      </c>
      <c r="D115" s="65" t="s">
        <v>161</v>
      </c>
      <c r="E115" s="75" t="s">
        <v>145</v>
      </c>
      <c r="F115" s="149">
        <v>25.3</v>
      </c>
      <c r="G115" s="166">
        <v>24</v>
      </c>
      <c r="H115" s="461">
        <v>25</v>
      </c>
      <c r="I115" s="1040"/>
      <c r="J115" s="487" t="s">
        <v>179</v>
      </c>
      <c r="K115" s="77" t="s">
        <v>1139</v>
      </c>
      <c r="L115" s="77" t="s">
        <v>1139</v>
      </c>
      <c r="M115" s="77" t="s">
        <v>1139</v>
      </c>
      <c r="N115" s="63" t="s">
        <v>146</v>
      </c>
    </row>
    <row r="116" spans="1:14" ht="38.25">
      <c r="A116" s="105"/>
      <c r="B116" s="1046"/>
      <c r="C116" s="77" t="s">
        <v>101</v>
      </c>
      <c r="D116" s="65" t="s">
        <v>20</v>
      </c>
      <c r="E116" s="75" t="s">
        <v>145</v>
      </c>
      <c r="F116" s="149">
        <v>3.4</v>
      </c>
      <c r="G116" s="166"/>
      <c r="H116" s="461"/>
      <c r="I116" s="1040"/>
      <c r="J116" s="487" t="s">
        <v>1755</v>
      </c>
      <c r="K116" s="77" t="s">
        <v>415</v>
      </c>
      <c r="L116" s="77"/>
      <c r="M116" s="77"/>
      <c r="N116" s="63" t="s">
        <v>146</v>
      </c>
    </row>
    <row r="117" spans="1:14" ht="25.5">
      <c r="A117" s="105"/>
      <c r="B117" s="1046"/>
      <c r="C117" s="77" t="s">
        <v>101</v>
      </c>
      <c r="D117" s="65" t="s">
        <v>20</v>
      </c>
      <c r="E117" s="75" t="s">
        <v>1794</v>
      </c>
      <c r="F117" s="149">
        <v>1.2749999999999999</v>
      </c>
      <c r="G117" s="150"/>
      <c r="H117" s="134"/>
      <c r="I117" s="1040"/>
      <c r="J117" s="487" t="s">
        <v>175</v>
      </c>
      <c r="K117" s="77" t="s">
        <v>212</v>
      </c>
      <c r="L117" s="77" t="s">
        <v>212</v>
      </c>
      <c r="M117" s="77" t="s">
        <v>212</v>
      </c>
      <c r="N117" s="63" t="s">
        <v>146</v>
      </c>
    </row>
    <row r="118" spans="1:14" ht="25.5">
      <c r="A118" s="105"/>
      <c r="B118" s="1046"/>
      <c r="C118" s="77" t="s">
        <v>101</v>
      </c>
      <c r="D118" s="65" t="s">
        <v>26</v>
      </c>
      <c r="E118" s="75" t="s">
        <v>213</v>
      </c>
      <c r="F118" s="149"/>
      <c r="G118" s="157"/>
      <c r="H118" s="134"/>
      <c r="I118" s="1040"/>
      <c r="J118" s="392" t="s">
        <v>187</v>
      </c>
      <c r="K118" s="77" t="s">
        <v>200</v>
      </c>
      <c r="L118" s="77" t="s">
        <v>200</v>
      </c>
      <c r="M118" s="77" t="s">
        <v>200</v>
      </c>
      <c r="N118" s="63" t="s">
        <v>146</v>
      </c>
    </row>
    <row r="119" spans="1:14" ht="51.75" thickBot="1">
      <c r="A119" s="105"/>
      <c r="B119" s="1046"/>
      <c r="C119" s="77" t="s">
        <v>101</v>
      </c>
      <c r="D119" s="65" t="s">
        <v>20</v>
      </c>
      <c r="E119" s="75" t="s">
        <v>130</v>
      </c>
      <c r="F119" s="149">
        <v>6</v>
      </c>
      <c r="G119" s="157"/>
      <c r="H119" s="134"/>
      <c r="I119" s="1040"/>
      <c r="J119" s="22" t="s">
        <v>214</v>
      </c>
      <c r="K119" s="77" t="s">
        <v>1140</v>
      </c>
      <c r="L119" s="77" t="s">
        <v>1140</v>
      </c>
      <c r="M119" s="77" t="s">
        <v>1140</v>
      </c>
      <c r="N119" s="63" t="s">
        <v>146</v>
      </c>
    </row>
    <row r="120" spans="1:14" ht="13.5" thickBot="1">
      <c r="A120" s="105"/>
      <c r="B120" s="1047"/>
      <c r="C120" s="77"/>
      <c r="D120" s="977" t="s">
        <v>16</v>
      </c>
      <c r="E120" s="1027"/>
      <c r="F120" s="96">
        <f>SUM(F113:F119)</f>
        <v>1015.175</v>
      </c>
      <c r="G120" s="96">
        <f>SUM(G113:G119)</f>
        <v>1017.3</v>
      </c>
      <c r="H120" s="133">
        <f>SUM(H113:H119)</f>
        <v>1056</v>
      </c>
      <c r="I120" s="1040"/>
      <c r="J120" s="392"/>
      <c r="K120" s="77"/>
      <c r="L120" s="77"/>
      <c r="M120" s="77"/>
      <c r="N120" s="63"/>
    </row>
    <row r="121" spans="1:14">
      <c r="A121" s="107" t="s">
        <v>1374</v>
      </c>
      <c r="B121" s="1045" t="s">
        <v>215</v>
      </c>
      <c r="C121" s="77" t="s">
        <v>216</v>
      </c>
      <c r="D121" s="65" t="s">
        <v>26</v>
      </c>
      <c r="E121" s="67" t="s">
        <v>217</v>
      </c>
      <c r="F121" s="146">
        <v>74.400000000000006</v>
      </c>
      <c r="G121" s="113">
        <v>70</v>
      </c>
      <c r="H121" s="117">
        <v>72</v>
      </c>
      <c r="I121" s="77"/>
      <c r="J121" s="524" t="s">
        <v>73</v>
      </c>
      <c r="K121" s="77" t="s">
        <v>8</v>
      </c>
      <c r="L121" s="77"/>
      <c r="M121" s="77"/>
      <c r="N121" s="69" t="s">
        <v>218</v>
      </c>
    </row>
    <row r="122" spans="1:14" ht="25.5">
      <c r="A122" s="105" t="s">
        <v>216</v>
      </c>
      <c r="B122" s="1046"/>
      <c r="C122" s="77" t="s">
        <v>216</v>
      </c>
      <c r="D122" s="65" t="s">
        <v>26</v>
      </c>
      <c r="E122" s="75" t="s">
        <v>1510</v>
      </c>
      <c r="F122" s="97"/>
      <c r="G122" s="94"/>
      <c r="H122" s="85"/>
      <c r="I122" s="77"/>
      <c r="J122" s="524" t="s">
        <v>1531</v>
      </c>
      <c r="K122" s="77" t="s">
        <v>7</v>
      </c>
      <c r="L122" s="77"/>
      <c r="M122" s="77"/>
      <c r="N122" s="69" t="s">
        <v>218</v>
      </c>
    </row>
    <row r="123" spans="1:14" ht="25.5">
      <c r="A123" s="105"/>
      <c r="B123" s="1046"/>
      <c r="C123" s="77" t="s">
        <v>216</v>
      </c>
      <c r="D123" s="65" t="s">
        <v>20</v>
      </c>
      <c r="E123" s="75" t="s">
        <v>217</v>
      </c>
      <c r="F123" s="97">
        <v>92.5</v>
      </c>
      <c r="G123" s="94">
        <v>118</v>
      </c>
      <c r="H123" s="85">
        <v>125</v>
      </c>
      <c r="I123" s="21"/>
      <c r="J123" s="392" t="s">
        <v>1135</v>
      </c>
      <c r="K123" s="77" t="s">
        <v>202</v>
      </c>
      <c r="L123" s="77" t="s">
        <v>202</v>
      </c>
      <c r="M123" s="77" t="s">
        <v>202</v>
      </c>
      <c r="N123" s="69" t="s">
        <v>218</v>
      </c>
    </row>
    <row r="124" spans="1:14">
      <c r="A124" s="105"/>
      <c r="B124" s="1046"/>
      <c r="C124" s="77" t="s">
        <v>216</v>
      </c>
      <c r="D124" s="65" t="s">
        <v>20</v>
      </c>
      <c r="E124" s="75" t="s">
        <v>217</v>
      </c>
      <c r="F124" s="97">
        <v>4</v>
      </c>
      <c r="G124" s="94">
        <v>4</v>
      </c>
      <c r="H124" s="85">
        <v>4</v>
      </c>
      <c r="I124" s="21"/>
      <c r="J124" s="487" t="s">
        <v>219</v>
      </c>
      <c r="K124" s="77" t="s">
        <v>9</v>
      </c>
      <c r="L124" s="77" t="s">
        <v>201</v>
      </c>
      <c r="M124" s="77" t="s">
        <v>201</v>
      </c>
      <c r="N124" s="69" t="s">
        <v>218</v>
      </c>
    </row>
    <row r="125" spans="1:14" ht="38.25">
      <c r="A125" s="105"/>
      <c r="B125" s="1046"/>
      <c r="C125" s="77" t="s">
        <v>216</v>
      </c>
      <c r="D125" s="21" t="s">
        <v>161</v>
      </c>
      <c r="E125" s="75" t="s">
        <v>217</v>
      </c>
      <c r="F125" s="149">
        <v>7.5</v>
      </c>
      <c r="G125" s="150">
        <v>4</v>
      </c>
      <c r="H125" s="134">
        <v>4</v>
      </c>
      <c r="I125" s="77"/>
      <c r="J125" s="487" t="s">
        <v>220</v>
      </c>
      <c r="K125" s="77" t="s">
        <v>1019</v>
      </c>
      <c r="L125" s="77" t="s">
        <v>1019</v>
      </c>
      <c r="M125" s="77" t="s">
        <v>1019</v>
      </c>
      <c r="N125" s="69" t="s">
        <v>218</v>
      </c>
    </row>
    <row r="126" spans="1:14" ht="38.25">
      <c r="A126" s="105"/>
      <c r="B126" s="1046"/>
      <c r="C126" s="77" t="s">
        <v>216</v>
      </c>
      <c r="D126" s="65" t="s">
        <v>161</v>
      </c>
      <c r="E126" s="75" t="s">
        <v>217</v>
      </c>
      <c r="F126" s="97">
        <v>1.4</v>
      </c>
      <c r="G126" s="94"/>
      <c r="H126" s="85"/>
      <c r="I126" s="77"/>
      <c r="J126" s="487" t="s">
        <v>1768</v>
      </c>
      <c r="K126" s="77" t="s">
        <v>8</v>
      </c>
      <c r="L126" s="77"/>
      <c r="M126" s="77"/>
      <c r="N126" s="69" t="s">
        <v>218</v>
      </c>
    </row>
    <row r="127" spans="1:14">
      <c r="A127" s="105"/>
      <c r="B127" s="1046"/>
      <c r="C127" s="77" t="s">
        <v>216</v>
      </c>
      <c r="D127" s="65" t="s">
        <v>26</v>
      </c>
      <c r="E127" s="75" t="s">
        <v>1798</v>
      </c>
      <c r="F127" s="97">
        <v>32.423999999999999</v>
      </c>
      <c r="G127" s="94"/>
      <c r="H127" s="85"/>
      <c r="I127" s="21"/>
      <c r="J127" s="520" t="s">
        <v>222</v>
      </c>
      <c r="K127" s="77" t="s">
        <v>101</v>
      </c>
      <c r="L127" s="77" t="s">
        <v>101</v>
      </c>
      <c r="M127" s="77" t="s">
        <v>101</v>
      </c>
      <c r="N127" s="69" t="s">
        <v>218</v>
      </c>
    </row>
    <row r="128" spans="1:14" ht="25.5">
      <c r="A128" s="105"/>
      <c r="B128" s="1046"/>
      <c r="C128" s="77" t="s">
        <v>216</v>
      </c>
      <c r="D128" s="65" t="s">
        <v>20</v>
      </c>
      <c r="E128" s="75" t="s">
        <v>217</v>
      </c>
      <c r="F128" s="97"/>
      <c r="G128" s="94">
        <v>10.8</v>
      </c>
      <c r="H128" s="85"/>
      <c r="I128" s="21"/>
      <c r="J128" s="520" t="s">
        <v>1268</v>
      </c>
      <c r="K128" s="77"/>
      <c r="L128" s="77" t="s">
        <v>1269</v>
      </c>
      <c r="M128" s="77"/>
      <c r="N128" s="69" t="s">
        <v>218</v>
      </c>
    </row>
    <row r="129" spans="1:14" ht="38.25">
      <c r="A129" s="105"/>
      <c r="B129" s="1046"/>
      <c r="C129" s="77" t="s">
        <v>216</v>
      </c>
      <c r="D129" s="65" t="s">
        <v>1821</v>
      </c>
      <c r="E129" s="75" t="s">
        <v>979</v>
      </c>
      <c r="F129" s="97">
        <v>3.6560000000000001</v>
      </c>
      <c r="G129" s="94"/>
      <c r="H129" s="85"/>
      <c r="I129" s="77"/>
      <c r="J129" s="487" t="s">
        <v>223</v>
      </c>
      <c r="K129" s="77" t="s">
        <v>141</v>
      </c>
      <c r="L129" s="77" t="s">
        <v>141</v>
      </c>
      <c r="M129" s="77" t="s">
        <v>141</v>
      </c>
      <c r="N129" s="69" t="s">
        <v>218</v>
      </c>
    </row>
    <row r="130" spans="1:14" ht="39" thickBot="1">
      <c r="A130" s="105"/>
      <c r="B130" s="1046"/>
      <c r="C130" s="77" t="s">
        <v>216</v>
      </c>
      <c r="D130" s="21" t="s">
        <v>20</v>
      </c>
      <c r="E130" s="75" t="s">
        <v>217</v>
      </c>
      <c r="F130" s="149"/>
      <c r="G130" s="150"/>
      <c r="H130" s="134"/>
      <c r="I130" s="21"/>
      <c r="J130" s="487" t="s">
        <v>224</v>
      </c>
      <c r="K130" s="77" t="s">
        <v>9</v>
      </c>
      <c r="L130" s="77" t="s">
        <v>9</v>
      </c>
      <c r="M130" s="77" t="s">
        <v>9</v>
      </c>
      <c r="N130" s="69" t="s">
        <v>218</v>
      </c>
    </row>
    <row r="131" spans="1:14" ht="13.5" thickBot="1">
      <c r="A131" s="121"/>
      <c r="B131" s="1047"/>
      <c r="C131" s="58"/>
      <c r="D131" s="956" t="s">
        <v>16</v>
      </c>
      <c r="E131" s="1027"/>
      <c r="F131" s="96">
        <f t="shared" ref="F131" si="10">SUM(F121:F130)</f>
        <v>215.88000000000002</v>
      </c>
      <c r="G131" s="96">
        <f>SUM(G121:G130)</f>
        <v>206.8</v>
      </c>
      <c r="H131" s="133">
        <f t="shared" ref="H131" si="11">SUM(H121:H130)</f>
        <v>205</v>
      </c>
      <c r="I131" s="77"/>
      <c r="J131" s="392"/>
      <c r="K131" s="10"/>
      <c r="L131" s="10"/>
      <c r="M131" s="10"/>
      <c r="N131" s="69"/>
    </row>
    <row r="132" spans="1:14" ht="25.5">
      <c r="A132" s="107" t="s">
        <v>1375</v>
      </c>
      <c r="B132" s="1048" t="s">
        <v>225</v>
      </c>
      <c r="C132" s="34">
        <v>1</v>
      </c>
      <c r="D132" s="36" t="s">
        <v>20</v>
      </c>
      <c r="E132" s="67" t="s">
        <v>130</v>
      </c>
      <c r="F132" s="97">
        <v>5</v>
      </c>
      <c r="G132" s="113">
        <v>5</v>
      </c>
      <c r="H132" s="483">
        <v>5</v>
      </c>
      <c r="I132" s="1040"/>
      <c r="J132" s="392" t="s">
        <v>226</v>
      </c>
      <c r="K132" s="77" t="s">
        <v>8</v>
      </c>
      <c r="L132" s="77" t="s">
        <v>8</v>
      </c>
      <c r="M132" s="77" t="s">
        <v>8</v>
      </c>
      <c r="N132" s="69" t="s">
        <v>28</v>
      </c>
    </row>
    <row r="133" spans="1:14" ht="30">
      <c r="A133" s="105"/>
      <c r="B133" s="1049"/>
      <c r="C133" s="34">
        <v>1</v>
      </c>
      <c r="D133" s="65" t="s">
        <v>20</v>
      </c>
      <c r="E133" s="75" t="s">
        <v>130</v>
      </c>
      <c r="F133" s="97">
        <v>2</v>
      </c>
      <c r="G133" s="150">
        <v>2</v>
      </c>
      <c r="H133" s="135">
        <v>2</v>
      </c>
      <c r="I133" s="1040"/>
      <c r="J133" s="525" t="s">
        <v>227</v>
      </c>
      <c r="K133" s="77" t="s">
        <v>8</v>
      </c>
      <c r="L133" s="77" t="s">
        <v>8</v>
      </c>
      <c r="M133" s="77" t="s">
        <v>8</v>
      </c>
      <c r="N133" s="69" t="s">
        <v>28</v>
      </c>
    </row>
    <row r="134" spans="1:14" ht="25.5">
      <c r="A134" s="105"/>
      <c r="B134" s="1049"/>
      <c r="C134" s="34">
        <v>1</v>
      </c>
      <c r="D134" s="65" t="s">
        <v>20</v>
      </c>
      <c r="E134" s="75" t="s">
        <v>130</v>
      </c>
      <c r="F134" s="97">
        <v>1</v>
      </c>
      <c r="G134" s="94">
        <v>1</v>
      </c>
      <c r="H134" s="135">
        <v>1</v>
      </c>
      <c r="I134" s="1040"/>
      <c r="J134" s="404" t="s">
        <v>1242</v>
      </c>
      <c r="K134" s="77" t="s">
        <v>228</v>
      </c>
      <c r="L134" s="77" t="s">
        <v>228</v>
      </c>
      <c r="M134" s="77" t="s">
        <v>228</v>
      </c>
      <c r="N134" s="69" t="s">
        <v>28</v>
      </c>
    </row>
    <row r="135" spans="1:14">
      <c r="A135" s="105"/>
      <c r="B135" s="1049"/>
      <c r="C135" s="34">
        <v>1</v>
      </c>
      <c r="D135" s="65" t="s">
        <v>20</v>
      </c>
      <c r="E135" s="75" t="s">
        <v>130</v>
      </c>
      <c r="F135" s="97">
        <v>3</v>
      </c>
      <c r="G135" s="94">
        <v>4</v>
      </c>
      <c r="H135" s="86">
        <v>4</v>
      </c>
      <c r="I135" s="1040"/>
      <c r="K135" s="77" t="s">
        <v>1243</v>
      </c>
      <c r="L135" s="77" t="s">
        <v>1243</v>
      </c>
      <c r="M135" s="77" t="s">
        <v>1243</v>
      </c>
      <c r="N135" s="69" t="s">
        <v>28</v>
      </c>
    </row>
    <row r="136" spans="1:14" ht="63.75">
      <c r="A136" s="105"/>
      <c r="B136" s="1049"/>
      <c r="C136" s="34">
        <v>1</v>
      </c>
      <c r="D136" s="65" t="s">
        <v>20</v>
      </c>
      <c r="E136" s="75" t="s">
        <v>130</v>
      </c>
      <c r="F136" s="97">
        <v>3</v>
      </c>
      <c r="G136" s="94">
        <v>4</v>
      </c>
      <c r="H136" s="86">
        <v>4</v>
      </c>
      <c r="I136" s="1040"/>
      <c r="J136" s="392" t="s">
        <v>229</v>
      </c>
      <c r="K136" s="77" t="s">
        <v>9</v>
      </c>
      <c r="L136" s="77" t="s">
        <v>9</v>
      </c>
      <c r="M136" s="77" t="s">
        <v>9</v>
      </c>
      <c r="N136" s="69" t="s">
        <v>28</v>
      </c>
    </row>
    <row r="137" spans="1:14">
      <c r="A137" s="105"/>
      <c r="B137" s="1049"/>
      <c r="C137" s="34">
        <v>1</v>
      </c>
      <c r="D137" s="65" t="s">
        <v>20</v>
      </c>
      <c r="E137" s="75" t="s">
        <v>130</v>
      </c>
      <c r="F137" s="97">
        <v>3</v>
      </c>
      <c r="G137" s="94">
        <v>3</v>
      </c>
      <c r="H137" s="86">
        <v>3</v>
      </c>
      <c r="I137" s="1040"/>
      <c r="J137" s="392" t="s">
        <v>1784</v>
      </c>
      <c r="K137" s="77" t="s">
        <v>143</v>
      </c>
      <c r="L137" s="77" t="s">
        <v>143</v>
      </c>
      <c r="M137" s="77" t="s">
        <v>143</v>
      </c>
      <c r="N137" s="69" t="s">
        <v>28</v>
      </c>
    </row>
    <row r="138" spans="1:14" ht="25.5">
      <c r="A138" s="105"/>
      <c r="B138" s="1049"/>
      <c r="C138" s="34">
        <v>1</v>
      </c>
      <c r="D138" s="65" t="s">
        <v>20</v>
      </c>
      <c r="E138" s="75" t="s">
        <v>130</v>
      </c>
      <c r="F138" s="97"/>
      <c r="G138" s="94">
        <v>3</v>
      </c>
      <c r="H138" s="86">
        <v>3</v>
      </c>
      <c r="I138" s="1040"/>
      <c r="J138" s="22" t="s">
        <v>230</v>
      </c>
      <c r="K138" s="77" t="s">
        <v>65</v>
      </c>
      <c r="L138" s="77" t="s">
        <v>65</v>
      </c>
      <c r="M138" s="77" t="s">
        <v>65</v>
      </c>
      <c r="N138" s="69" t="s">
        <v>28</v>
      </c>
    </row>
    <row r="139" spans="1:14" ht="38.25">
      <c r="A139" s="105"/>
      <c r="B139" s="1049"/>
      <c r="C139" s="77" t="s">
        <v>136</v>
      </c>
      <c r="D139" s="65" t="s">
        <v>20</v>
      </c>
      <c r="E139" s="75" t="s">
        <v>149</v>
      </c>
      <c r="F139" s="97">
        <v>6.8</v>
      </c>
      <c r="G139" s="94">
        <v>7</v>
      </c>
      <c r="H139" s="85">
        <v>7</v>
      </c>
      <c r="I139" s="1040"/>
      <c r="J139" s="392" t="s">
        <v>231</v>
      </c>
      <c r="K139" s="77" t="s">
        <v>1188</v>
      </c>
      <c r="L139" s="77" t="s">
        <v>1188</v>
      </c>
      <c r="M139" s="77" t="s">
        <v>1188</v>
      </c>
      <c r="N139" s="69" t="s">
        <v>150</v>
      </c>
    </row>
    <row r="140" spans="1:14" ht="25.5">
      <c r="A140" s="105"/>
      <c r="B140" s="1049"/>
      <c r="C140" s="77" t="s">
        <v>103</v>
      </c>
      <c r="D140" s="65" t="s">
        <v>20</v>
      </c>
      <c r="E140" s="75" t="s">
        <v>145</v>
      </c>
      <c r="F140" s="97">
        <v>1.3</v>
      </c>
      <c r="G140" s="94">
        <v>2</v>
      </c>
      <c r="H140" s="85">
        <v>2</v>
      </c>
      <c r="I140" s="1040"/>
      <c r="J140" s="392" t="s">
        <v>232</v>
      </c>
      <c r="K140" s="76" t="s">
        <v>163</v>
      </c>
      <c r="L140" s="76" t="s">
        <v>163</v>
      </c>
      <c r="M140" s="76" t="s">
        <v>163</v>
      </c>
      <c r="N140" s="69" t="s">
        <v>151</v>
      </c>
    </row>
    <row r="141" spans="1:14" ht="26.25" thickBot="1">
      <c r="A141" s="105"/>
      <c r="B141" s="1049"/>
      <c r="C141" s="77" t="s">
        <v>167</v>
      </c>
      <c r="D141" s="65" t="s">
        <v>20</v>
      </c>
      <c r="E141" s="110" t="s">
        <v>145</v>
      </c>
      <c r="F141" s="97">
        <v>0.1</v>
      </c>
      <c r="G141" s="94">
        <v>1</v>
      </c>
      <c r="H141" s="85">
        <v>0.1</v>
      </c>
      <c r="I141" s="1040"/>
      <c r="J141" s="392" t="s">
        <v>232</v>
      </c>
      <c r="K141" s="77" t="s">
        <v>10</v>
      </c>
      <c r="L141" s="77" t="s">
        <v>10</v>
      </c>
      <c r="M141" s="77" t="s">
        <v>10</v>
      </c>
      <c r="N141" s="69" t="s">
        <v>152</v>
      </c>
    </row>
    <row r="142" spans="1:14" ht="13.5" thickBot="1">
      <c r="A142" s="121"/>
      <c r="B142" s="1056"/>
      <c r="C142" s="34"/>
      <c r="D142" s="977" t="s">
        <v>16</v>
      </c>
      <c r="E142" s="1027"/>
      <c r="F142" s="96">
        <f t="shared" ref="F142" si="12">SUM(F132:F141)</f>
        <v>25.200000000000003</v>
      </c>
      <c r="G142" s="96">
        <f>SUM(G132:G141)</f>
        <v>32</v>
      </c>
      <c r="H142" s="133">
        <f>SUM(H132:H141)</f>
        <v>31.1</v>
      </c>
      <c r="I142" s="1040"/>
      <c r="J142" s="392"/>
      <c r="K142" s="10"/>
      <c r="L142" s="10"/>
      <c r="M142" s="10"/>
      <c r="N142" s="144"/>
    </row>
    <row r="143" spans="1:14" ht="38.25">
      <c r="A143" s="107" t="s">
        <v>1376</v>
      </c>
      <c r="B143" s="1048" t="s">
        <v>233</v>
      </c>
      <c r="C143" s="34">
        <v>1</v>
      </c>
      <c r="D143" s="42" t="s">
        <v>20</v>
      </c>
      <c r="E143" s="67" t="s">
        <v>130</v>
      </c>
      <c r="F143" s="146">
        <v>1</v>
      </c>
      <c r="G143" s="113">
        <v>1</v>
      </c>
      <c r="H143" s="117">
        <v>1</v>
      </c>
      <c r="I143" s="1040"/>
      <c r="J143" s="392" t="s">
        <v>234</v>
      </c>
      <c r="K143" s="77" t="s">
        <v>18</v>
      </c>
      <c r="L143" s="77" t="s">
        <v>18</v>
      </c>
      <c r="M143" s="77" t="s">
        <v>18</v>
      </c>
      <c r="N143" s="69" t="s">
        <v>28</v>
      </c>
    </row>
    <row r="144" spans="1:14" ht="39" thickBot="1">
      <c r="A144" s="105"/>
      <c r="B144" s="1049"/>
      <c r="C144" s="34">
        <v>1</v>
      </c>
      <c r="D144" s="65" t="s">
        <v>20</v>
      </c>
      <c r="E144" s="75" t="s">
        <v>130</v>
      </c>
      <c r="F144" s="149">
        <v>7</v>
      </c>
      <c r="G144" s="94">
        <v>5</v>
      </c>
      <c r="H144" s="85">
        <v>5</v>
      </c>
      <c r="I144" s="1040"/>
      <c r="J144" s="392" t="s">
        <v>235</v>
      </c>
      <c r="K144" s="77" t="s">
        <v>85</v>
      </c>
      <c r="L144" s="77" t="s">
        <v>85</v>
      </c>
      <c r="M144" s="77" t="s">
        <v>85</v>
      </c>
      <c r="N144" s="69" t="s">
        <v>28</v>
      </c>
    </row>
    <row r="145" spans="1:14" ht="13.5" thickBot="1">
      <c r="A145" s="121"/>
      <c r="B145" s="1056"/>
      <c r="C145" s="34"/>
      <c r="D145" s="977" t="s">
        <v>16</v>
      </c>
      <c r="E145" s="1027"/>
      <c r="F145" s="96">
        <f t="shared" ref="F145" si="13">SUM(F143:F144)</f>
        <v>8</v>
      </c>
      <c r="G145" s="96">
        <f t="shared" ref="G145:H145" si="14">SUM(G143:G144)</f>
        <v>6</v>
      </c>
      <c r="H145" s="133">
        <f t="shared" si="14"/>
        <v>6</v>
      </c>
      <c r="I145" s="1040"/>
      <c r="J145" s="392"/>
      <c r="K145" s="77"/>
      <c r="L145" s="77"/>
      <c r="M145" s="77"/>
      <c r="N145" s="144"/>
    </row>
    <row r="146" spans="1:14" ht="25.5">
      <c r="A146" s="107" t="s">
        <v>1377</v>
      </c>
      <c r="B146" s="1045" t="s">
        <v>236</v>
      </c>
      <c r="C146" s="61" t="s">
        <v>136</v>
      </c>
      <c r="D146" s="65" t="s">
        <v>26</v>
      </c>
      <c r="E146" s="75" t="s">
        <v>1691</v>
      </c>
      <c r="F146" s="97">
        <v>90.1</v>
      </c>
      <c r="G146" s="94">
        <v>100</v>
      </c>
      <c r="H146" s="85">
        <v>110</v>
      </c>
      <c r="I146" s="1040"/>
      <c r="J146" s="392" t="s">
        <v>238</v>
      </c>
      <c r="K146" s="77" t="s">
        <v>1189</v>
      </c>
      <c r="L146" s="77" t="s">
        <v>1189</v>
      </c>
      <c r="M146" s="77" t="s">
        <v>1189</v>
      </c>
      <c r="N146" s="63" t="s">
        <v>150</v>
      </c>
    </row>
    <row r="147" spans="1:14" ht="25.5">
      <c r="A147" s="105"/>
      <c r="B147" s="1046"/>
      <c r="C147" s="77" t="s">
        <v>102</v>
      </c>
      <c r="D147" s="65" t="s">
        <v>26</v>
      </c>
      <c r="E147" s="75" t="s">
        <v>1691</v>
      </c>
      <c r="F147" s="149">
        <v>30.8</v>
      </c>
      <c r="G147" s="150">
        <v>48</v>
      </c>
      <c r="H147" s="461">
        <v>48</v>
      </c>
      <c r="I147" s="1040"/>
      <c r="J147" s="392" t="s">
        <v>238</v>
      </c>
      <c r="K147" s="77" t="s">
        <v>1055</v>
      </c>
      <c r="L147" s="77" t="s">
        <v>65</v>
      </c>
      <c r="M147" s="77" t="s">
        <v>65</v>
      </c>
      <c r="N147" s="63" t="s">
        <v>148</v>
      </c>
    </row>
    <row r="148" spans="1:14" ht="25.5">
      <c r="A148" s="105"/>
      <c r="B148" s="1046"/>
      <c r="C148" s="77" t="s">
        <v>168</v>
      </c>
      <c r="D148" s="65" t="s">
        <v>26</v>
      </c>
      <c r="E148" s="75" t="s">
        <v>1691</v>
      </c>
      <c r="F148" s="149">
        <v>2.1</v>
      </c>
      <c r="G148" s="150">
        <v>4</v>
      </c>
      <c r="H148" s="134">
        <v>4</v>
      </c>
      <c r="I148" s="1040"/>
      <c r="J148" s="392" t="s">
        <v>238</v>
      </c>
      <c r="K148" s="77" t="s">
        <v>13</v>
      </c>
      <c r="L148" s="77" t="s">
        <v>14</v>
      </c>
      <c r="M148" s="77" t="s">
        <v>681</v>
      </c>
      <c r="N148" s="63" t="s">
        <v>157</v>
      </c>
    </row>
    <row r="149" spans="1:14" ht="25.5">
      <c r="A149" s="105"/>
      <c r="B149" s="1046"/>
      <c r="C149" s="77" t="s">
        <v>167</v>
      </c>
      <c r="D149" s="65" t="s">
        <v>26</v>
      </c>
      <c r="E149" s="110" t="s">
        <v>1691</v>
      </c>
      <c r="F149" s="149">
        <v>13.9</v>
      </c>
      <c r="G149" s="150">
        <v>20</v>
      </c>
      <c r="H149" s="134">
        <v>20</v>
      </c>
      <c r="I149" s="1040"/>
      <c r="J149" s="392" t="s">
        <v>238</v>
      </c>
      <c r="K149" s="77" t="s">
        <v>221</v>
      </c>
      <c r="L149" s="77" t="s">
        <v>221</v>
      </c>
      <c r="M149" s="77" t="s">
        <v>221</v>
      </c>
      <c r="N149" s="63" t="s">
        <v>152</v>
      </c>
    </row>
    <row r="150" spans="1:14" ht="25.5">
      <c r="A150" s="105"/>
      <c r="B150" s="1046"/>
      <c r="C150" s="77" t="s">
        <v>101</v>
      </c>
      <c r="D150" s="65" t="s">
        <v>26</v>
      </c>
      <c r="E150" s="75" t="s">
        <v>1691</v>
      </c>
      <c r="F150" s="149">
        <v>6.7</v>
      </c>
      <c r="G150" s="150">
        <v>11</v>
      </c>
      <c r="H150" s="134">
        <v>12</v>
      </c>
      <c r="I150" s="1040"/>
      <c r="J150" s="392" t="s">
        <v>238</v>
      </c>
      <c r="K150" s="77" t="s">
        <v>277</v>
      </c>
      <c r="L150" s="77" t="s">
        <v>277</v>
      </c>
      <c r="M150" s="77" t="s">
        <v>277</v>
      </c>
      <c r="N150" s="63" t="s">
        <v>146</v>
      </c>
    </row>
    <row r="151" spans="1:14" ht="25.5">
      <c r="A151" s="105"/>
      <c r="B151" s="1046"/>
      <c r="C151" s="77" t="s">
        <v>103</v>
      </c>
      <c r="D151" s="8" t="s">
        <v>26</v>
      </c>
      <c r="E151" s="68" t="s">
        <v>237</v>
      </c>
      <c r="F151" s="149">
        <v>36.6</v>
      </c>
      <c r="G151" s="94">
        <v>44</v>
      </c>
      <c r="H151" s="134">
        <v>45</v>
      </c>
      <c r="I151" s="1040"/>
      <c r="J151" s="392" t="s">
        <v>238</v>
      </c>
      <c r="K151" s="76" t="s">
        <v>1132</v>
      </c>
      <c r="L151" s="76" t="s">
        <v>1132</v>
      </c>
      <c r="M151" s="76" t="s">
        <v>1132</v>
      </c>
      <c r="N151" s="63" t="s">
        <v>151</v>
      </c>
    </row>
    <row r="152" spans="1:14" ht="39" thickBot="1">
      <c r="A152" s="105"/>
      <c r="B152" s="1046"/>
      <c r="C152" s="77" t="s">
        <v>8</v>
      </c>
      <c r="D152" s="35" t="s">
        <v>26</v>
      </c>
      <c r="E152" s="114" t="s">
        <v>237</v>
      </c>
      <c r="F152" s="132">
        <v>46.3</v>
      </c>
      <c r="G152" s="168">
        <v>60</v>
      </c>
      <c r="H152" s="516">
        <v>65</v>
      </c>
      <c r="I152" s="1040"/>
      <c r="J152" s="392" t="s">
        <v>1740</v>
      </c>
      <c r="K152" s="77" t="s">
        <v>65</v>
      </c>
      <c r="L152" s="77" t="s">
        <v>65</v>
      </c>
      <c r="M152" s="77" t="s">
        <v>65</v>
      </c>
      <c r="N152" s="144" t="s">
        <v>28</v>
      </c>
    </row>
    <row r="153" spans="1:14" ht="13.5" thickBot="1">
      <c r="A153" s="121"/>
      <c r="B153" s="1047"/>
      <c r="C153" s="58"/>
      <c r="D153" s="956" t="s">
        <v>16</v>
      </c>
      <c r="E153" s="1027"/>
      <c r="F153" s="96">
        <f t="shared" ref="F153" si="15">SUM(F146:F152)</f>
        <v>226.49999999999994</v>
      </c>
      <c r="G153" s="96">
        <f>SUM(G146:G152)</f>
        <v>287</v>
      </c>
      <c r="H153" s="133">
        <f>SUM(H146:H152)</f>
        <v>304</v>
      </c>
      <c r="I153" s="1040"/>
      <c r="J153" s="392"/>
      <c r="K153" s="10"/>
      <c r="L153" s="10"/>
      <c r="M153" s="10"/>
      <c r="N153" s="144"/>
    </row>
    <row r="154" spans="1:14" ht="25.5">
      <c r="A154" s="107" t="s">
        <v>1405</v>
      </c>
      <c r="B154" s="1048" t="s">
        <v>1151</v>
      </c>
      <c r="C154" s="38" t="s">
        <v>1232</v>
      </c>
      <c r="D154" s="145" t="s">
        <v>20</v>
      </c>
      <c r="E154" s="75" t="s">
        <v>130</v>
      </c>
      <c r="F154" s="97">
        <v>45</v>
      </c>
      <c r="G154" s="94">
        <v>211</v>
      </c>
      <c r="H154" s="85"/>
      <c r="I154" s="1040" t="s">
        <v>240</v>
      </c>
      <c r="J154" s="404" t="s">
        <v>493</v>
      </c>
      <c r="K154" s="77" t="s">
        <v>10</v>
      </c>
      <c r="L154" s="77"/>
      <c r="M154" s="77"/>
      <c r="N154" s="144" t="s">
        <v>28</v>
      </c>
    </row>
    <row r="155" spans="1:14" ht="63.75">
      <c r="A155" s="105"/>
      <c r="B155" s="1049"/>
      <c r="C155" s="38" t="s">
        <v>1232</v>
      </c>
      <c r="D155" s="66" t="s">
        <v>20</v>
      </c>
      <c r="E155" s="75" t="s">
        <v>130</v>
      </c>
      <c r="F155" s="97"/>
      <c r="G155" s="94"/>
      <c r="H155" s="85"/>
      <c r="I155" s="1040"/>
      <c r="J155" s="404" t="s">
        <v>1039</v>
      </c>
      <c r="K155" s="77"/>
      <c r="L155" s="77" t="s">
        <v>10</v>
      </c>
      <c r="M155" s="77"/>
      <c r="N155" s="144" t="s">
        <v>28</v>
      </c>
    </row>
    <row r="156" spans="1:14" ht="26.25" thickBot="1">
      <c r="A156" s="105"/>
      <c r="B156" s="1049"/>
      <c r="C156" s="34" t="s">
        <v>1232</v>
      </c>
      <c r="D156" s="107" t="s">
        <v>79</v>
      </c>
      <c r="E156" s="68" t="s">
        <v>130</v>
      </c>
      <c r="F156" s="97"/>
      <c r="G156" s="148">
        <v>1449</v>
      </c>
      <c r="H156" s="208"/>
      <c r="I156" s="1040"/>
      <c r="J156" s="402" t="s">
        <v>132</v>
      </c>
      <c r="K156" s="77"/>
      <c r="L156" s="77" t="s">
        <v>11</v>
      </c>
      <c r="M156" s="77"/>
      <c r="N156" s="144" t="s">
        <v>28</v>
      </c>
    </row>
    <row r="157" spans="1:14" ht="13.5" thickBot="1">
      <c r="A157" s="121"/>
      <c r="B157" s="1056"/>
      <c r="C157" s="112"/>
      <c r="D157" s="956" t="s">
        <v>16</v>
      </c>
      <c r="E157" s="1027"/>
      <c r="F157" s="92">
        <f t="shared" ref="F157" si="16">SUM(F154:F156)</f>
        <v>45</v>
      </c>
      <c r="G157" s="96">
        <f t="shared" ref="G157:H157" si="17">SUM(G154:G156)</f>
        <v>1660</v>
      </c>
      <c r="H157" s="133">
        <f t="shared" si="17"/>
        <v>0</v>
      </c>
      <c r="I157" s="1040"/>
      <c r="J157" s="763"/>
      <c r="K157" s="10"/>
      <c r="L157" s="77"/>
      <c r="M157" s="10"/>
      <c r="N157" s="144"/>
    </row>
    <row r="158" spans="1:14" ht="25.5">
      <c r="A158" s="107" t="s">
        <v>1406</v>
      </c>
      <c r="B158" s="1048" t="s">
        <v>1153</v>
      </c>
      <c r="C158" s="38" t="s">
        <v>1232</v>
      </c>
      <c r="D158" s="145" t="s">
        <v>20</v>
      </c>
      <c r="E158" s="75" t="s">
        <v>130</v>
      </c>
      <c r="F158" s="97">
        <v>24</v>
      </c>
      <c r="G158" s="94">
        <v>34</v>
      </c>
      <c r="H158" s="85"/>
      <c r="I158" s="1040" t="s">
        <v>241</v>
      </c>
      <c r="J158" s="404" t="s">
        <v>493</v>
      </c>
      <c r="K158" s="77" t="s">
        <v>9</v>
      </c>
      <c r="L158" s="77"/>
      <c r="M158" s="77"/>
      <c r="N158" s="144" t="s">
        <v>28</v>
      </c>
    </row>
    <row r="159" spans="1:14" ht="38.25">
      <c r="A159" s="105"/>
      <c r="B159" s="1049"/>
      <c r="C159" s="38" t="s">
        <v>1232</v>
      </c>
      <c r="D159" s="66" t="s">
        <v>20</v>
      </c>
      <c r="E159" s="75" t="s">
        <v>130</v>
      </c>
      <c r="F159" s="97"/>
      <c r="G159" s="94"/>
      <c r="H159" s="85"/>
      <c r="I159" s="1040"/>
      <c r="J159" s="404" t="s">
        <v>1040</v>
      </c>
      <c r="K159" s="77"/>
      <c r="L159" s="77" t="s">
        <v>1041</v>
      </c>
      <c r="M159" s="77"/>
      <c r="N159" s="144" t="s">
        <v>28</v>
      </c>
    </row>
    <row r="160" spans="1:14" ht="39" thickBot="1">
      <c r="A160" s="105"/>
      <c r="B160" s="1049"/>
      <c r="C160" s="34" t="s">
        <v>1232</v>
      </c>
      <c r="D160" s="107" t="s">
        <v>79</v>
      </c>
      <c r="E160" s="68" t="s">
        <v>130</v>
      </c>
      <c r="F160" s="97"/>
      <c r="G160" s="148">
        <v>413</v>
      </c>
      <c r="H160" s="208"/>
      <c r="I160" s="1040"/>
      <c r="J160" s="402" t="s">
        <v>242</v>
      </c>
      <c r="K160" s="77"/>
      <c r="L160" s="77" t="s">
        <v>1042</v>
      </c>
      <c r="M160" s="77"/>
      <c r="N160" s="144" t="s">
        <v>28</v>
      </c>
    </row>
    <row r="161" spans="1:14" ht="13.5" thickBot="1">
      <c r="A161" s="121"/>
      <c r="B161" s="1056"/>
      <c r="C161" s="112"/>
      <c r="D161" s="956" t="s">
        <v>16</v>
      </c>
      <c r="E161" s="1027"/>
      <c r="F161" s="92">
        <f t="shared" ref="F161" si="18">SUM(F158:F160)</f>
        <v>24</v>
      </c>
      <c r="G161" s="96">
        <f t="shared" ref="G161:H161" si="19">SUM(G158:G160)</f>
        <v>447</v>
      </c>
      <c r="H161" s="133">
        <f t="shared" si="19"/>
        <v>0</v>
      </c>
      <c r="I161" s="1040"/>
      <c r="J161" s="520"/>
      <c r="K161" s="10"/>
      <c r="L161" s="10"/>
      <c r="M161" s="10"/>
      <c r="N161" s="144"/>
    </row>
    <row r="162" spans="1:14">
      <c r="A162" s="107" t="s">
        <v>1380</v>
      </c>
      <c r="B162" s="1048" t="s">
        <v>244</v>
      </c>
      <c r="C162" s="109">
        <v>1</v>
      </c>
      <c r="D162" s="32" t="s">
        <v>20</v>
      </c>
      <c r="E162" s="75" t="s">
        <v>1772</v>
      </c>
      <c r="F162" s="113"/>
      <c r="G162" s="94">
        <v>18</v>
      </c>
      <c r="H162" s="85">
        <v>19</v>
      </c>
      <c r="I162" s="1040" t="s">
        <v>243</v>
      </c>
      <c r="J162" s="1068" t="s">
        <v>245</v>
      </c>
      <c r="K162" s="1071"/>
      <c r="L162" s="1071" t="s">
        <v>11</v>
      </c>
      <c r="M162" s="1071" t="s">
        <v>11</v>
      </c>
      <c r="N162" s="69" t="s">
        <v>28</v>
      </c>
    </row>
    <row r="163" spans="1:14">
      <c r="A163" s="105"/>
      <c r="B163" s="1049"/>
      <c r="C163" s="34">
        <v>20</v>
      </c>
      <c r="D163" s="21" t="s">
        <v>26</v>
      </c>
      <c r="E163" s="75" t="s">
        <v>192</v>
      </c>
      <c r="F163" s="749">
        <v>1.127</v>
      </c>
      <c r="G163" s="94"/>
      <c r="H163" s="85"/>
      <c r="I163" s="1040"/>
      <c r="J163" s="1069"/>
      <c r="K163" s="1072"/>
      <c r="L163" s="1072"/>
      <c r="M163" s="1072"/>
      <c r="N163" s="69" t="s">
        <v>150</v>
      </c>
    </row>
    <row r="164" spans="1:14">
      <c r="A164" s="105"/>
      <c r="B164" s="1049"/>
      <c r="C164" s="34">
        <v>20</v>
      </c>
      <c r="D164" s="21" t="s">
        <v>20</v>
      </c>
      <c r="E164" s="75" t="s">
        <v>149</v>
      </c>
      <c r="F164" s="749">
        <v>6.54</v>
      </c>
      <c r="G164" s="94"/>
      <c r="H164" s="85"/>
      <c r="I164" s="1040"/>
      <c r="J164" s="1069"/>
      <c r="K164" s="1072"/>
      <c r="L164" s="1072"/>
      <c r="M164" s="1072"/>
      <c r="N164" s="69" t="s">
        <v>150</v>
      </c>
    </row>
    <row r="165" spans="1:14">
      <c r="A165" s="105"/>
      <c r="B165" s="1049"/>
      <c r="C165" s="34">
        <v>24</v>
      </c>
      <c r="D165" s="21" t="s">
        <v>26</v>
      </c>
      <c r="E165" s="75" t="s">
        <v>1693</v>
      </c>
      <c r="F165" s="749">
        <v>0.61299999999999999</v>
      </c>
      <c r="G165" s="94"/>
      <c r="H165" s="85"/>
      <c r="I165" s="1040"/>
      <c r="J165" s="1069"/>
      <c r="K165" s="1072"/>
      <c r="L165" s="1072"/>
      <c r="M165" s="1072"/>
      <c r="N165" s="69" t="s">
        <v>157</v>
      </c>
    </row>
    <row r="166" spans="1:14">
      <c r="A166" s="105"/>
      <c r="B166" s="1049"/>
      <c r="C166" s="34">
        <v>24</v>
      </c>
      <c r="D166" s="21" t="s">
        <v>20</v>
      </c>
      <c r="E166" s="75" t="s">
        <v>147</v>
      </c>
      <c r="F166" s="749">
        <v>3.5590000000000002</v>
      </c>
      <c r="G166" s="94"/>
      <c r="H166" s="85"/>
      <c r="I166" s="1040"/>
      <c r="J166" s="1069"/>
      <c r="K166" s="1072"/>
      <c r="L166" s="1072"/>
      <c r="M166" s="1072"/>
      <c r="N166" s="69" t="s">
        <v>157</v>
      </c>
    </row>
    <row r="167" spans="1:14">
      <c r="A167" s="105"/>
      <c r="B167" s="1049"/>
      <c r="C167" s="34">
        <v>21</v>
      </c>
      <c r="D167" s="65" t="s">
        <v>26</v>
      </c>
      <c r="E167" s="75" t="s">
        <v>1692</v>
      </c>
      <c r="F167" s="749"/>
      <c r="G167" s="94"/>
      <c r="H167" s="85"/>
      <c r="I167" s="1040"/>
      <c r="J167" s="1069"/>
      <c r="K167" s="1072"/>
      <c r="L167" s="1072"/>
      <c r="M167" s="1072"/>
      <c r="N167" s="69" t="s">
        <v>152</v>
      </c>
    </row>
    <row r="168" spans="1:14">
      <c r="A168" s="105"/>
      <c r="B168" s="1049"/>
      <c r="C168" s="34">
        <v>21</v>
      </c>
      <c r="D168" s="65" t="s">
        <v>20</v>
      </c>
      <c r="E168" s="75" t="s">
        <v>145</v>
      </c>
      <c r="F168" s="749"/>
      <c r="G168" s="94"/>
      <c r="H168" s="85"/>
      <c r="I168" s="1040"/>
      <c r="J168" s="1069"/>
      <c r="K168" s="1072"/>
      <c r="L168" s="1072"/>
      <c r="M168" s="1072"/>
      <c r="N168" s="69" t="s">
        <v>152</v>
      </c>
    </row>
    <row r="169" spans="1:14">
      <c r="A169" s="105"/>
      <c r="B169" s="1049"/>
      <c r="C169" s="34">
        <v>19</v>
      </c>
      <c r="D169" s="65" t="s">
        <v>26</v>
      </c>
      <c r="E169" s="75" t="s">
        <v>1692</v>
      </c>
      <c r="F169" s="749">
        <v>1.1890000000000001</v>
      </c>
      <c r="G169" s="94"/>
      <c r="H169" s="85"/>
      <c r="I169" s="1040"/>
      <c r="J169" s="1069"/>
      <c r="K169" s="1072"/>
      <c r="L169" s="1072"/>
      <c r="M169" s="1072"/>
      <c r="N169" s="69" t="s">
        <v>151</v>
      </c>
    </row>
    <row r="170" spans="1:14">
      <c r="A170" s="105"/>
      <c r="B170" s="1049"/>
      <c r="C170" s="34">
        <v>19</v>
      </c>
      <c r="D170" s="65" t="s">
        <v>20</v>
      </c>
      <c r="E170" s="75" t="s">
        <v>145</v>
      </c>
      <c r="F170" s="749">
        <v>2.6520000000000001</v>
      </c>
      <c r="G170" s="94"/>
      <c r="H170" s="85"/>
      <c r="I170" s="1040"/>
      <c r="J170" s="1070"/>
      <c r="K170" s="1073"/>
      <c r="L170" s="1073"/>
      <c r="M170" s="1073"/>
      <c r="N170" s="69" t="s">
        <v>151</v>
      </c>
    </row>
    <row r="171" spans="1:14" ht="51">
      <c r="A171" s="105"/>
      <c r="B171" s="1049"/>
      <c r="C171" s="77" t="s">
        <v>8</v>
      </c>
      <c r="D171" s="65" t="s">
        <v>20</v>
      </c>
      <c r="E171" s="75" t="s">
        <v>130</v>
      </c>
      <c r="F171" s="150"/>
      <c r="G171" s="150"/>
      <c r="H171" s="134"/>
      <c r="I171" s="1040"/>
      <c r="J171" s="487" t="s">
        <v>246</v>
      </c>
      <c r="K171" s="77"/>
      <c r="L171" s="77" t="s">
        <v>8</v>
      </c>
      <c r="M171" s="77"/>
      <c r="N171" s="69" t="s">
        <v>28</v>
      </c>
    </row>
    <row r="172" spans="1:14" ht="76.5">
      <c r="A172" s="105"/>
      <c r="B172" s="1049"/>
      <c r="C172" s="77" t="s">
        <v>8</v>
      </c>
      <c r="D172" s="65" t="s">
        <v>20</v>
      </c>
      <c r="E172" s="75" t="s">
        <v>130</v>
      </c>
      <c r="F172" s="150"/>
      <c r="G172" s="150"/>
      <c r="H172" s="134"/>
      <c r="I172" s="1040"/>
      <c r="J172" s="487" t="s">
        <v>247</v>
      </c>
      <c r="K172" s="77"/>
      <c r="L172" s="77"/>
      <c r="M172" s="77" t="s">
        <v>9</v>
      </c>
      <c r="N172" s="69" t="s">
        <v>28</v>
      </c>
    </row>
    <row r="173" spans="1:14" ht="13.5" thickBot="1">
      <c r="A173" s="105"/>
      <c r="B173" s="1049"/>
      <c r="C173" s="82">
        <v>1</v>
      </c>
      <c r="D173" s="21" t="s">
        <v>20</v>
      </c>
      <c r="E173" s="75" t="s">
        <v>130</v>
      </c>
      <c r="F173" s="150"/>
      <c r="G173" s="150">
        <v>190</v>
      </c>
      <c r="H173" s="134">
        <v>200</v>
      </c>
      <c r="I173" s="1040"/>
      <c r="J173" s="487" t="s">
        <v>177</v>
      </c>
      <c r="K173" s="77" t="s">
        <v>1767</v>
      </c>
      <c r="L173" s="77" t="s">
        <v>1093</v>
      </c>
      <c r="M173" s="77" t="s">
        <v>1093</v>
      </c>
      <c r="N173" s="63" t="s">
        <v>28</v>
      </c>
    </row>
    <row r="174" spans="1:14" ht="13.5" thickBot="1">
      <c r="A174" s="121"/>
      <c r="B174" s="1056"/>
      <c r="C174" s="112"/>
      <c r="D174" s="956" t="s">
        <v>16</v>
      </c>
      <c r="E174" s="957"/>
      <c r="F174" s="96">
        <f t="shared" ref="F174:H174" si="20">SUM(F162:F173)</f>
        <v>15.68</v>
      </c>
      <c r="G174" s="96">
        <f t="shared" si="20"/>
        <v>208</v>
      </c>
      <c r="H174" s="133">
        <f t="shared" si="20"/>
        <v>219</v>
      </c>
      <c r="I174" s="1040"/>
      <c r="J174" s="392"/>
      <c r="K174" s="10"/>
      <c r="L174" s="10"/>
      <c r="M174" s="10"/>
      <c r="N174" s="144"/>
    </row>
    <row r="175" spans="1:14">
      <c r="A175" s="107" t="s">
        <v>1381</v>
      </c>
      <c r="B175" s="1045" t="s">
        <v>248</v>
      </c>
      <c r="C175" s="38">
        <v>21</v>
      </c>
      <c r="D175" s="65" t="s">
        <v>20</v>
      </c>
      <c r="E175" s="110" t="s">
        <v>145</v>
      </c>
      <c r="F175" s="97">
        <v>1.7</v>
      </c>
      <c r="G175" s="94">
        <v>2</v>
      </c>
      <c r="H175" s="85">
        <v>2</v>
      </c>
      <c r="I175" s="1040"/>
      <c r="J175" s="524" t="s">
        <v>73</v>
      </c>
      <c r="K175" s="77" t="s">
        <v>8</v>
      </c>
      <c r="L175" s="77" t="s">
        <v>8</v>
      </c>
      <c r="M175" s="77" t="s">
        <v>8</v>
      </c>
      <c r="N175" s="22" t="s">
        <v>152</v>
      </c>
    </row>
    <row r="176" spans="1:14">
      <c r="A176" s="105"/>
      <c r="B176" s="1046"/>
      <c r="C176" s="38">
        <v>17</v>
      </c>
      <c r="D176" s="65" t="s">
        <v>20</v>
      </c>
      <c r="E176" s="75" t="s">
        <v>145</v>
      </c>
      <c r="F176" s="97">
        <v>1.7</v>
      </c>
      <c r="G176" s="94">
        <v>2</v>
      </c>
      <c r="H176" s="85">
        <v>2</v>
      </c>
      <c r="I176" s="1040"/>
      <c r="J176" s="524" t="s">
        <v>73</v>
      </c>
      <c r="K176" s="77" t="s">
        <v>8</v>
      </c>
      <c r="L176" s="77" t="s">
        <v>8</v>
      </c>
      <c r="M176" s="77" t="s">
        <v>8</v>
      </c>
      <c r="N176" s="22" t="s">
        <v>146</v>
      </c>
    </row>
    <row r="177" spans="1:14">
      <c r="A177" s="105"/>
      <c r="B177" s="1046"/>
      <c r="C177" s="77" t="s">
        <v>136</v>
      </c>
      <c r="D177" s="65" t="s">
        <v>20</v>
      </c>
      <c r="E177" s="75" t="s">
        <v>149</v>
      </c>
      <c r="F177" s="97">
        <v>1.7</v>
      </c>
      <c r="G177" s="94">
        <v>2</v>
      </c>
      <c r="H177" s="85">
        <v>2</v>
      </c>
      <c r="I177" s="1040"/>
      <c r="J177" s="524" t="s">
        <v>73</v>
      </c>
      <c r="K177" s="77" t="s">
        <v>8</v>
      </c>
      <c r="L177" s="77" t="s">
        <v>8</v>
      </c>
      <c r="M177" s="77" t="s">
        <v>8</v>
      </c>
      <c r="N177" s="22" t="s">
        <v>150</v>
      </c>
    </row>
    <row r="178" spans="1:14">
      <c r="A178" s="105"/>
      <c r="B178" s="1046"/>
      <c r="C178" s="38">
        <v>18</v>
      </c>
      <c r="D178" s="65" t="s">
        <v>20</v>
      </c>
      <c r="E178" s="75" t="s">
        <v>147</v>
      </c>
      <c r="F178" s="97">
        <v>1.7</v>
      </c>
      <c r="G178" s="94">
        <v>2</v>
      </c>
      <c r="H178" s="85">
        <v>2</v>
      </c>
      <c r="I178" s="1040"/>
      <c r="J178" s="524" t="s">
        <v>73</v>
      </c>
      <c r="K178" s="77" t="s">
        <v>8</v>
      </c>
      <c r="L178" s="77" t="s">
        <v>8</v>
      </c>
      <c r="M178" s="77" t="s">
        <v>8</v>
      </c>
      <c r="N178" s="22" t="s">
        <v>148</v>
      </c>
    </row>
    <row r="179" spans="1:14" ht="13.5" thickBot="1">
      <c r="A179" s="105"/>
      <c r="B179" s="1046"/>
      <c r="C179" s="38">
        <v>19</v>
      </c>
      <c r="D179" s="65" t="s">
        <v>20</v>
      </c>
      <c r="E179" s="75" t="s">
        <v>145</v>
      </c>
      <c r="F179" s="97">
        <v>1.7</v>
      </c>
      <c r="G179" s="94">
        <v>2</v>
      </c>
      <c r="H179" s="85">
        <v>2</v>
      </c>
      <c r="I179" s="1040"/>
      <c r="J179" s="524" t="s">
        <v>73</v>
      </c>
      <c r="K179" s="77" t="s">
        <v>8</v>
      </c>
      <c r="L179" s="77" t="s">
        <v>8</v>
      </c>
      <c r="M179" s="77" t="s">
        <v>8</v>
      </c>
      <c r="N179" s="22" t="s">
        <v>151</v>
      </c>
    </row>
    <row r="180" spans="1:14" ht="13.5" thickBot="1">
      <c r="A180" s="121"/>
      <c r="B180" s="1047"/>
      <c r="C180" s="77"/>
      <c r="D180" s="977" t="s">
        <v>16</v>
      </c>
      <c r="E180" s="1027"/>
      <c r="F180" s="92">
        <f t="shared" ref="F180" si="21">SUM(F175:F179)</f>
        <v>8.5</v>
      </c>
      <c r="G180" s="96">
        <f t="shared" ref="G180:H180" si="22">SUM(G175:G179)</f>
        <v>10</v>
      </c>
      <c r="H180" s="133">
        <f t="shared" si="22"/>
        <v>10</v>
      </c>
      <c r="I180" s="1040"/>
      <c r="J180" s="488"/>
      <c r="K180" s="487"/>
      <c r="L180" s="487"/>
      <c r="M180" s="93"/>
      <c r="N180" s="93"/>
    </row>
    <row r="181" spans="1:14" ht="51">
      <c r="A181" s="107" t="s">
        <v>1407</v>
      </c>
      <c r="B181" s="1048" t="s">
        <v>249</v>
      </c>
      <c r="C181" s="171">
        <v>27</v>
      </c>
      <c r="D181" s="65" t="s">
        <v>20</v>
      </c>
      <c r="E181" s="75" t="s">
        <v>164</v>
      </c>
      <c r="F181" s="146">
        <v>442.8</v>
      </c>
      <c r="G181" s="94">
        <v>415</v>
      </c>
      <c r="H181" s="117">
        <v>460</v>
      </c>
      <c r="I181" s="1040"/>
      <c r="J181" s="392" t="s">
        <v>250</v>
      </c>
      <c r="K181" s="77" t="s">
        <v>251</v>
      </c>
      <c r="L181" s="77" t="s">
        <v>251</v>
      </c>
      <c r="M181" s="77" t="s">
        <v>251</v>
      </c>
      <c r="N181" s="69" t="s">
        <v>169</v>
      </c>
    </row>
    <row r="182" spans="1:14" ht="25.5">
      <c r="A182" s="105"/>
      <c r="B182" s="1049"/>
      <c r="C182" s="171">
        <v>27</v>
      </c>
      <c r="D182" s="65" t="s">
        <v>20</v>
      </c>
      <c r="E182" s="75" t="s">
        <v>258</v>
      </c>
      <c r="F182" s="85">
        <v>4.5</v>
      </c>
      <c r="G182" s="94"/>
      <c r="H182" s="85"/>
      <c r="I182" s="1040"/>
      <c r="J182" s="372" t="s">
        <v>252</v>
      </c>
      <c r="K182" s="76" t="s">
        <v>185</v>
      </c>
      <c r="L182" s="76" t="s">
        <v>1018</v>
      </c>
      <c r="M182" s="76" t="s">
        <v>1019</v>
      </c>
      <c r="N182" s="69" t="s">
        <v>169</v>
      </c>
    </row>
    <row r="183" spans="1:14" ht="38.25">
      <c r="A183" s="105"/>
      <c r="B183" s="1049"/>
      <c r="C183" s="154">
        <v>27</v>
      </c>
      <c r="D183" s="65" t="s">
        <v>20</v>
      </c>
      <c r="E183" s="75" t="s">
        <v>164</v>
      </c>
      <c r="F183" s="134">
        <v>1.5</v>
      </c>
      <c r="G183" s="150"/>
      <c r="H183" s="134"/>
      <c r="I183" s="1040"/>
      <c r="J183" s="392" t="s">
        <v>253</v>
      </c>
      <c r="K183" s="77" t="s">
        <v>8</v>
      </c>
      <c r="L183" s="77" t="s">
        <v>1020</v>
      </c>
      <c r="M183" s="77" t="s">
        <v>1021</v>
      </c>
      <c r="N183" s="69" t="s">
        <v>169</v>
      </c>
    </row>
    <row r="184" spans="1:14" ht="25.5">
      <c r="A184" s="105"/>
      <c r="B184" s="1049"/>
      <c r="C184" s="34">
        <v>27</v>
      </c>
      <c r="D184" s="65" t="s">
        <v>26</v>
      </c>
      <c r="E184" s="68" t="s">
        <v>164</v>
      </c>
      <c r="F184" s="149">
        <v>11.8</v>
      </c>
      <c r="G184" s="150">
        <v>11</v>
      </c>
      <c r="H184" s="134">
        <v>12</v>
      </c>
      <c r="I184" s="1040"/>
      <c r="J184" s="392" t="s">
        <v>207</v>
      </c>
      <c r="K184" s="77" t="s">
        <v>103</v>
      </c>
      <c r="L184" s="77" t="s">
        <v>136</v>
      </c>
      <c r="M184" s="77" t="s">
        <v>136</v>
      </c>
      <c r="N184" s="69" t="s">
        <v>169</v>
      </c>
    </row>
    <row r="185" spans="1:14" ht="25.5">
      <c r="A185" s="105"/>
      <c r="B185" s="1049"/>
      <c r="C185" s="34">
        <v>27</v>
      </c>
      <c r="D185" s="172" t="s">
        <v>161</v>
      </c>
      <c r="E185" s="68" t="s">
        <v>164</v>
      </c>
      <c r="F185" s="149">
        <v>29.6</v>
      </c>
      <c r="G185" s="150">
        <v>14</v>
      </c>
      <c r="H185" s="134">
        <v>15</v>
      </c>
      <c r="I185" s="1040"/>
      <c r="J185" s="487" t="s">
        <v>254</v>
      </c>
      <c r="K185" s="76" t="s">
        <v>8</v>
      </c>
      <c r="L185" s="76" t="s">
        <v>9</v>
      </c>
      <c r="M185" s="76" t="s">
        <v>9</v>
      </c>
      <c r="N185" s="69" t="s">
        <v>169</v>
      </c>
    </row>
    <row r="186" spans="1:14" ht="25.5">
      <c r="A186" s="105"/>
      <c r="B186" s="1049"/>
      <c r="C186" s="34">
        <v>27</v>
      </c>
      <c r="D186" s="65" t="s">
        <v>26</v>
      </c>
      <c r="E186" s="68" t="s">
        <v>1271</v>
      </c>
      <c r="F186" s="149"/>
      <c r="G186" s="150"/>
      <c r="H186" s="134"/>
      <c r="I186" s="1040"/>
      <c r="J186" s="487" t="s">
        <v>255</v>
      </c>
      <c r="K186" s="77" t="s">
        <v>90</v>
      </c>
      <c r="L186" s="77" t="s">
        <v>90</v>
      </c>
      <c r="M186" s="77" t="s">
        <v>90</v>
      </c>
      <c r="N186" s="69" t="s">
        <v>169</v>
      </c>
    </row>
    <row r="187" spans="1:14" ht="13.5" thickBot="1">
      <c r="A187" s="105"/>
      <c r="B187" s="1049"/>
      <c r="C187" s="34">
        <v>1</v>
      </c>
      <c r="D187" s="172" t="s">
        <v>1821</v>
      </c>
      <c r="E187" s="75" t="s">
        <v>164</v>
      </c>
      <c r="F187" s="149">
        <v>23.3</v>
      </c>
      <c r="G187" s="150"/>
      <c r="H187" s="134"/>
      <c r="I187" s="1040"/>
      <c r="J187" s="372" t="s">
        <v>1831</v>
      </c>
      <c r="K187" s="76"/>
      <c r="L187" s="76"/>
      <c r="M187" s="76"/>
      <c r="N187" s="69" t="s">
        <v>28</v>
      </c>
    </row>
    <row r="188" spans="1:14" ht="13.5" thickBot="1">
      <c r="A188" s="121"/>
      <c r="B188" s="1056"/>
      <c r="C188" s="34"/>
      <c r="D188" s="957" t="s">
        <v>16</v>
      </c>
      <c r="E188" s="1027"/>
      <c r="F188" s="96">
        <f>SUM(F181:F187)</f>
        <v>513.5</v>
      </c>
      <c r="G188" s="96">
        <f>SUM(G181:G187)</f>
        <v>440</v>
      </c>
      <c r="H188" s="133">
        <f>SUM(H181:H187)</f>
        <v>487</v>
      </c>
      <c r="I188" s="1040"/>
      <c r="J188" s="392"/>
      <c r="K188" s="77"/>
      <c r="L188" s="77"/>
      <c r="M188" s="77"/>
      <c r="N188" s="69"/>
    </row>
    <row r="189" spans="1:14" ht="38.25">
      <c r="A189" s="107" t="s">
        <v>1408</v>
      </c>
      <c r="B189" s="1048" t="s">
        <v>257</v>
      </c>
      <c r="C189" s="34">
        <v>27</v>
      </c>
      <c r="D189" s="8" t="s">
        <v>20</v>
      </c>
      <c r="E189" s="75" t="s">
        <v>164</v>
      </c>
      <c r="F189" s="146">
        <v>3</v>
      </c>
      <c r="G189" s="94">
        <v>4</v>
      </c>
      <c r="H189" s="86">
        <v>4</v>
      </c>
      <c r="I189" s="77"/>
      <c r="J189" s="63" t="s">
        <v>259</v>
      </c>
      <c r="K189" s="77" t="s">
        <v>1022</v>
      </c>
      <c r="L189" s="77" t="s">
        <v>1023</v>
      </c>
      <c r="M189" s="77" t="s">
        <v>1024</v>
      </c>
      <c r="N189" s="69" t="s">
        <v>169</v>
      </c>
    </row>
    <row r="190" spans="1:14">
      <c r="A190" s="105"/>
      <c r="B190" s="1049"/>
      <c r="C190" s="34">
        <v>27</v>
      </c>
      <c r="D190" s="65" t="s">
        <v>20</v>
      </c>
      <c r="E190" s="75" t="s">
        <v>164</v>
      </c>
      <c r="F190" s="97">
        <v>6</v>
      </c>
      <c r="G190" s="94">
        <v>20</v>
      </c>
      <c r="H190" s="86">
        <v>20</v>
      </c>
      <c r="I190" s="77"/>
      <c r="J190" s="63" t="s">
        <v>1270</v>
      </c>
      <c r="K190" s="77" t="s">
        <v>7</v>
      </c>
      <c r="L190" s="77" t="s">
        <v>7</v>
      </c>
      <c r="M190" s="77" t="s">
        <v>7</v>
      </c>
      <c r="N190" s="69" t="s">
        <v>169</v>
      </c>
    </row>
    <row r="191" spans="1:14" ht="63.75">
      <c r="A191" s="105"/>
      <c r="B191" s="1049"/>
      <c r="C191" s="34">
        <v>27</v>
      </c>
      <c r="D191" s="65" t="s">
        <v>20</v>
      </c>
      <c r="E191" s="68" t="s">
        <v>258</v>
      </c>
      <c r="F191" s="97">
        <v>4</v>
      </c>
      <c r="G191" s="94"/>
      <c r="H191" s="86"/>
      <c r="I191" s="77"/>
      <c r="J191" s="63" t="s">
        <v>874</v>
      </c>
      <c r="K191" s="77" t="s">
        <v>9</v>
      </c>
      <c r="L191" s="77"/>
      <c r="M191" s="77"/>
      <c r="N191" s="69" t="s">
        <v>169</v>
      </c>
    </row>
    <row r="192" spans="1:14" ht="38.25">
      <c r="A192" s="105"/>
      <c r="B192" s="1049"/>
      <c r="C192" s="34">
        <v>27</v>
      </c>
      <c r="D192" s="65" t="s">
        <v>20</v>
      </c>
      <c r="E192" s="68" t="s">
        <v>258</v>
      </c>
      <c r="F192" s="97">
        <v>3</v>
      </c>
      <c r="G192" s="94"/>
      <c r="H192" s="86"/>
      <c r="I192" s="77"/>
      <c r="J192" s="392" t="s">
        <v>1248</v>
      </c>
      <c r="K192" s="77" t="s">
        <v>8</v>
      </c>
      <c r="L192" s="77"/>
      <c r="M192" s="77"/>
      <c r="N192" s="69" t="s">
        <v>169</v>
      </c>
    </row>
    <row r="193" spans="1:14">
      <c r="A193" s="105"/>
      <c r="B193" s="1049"/>
      <c r="C193" s="34">
        <v>27</v>
      </c>
      <c r="D193" s="65" t="s">
        <v>20</v>
      </c>
      <c r="E193" s="68" t="s">
        <v>258</v>
      </c>
      <c r="F193" s="97">
        <v>6</v>
      </c>
      <c r="G193" s="94"/>
      <c r="H193" s="86"/>
      <c r="I193" s="77"/>
      <c r="J193" s="63" t="s">
        <v>1352</v>
      </c>
      <c r="K193" s="77" t="s">
        <v>8</v>
      </c>
      <c r="L193" s="77"/>
      <c r="M193" s="77"/>
      <c r="N193" s="69" t="s">
        <v>169</v>
      </c>
    </row>
    <row r="194" spans="1:14" ht="25.5">
      <c r="A194" s="105"/>
      <c r="B194" s="1049"/>
      <c r="C194" s="34">
        <v>27</v>
      </c>
      <c r="D194" s="65" t="s">
        <v>20</v>
      </c>
      <c r="E194" s="75" t="s">
        <v>258</v>
      </c>
      <c r="F194" s="97">
        <v>6.8449999999999998</v>
      </c>
      <c r="G194" s="150"/>
      <c r="H194" s="86"/>
      <c r="I194" s="77"/>
      <c r="J194" s="392" t="s">
        <v>1226</v>
      </c>
      <c r="K194" s="77" t="s">
        <v>8</v>
      </c>
      <c r="L194" s="77"/>
      <c r="M194" s="77"/>
      <c r="N194" s="69" t="s">
        <v>169</v>
      </c>
    </row>
    <row r="195" spans="1:14" ht="38.25">
      <c r="A195" s="105"/>
      <c r="B195" s="1049"/>
      <c r="C195" s="34">
        <v>27</v>
      </c>
      <c r="D195" s="65" t="s">
        <v>20</v>
      </c>
      <c r="E195" s="68" t="s">
        <v>258</v>
      </c>
      <c r="F195" s="97">
        <v>10</v>
      </c>
      <c r="G195" s="94"/>
      <c r="H195" s="86"/>
      <c r="I195" s="77"/>
      <c r="J195" s="63" t="s">
        <v>1225</v>
      </c>
      <c r="K195" s="77" t="s">
        <v>8</v>
      </c>
      <c r="L195" s="77"/>
      <c r="M195" s="77"/>
      <c r="N195" s="69" t="s">
        <v>169</v>
      </c>
    </row>
    <row r="196" spans="1:14" ht="51">
      <c r="A196" s="105"/>
      <c r="B196" s="1049"/>
      <c r="C196" s="34">
        <v>27</v>
      </c>
      <c r="D196" s="65" t="s">
        <v>20</v>
      </c>
      <c r="E196" s="68" t="s">
        <v>258</v>
      </c>
      <c r="F196" s="97">
        <v>2</v>
      </c>
      <c r="G196" s="94"/>
      <c r="H196" s="86"/>
      <c r="I196" s="77"/>
      <c r="J196" s="63" t="s">
        <v>1249</v>
      </c>
      <c r="K196" s="77" t="s">
        <v>8</v>
      </c>
      <c r="L196" s="77"/>
      <c r="M196" s="77"/>
      <c r="N196" s="69" t="s">
        <v>169</v>
      </c>
    </row>
    <row r="197" spans="1:14">
      <c r="A197" s="105"/>
      <c r="B197" s="1049"/>
      <c r="C197" s="38">
        <v>27</v>
      </c>
      <c r="D197" s="64" t="s">
        <v>20</v>
      </c>
      <c r="E197" s="114" t="s">
        <v>258</v>
      </c>
      <c r="F197" s="149">
        <v>4</v>
      </c>
      <c r="G197" s="166"/>
      <c r="H197" s="210"/>
      <c r="I197" s="77"/>
      <c r="J197" s="402" t="s">
        <v>260</v>
      </c>
      <c r="K197" s="77" t="s">
        <v>976</v>
      </c>
      <c r="L197" s="77"/>
      <c r="M197" s="76"/>
      <c r="N197" s="173" t="s">
        <v>169</v>
      </c>
    </row>
    <row r="198" spans="1:14" ht="25.5">
      <c r="A198" s="105"/>
      <c r="B198" s="1049"/>
      <c r="C198" s="38">
        <v>28</v>
      </c>
      <c r="D198" s="64" t="s">
        <v>20</v>
      </c>
      <c r="E198" s="114" t="s">
        <v>164</v>
      </c>
      <c r="F198" s="346">
        <v>4.5</v>
      </c>
      <c r="G198" s="505"/>
      <c r="H198" s="347"/>
      <c r="I198" s="61"/>
      <c r="J198" s="402" t="s">
        <v>1757</v>
      </c>
      <c r="K198" s="77" t="s">
        <v>8</v>
      </c>
      <c r="L198" s="77"/>
      <c r="M198" s="76"/>
      <c r="N198" s="173" t="s">
        <v>169</v>
      </c>
    </row>
    <row r="199" spans="1:14" ht="51.75" thickBot="1">
      <c r="A199" s="105"/>
      <c r="B199" s="1056"/>
      <c r="C199" s="34">
        <v>27</v>
      </c>
      <c r="D199" s="377" t="s">
        <v>20</v>
      </c>
      <c r="E199" s="683" t="s">
        <v>164</v>
      </c>
      <c r="F199" s="132">
        <v>1</v>
      </c>
      <c r="G199" s="157">
        <v>1.2</v>
      </c>
      <c r="H199" s="430">
        <v>1.4</v>
      </c>
      <c r="I199" s="77"/>
      <c r="J199" s="392" t="s">
        <v>1247</v>
      </c>
      <c r="K199" s="77" t="s">
        <v>1028</v>
      </c>
      <c r="L199" s="77" t="s">
        <v>1029</v>
      </c>
      <c r="M199" s="77" t="s">
        <v>1030</v>
      </c>
      <c r="N199" s="63" t="s">
        <v>169</v>
      </c>
    </row>
    <row r="200" spans="1:14" ht="13.5" thickBot="1">
      <c r="A200" s="121"/>
      <c r="B200" s="1056"/>
      <c r="C200" s="106"/>
      <c r="D200" s="956" t="s">
        <v>16</v>
      </c>
      <c r="E200" s="1027"/>
      <c r="F200" s="96">
        <f>SUM(F189:F199)</f>
        <v>50.344999999999999</v>
      </c>
      <c r="G200" s="96">
        <f>SUM(G189:G199)</f>
        <v>25.2</v>
      </c>
      <c r="H200" s="133">
        <f>SUM(H189:H199)</f>
        <v>25.4</v>
      </c>
      <c r="I200" s="77"/>
      <c r="J200" s="392"/>
      <c r="K200" s="77"/>
      <c r="L200" s="77"/>
      <c r="M200" s="77"/>
      <c r="N200" s="144"/>
    </row>
    <row r="201" spans="1:14">
      <c r="A201" s="107" t="s">
        <v>1409</v>
      </c>
      <c r="B201" s="1048" t="s">
        <v>261</v>
      </c>
      <c r="C201" s="34">
        <v>1</v>
      </c>
      <c r="D201" s="65" t="s">
        <v>26</v>
      </c>
      <c r="E201" s="75" t="s">
        <v>262</v>
      </c>
      <c r="F201" s="97">
        <v>62.573999999999998</v>
      </c>
      <c r="G201" s="113">
        <v>72</v>
      </c>
      <c r="H201" s="85">
        <v>74</v>
      </c>
      <c r="I201" s="1040"/>
      <c r="J201" s="1042" t="s">
        <v>263</v>
      </c>
      <c r="K201" s="1045" t="s">
        <v>264</v>
      </c>
      <c r="L201" s="1045" t="s">
        <v>264</v>
      </c>
      <c r="M201" s="1045" t="s">
        <v>264</v>
      </c>
      <c r="N201" s="69" t="s">
        <v>28</v>
      </c>
    </row>
    <row r="202" spans="1:14">
      <c r="A202" s="105"/>
      <c r="B202" s="1049"/>
      <c r="C202" s="38">
        <v>13</v>
      </c>
      <c r="D202" s="65" t="s">
        <v>26</v>
      </c>
      <c r="E202" s="75" t="s">
        <v>262</v>
      </c>
      <c r="F202" s="85">
        <v>4.5570000000000004</v>
      </c>
      <c r="G202" s="95">
        <v>3</v>
      </c>
      <c r="H202" s="85">
        <v>3</v>
      </c>
      <c r="I202" s="1040"/>
      <c r="J202" s="1043"/>
      <c r="K202" s="1046"/>
      <c r="L202" s="1046"/>
      <c r="M202" s="1046"/>
      <c r="N202" s="69" t="s">
        <v>266</v>
      </c>
    </row>
    <row r="203" spans="1:14" ht="13.5" thickBot="1">
      <c r="A203" s="105"/>
      <c r="B203" s="1049"/>
      <c r="C203" s="38">
        <v>14</v>
      </c>
      <c r="D203" s="21" t="s">
        <v>26</v>
      </c>
      <c r="E203" s="39" t="s">
        <v>1834</v>
      </c>
      <c r="F203" s="134">
        <v>1.869</v>
      </c>
      <c r="G203" s="506">
        <v>2</v>
      </c>
      <c r="H203" s="134">
        <v>2</v>
      </c>
      <c r="I203" s="1040"/>
      <c r="J203" s="1044"/>
      <c r="K203" s="1047"/>
      <c r="L203" s="1047"/>
      <c r="M203" s="1047"/>
      <c r="N203" s="69" t="s">
        <v>267</v>
      </c>
    </row>
    <row r="204" spans="1:14" ht="13.5" thickBot="1">
      <c r="A204" s="121"/>
      <c r="B204" s="1056"/>
      <c r="C204" s="112"/>
      <c r="D204" s="956" t="s">
        <v>16</v>
      </c>
      <c r="E204" s="1027"/>
      <c r="F204" s="96">
        <f>SUM(F201:F203)</f>
        <v>69</v>
      </c>
      <c r="G204" s="96">
        <f>SUM(G201:G203)</f>
        <v>77</v>
      </c>
      <c r="H204" s="133">
        <f>SUM(H201:H203)</f>
        <v>79</v>
      </c>
      <c r="I204" s="1040"/>
      <c r="J204" s="392"/>
      <c r="K204" s="10"/>
      <c r="L204" s="10"/>
      <c r="M204" s="10"/>
      <c r="N204" s="144"/>
    </row>
    <row r="205" spans="1:14" ht="38.25">
      <c r="A205" s="107" t="s">
        <v>1410</v>
      </c>
      <c r="B205" s="1048" t="s">
        <v>268</v>
      </c>
      <c r="C205" s="34">
        <v>28</v>
      </c>
      <c r="D205" s="174" t="s">
        <v>20</v>
      </c>
      <c r="E205" s="75" t="s">
        <v>164</v>
      </c>
      <c r="F205" s="149">
        <v>788.6</v>
      </c>
      <c r="G205" s="113">
        <v>850</v>
      </c>
      <c r="H205" s="135">
        <v>70</v>
      </c>
      <c r="I205" s="1040"/>
      <c r="J205" s="392" t="s">
        <v>269</v>
      </c>
      <c r="K205" s="77" t="s">
        <v>1144</v>
      </c>
      <c r="L205" s="77" t="s">
        <v>1144</v>
      </c>
      <c r="M205" s="77" t="s">
        <v>1144</v>
      </c>
      <c r="N205" s="63" t="s">
        <v>166</v>
      </c>
    </row>
    <row r="206" spans="1:14" ht="51">
      <c r="A206" s="105"/>
      <c r="B206" s="1049"/>
      <c r="C206" s="34">
        <v>28</v>
      </c>
      <c r="D206" s="21" t="s">
        <v>20</v>
      </c>
      <c r="E206" s="75" t="s">
        <v>164</v>
      </c>
      <c r="F206" s="97"/>
      <c r="G206" s="157"/>
      <c r="H206" s="430"/>
      <c r="I206" s="1040"/>
      <c r="J206" s="392" t="s">
        <v>270</v>
      </c>
      <c r="K206" s="77" t="s">
        <v>681</v>
      </c>
      <c r="L206" s="77" t="s">
        <v>681</v>
      </c>
      <c r="M206" s="77" t="s">
        <v>14</v>
      </c>
      <c r="N206" s="63" t="s">
        <v>166</v>
      </c>
    </row>
    <row r="207" spans="1:14" ht="25.5">
      <c r="A207" s="105"/>
      <c r="B207" s="1049"/>
      <c r="C207" s="34">
        <v>28</v>
      </c>
      <c r="D207" s="65" t="s">
        <v>26</v>
      </c>
      <c r="E207" s="68" t="s">
        <v>1271</v>
      </c>
      <c r="F207" s="97">
        <v>17.213999999999999</v>
      </c>
      <c r="G207" s="157">
        <v>16</v>
      </c>
      <c r="H207" s="393">
        <v>16</v>
      </c>
      <c r="I207" s="1040"/>
      <c r="J207" s="392" t="s">
        <v>175</v>
      </c>
      <c r="K207" s="77" t="s">
        <v>271</v>
      </c>
      <c r="L207" s="77" t="s">
        <v>271</v>
      </c>
      <c r="M207" s="77" t="s">
        <v>271</v>
      </c>
      <c r="N207" s="63" t="s">
        <v>166</v>
      </c>
    </row>
    <row r="208" spans="1:14" ht="25.5">
      <c r="A208" s="105"/>
      <c r="B208" s="1049"/>
      <c r="C208" s="34">
        <v>28</v>
      </c>
      <c r="D208" s="21" t="s">
        <v>161</v>
      </c>
      <c r="E208" s="68" t="s">
        <v>164</v>
      </c>
      <c r="F208" s="149">
        <v>50.9</v>
      </c>
      <c r="G208" s="150">
        <v>51</v>
      </c>
      <c r="H208" s="135">
        <v>52</v>
      </c>
      <c r="I208" s="1040"/>
      <c r="J208" s="487" t="s">
        <v>254</v>
      </c>
      <c r="K208" s="77" t="s">
        <v>272</v>
      </c>
      <c r="L208" s="77" t="s">
        <v>272</v>
      </c>
      <c r="M208" s="77" t="s">
        <v>272</v>
      </c>
      <c r="N208" s="63" t="s">
        <v>166</v>
      </c>
    </row>
    <row r="209" spans="1:14">
      <c r="A209" s="105"/>
      <c r="B209" s="1049"/>
      <c r="C209" s="34">
        <v>28</v>
      </c>
      <c r="D209" s="21" t="s">
        <v>26</v>
      </c>
      <c r="E209" s="68" t="s">
        <v>1796</v>
      </c>
      <c r="F209" s="149">
        <v>14</v>
      </c>
      <c r="G209" s="150"/>
      <c r="H209" s="135"/>
      <c r="I209" s="1040"/>
      <c r="J209" s="487" t="s">
        <v>273</v>
      </c>
      <c r="K209" s="77" t="s">
        <v>1145</v>
      </c>
      <c r="L209" s="77" t="s">
        <v>274</v>
      </c>
      <c r="M209" s="77" t="s">
        <v>274</v>
      </c>
      <c r="N209" s="63" t="s">
        <v>166</v>
      </c>
    </row>
    <row r="210" spans="1:14" ht="25.5">
      <c r="A210" s="105"/>
      <c r="B210" s="1049"/>
      <c r="C210" s="34">
        <v>28</v>
      </c>
      <c r="D210" s="21" t="s">
        <v>20</v>
      </c>
      <c r="E210" s="75" t="s">
        <v>164</v>
      </c>
      <c r="F210" s="97"/>
      <c r="G210" s="94"/>
      <c r="H210" s="85"/>
      <c r="I210" s="1040"/>
      <c r="J210" s="372" t="s">
        <v>256</v>
      </c>
      <c r="K210" s="76" t="s">
        <v>1146</v>
      </c>
      <c r="L210" s="76" t="s">
        <v>1035</v>
      </c>
      <c r="M210" s="76" t="s">
        <v>1147</v>
      </c>
      <c r="N210" s="63" t="s">
        <v>166</v>
      </c>
    </row>
    <row r="211" spans="1:14" ht="39" thickBot="1">
      <c r="A211" s="105"/>
      <c r="B211" s="1049"/>
      <c r="C211" s="34">
        <v>28</v>
      </c>
      <c r="D211" s="21" t="s">
        <v>20</v>
      </c>
      <c r="E211" s="68" t="s">
        <v>164</v>
      </c>
      <c r="F211" s="149"/>
      <c r="G211" s="150"/>
      <c r="H211" s="134"/>
      <c r="I211" s="1040"/>
      <c r="J211" s="487" t="s">
        <v>276</v>
      </c>
      <c r="K211" s="77" t="s">
        <v>1148</v>
      </c>
      <c r="L211" s="77" t="s">
        <v>1148</v>
      </c>
      <c r="M211" s="77" t="s">
        <v>1148</v>
      </c>
      <c r="N211" s="63" t="s">
        <v>166</v>
      </c>
    </row>
    <row r="212" spans="1:14" ht="13.5" thickBot="1">
      <c r="A212" s="121"/>
      <c r="B212" s="1056"/>
      <c r="C212" s="34"/>
      <c r="D212" s="956" t="s">
        <v>16</v>
      </c>
      <c r="E212" s="1027"/>
      <c r="F212" s="92">
        <f t="shared" ref="F212" si="23">SUM(F205:F211)</f>
        <v>870.71400000000006</v>
      </c>
      <c r="G212" s="96">
        <f t="shared" ref="G212:H212" si="24">SUM(G205:G211)</f>
        <v>917</v>
      </c>
      <c r="H212" s="133">
        <f t="shared" si="24"/>
        <v>138</v>
      </c>
      <c r="I212" s="1040"/>
      <c r="J212" s="487"/>
      <c r="K212" s="77"/>
      <c r="L212" s="77"/>
      <c r="M212" s="77"/>
      <c r="N212" s="63"/>
    </row>
    <row r="213" spans="1:14" ht="51">
      <c r="A213" s="107" t="s">
        <v>1411</v>
      </c>
      <c r="B213" s="1048" t="s">
        <v>278</v>
      </c>
      <c r="C213" s="34">
        <v>28</v>
      </c>
      <c r="D213" s="8" t="s">
        <v>20</v>
      </c>
      <c r="E213" s="68" t="s">
        <v>164</v>
      </c>
      <c r="F213" s="149">
        <v>5</v>
      </c>
      <c r="G213" s="150">
        <v>10</v>
      </c>
      <c r="H213" s="134">
        <v>10</v>
      </c>
      <c r="I213" s="1040"/>
      <c r="J213" s="392" t="s">
        <v>279</v>
      </c>
      <c r="K213" s="380" t="s">
        <v>1353</v>
      </c>
      <c r="L213" s="380" t="s">
        <v>1353</v>
      </c>
      <c r="M213" s="380" t="s">
        <v>1353</v>
      </c>
      <c r="N213" s="63" t="s">
        <v>166</v>
      </c>
    </row>
    <row r="214" spans="1:14">
      <c r="A214" s="105"/>
      <c r="B214" s="1049"/>
      <c r="C214" s="34">
        <v>28</v>
      </c>
      <c r="D214" s="8" t="s">
        <v>20</v>
      </c>
      <c r="E214" s="68" t="s">
        <v>164</v>
      </c>
      <c r="F214" s="149">
        <v>2</v>
      </c>
      <c r="G214" s="150"/>
      <c r="H214" s="134"/>
      <c r="I214" s="1040"/>
      <c r="J214" s="392" t="s">
        <v>1245</v>
      </c>
      <c r="K214" s="77"/>
      <c r="L214" s="77"/>
      <c r="M214" s="77"/>
      <c r="N214" s="63" t="s">
        <v>166</v>
      </c>
    </row>
    <row r="215" spans="1:14" ht="51.75" thickBot="1">
      <c r="A215" s="105"/>
      <c r="B215" s="1049"/>
      <c r="C215" s="34">
        <v>28</v>
      </c>
      <c r="D215" s="8" t="s">
        <v>20</v>
      </c>
      <c r="E215" s="68" t="s">
        <v>164</v>
      </c>
      <c r="F215" s="149">
        <v>10</v>
      </c>
      <c r="G215" s="150">
        <v>11</v>
      </c>
      <c r="H215" s="134">
        <v>11</v>
      </c>
      <c r="I215" s="1040"/>
      <c r="J215" s="22" t="s">
        <v>1508</v>
      </c>
      <c r="K215" s="380" t="s">
        <v>1509</v>
      </c>
      <c r="L215" s="380" t="s">
        <v>1509</v>
      </c>
      <c r="M215" s="380" t="s">
        <v>1509</v>
      </c>
      <c r="N215" s="63" t="s">
        <v>166</v>
      </c>
    </row>
    <row r="216" spans="1:14" ht="13.5" thickBot="1">
      <c r="A216" s="121"/>
      <c r="B216" s="1056"/>
      <c r="C216" s="34"/>
      <c r="D216" s="977" t="s">
        <v>16</v>
      </c>
      <c r="E216" s="1027"/>
      <c r="F216" s="96">
        <f t="shared" ref="F216" si="25">SUM(F213:F215)</f>
        <v>17</v>
      </c>
      <c r="G216" s="96">
        <f t="shared" ref="G216:H216" si="26">SUM(G213:G215)</f>
        <v>21</v>
      </c>
      <c r="H216" s="133">
        <f t="shared" si="26"/>
        <v>21</v>
      </c>
      <c r="I216" s="1040"/>
      <c r="J216" s="392"/>
      <c r="K216" s="77"/>
      <c r="L216" s="77"/>
      <c r="M216" s="77"/>
      <c r="N216" s="144"/>
    </row>
    <row r="217" spans="1:14" ht="25.5">
      <c r="A217" s="107" t="s">
        <v>1412</v>
      </c>
      <c r="B217" s="1048" t="s">
        <v>281</v>
      </c>
      <c r="C217" s="34">
        <v>1</v>
      </c>
      <c r="D217" s="8" t="s">
        <v>20</v>
      </c>
      <c r="E217" s="75" t="s">
        <v>265</v>
      </c>
      <c r="F217" s="85">
        <v>20</v>
      </c>
      <c r="G217" s="94">
        <v>30</v>
      </c>
      <c r="H217" s="85">
        <v>30</v>
      </c>
      <c r="I217" s="1040" t="s">
        <v>280</v>
      </c>
      <c r="J217" s="405" t="s">
        <v>282</v>
      </c>
      <c r="K217" s="77" t="s">
        <v>970</v>
      </c>
      <c r="L217" s="77" t="s">
        <v>970</v>
      </c>
      <c r="M217" s="77" t="s">
        <v>970</v>
      </c>
      <c r="N217" s="63" t="s">
        <v>28</v>
      </c>
    </row>
    <row r="218" spans="1:14" ht="38.25">
      <c r="A218" s="105"/>
      <c r="B218" s="1049"/>
      <c r="C218" s="77" t="s">
        <v>136</v>
      </c>
      <c r="D218" s="65" t="s">
        <v>20</v>
      </c>
      <c r="E218" s="75" t="s">
        <v>130</v>
      </c>
      <c r="F218" s="97">
        <v>4</v>
      </c>
      <c r="G218" s="150">
        <v>3</v>
      </c>
      <c r="H218" s="134">
        <v>4</v>
      </c>
      <c r="I218" s="1040"/>
      <c r="J218" s="392" t="s">
        <v>283</v>
      </c>
      <c r="K218" s="77" t="s">
        <v>284</v>
      </c>
      <c r="L218" s="77" t="s">
        <v>284</v>
      </c>
      <c r="M218" s="77" t="s">
        <v>284</v>
      </c>
      <c r="N218" s="63" t="s">
        <v>150</v>
      </c>
    </row>
    <row r="219" spans="1:14" ht="25.5">
      <c r="A219" s="105"/>
      <c r="B219" s="1049"/>
      <c r="C219" s="77" t="s">
        <v>163</v>
      </c>
      <c r="D219" s="65" t="s">
        <v>20</v>
      </c>
      <c r="E219" s="75" t="s">
        <v>164</v>
      </c>
      <c r="F219" s="134">
        <v>4</v>
      </c>
      <c r="G219" s="150">
        <v>8</v>
      </c>
      <c r="H219" s="134">
        <v>8</v>
      </c>
      <c r="I219" s="1040"/>
      <c r="J219" s="392" t="s">
        <v>285</v>
      </c>
      <c r="K219" s="380" t="s">
        <v>1354</v>
      </c>
      <c r="L219" s="380" t="s">
        <v>1354</v>
      </c>
      <c r="M219" s="380" t="s">
        <v>1354</v>
      </c>
      <c r="N219" s="63" t="s">
        <v>166</v>
      </c>
    </row>
    <row r="220" spans="1:14" ht="38.25">
      <c r="A220" s="105"/>
      <c r="B220" s="1049"/>
      <c r="C220" s="154">
        <v>27</v>
      </c>
      <c r="D220" s="65" t="s">
        <v>20</v>
      </c>
      <c r="E220" s="75" t="s">
        <v>164</v>
      </c>
      <c r="F220" s="134">
        <v>3</v>
      </c>
      <c r="G220" s="150">
        <v>4</v>
      </c>
      <c r="H220" s="134">
        <v>4</v>
      </c>
      <c r="I220" s="1040"/>
      <c r="J220" s="392" t="s">
        <v>1321</v>
      </c>
      <c r="K220" s="77" t="s">
        <v>1031</v>
      </c>
      <c r="L220" s="77" t="s">
        <v>1032</v>
      </c>
      <c r="M220" s="77" t="s">
        <v>1032</v>
      </c>
      <c r="N220" s="63" t="s">
        <v>169</v>
      </c>
    </row>
    <row r="221" spans="1:14" ht="39" thickBot="1">
      <c r="A221" s="105"/>
      <c r="B221" s="1049"/>
      <c r="C221" s="34">
        <v>27</v>
      </c>
      <c r="D221" s="8" t="s">
        <v>20</v>
      </c>
      <c r="E221" s="68" t="s">
        <v>164</v>
      </c>
      <c r="F221" s="149">
        <v>7</v>
      </c>
      <c r="G221" s="150">
        <v>9</v>
      </c>
      <c r="H221" s="134">
        <v>10</v>
      </c>
      <c r="I221" s="1040"/>
      <c r="J221" s="392" t="s">
        <v>283</v>
      </c>
      <c r="K221" s="77" t="s">
        <v>1033</v>
      </c>
      <c r="L221" s="77" t="s">
        <v>286</v>
      </c>
      <c r="M221" s="77" t="s">
        <v>286</v>
      </c>
      <c r="N221" s="63" t="s">
        <v>169</v>
      </c>
    </row>
    <row r="222" spans="1:14" ht="13.5" thickBot="1">
      <c r="A222" s="121"/>
      <c r="B222" s="1056"/>
      <c r="C222" s="34"/>
      <c r="D222" s="977" t="s">
        <v>16</v>
      </c>
      <c r="E222" s="1027"/>
      <c r="F222" s="96">
        <f t="shared" ref="F222" si="27">SUM(F217:F221)</f>
        <v>38</v>
      </c>
      <c r="G222" s="96">
        <f t="shared" ref="G222:H222" si="28">SUM(G217:G221)</f>
        <v>54</v>
      </c>
      <c r="H222" s="133">
        <f t="shared" si="28"/>
        <v>56</v>
      </c>
      <c r="I222" s="1040"/>
      <c r="J222" s="392"/>
      <c r="K222" s="10"/>
      <c r="L222" s="10"/>
      <c r="M222" s="10"/>
      <c r="N222" s="144"/>
    </row>
    <row r="223" spans="1:14">
      <c r="A223" s="107" t="s">
        <v>1413</v>
      </c>
      <c r="B223" s="1045" t="s">
        <v>287</v>
      </c>
      <c r="C223" s="61" t="s">
        <v>136</v>
      </c>
      <c r="D223" s="42" t="s">
        <v>20</v>
      </c>
      <c r="E223" s="37" t="s">
        <v>149</v>
      </c>
      <c r="F223" s="85">
        <v>3.4</v>
      </c>
      <c r="G223" s="165">
        <v>4</v>
      </c>
      <c r="H223" s="134">
        <v>4</v>
      </c>
      <c r="I223" s="1040"/>
      <c r="J223" s="402" t="s">
        <v>288</v>
      </c>
      <c r="K223" s="77" t="s">
        <v>1190</v>
      </c>
      <c r="L223" s="77" t="s">
        <v>141</v>
      </c>
      <c r="M223" s="77" t="s">
        <v>1190</v>
      </c>
      <c r="N223" s="56" t="s">
        <v>150</v>
      </c>
    </row>
    <row r="224" spans="1:14" ht="13.5" thickBot="1">
      <c r="A224" s="105"/>
      <c r="B224" s="1046"/>
      <c r="C224" s="77"/>
      <c r="D224" s="8"/>
      <c r="E224" s="68"/>
      <c r="F224" s="134"/>
      <c r="G224" s="166"/>
      <c r="H224" s="134"/>
      <c r="I224" s="1040"/>
      <c r="J224" s="63"/>
      <c r="K224" s="77"/>
      <c r="L224" s="77"/>
      <c r="M224" s="77"/>
      <c r="N224" s="56"/>
    </row>
    <row r="225" spans="1:14" ht="13.5" thickBot="1">
      <c r="A225" s="121"/>
      <c r="B225" s="1047"/>
      <c r="C225" s="77"/>
      <c r="D225" s="977" t="s">
        <v>16</v>
      </c>
      <c r="E225" s="1027"/>
      <c r="F225" s="92">
        <f t="shared" ref="F225" si="29">SUM(F223:F224)</f>
        <v>3.4</v>
      </c>
      <c r="G225" s="96">
        <f t="shared" ref="G225:H225" si="30">SUM(G223:G224)</f>
        <v>4</v>
      </c>
      <c r="H225" s="133">
        <f t="shared" si="30"/>
        <v>4</v>
      </c>
      <c r="I225" s="1040"/>
      <c r="J225" s="402"/>
      <c r="K225" s="10"/>
      <c r="L225" s="10"/>
      <c r="M225" s="10"/>
      <c r="N225" s="93"/>
    </row>
    <row r="226" spans="1:14" ht="38.25">
      <c r="A226" s="107" t="s">
        <v>1414</v>
      </c>
      <c r="B226" s="1045" t="s">
        <v>289</v>
      </c>
      <c r="C226" s="61" t="s">
        <v>8</v>
      </c>
      <c r="D226" s="42" t="s">
        <v>20</v>
      </c>
      <c r="E226" s="37" t="s">
        <v>290</v>
      </c>
      <c r="F226" s="85">
        <v>15.8</v>
      </c>
      <c r="G226" s="165">
        <v>13</v>
      </c>
      <c r="H226" s="134">
        <v>13</v>
      </c>
      <c r="I226" s="1040"/>
      <c r="J226" s="402" t="s">
        <v>291</v>
      </c>
      <c r="K226" s="77" t="s">
        <v>7</v>
      </c>
      <c r="L226" s="77" t="s">
        <v>7</v>
      </c>
      <c r="M226" s="77" t="s">
        <v>7</v>
      </c>
      <c r="N226" s="56" t="s">
        <v>28</v>
      </c>
    </row>
    <row r="227" spans="1:14" ht="13.5" thickBot="1">
      <c r="A227" s="105"/>
      <c r="B227" s="1046"/>
      <c r="C227" s="77"/>
      <c r="D227" s="8"/>
      <c r="E227" s="68"/>
      <c r="F227" s="134"/>
      <c r="G227" s="166"/>
      <c r="H227" s="134"/>
      <c r="I227" s="1040"/>
      <c r="J227" s="63"/>
      <c r="K227" s="77"/>
      <c r="L227" s="77"/>
      <c r="M227" s="77"/>
      <c r="N227" s="56"/>
    </row>
    <row r="228" spans="1:14" ht="13.5" thickBot="1">
      <c r="A228" s="121"/>
      <c r="B228" s="1047"/>
      <c r="C228" s="77"/>
      <c r="D228" s="977" t="s">
        <v>16</v>
      </c>
      <c r="E228" s="1027"/>
      <c r="F228" s="92">
        <f t="shared" ref="F228" si="31">SUM(F226:F227)</f>
        <v>15.8</v>
      </c>
      <c r="G228" s="96">
        <f t="shared" ref="G228:H228" si="32">SUM(G226:G227)</f>
        <v>13</v>
      </c>
      <c r="H228" s="133">
        <f t="shared" si="32"/>
        <v>13</v>
      </c>
      <c r="I228" s="1040"/>
      <c r="J228" s="402"/>
      <c r="K228" s="10"/>
      <c r="L228" s="10"/>
      <c r="M228" s="10"/>
      <c r="N228" s="93"/>
    </row>
    <row r="229" spans="1:14" ht="13.5" thickBot="1">
      <c r="A229" s="170"/>
      <c r="B229" s="203" t="s">
        <v>15</v>
      </c>
      <c r="C229" s="204"/>
      <c r="D229" s="204"/>
      <c r="E229" s="205"/>
      <c r="F229" s="92">
        <f>SUM(F74+F84+F91+F94+F105+F112+F120+F131+F142+F145+F153+F157+F161+F174+F180+F188+F200+F204+F212+F216+F222+F225+F228)</f>
        <v>10225.861999999999</v>
      </c>
      <c r="G229" s="96">
        <f>SUM(G74+G84+G91+G94+G105+G112+G120+G131+G142+G145+G153+G157+G161+G174+G180+G188+G200+G204+G212+G216+G222+G225+G228)</f>
        <v>12613.699999999999</v>
      </c>
      <c r="H229" s="133">
        <f>SUM(H74+H84+H91+H94+H105+H112+H120+H131+H142+H145+H153+H157+H161+H174+H180+H188+H200+H204+H212+H216+H222+H225+H228)</f>
        <v>10115.9</v>
      </c>
      <c r="I229" s="526">
        <f>SUM(I74+I84+I91+I94+I105+I112+I120+I131+I142+I145+I153+I157+I161+I174+I180+I188+I200+I204+I212+I216+I222+I225+I228)</f>
        <v>0</v>
      </c>
      <c r="J229" s="521"/>
      <c r="K229" s="10"/>
      <c r="L229" s="10"/>
      <c r="M229" s="10"/>
      <c r="N229" s="142"/>
    </row>
    <row r="230" spans="1:14" ht="13.5" thickBot="1">
      <c r="A230" s="501" t="s">
        <v>1371</v>
      </c>
      <c r="B230" s="1053" t="s">
        <v>292</v>
      </c>
      <c r="C230" s="1054"/>
      <c r="D230" s="1054"/>
      <c r="E230" s="1064"/>
      <c r="F230" s="143"/>
      <c r="G230" s="143"/>
      <c r="H230" s="143"/>
      <c r="I230" s="535"/>
      <c r="J230" s="22"/>
      <c r="K230" s="10"/>
      <c r="L230" s="10"/>
      <c r="M230" s="10"/>
      <c r="N230" s="142"/>
    </row>
    <row r="231" spans="1:14" ht="25.5">
      <c r="A231" s="105" t="s">
        <v>1372</v>
      </c>
      <c r="B231" s="1059" t="s">
        <v>293</v>
      </c>
      <c r="C231" s="38">
        <v>1</v>
      </c>
      <c r="D231" s="65" t="s">
        <v>20</v>
      </c>
      <c r="E231" s="37" t="s">
        <v>294</v>
      </c>
      <c r="F231" s="97">
        <v>1.5</v>
      </c>
      <c r="G231" s="113">
        <v>5</v>
      </c>
      <c r="H231" s="117">
        <v>5</v>
      </c>
      <c r="I231" s="1040"/>
      <c r="J231" s="392" t="s">
        <v>295</v>
      </c>
      <c r="K231" s="153" t="s">
        <v>296</v>
      </c>
      <c r="L231" s="153" t="s">
        <v>296</v>
      </c>
      <c r="M231" s="153" t="s">
        <v>296</v>
      </c>
      <c r="N231" s="144" t="s">
        <v>28</v>
      </c>
    </row>
    <row r="232" spans="1:14" ht="25.5">
      <c r="A232" s="105"/>
      <c r="B232" s="1049"/>
      <c r="C232" s="38">
        <v>14</v>
      </c>
      <c r="D232" s="65" t="s">
        <v>20</v>
      </c>
      <c r="E232" s="40" t="s">
        <v>294</v>
      </c>
      <c r="F232" s="97">
        <v>0.75</v>
      </c>
      <c r="G232" s="94"/>
      <c r="H232" s="85"/>
      <c r="I232" s="1040"/>
      <c r="J232" s="392" t="s">
        <v>1676</v>
      </c>
      <c r="K232" s="103">
        <v>1</v>
      </c>
      <c r="L232" s="153"/>
      <c r="M232" s="153"/>
      <c r="N232" s="144" t="s">
        <v>267</v>
      </c>
    </row>
    <row r="233" spans="1:14" ht="38.25">
      <c r="A233" s="105"/>
      <c r="B233" s="1049"/>
      <c r="C233" s="38">
        <v>26</v>
      </c>
      <c r="D233" s="65" t="s">
        <v>20</v>
      </c>
      <c r="E233" s="40" t="s">
        <v>294</v>
      </c>
      <c r="F233" s="97">
        <v>0.75</v>
      </c>
      <c r="G233" s="94"/>
      <c r="H233" s="85"/>
      <c r="I233" s="1040"/>
      <c r="J233" s="392" t="s">
        <v>1677</v>
      </c>
      <c r="K233" s="103">
        <v>1</v>
      </c>
      <c r="L233" s="153"/>
      <c r="M233" s="153"/>
      <c r="N233" s="144" t="s">
        <v>218</v>
      </c>
    </row>
    <row r="234" spans="1:14" ht="39" thickBot="1">
      <c r="A234" s="105"/>
      <c r="B234" s="1049"/>
      <c r="C234" s="38">
        <v>26</v>
      </c>
      <c r="D234" s="65" t="s">
        <v>20</v>
      </c>
      <c r="E234" s="40" t="s">
        <v>217</v>
      </c>
      <c r="F234" s="97">
        <v>1</v>
      </c>
      <c r="G234" s="94">
        <v>1</v>
      </c>
      <c r="H234" s="85">
        <v>1</v>
      </c>
      <c r="I234" s="1040"/>
      <c r="J234" s="392" t="s">
        <v>298</v>
      </c>
      <c r="K234" s="77" t="s">
        <v>8</v>
      </c>
      <c r="L234" s="77" t="s">
        <v>8</v>
      </c>
      <c r="M234" s="77" t="s">
        <v>8</v>
      </c>
      <c r="N234" s="144" t="s">
        <v>218</v>
      </c>
    </row>
    <row r="235" spans="1:14" ht="13.5" thickBot="1">
      <c r="A235" s="121"/>
      <c r="B235" s="1056"/>
      <c r="C235" s="112"/>
      <c r="D235" s="956" t="s">
        <v>16</v>
      </c>
      <c r="E235" s="1027"/>
      <c r="F235" s="92">
        <f>SUM(F231:F234)</f>
        <v>4</v>
      </c>
      <c r="G235" s="96">
        <f>SUM(G231:G234)</f>
        <v>6</v>
      </c>
      <c r="H235" s="133">
        <f>SUM(H231:H234)</f>
        <v>6</v>
      </c>
      <c r="I235" s="1040"/>
      <c r="J235" s="527"/>
      <c r="K235" s="528"/>
      <c r="L235" s="528"/>
      <c r="M235" s="528"/>
      <c r="N235" s="144"/>
    </row>
    <row r="236" spans="1:14" ht="25.5">
      <c r="A236" s="105" t="s">
        <v>1382</v>
      </c>
      <c r="B236" s="1045" t="s">
        <v>300</v>
      </c>
      <c r="C236" s="61" t="s">
        <v>8</v>
      </c>
      <c r="D236" s="42" t="s">
        <v>20</v>
      </c>
      <c r="E236" s="37" t="s">
        <v>258</v>
      </c>
      <c r="F236" s="85"/>
      <c r="G236" s="165">
        <v>5</v>
      </c>
      <c r="H236" s="134">
        <v>5</v>
      </c>
      <c r="I236" s="1040" t="s">
        <v>299</v>
      </c>
      <c r="J236" s="63" t="s">
        <v>301</v>
      </c>
      <c r="K236" s="530"/>
      <c r="L236" s="77" t="s">
        <v>8</v>
      </c>
      <c r="M236" s="77" t="s">
        <v>8</v>
      </c>
      <c r="N236" s="56" t="s">
        <v>28</v>
      </c>
    </row>
    <row r="237" spans="1:14" ht="13.5" thickBot="1">
      <c r="A237" s="105"/>
      <c r="B237" s="1046"/>
      <c r="C237" s="77"/>
      <c r="D237" s="8"/>
      <c r="E237" s="68"/>
      <c r="F237" s="134"/>
      <c r="G237" s="166"/>
      <c r="H237" s="134"/>
      <c r="I237" s="1040"/>
      <c r="J237" s="529"/>
      <c r="K237" s="530"/>
      <c r="L237" s="77"/>
      <c r="M237" s="77"/>
      <c r="N237" s="56"/>
    </row>
    <row r="238" spans="1:14" ht="13.5" thickBot="1">
      <c r="A238" s="121"/>
      <c r="B238" s="1047"/>
      <c r="C238" s="77"/>
      <c r="D238" s="977" t="s">
        <v>16</v>
      </c>
      <c r="E238" s="1027"/>
      <c r="F238" s="92">
        <f t="shared" ref="F238" si="33">SUM(F236:F237)</f>
        <v>0</v>
      </c>
      <c r="G238" s="96">
        <f t="shared" ref="G238:H238" si="34">SUM(G236:G237)</f>
        <v>5</v>
      </c>
      <c r="H238" s="133">
        <f t="shared" si="34"/>
        <v>5</v>
      </c>
      <c r="I238" s="1040"/>
      <c r="J238" s="531"/>
      <c r="K238" s="528"/>
      <c r="L238" s="10"/>
      <c r="M238" s="10"/>
      <c r="N238" s="93"/>
    </row>
    <row r="239" spans="1:14" ht="102">
      <c r="A239" s="105" t="s">
        <v>1383</v>
      </c>
      <c r="B239" s="1045" t="s">
        <v>1786</v>
      </c>
      <c r="C239" s="61" t="s">
        <v>8</v>
      </c>
      <c r="D239" s="42" t="s">
        <v>20</v>
      </c>
      <c r="E239" s="37" t="s">
        <v>294</v>
      </c>
      <c r="F239" s="85">
        <v>7.5</v>
      </c>
      <c r="G239" s="165">
        <v>10</v>
      </c>
      <c r="H239" s="134">
        <v>12</v>
      </c>
      <c r="I239" s="21" t="s">
        <v>1787</v>
      </c>
      <c r="J239" s="63" t="s">
        <v>1785</v>
      </c>
      <c r="K239" s="77" t="s">
        <v>8</v>
      </c>
      <c r="L239" s="77" t="s">
        <v>9</v>
      </c>
      <c r="M239" s="77" t="s">
        <v>10</v>
      </c>
      <c r="N239" s="56" t="s">
        <v>28</v>
      </c>
    </row>
    <row r="240" spans="1:14" ht="13.5" thickBot="1">
      <c r="A240" s="105"/>
      <c r="B240" s="1046"/>
      <c r="C240" s="77"/>
      <c r="D240" s="8"/>
      <c r="E240" s="68"/>
      <c r="F240" s="134"/>
      <c r="G240" s="166"/>
      <c r="H240" s="134"/>
      <c r="I240" s="21"/>
      <c r="J240" s="529"/>
      <c r="K240" s="530"/>
      <c r="L240" s="77"/>
      <c r="M240" s="77"/>
      <c r="N240" s="56"/>
    </row>
    <row r="241" spans="1:14" ht="13.5" thickBot="1">
      <c r="A241" s="121"/>
      <c r="B241" s="1060"/>
      <c r="C241" s="77"/>
      <c r="D241" s="977" t="s">
        <v>16</v>
      </c>
      <c r="E241" s="1027"/>
      <c r="F241" s="92">
        <f t="shared" ref="F241" si="35">SUM(F239:F240)</f>
        <v>7.5</v>
      </c>
      <c r="G241" s="96">
        <f t="shared" ref="G241:H241" si="36">SUM(G239:G240)</f>
        <v>10</v>
      </c>
      <c r="H241" s="133">
        <f t="shared" si="36"/>
        <v>12</v>
      </c>
      <c r="I241" s="21"/>
      <c r="J241" s="402"/>
      <c r="K241" s="10"/>
      <c r="L241" s="10"/>
      <c r="M241" s="10"/>
      <c r="N241" s="93"/>
    </row>
    <row r="242" spans="1:14" ht="13.5" thickBot="1">
      <c r="A242" s="170"/>
      <c r="B242" s="198" t="s">
        <v>15</v>
      </c>
      <c r="C242" s="199"/>
      <c r="D242" s="199"/>
      <c r="E242" s="200"/>
      <c r="F242" s="92">
        <f t="shared" ref="F242" si="37">SUM(F235+F238+F241)</f>
        <v>11.5</v>
      </c>
      <c r="G242" s="96">
        <f>SUM(G235+G238+G241)</f>
        <v>21</v>
      </c>
      <c r="H242" s="133">
        <f t="shared" ref="H242" si="38">SUM(H235+H238+H241)</f>
        <v>23</v>
      </c>
      <c r="I242" s="10"/>
      <c r="J242" s="392"/>
      <c r="K242" s="10"/>
      <c r="L242" s="10"/>
      <c r="M242" s="10"/>
      <c r="N242" s="142"/>
    </row>
    <row r="243" spans="1:14" ht="13.5" thickBot="1">
      <c r="A243" s="1057" t="s">
        <v>1511</v>
      </c>
      <c r="B243" s="1057"/>
      <c r="C243" s="1057"/>
      <c r="D243" s="1057"/>
      <c r="E243" s="1058"/>
      <c r="F243" s="92">
        <f>SUM(F64+F229+F242)</f>
        <v>11176.481</v>
      </c>
      <c r="G243" s="96">
        <f>SUM(G64+G229+G242)</f>
        <v>15017.3</v>
      </c>
      <c r="H243" s="133">
        <f>SUM(H64+H229+H242)</f>
        <v>11037.9</v>
      </c>
      <c r="I243" s="10"/>
      <c r="J243" s="392"/>
      <c r="K243" s="10"/>
      <c r="L243" s="10"/>
      <c r="M243" s="10"/>
      <c r="N243" s="142"/>
    </row>
    <row r="244" spans="1:14" ht="13.5" thickBot="1">
      <c r="A244" s="509" t="s">
        <v>5</v>
      </c>
      <c r="B244" s="1051" t="s">
        <v>302</v>
      </c>
      <c r="C244" s="1052"/>
      <c r="D244" s="1052"/>
      <c r="E244" s="1052"/>
      <c r="F244" s="141"/>
      <c r="G244" s="141"/>
      <c r="H244" s="141"/>
      <c r="I244" s="34"/>
      <c r="J244" s="22"/>
      <c r="K244" s="10"/>
      <c r="L244" s="10"/>
      <c r="M244" s="10"/>
      <c r="N244" s="142"/>
    </row>
    <row r="245" spans="1:14" ht="13.5" thickBot="1">
      <c r="A245" s="504" t="s">
        <v>1419</v>
      </c>
      <c r="B245" s="1053" t="s">
        <v>303</v>
      </c>
      <c r="C245" s="1054"/>
      <c r="D245" s="1054"/>
      <c r="E245" s="206"/>
      <c r="F245" s="143"/>
      <c r="G245" s="143"/>
      <c r="H245" s="143"/>
      <c r="I245" s="535"/>
      <c r="J245" s="22"/>
      <c r="K245" s="10"/>
      <c r="L245" s="10"/>
      <c r="M245" s="10"/>
      <c r="N245" s="144"/>
    </row>
    <row r="246" spans="1:14" ht="38.25">
      <c r="A246" s="107" t="s">
        <v>1420</v>
      </c>
      <c r="B246" s="1045" t="s">
        <v>305</v>
      </c>
      <c r="C246" s="77" t="s">
        <v>306</v>
      </c>
      <c r="D246" s="65" t="s">
        <v>20</v>
      </c>
      <c r="E246" s="75" t="s">
        <v>258</v>
      </c>
      <c r="F246" s="146">
        <v>21.3</v>
      </c>
      <c r="G246" s="113">
        <v>18</v>
      </c>
      <c r="H246" s="85">
        <v>19</v>
      </c>
      <c r="I246" s="77" t="s">
        <v>304</v>
      </c>
      <c r="J246" s="392" t="s">
        <v>307</v>
      </c>
      <c r="K246" s="77" t="s">
        <v>103</v>
      </c>
      <c r="L246" s="77" t="s">
        <v>103</v>
      </c>
      <c r="M246" s="77" t="s">
        <v>136</v>
      </c>
      <c r="N246" s="69" t="s">
        <v>169</v>
      </c>
    </row>
    <row r="247" spans="1:14" ht="25.5">
      <c r="A247" s="105"/>
      <c r="B247" s="1046"/>
      <c r="C247" s="77" t="s">
        <v>306</v>
      </c>
      <c r="D247" s="65" t="s">
        <v>20</v>
      </c>
      <c r="E247" s="75" t="s">
        <v>258</v>
      </c>
      <c r="F247" s="97">
        <v>4.8</v>
      </c>
      <c r="G247" s="94"/>
      <c r="H247" s="85"/>
      <c r="I247" s="77"/>
      <c r="J247" s="392" t="s">
        <v>1758</v>
      </c>
      <c r="K247" s="77" t="s">
        <v>136</v>
      </c>
      <c r="L247" s="77"/>
      <c r="M247" s="77"/>
      <c r="N247" s="69" t="s">
        <v>169</v>
      </c>
    </row>
    <row r="248" spans="1:14" ht="51">
      <c r="A248" s="105"/>
      <c r="B248" s="1046"/>
      <c r="C248" s="34">
        <v>27</v>
      </c>
      <c r="D248" s="65" t="s">
        <v>20</v>
      </c>
      <c r="E248" s="68" t="s">
        <v>164</v>
      </c>
      <c r="F248" s="149">
        <v>4</v>
      </c>
      <c r="G248" s="94"/>
      <c r="H248" s="85"/>
      <c r="I248" s="77"/>
      <c r="J248" s="63" t="s">
        <v>1537</v>
      </c>
      <c r="K248" s="77" t="s">
        <v>11</v>
      </c>
      <c r="L248" s="77"/>
      <c r="M248" s="77"/>
      <c r="N248" s="69" t="s">
        <v>169</v>
      </c>
    </row>
    <row r="249" spans="1:14" ht="25.5">
      <c r="A249" s="105"/>
      <c r="B249" s="1046"/>
      <c r="C249" s="34">
        <v>27</v>
      </c>
      <c r="D249" s="65" t="s">
        <v>20</v>
      </c>
      <c r="E249" s="68" t="s">
        <v>258</v>
      </c>
      <c r="F249" s="149">
        <v>2</v>
      </c>
      <c r="G249" s="94">
        <v>2</v>
      </c>
      <c r="H249" s="86">
        <v>2</v>
      </c>
      <c r="I249" s="77"/>
      <c r="J249" s="63" t="s">
        <v>1025</v>
      </c>
      <c r="K249" s="77" t="s">
        <v>162</v>
      </c>
      <c r="L249" s="77" t="s">
        <v>162</v>
      </c>
      <c r="M249" s="77" t="s">
        <v>1026</v>
      </c>
      <c r="N249" s="69" t="s">
        <v>169</v>
      </c>
    </row>
    <row r="250" spans="1:14" ht="25.5">
      <c r="A250" s="105"/>
      <c r="B250" s="1046"/>
      <c r="C250" s="34">
        <v>27</v>
      </c>
      <c r="D250" s="65" t="s">
        <v>20</v>
      </c>
      <c r="E250" s="68" t="s">
        <v>258</v>
      </c>
      <c r="F250" s="149">
        <v>2</v>
      </c>
      <c r="G250" s="94">
        <v>4</v>
      </c>
      <c r="H250" s="86">
        <v>4</v>
      </c>
      <c r="I250" s="77"/>
      <c r="J250" s="63" t="s">
        <v>1246</v>
      </c>
      <c r="K250" s="77" t="s">
        <v>350</v>
      </c>
      <c r="L250" s="77" t="s">
        <v>965</v>
      </c>
      <c r="M250" s="77" t="s">
        <v>1027</v>
      </c>
      <c r="N250" s="69" t="s">
        <v>169</v>
      </c>
    </row>
    <row r="251" spans="1:14" ht="38.25">
      <c r="A251" s="105"/>
      <c r="B251" s="1046"/>
      <c r="C251" s="77" t="s">
        <v>306</v>
      </c>
      <c r="D251" s="65" t="s">
        <v>20</v>
      </c>
      <c r="E251" s="75" t="s">
        <v>258</v>
      </c>
      <c r="F251" s="149"/>
      <c r="G251" s="94"/>
      <c r="H251" s="85"/>
      <c r="I251" s="77"/>
      <c r="J251" s="392" t="s">
        <v>308</v>
      </c>
      <c r="K251" s="77" t="s">
        <v>100</v>
      </c>
      <c r="L251" s="77" t="s">
        <v>1034</v>
      </c>
      <c r="M251" s="77" t="s">
        <v>1035</v>
      </c>
      <c r="N251" s="69" t="s">
        <v>169</v>
      </c>
    </row>
    <row r="252" spans="1:14" ht="39" thickBot="1">
      <c r="A252" s="105"/>
      <c r="B252" s="1046"/>
      <c r="C252" s="77" t="s">
        <v>306</v>
      </c>
      <c r="D252" s="65" t="s">
        <v>20</v>
      </c>
      <c r="E252" s="75" t="s">
        <v>258</v>
      </c>
      <c r="F252" s="156">
        <v>0</v>
      </c>
      <c r="G252" s="94">
        <v>1.5</v>
      </c>
      <c r="H252" s="85">
        <v>1.5</v>
      </c>
      <c r="I252" s="77"/>
      <c r="J252" s="392" t="s">
        <v>309</v>
      </c>
      <c r="K252" s="77"/>
      <c r="L252" s="77" t="s">
        <v>185</v>
      </c>
      <c r="M252" s="77" t="s">
        <v>1019</v>
      </c>
      <c r="N252" s="69" t="s">
        <v>169</v>
      </c>
    </row>
    <row r="253" spans="1:14" ht="13.5" thickBot="1">
      <c r="A253" s="121"/>
      <c r="B253" s="1047"/>
      <c r="C253" s="77"/>
      <c r="D253" s="977" t="s">
        <v>16</v>
      </c>
      <c r="E253" s="1027"/>
      <c r="F253" s="356">
        <f>SUM(F246:F252)</f>
        <v>34.1</v>
      </c>
      <c r="G253" s="96">
        <f>SUM(G246:G252)</f>
        <v>25.5</v>
      </c>
      <c r="H253" s="133">
        <f>SUM(H246:H252)</f>
        <v>26.5</v>
      </c>
      <c r="I253" s="77"/>
      <c r="J253" s="392"/>
      <c r="K253" s="77"/>
      <c r="L253" s="77"/>
      <c r="M253" s="77"/>
      <c r="N253" s="69"/>
    </row>
    <row r="254" spans="1:14" ht="51">
      <c r="A254" s="107" t="s">
        <v>1421</v>
      </c>
      <c r="B254" s="1048" t="s">
        <v>311</v>
      </c>
      <c r="C254" s="38">
        <v>1</v>
      </c>
      <c r="D254" s="65" t="s">
        <v>20</v>
      </c>
      <c r="E254" s="75" t="s">
        <v>130</v>
      </c>
      <c r="F254" s="97"/>
      <c r="G254" s="94">
        <v>193</v>
      </c>
      <c r="H254" s="86">
        <v>84</v>
      </c>
      <c r="I254" s="377" t="s">
        <v>310</v>
      </c>
      <c r="J254" s="532" t="s">
        <v>312</v>
      </c>
      <c r="K254" s="77"/>
      <c r="L254" s="77" t="s">
        <v>9</v>
      </c>
      <c r="M254" s="77" t="s">
        <v>9</v>
      </c>
      <c r="N254" s="144" t="s">
        <v>28</v>
      </c>
    </row>
    <row r="255" spans="1:14" ht="25.5">
      <c r="A255" s="105"/>
      <c r="B255" s="1049"/>
      <c r="C255" s="38">
        <v>19</v>
      </c>
      <c r="D255" s="65" t="s">
        <v>20</v>
      </c>
      <c r="E255" s="75" t="s">
        <v>145</v>
      </c>
      <c r="F255" s="97">
        <v>4</v>
      </c>
      <c r="G255" s="94"/>
      <c r="H255" s="86"/>
      <c r="I255" s="248"/>
      <c r="J255" s="532" t="s">
        <v>1662</v>
      </c>
      <c r="K255" s="77" t="s">
        <v>8</v>
      </c>
      <c r="L255" s="77"/>
      <c r="M255" s="77"/>
      <c r="N255" s="144" t="s">
        <v>151</v>
      </c>
    </row>
    <row r="256" spans="1:14" ht="38.25">
      <c r="A256" s="105"/>
      <c r="B256" s="1049"/>
      <c r="C256" s="38">
        <v>1</v>
      </c>
      <c r="D256" s="65" t="s">
        <v>79</v>
      </c>
      <c r="E256" s="75" t="s">
        <v>130</v>
      </c>
      <c r="F256" s="97"/>
      <c r="G256" s="94">
        <v>260</v>
      </c>
      <c r="H256" s="86"/>
      <c r="I256" s="248"/>
      <c r="J256" s="532" t="s">
        <v>1324</v>
      </c>
      <c r="K256" s="77"/>
      <c r="L256" s="77" t="s">
        <v>1309</v>
      </c>
      <c r="M256" s="77"/>
      <c r="N256" s="144" t="s">
        <v>28</v>
      </c>
    </row>
    <row r="257" spans="1:14" ht="25.5">
      <c r="A257" s="105"/>
      <c r="B257" s="1049"/>
      <c r="C257" s="38">
        <v>1</v>
      </c>
      <c r="D257" s="65" t="s">
        <v>79</v>
      </c>
      <c r="E257" s="75" t="s">
        <v>130</v>
      </c>
      <c r="F257" s="97"/>
      <c r="G257" s="94">
        <v>150</v>
      </c>
      <c r="H257" s="86"/>
      <c r="I257" s="248"/>
      <c r="J257" s="532" t="s">
        <v>1323</v>
      </c>
      <c r="K257" s="77"/>
      <c r="L257" s="77" t="s">
        <v>1310</v>
      </c>
      <c r="M257" s="77"/>
      <c r="N257" s="144" t="s">
        <v>28</v>
      </c>
    </row>
    <row r="258" spans="1:14" ht="38.25">
      <c r="A258" s="105"/>
      <c r="B258" s="1049"/>
      <c r="C258" s="38">
        <v>1</v>
      </c>
      <c r="D258" s="65" t="s">
        <v>79</v>
      </c>
      <c r="E258" s="75" t="s">
        <v>130</v>
      </c>
      <c r="F258" s="97"/>
      <c r="G258" s="94"/>
      <c r="H258" s="86">
        <v>250</v>
      </c>
      <c r="I258" s="248"/>
      <c r="J258" s="532" t="s">
        <v>1312</v>
      </c>
      <c r="K258" s="77"/>
      <c r="L258" s="77"/>
      <c r="M258" s="77" t="s">
        <v>1313</v>
      </c>
      <c r="N258" s="144" t="s">
        <v>28</v>
      </c>
    </row>
    <row r="259" spans="1:14" ht="26.25" thickBot="1">
      <c r="A259" s="105"/>
      <c r="B259" s="1049"/>
      <c r="C259" s="38">
        <v>1</v>
      </c>
      <c r="D259" s="65" t="s">
        <v>79</v>
      </c>
      <c r="E259" s="75" t="s">
        <v>130</v>
      </c>
      <c r="F259" s="97"/>
      <c r="G259" s="94">
        <v>125</v>
      </c>
      <c r="H259" s="86"/>
      <c r="I259" s="248"/>
      <c r="J259" s="402" t="s">
        <v>1322</v>
      </c>
      <c r="K259" s="77"/>
      <c r="L259" s="77" t="s">
        <v>1311</v>
      </c>
      <c r="M259" s="77"/>
      <c r="N259" s="144" t="s">
        <v>28</v>
      </c>
    </row>
    <row r="260" spans="1:14" ht="13.5" thickBot="1">
      <c r="A260" s="121"/>
      <c r="B260" s="1050"/>
      <c r="C260" s="112"/>
      <c r="D260" s="956" t="s">
        <v>16</v>
      </c>
      <c r="E260" s="1027"/>
      <c r="F260" s="92">
        <f>SUM(F254:F259)</f>
        <v>4</v>
      </c>
      <c r="G260" s="96">
        <f>SUM(G254:G259)</f>
        <v>728</v>
      </c>
      <c r="H260" s="133">
        <f>SUM(H254:H259)</f>
        <v>334</v>
      </c>
      <c r="I260" s="32"/>
      <c r="J260" s="520"/>
      <c r="K260" s="10"/>
      <c r="L260" s="10"/>
      <c r="M260" s="10"/>
      <c r="N260" s="144"/>
    </row>
    <row r="261" spans="1:14" ht="13.5" thickBot="1">
      <c r="A261" s="93" t="s">
        <v>1419</v>
      </c>
      <c r="B261" s="207" t="s">
        <v>15</v>
      </c>
      <c r="C261" s="199"/>
      <c r="D261" s="199"/>
      <c r="E261" s="200"/>
      <c r="F261" s="92">
        <f t="shared" ref="F261:H261" si="39">SUM(F253+F260)</f>
        <v>38.1</v>
      </c>
      <c r="G261" s="96">
        <f>SUM(G253+G260)</f>
        <v>753.5</v>
      </c>
      <c r="H261" s="133">
        <f t="shared" si="39"/>
        <v>360.5</v>
      </c>
      <c r="I261" s="526"/>
      <c r="J261" s="392"/>
      <c r="K261" s="10"/>
      <c r="L261" s="10"/>
      <c r="M261" s="10"/>
      <c r="N261" s="142"/>
    </row>
    <row r="262" spans="1:14" ht="13.5" thickBot="1">
      <c r="A262" s="511" t="s">
        <v>5</v>
      </c>
      <c r="B262" s="510" t="s">
        <v>17</v>
      </c>
      <c r="C262" s="511"/>
      <c r="D262" s="511"/>
      <c r="E262" s="512"/>
      <c r="F262" s="92">
        <f t="shared" ref="F262" si="40">SUM(F261)</f>
        <v>38.1</v>
      </c>
      <c r="G262" s="96">
        <f>SUM(G261)</f>
        <v>753.5</v>
      </c>
      <c r="H262" s="133">
        <f t="shared" ref="H262" si="41">SUM(H261)</f>
        <v>360.5</v>
      </c>
      <c r="I262" s="10"/>
      <c r="J262" s="392"/>
      <c r="K262" s="10"/>
      <c r="L262" s="10"/>
      <c r="M262" s="10"/>
      <c r="N262" s="142"/>
    </row>
    <row r="263" spans="1:14" ht="13.5" thickBot="1">
      <c r="A263" s="509" t="s">
        <v>6</v>
      </c>
      <c r="B263" s="1051" t="s">
        <v>313</v>
      </c>
      <c r="C263" s="1052"/>
      <c r="D263" s="1052"/>
      <c r="E263" s="1052"/>
      <c r="F263" s="175"/>
      <c r="G263" s="175"/>
      <c r="H263" s="517"/>
      <c r="I263" s="34"/>
      <c r="J263" s="22"/>
      <c r="K263" s="10"/>
      <c r="L263" s="10"/>
      <c r="M263" s="10"/>
      <c r="N263" s="142"/>
    </row>
    <row r="264" spans="1:14" ht="13.5" thickBot="1">
      <c r="A264" s="227" t="s">
        <v>1422</v>
      </c>
      <c r="B264" s="1053" t="s">
        <v>314</v>
      </c>
      <c r="C264" s="1054"/>
      <c r="D264" s="1054"/>
      <c r="E264" s="1054"/>
      <c r="F264" s="176"/>
      <c r="G264" s="176"/>
      <c r="H264" s="518"/>
      <c r="I264" s="535"/>
      <c r="J264" s="22"/>
      <c r="K264" s="10"/>
      <c r="L264" s="10"/>
      <c r="M264" s="10"/>
      <c r="N264" s="144"/>
    </row>
    <row r="265" spans="1:14" ht="38.25">
      <c r="A265" s="107" t="s">
        <v>1423</v>
      </c>
      <c r="B265" s="1059" t="s">
        <v>315</v>
      </c>
      <c r="C265" s="177" t="s">
        <v>316</v>
      </c>
      <c r="D265" s="65" t="s">
        <v>20</v>
      </c>
      <c r="E265" s="68" t="s">
        <v>317</v>
      </c>
      <c r="F265" s="406">
        <v>39.700000000000003</v>
      </c>
      <c r="G265" s="406">
        <v>52</v>
      </c>
      <c r="H265" s="519">
        <v>56</v>
      </c>
      <c r="I265" s="1040" t="s">
        <v>1639</v>
      </c>
      <c r="J265" s="533" t="s">
        <v>318</v>
      </c>
      <c r="K265" s="409" t="s">
        <v>980</v>
      </c>
      <c r="L265" s="409" t="s">
        <v>981</v>
      </c>
      <c r="M265" s="409" t="s">
        <v>982</v>
      </c>
      <c r="N265" s="22" t="s">
        <v>266</v>
      </c>
    </row>
    <row r="266" spans="1:14" ht="25.5">
      <c r="A266" s="105"/>
      <c r="B266" s="1049"/>
      <c r="C266" s="177" t="s">
        <v>316</v>
      </c>
      <c r="D266" s="65" t="s">
        <v>20</v>
      </c>
      <c r="E266" s="68" t="s">
        <v>317</v>
      </c>
      <c r="F266" s="407">
        <v>5.2</v>
      </c>
      <c r="G266" s="408"/>
      <c r="H266" s="407"/>
      <c r="I266" s="1040"/>
      <c r="J266" s="533" t="s">
        <v>319</v>
      </c>
      <c r="K266" s="409" t="s">
        <v>983</v>
      </c>
      <c r="L266" s="409" t="s">
        <v>984</v>
      </c>
      <c r="M266" s="409" t="s">
        <v>985</v>
      </c>
      <c r="N266" s="22" t="s">
        <v>266</v>
      </c>
    </row>
    <row r="267" spans="1:14" ht="38.25">
      <c r="A267" s="105"/>
      <c r="B267" s="1049"/>
      <c r="C267" s="177" t="s">
        <v>316</v>
      </c>
      <c r="D267" s="65" t="s">
        <v>20</v>
      </c>
      <c r="E267" s="68" t="s">
        <v>317</v>
      </c>
      <c r="F267" s="407"/>
      <c r="G267" s="408"/>
      <c r="H267" s="407"/>
      <c r="I267" s="1040"/>
      <c r="J267" s="533" t="s">
        <v>320</v>
      </c>
      <c r="K267" s="409">
        <v>5</v>
      </c>
      <c r="L267" s="409">
        <v>6</v>
      </c>
      <c r="M267" s="409">
        <v>7</v>
      </c>
      <c r="N267" s="22" t="s">
        <v>266</v>
      </c>
    </row>
    <row r="268" spans="1:14" ht="25.5">
      <c r="A268" s="105"/>
      <c r="B268" s="1049"/>
      <c r="C268" s="177" t="s">
        <v>316</v>
      </c>
      <c r="D268" s="65" t="s">
        <v>20</v>
      </c>
      <c r="E268" s="68" t="s">
        <v>321</v>
      </c>
      <c r="F268" s="407">
        <v>10.199999999999999</v>
      </c>
      <c r="G268" s="407">
        <v>8</v>
      </c>
      <c r="H268" s="407">
        <v>9</v>
      </c>
      <c r="I268" s="1040"/>
      <c r="J268" s="534" t="s">
        <v>322</v>
      </c>
      <c r="K268" s="410">
        <v>3</v>
      </c>
      <c r="L268" s="410">
        <v>4</v>
      </c>
      <c r="M268" s="410">
        <v>5</v>
      </c>
      <c r="N268" s="22" t="s">
        <v>266</v>
      </c>
    </row>
    <row r="269" spans="1:14" ht="38.25">
      <c r="A269" s="105"/>
      <c r="B269" s="1049"/>
      <c r="C269" s="177" t="s">
        <v>316</v>
      </c>
      <c r="D269" s="65" t="s">
        <v>20</v>
      </c>
      <c r="E269" s="68" t="s">
        <v>317</v>
      </c>
      <c r="F269" s="406">
        <v>4</v>
      </c>
      <c r="G269" s="406">
        <v>4.5</v>
      </c>
      <c r="H269" s="406">
        <v>5</v>
      </c>
      <c r="I269" s="1040"/>
      <c r="J269" s="534" t="s">
        <v>1223</v>
      </c>
      <c r="K269" s="410" t="s">
        <v>1224</v>
      </c>
      <c r="L269" s="410" t="s">
        <v>986</v>
      </c>
      <c r="M269" s="410" t="s">
        <v>987</v>
      </c>
      <c r="N269" s="22" t="s">
        <v>266</v>
      </c>
    </row>
    <row r="270" spans="1:14" ht="25.5">
      <c r="A270" s="105"/>
      <c r="B270" s="1049"/>
      <c r="C270" s="177" t="s">
        <v>316</v>
      </c>
      <c r="D270" s="65" t="s">
        <v>20</v>
      </c>
      <c r="E270" s="68" t="s">
        <v>317</v>
      </c>
      <c r="F270" s="407">
        <v>2</v>
      </c>
      <c r="G270" s="407">
        <v>5</v>
      </c>
      <c r="H270" s="407">
        <v>5</v>
      </c>
      <c r="I270" s="1040"/>
      <c r="J270" s="534" t="s">
        <v>1607</v>
      </c>
      <c r="K270" s="410" t="s">
        <v>988</v>
      </c>
      <c r="L270" s="410" t="s">
        <v>989</v>
      </c>
      <c r="M270" s="410" t="s">
        <v>990</v>
      </c>
      <c r="N270" s="22" t="s">
        <v>266</v>
      </c>
    </row>
    <row r="271" spans="1:14" ht="127.5">
      <c r="A271" s="105"/>
      <c r="B271" s="1049"/>
      <c r="C271" s="177" t="s">
        <v>316</v>
      </c>
      <c r="D271" s="185" t="s">
        <v>59</v>
      </c>
      <c r="E271" s="183" t="s">
        <v>317</v>
      </c>
      <c r="F271" s="179">
        <v>22</v>
      </c>
      <c r="G271" s="407">
        <v>22</v>
      </c>
      <c r="H271" s="407"/>
      <c r="I271" s="1040"/>
      <c r="J271" s="63" t="s">
        <v>995</v>
      </c>
      <c r="K271" s="178" t="s">
        <v>996</v>
      </c>
      <c r="L271" s="178" t="s">
        <v>997</v>
      </c>
      <c r="M271" s="178" t="s">
        <v>997</v>
      </c>
      <c r="N271" s="22" t="s">
        <v>266</v>
      </c>
    </row>
    <row r="272" spans="1:14" ht="140.25">
      <c r="A272" s="105"/>
      <c r="B272" s="1049"/>
      <c r="C272" s="177" t="s">
        <v>316</v>
      </c>
      <c r="D272" s="185" t="s">
        <v>59</v>
      </c>
      <c r="E272" s="183" t="s">
        <v>317</v>
      </c>
      <c r="F272" s="179">
        <v>13</v>
      </c>
      <c r="G272" s="407">
        <v>15</v>
      </c>
      <c r="H272" s="407">
        <v>17</v>
      </c>
      <c r="I272" s="1040"/>
      <c r="J272" s="63" t="s">
        <v>993</v>
      </c>
      <c r="K272" s="178" t="s">
        <v>994</v>
      </c>
      <c r="L272" s="178" t="s">
        <v>994</v>
      </c>
      <c r="M272" s="178" t="s">
        <v>994</v>
      </c>
      <c r="N272" s="22" t="s">
        <v>266</v>
      </c>
    </row>
    <row r="273" spans="1:14" ht="114.75">
      <c r="A273" s="105"/>
      <c r="B273" s="1049"/>
      <c r="C273" s="177" t="s">
        <v>316</v>
      </c>
      <c r="D273" s="185" t="s">
        <v>59</v>
      </c>
      <c r="E273" s="183" t="s">
        <v>317</v>
      </c>
      <c r="F273" s="179">
        <v>21.6</v>
      </c>
      <c r="G273" s="179">
        <v>25</v>
      </c>
      <c r="H273" s="179">
        <v>30</v>
      </c>
      <c r="I273" s="1040"/>
      <c r="J273" s="63" t="s">
        <v>323</v>
      </c>
      <c r="K273" s="178" t="s">
        <v>991</v>
      </c>
      <c r="L273" s="178" t="s">
        <v>992</v>
      </c>
      <c r="M273" s="178" t="s">
        <v>992</v>
      </c>
      <c r="N273" s="22" t="s">
        <v>266</v>
      </c>
    </row>
    <row r="274" spans="1:14" ht="89.25">
      <c r="A274" s="105"/>
      <c r="B274" s="1049"/>
      <c r="C274" s="177" t="s">
        <v>1012</v>
      </c>
      <c r="D274" s="185" t="s">
        <v>59</v>
      </c>
      <c r="E274" s="183" t="s">
        <v>317</v>
      </c>
      <c r="F274" s="179">
        <v>68.2</v>
      </c>
      <c r="G274" s="179">
        <v>68.2</v>
      </c>
      <c r="H274" s="179">
        <v>68.2</v>
      </c>
      <c r="I274" s="1040"/>
      <c r="J274" s="63" t="s">
        <v>1325</v>
      </c>
      <c r="K274" s="178">
        <v>30</v>
      </c>
      <c r="L274" s="178">
        <v>30</v>
      </c>
      <c r="M274" s="178">
        <v>30</v>
      </c>
      <c r="N274" s="22" t="s">
        <v>266</v>
      </c>
    </row>
    <row r="275" spans="1:14" ht="115.5" thickBot="1">
      <c r="A275" s="105"/>
      <c r="B275" s="1049"/>
      <c r="C275" s="184" t="s">
        <v>316</v>
      </c>
      <c r="D275" s="185" t="s">
        <v>59</v>
      </c>
      <c r="E275" s="183" t="s">
        <v>317</v>
      </c>
      <c r="F275" s="179">
        <v>12.4</v>
      </c>
      <c r="G275" s="179">
        <v>13</v>
      </c>
      <c r="H275" s="179">
        <v>13</v>
      </c>
      <c r="I275" s="1040"/>
      <c r="J275" s="63" t="s">
        <v>998</v>
      </c>
      <c r="K275" s="178" t="s">
        <v>999</v>
      </c>
      <c r="L275" s="178" t="s">
        <v>1000</v>
      </c>
      <c r="M275" s="178" t="s">
        <v>1001</v>
      </c>
      <c r="N275" s="22" t="s">
        <v>266</v>
      </c>
    </row>
    <row r="276" spans="1:14" ht="13.5" thickBot="1">
      <c r="A276" s="121"/>
      <c r="B276" s="1056"/>
      <c r="C276" s="112"/>
      <c r="D276" s="956" t="s">
        <v>16</v>
      </c>
      <c r="E276" s="1027"/>
      <c r="F276" s="92">
        <f t="shared" ref="F276" si="42">SUM(F265:F275)</f>
        <v>198.30000000000004</v>
      </c>
      <c r="G276" s="133">
        <f>SUM(G265:G275)</f>
        <v>212.7</v>
      </c>
      <c r="H276" s="133">
        <f t="shared" ref="H276" si="43">SUM(H265:H275)</f>
        <v>203.2</v>
      </c>
      <c r="I276" s="1040"/>
      <c r="J276" s="520"/>
      <c r="K276" s="10"/>
      <c r="L276" s="10"/>
      <c r="M276" s="10"/>
      <c r="N276" s="144"/>
    </row>
    <row r="277" spans="1:14" ht="51">
      <c r="A277" s="107" t="s">
        <v>1424</v>
      </c>
      <c r="B277" s="1048" t="s">
        <v>324</v>
      </c>
      <c r="C277" s="76" t="s">
        <v>8</v>
      </c>
      <c r="D277" s="186" t="s">
        <v>20</v>
      </c>
      <c r="E277" s="187" t="s">
        <v>325</v>
      </c>
      <c r="F277" s="146">
        <v>4.2</v>
      </c>
      <c r="G277" s="161">
        <v>14</v>
      </c>
      <c r="H277" s="161">
        <v>14</v>
      </c>
      <c r="I277" s="1040" t="s">
        <v>1640</v>
      </c>
      <c r="J277" s="524" t="s">
        <v>1819</v>
      </c>
      <c r="K277" s="188" t="s">
        <v>1820</v>
      </c>
      <c r="L277" s="188" t="s">
        <v>1820</v>
      </c>
      <c r="M277" s="188" t="s">
        <v>1820</v>
      </c>
      <c r="N277" s="144" t="s">
        <v>28</v>
      </c>
    </row>
    <row r="278" spans="1:14" ht="13.5" thickBot="1">
      <c r="A278" s="105"/>
      <c r="B278" s="1049"/>
      <c r="C278" s="76"/>
      <c r="D278" s="186"/>
      <c r="E278" s="187"/>
      <c r="F278" s="419"/>
      <c r="G278" s="161"/>
      <c r="H278" s="161"/>
      <c r="I278" s="1040"/>
      <c r="J278" s="524"/>
      <c r="K278" s="189"/>
      <c r="L278" s="188"/>
      <c r="M278" s="188"/>
      <c r="N278" s="144"/>
    </row>
    <row r="279" spans="1:14" ht="13.5" thickBot="1">
      <c r="A279" s="121"/>
      <c r="B279" s="1050"/>
      <c r="C279" s="112"/>
      <c r="D279" s="956" t="s">
        <v>16</v>
      </c>
      <c r="E279" s="1027"/>
      <c r="F279" s="92">
        <f t="shared" ref="F279" si="44">SUM(F277:F278)</f>
        <v>4.2</v>
      </c>
      <c r="G279" s="92">
        <f t="shared" ref="G279:H279" si="45">SUM(G277:G278)</f>
        <v>14</v>
      </c>
      <c r="H279" s="133">
        <f t="shared" si="45"/>
        <v>14</v>
      </c>
      <c r="I279" s="1040"/>
      <c r="J279" s="520"/>
      <c r="K279" s="10"/>
      <c r="L279" s="10"/>
      <c r="M279" s="10"/>
      <c r="N279" s="144"/>
    </row>
    <row r="280" spans="1:14" ht="15" thickBot="1">
      <c r="A280" s="668" t="s">
        <v>1422</v>
      </c>
      <c r="B280" s="971" t="s">
        <v>15</v>
      </c>
      <c r="C280" s="972"/>
      <c r="D280" s="972"/>
      <c r="E280" s="973"/>
      <c r="F280" s="190">
        <f>SUM(F276+F279)</f>
        <v>202.50000000000003</v>
      </c>
      <c r="G280" s="190">
        <f>SUM(G276+G279)</f>
        <v>226.7</v>
      </c>
      <c r="H280" s="191">
        <f>SUM(H276+H279)</f>
        <v>217.2</v>
      </c>
      <c r="I280" s="10"/>
      <c r="J280" s="392"/>
      <c r="K280" s="10"/>
      <c r="L280" s="10"/>
      <c r="M280" s="10"/>
      <c r="N280" s="142"/>
    </row>
    <row r="281" spans="1:14" ht="15" thickBot="1">
      <c r="A281" s="666" t="s">
        <v>6</v>
      </c>
      <c r="B281" s="971" t="s">
        <v>17</v>
      </c>
      <c r="C281" s="972"/>
      <c r="D281" s="972"/>
      <c r="E281" s="973"/>
      <c r="F281" s="92">
        <f t="shared" ref="F281" si="46">SUM(F280)</f>
        <v>202.50000000000003</v>
      </c>
      <c r="G281" s="92">
        <f t="shared" ref="G281:H281" si="47">SUM(G280)</f>
        <v>226.7</v>
      </c>
      <c r="H281" s="133">
        <f t="shared" si="47"/>
        <v>217.2</v>
      </c>
      <c r="I281" s="10"/>
      <c r="J281" s="392"/>
      <c r="K281" s="10"/>
      <c r="L281" s="10"/>
      <c r="M281" s="10"/>
      <c r="N281" s="142"/>
    </row>
    <row r="282" spans="1:14" ht="15" thickBot="1">
      <c r="A282" s="1005" t="s">
        <v>389</v>
      </c>
      <c r="B282" s="1005"/>
      <c r="C282" s="1005"/>
      <c r="D282" s="1005"/>
      <c r="E282" s="1006"/>
      <c r="F282" s="92">
        <f>SUM(F243+F262+F281)</f>
        <v>11417.081</v>
      </c>
      <c r="G282" s="92">
        <f>SUM(G243+G262+G281)</f>
        <v>15997.5</v>
      </c>
      <c r="H282" s="133">
        <f>SUM(H243+H262+H281)</f>
        <v>11615.6</v>
      </c>
      <c r="I282" s="103"/>
      <c r="J282" s="392"/>
      <c r="K282" s="10"/>
      <c r="L282" s="10"/>
      <c r="M282" s="10"/>
      <c r="N282" s="142"/>
    </row>
    <row r="283" spans="1:14" ht="13.5" thickBot="1">
      <c r="A283" s="481"/>
      <c r="B283" s="26"/>
      <c r="C283" s="26"/>
      <c r="D283" s="26"/>
      <c r="E283" s="26"/>
      <c r="F283" s="138"/>
      <c r="G283" s="138"/>
      <c r="H283" s="138"/>
      <c r="I283" s="44"/>
      <c r="J283" s="192"/>
      <c r="K283" s="193"/>
      <c r="L283" s="193"/>
      <c r="M283" s="193"/>
      <c r="N283" s="194"/>
    </row>
    <row r="284" spans="1:14" s="26" customFormat="1" ht="26.25" thickBot="1">
      <c r="A284" s="1011" t="s">
        <v>1388</v>
      </c>
      <c r="B284" s="1012"/>
      <c r="C284" s="1012"/>
      <c r="D284" s="1012"/>
      <c r="E284" s="1013"/>
      <c r="F284" s="673" t="s">
        <v>115</v>
      </c>
      <c r="G284" s="53" t="s">
        <v>83</v>
      </c>
      <c r="H284" s="53" t="s">
        <v>116</v>
      </c>
      <c r="I284" s="197"/>
      <c r="J284" s="54"/>
      <c r="K284" s="54"/>
      <c r="L284" s="54"/>
      <c r="M284" s="23"/>
    </row>
    <row r="285" spans="1:14" ht="13.5" thickBot="1">
      <c r="A285" s="987" t="s">
        <v>123</v>
      </c>
      <c r="B285" s="988"/>
      <c r="C285" s="988"/>
      <c r="D285" s="988"/>
      <c r="E285" s="989"/>
      <c r="F285" s="133">
        <f>SUM(F286:F291)</f>
        <v>11279.880999999999</v>
      </c>
      <c r="G285" s="96">
        <f>SUM(G286:G291)</f>
        <v>11995.3</v>
      </c>
      <c r="H285" s="96">
        <f>SUM(H286:H291)</f>
        <v>10737.4</v>
      </c>
      <c r="I285" s="125"/>
      <c r="J285" s="195"/>
      <c r="K285" s="193"/>
      <c r="L285" s="193"/>
      <c r="M285" s="193"/>
      <c r="N285" s="23"/>
    </row>
    <row r="286" spans="1:14">
      <c r="A286" s="1014" t="s">
        <v>117</v>
      </c>
      <c r="B286" s="1015"/>
      <c r="C286" s="1015"/>
      <c r="D286" s="1015"/>
      <c r="E286" s="1016"/>
      <c r="F286" s="134">
        <f>SUMIF(D10:D284,"SB",F10:F284)</f>
        <v>4863.1599999999989</v>
      </c>
      <c r="G286" s="150">
        <f>SUMIF(D9:D284,"SB",G9:G284)</f>
        <v>6178.2</v>
      </c>
      <c r="H286" s="150">
        <f>SUMIF(D11:D284,"SB",H11:H284)</f>
        <v>4712.2999999999993</v>
      </c>
      <c r="I286" s="197"/>
      <c r="J286" s="195"/>
      <c r="K286" s="54"/>
      <c r="L286" s="54"/>
      <c r="M286" s="54"/>
      <c r="N286" s="23"/>
    </row>
    <row r="287" spans="1:14">
      <c r="A287" s="978" t="s">
        <v>118</v>
      </c>
      <c r="B287" s="979"/>
      <c r="C287" s="979"/>
      <c r="D287" s="979"/>
      <c r="E287" s="980"/>
      <c r="F287" s="134">
        <f>SUMIF(D8:D285,"VD",F8:F285)</f>
        <v>5700.3460000000005</v>
      </c>
      <c r="G287" s="150">
        <f>SUMIF(D9:D284,"VD",G9:G284)</f>
        <v>5505.9</v>
      </c>
      <c r="H287" s="150">
        <f>SUMIF(D11:D284,"VD",H11:H284)</f>
        <v>5712.9</v>
      </c>
      <c r="I287" s="197"/>
      <c r="J287" s="195"/>
      <c r="K287" s="54"/>
      <c r="L287" s="54"/>
      <c r="M287" s="54"/>
      <c r="N287" s="23"/>
    </row>
    <row r="288" spans="1:14">
      <c r="A288" s="978" t="s">
        <v>119</v>
      </c>
      <c r="B288" s="979"/>
      <c r="C288" s="979"/>
      <c r="D288" s="979"/>
      <c r="E288" s="980"/>
      <c r="F288" s="134">
        <f>SUMIF(D8:D286,"SP",F8:F286)</f>
        <v>366.7</v>
      </c>
      <c r="G288" s="150">
        <f>SUMIF(D9:D284,"SP",G9:G284)</f>
        <v>311.2</v>
      </c>
      <c r="H288" s="150">
        <f>SUMIF(D11:D284,"SP",H11:H284)</f>
        <v>312.2</v>
      </c>
      <c r="I288" s="44"/>
      <c r="J288" s="195"/>
      <c r="K288" s="54"/>
      <c r="L288" s="54"/>
      <c r="M288" s="54"/>
      <c r="N288" s="23"/>
    </row>
    <row r="289" spans="1:14">
      <c r="A289" s="978" t="s">
        <v>120</v>
      </c>
      <c r="B289" s="979"/>
      <c r="C289" s="979"/>
      <c r="D289" s="979"/>
      <c r="E289" s="980"/>
      <c r="F289" s="134">
        <f>SUMIF(D8:D287,"ESB",F8:F287)</f>
        <v>349.67500000000001</v>
      </c>
      <c r="G289" s="150">
        <f>SUMIF(D9:D284,"ESB",G9:G284)</f>
        <v>0</v>
      </c>
      <c r="H289" s="150">
        <f>SUMIF(D11:D284,"ESB",H11:H284)</f>
        <v>0</v>
      </c>
      <c r="I289" s="197"/>
      <c r="J289" s="195"/>
      <c r="K289" s="54"/>
      <c r="L289" s="54"/>
      <c r="M289" s="54"/>
      <c r="N289" s="23"/>
    </row>
    <row r="290" spans="1:14">
      <c r="A290" s="978" t="s">
        <v>121</v>
      </c>
      <c r="B290" s="979"/>
      <c r="C290" s="979"/>
      <c r="D290" s="979"/>
      <c r="E290" s="980"/>
      <c r="F290" s="134">
        <f>SUMIF(D9:D288,"SL",F9:F288)</f>
        <v>0</v>
      </c>
      <c r="G290" s="150">
        <f>SUMIF(D9:D284,"SL",G9:G284)</f>
        <v>0</v>
      </c>
      <c r="H290" s="150">
        <f>SUMIF(D11:D284,"SL",H11:H284)</f>
        <v>0</v>
      </c>
      <c r="I290" s="197"/>
      <c r="J290" s="195"/>
      <c r="K290" s="54"/>
      <c r="L290" s="54"/>
      <c r="M290" s="54"/>
      <c r="N290" s="23"/>
    </row>
    <row r="291" spans="1:14" ht="13.5" thickBot="1">
      <c r="A291" s="981" t="s">
        <v>122</v>
      </c>
      <c r="B291" s="982"/>
      <c r="C291" s="982"/>
      <c r="D291" s="982"/>
      <c r="E291" s="983"/>
      <c r="F291" s="134">
        <f>SUMIF(D10:D289,"AML",F10:F289)</f>
        <v>0</v>
      </c>
      <c r="G291" s="150">
        <f>SUMIF(D8:D280,"AML",G8:G280)</f>
        <v>0</v>
      </c>
      <c r="H291" s="94">
        <f>SUMIF(D10:D281,"AML",H10:H281)</f>
        <v>0</v>
      </c>
      <c r="I291" s="197"/>
      <c r="J291" s="195"/>
      <c r="K291" s="54"/>
      <c r="L291" s="54"/>
      <c r="M291" s="54"/>
      <c r="N291" s="23"/>
    </row>
    <row r="292" spans="1:14" ht="13.5" thickBot="1">
      <c r="A292" s="987" t="s">
        <v>124</v>
      </c>
      <c r="B292" s="988"/>
      <c r="C292" s="988"/>
      <c r="D292" s="988"/>
      <c r="E292" s="989"/>
      <c r="F292" s="133">
        <f>SUM(F293:F295)</f>
        <v>137.20000000000002</v>
      </c>
      <c r="G292" s="96">
        <f>SUM(G293:G295)</f>
        <v>4002.2</v>
      </c>
      <c r="H292" s="96">
        <f>SUM(H293:H295)</f>
        <v>878.2</v>
      </c>
      <c r="I292" s="197"/>
      <c r="J292" s="195"/>
      <c r="K292" s="54"/>
      <c r="L292" s="54"/>
      <c r="M292" s="54"/>
      <c r="N292" s="23"/>
    </row>
    <row r="293" spans="1:14">
      <c r="A293" s="990" t="s">
        <v>30</v>
      </c>
      <c r="B293" s="991"/>
      <c r="C293" s="991"/>
      <c r="D293" s="991"/>
      <c r="E293" s="992"/>
      <c r="F293" s="134">
        <f>SUMIF(D10:D281,"ES",F10:F281)</f>
        <v>0</v>
      </c>
      <c r="G293" s="134">
        <f>SUMIF(D9:D284,"ES",G9:G284)</f>
        <v>3859</v>
      </c>
      <c r="H293" s="150">
        <f>SUMIF(D8:D284,"ES",H8:H284)</f>
        <v>750</v>
      </c>
      <c r="I293" s="125"/>
      <c r="J293" s="195"/>
      <c r="K293" s="193"/>
      <c r="L293" s="193"/>
      <c r="M293" s="193"/>
      <c r="N293" s="23"/>
    </row>
    <row r="294" spans="1:14">
      <c r="A294" s="962" t="s">
        <v>1267</v>
      </c>
      <c r="B294" s="963"/>
      <c r="C294" s="963"/>
      <c r="D294" s="963"/>
      <c r="E294" s="964"/>
      <c r="F294" s="134">
        <f>SUMIF(D7:D282,"VB",F7:F282)</f>
        <v>137.20000000000002</v>
      </c>
      <c r="G294" s="162">
        <f>SUMIF(D9:D284,"VB",G9:G284)</f>
        <v>143.19999999999999</v>
      </c>
      <c r="H294" s="162">
        <f>SUMIF(D9:D284,"VB",H9:H284)</f>
        <v>128.19999999999999</v>
      </c>
      <c r="I294" s="197"/>
      <c r="J294" s="195"/>
      <c r="K294" s="54"/>
      <c r="L294" s="54"/>
      <c r="M294" s="54"/>
      <c r="N294" s="23"/>
    </row>
    <row r="295" spans="1:14" ht="13.5" thickBot="1">
      <c r="A295" s="965" t="s">
        <v>31</v>
      </c>
      <c r="B295" s="966"/>
      <c r="C295" s="966"/>
      <c r="D295" s="966"/>
      <c r="E295" s="967"/>
      <c r="F295" s="430">
        <f>SUMIF(D8:D283,"Kt.",F8:F283)</f>
        <v>0</v>
      </c>
      <c r="G295" s="460">
        <f>SUMIF(D9:D284,"Kt.",G9:G284)</f>
        <v>0</v>
      </c>
      <c r="H295" s="460">
        <f>SUMIF(D9:D284,"Kt.",H9:H284)</f>
        <v>0</v>
      </c>
      <c r="I295" s="197"/>
      <c r="J295" s="195"/>
      <c r="K295" s="54"/>
      <c r="L295" s="54"/>
      <c r="M295" s="54"/>
      <c r="N295" s="23"/>
    </row>
    <row r="296" spans="1:14" ht="13.5" thickBot="1">
      <c r="A296" s="968" t="s">
        <v>125</v>
      </c>
      <c r="B296" s="969"/>
      <c r="C296" s="969"/>
      <c r="D296" s="969"/>
      <c r="E296" s="970"/>
      <c r="F296" s="674">
        <f>SUM(F285+F292)</f>
        <v>11417.081</v>
      </c>
      <c r="G296" s="513">
        <f>SUM(G285+G292)</f>
        <v>15997.5</v>
      </c>
      <c r="H296" s="513">
        <f>SUM(H285+H292)</f>
        <v>11615.6</v>
      </c>
      <c r="I296" s="197"/>
      <c r="J296" s="195"/>
      <c r="K296" s="54"/>
      <c r="L296" s="54"/>
      <c r="M296" s="54"/>
      <c r="N296" s="23"/>
    </row>
    <row r="297" spans="1:14" ht="13.5" thickBot="1">
      <c r="A297" s="1061" t="s">
        <v>113</v>
      </c>
      <c r="B297" s="1062"/>
      <c r="C297" s="1062"/>
      <c r="D297" s="1062"/>
      <c r="E297" s="1063"/>
      <c r="F297" s="473">
        <f>SUMIF(C8:C279,"1R",F8:F281)</f>
        <v>96</v>
      </c>
      <c r="G297" s="460">
        <f ca="1">SUMIF(C6:D285,"1R",G6:G285)</f>
        <v>2977</v>
      </c>
      <c r="H297" s="460">
        <f>SUMIF(C8:C285,"Kt.",H6:H285)</f>
        <v>0</v>
      </c>
      <c r="I297" s="197"/>
      <c r="J297" s="195"/>
      <c r="K297" s="54"/>
      <c r="L297" s="54"/>
      <c r="M297" s="54"/>
      <c r="N297" s="126"/>
    </row>
    <row r="298" spans="1:14" s="1" customFormat="1" ht="13.5" thickBot="1">
      <c r="A298" s="1061" t="s">
        <v>114</v>
      </c>
      <c r="B298" s="1062"/>
      <c r="C298" s="1062"/>
      <c r="D298" s="1062"/>
      <c r="E298" s="1063"/>
      <c r="F298" s="473">
        <v>1491.1</v>
      </c>
      <c r="G298" s="460">
        <f>SUM(G296-F296)</f>
        <v>4580.4189999999999</v>
      </c>
      <c r="H298" s="460">
        <f>SUM(H296-G296)</f>
        <v>-4381.8999999999996</v>
      </c>
      <c r="I298" s="91"/>
      <c r="J298" s="15"/>
      <c r="K298" s="16"/>
      <c r="L298" s="16"/>
      <c r="M298" s="16"/>
      <c r="N298" s="2"/>
    </row>
    <row r="300" spans="1:14">
      <c r="G300" s="767"/>
      <c r="H300" s="768"/>
    </row>
    <row r="301" spans="1:14">
      <c r="F301" s="770">
        <f>SUBTOTAL(9,F14:F277)</f>
        <v>45259.123999999989</v>
      </c>
    </row>
    <row r="302" spans="1:14">
      <c r="F302" s="770"/>
      <c r="G302" s="770"/>
      <c r="H302" s="770"/>
    </row>
  </sheetData>
  <sheetProtection formatCells="0" formatColumns="0" formatRows="0" sort="0"/>
  <autoFilter ref="A11:N298" xr:uid="{3D12BABD-82E7-4D6F-9EA0-993079C0BB82}"/>
  <mergeCells count="139">
    <mergeCell ref="K1:N1"/>
    <mergeCell ref="J162:J170"/>
    <mergeCell ref="K162:K170"/>
    <mergeCell ref="L162:L170"/>
    <mergeCell ref="M162:M170"/>
    <mergeCell ref="D188:E188"/>
    <mergeCell ref="D216:E216"/>
    <mergeCell ref="D228:E228"/>
    <mergeCell ref="A5:N5"/>
    <mergeCell ref="B14:B15"/>
    <mergeCell ref="N7:N10"/>
    <mergeCell ref="C7:C10"/>
    <mergeCell ref="D7:D10"/>
    <mergeCell ref="E7:E10"/>
    <mergeCell ref="A7:A10"/>
    <mergeCell ref="B12:H12"/>
    <mergeCell ref="B13:H13"/>
    <mergeCell ref="B65:E65"/>
    <mergeCell ref="D63:E63"/>
    <mergeCell ref="D60:E60"/>
    <mergeCell ref="D17:E17"/>
    <mergeCell ref="I132:I142"/>
    <mergeCell ref="D131:E131"/>
    <mergeCell ref="D174:E174"/>
    <mergeCell ref="I265:I276"/>
    <mergeCell ref="I277:I279"/>
    <mergeCell ref="I213:I216"/>
    <mergeCell ref="D112:E112"/>
    <mergeCell ref="D26:E26"/>
    <mergeCell ref="B61:B63"/>
    <mergeCell ref="D84:E84"/>
    <mergeCell ref="D74:E74"/>
    <mergeCell ref="B18:B26"/>
    <mergeCell ref="B27:B31"/>
    <mergeCell ref="B32:B34"/>
    <mergeCell ref="B35:B60"/>
    <mergeCell ref="I61:I63"/>
    <mergeCell ref="D31:E31"/>
    <mergeCell ref="D34:E34"/>
    <mergeCell ref="B205:B212"/>
    <mergeCell ref="B213:B216"/>
    <mergeCell ref="D91:E91"/>
    <mergeCell ref="C94:E94"/>
    <mergeCell ref="B175:B180"/>
    <mergeCell ref="B181:B188"/>
    <mergeCell ref="B92:B94"/>
    <mergeCell ref="I175:I180"/>
    <mergeCell ref="I181:I188"/>
    <mergeCell ref="A295:E295"/>
    <mergeCell ref="A296:E296"/>
    <mergeCell ref="A297:E297"/>
    <mergeCell ref="A298:E298"/>
    <mergeCell ref="A289:E289"/>
    <mergeCell ref="A290:E290"/>
    <mergeCell ref="B217:B222"/>
    <mergeCell ref="B223:B225"/>
    <mergeCell ref="B226:B228"/>
    <mergeCell ref="D222:E222"/>
    <mergeCell ref="D235:E235"/>
    <mergeCell ref="D225:E225"/>
    <mergeCell ref="A291:E291"/>
    <mergeCell ref="A292:E292"/>
    <mergeCell ref="B230:E230"/>
    <mergeCell ref="D238:E238"/>
    <mergeCell ref="D241:E241"/>
    <mergeCell ref="D253:E253"/>
    <mergeCell ref="D260:E260"/>
    <mergeCell ref="A284:E284"/>
    <mergeCell ref="A286:E286"/>
    <mergeCell ref="A288:E288"/>
    <mergeCell ref="B265:B276"/>
    <mergeCell ref="B264:E264"/>
    <mergeCell ref="A293:E293"/>
    <mergeCell ref="B154:B157"/>
    <mergeCell ref="B158:B161"/>
    <mergeCell ref="B162:B174"/>
    <mergeCell ref="A294:E294"/>
    <mergeCell ref="B95:B120"/>
    <mergeCell ref="B121:B131"/>
    <mergeCell ref="B132:B142"/>
    <mergeCell ref="B143:B145"/>
    <mergeCell ref="B146:B153"/>
    <mergeCell ref="A287:E287"/>
    <mergeCell ref="A243:E243"/>
    <mergeCell ref="B231:B235"/>
    <mergeCell ref="B236:B238"/>
    <mergeCell ref="B239:B241"/>
    <mergeCell ref="B246:B253"/>
    <mergeCell ref="A285:E285"/>
    <mergeCell ref="D161:E161"/>
    <mergeCell ref="B189:B200"/>
    <mergeCell ref="B201:B204"/>
    <mergeCell ref="D200:E200"/>
    <mergeCell ref="A282:E282"/>
    <mergeCell ref="D276:E276"/>
    <mergeCell ref="D279:E279"/>
    <mergeCell ref="B277:B279"/>
    <mergeCell ref="B254:B260"/>
    <mergeCell ref="B244:E244"/>
    <mergeCell ref="B245:D245"/>
    <mergeCell ref="B66:B91"/>
    <mergeCell ref="D105:E105"/>
    <mergeCell ref="B263:E263"/>
    <mergeCell ref="B280:E280"/>
    <mergeCell ref="B281:E281"/>
    <mergeCell ref="J201:J203"/>
    <mergeCell ref="K201:K203"/>
    <mergeCell ref="L201:L203"/>
    <mergeCell ref="M201:M203"/>
    <mergeCell ref="I236:I238"/>
    <mergeCell ref="I217:I222"/>
    <mergeCell ref="I223:I225"/>
    <mergeCell ref="I226:I228"/>
    <mergeCell ref="I231:I235"/>
    <mergeCell ref="I201:I204"/>
    <mergeCell ref="I205:I212"/>
    <mergeCell ref="I154:I157"/>
    <mergeCell ref="I158:I161"/>
    <mergeCell ref="I162:I174"/>
    <mergeCell ref="D120:E120"/>
    <mergeCell ref="D212:E212"/>
    <mergeCell ref="D180:E180"/>
    <mergeCell ref="D157:E157"/>
    <mergeCell ref="D153:E153"/>
    <mergeCell ref="D145:E145"/>
    <mergeCell ref="D142:E142"/>
    <mergeCell ref="D204:E204"/>
    <mergeCell ref="K2:N2"/>
    <mergeCell ref="L3:M3"/>
    <mergeCell ref="I14:I17"/>
    <mergeCell ref="I32:I34"/>
    <mergeCell ref="I18:I26"/>
    <mergeCell ref="I27:I31"/>
    <mergeCell ref="I35:I60"/>
    <mergeCell ref="I143:I145"/>
    <mergeCell ref="I146:I153"/>
    <mergeCell ref="I92:I94"/>
    <mergeCell ref="I95:I120"/>
    <mergeCell ref="I66:I91"/>
  </mergeCells>
  <phoneticPr fontId="12" type="noConversion"/>
  <pageMargins left="0.9055118110236221" right="0.31496062992125984" top="0.74803149606299213" bottom="0.74803149606299213" header="0.31496062992125984" footer="0.31496062992125984"/>
  <pageSetup paperSize="9" scale="60" orientation="portrait" r:id="rId1"/>
  <headerFooter>
    <oddHeader>&amp;C&amp;P</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6BDD3-EB34-469A-9F2C-CC201CDECDE5}">
  <sheetPr codeName="Lapas5">
    <tabColor theme="0" tint="-0.14999847407452621"/>
  </sheetPr>
  <dimension ref="A1:N126"/>
  <sheetViews>
    <sheetView zoomScale="80" zoomScaleNormal="80" workbookViewId="0">
      <pane ySplit="11" topLeftCell="A57" activePane="bottomLeft" state="frozen"/>
      <selection pane="bottomLeft" activeCell="H64" sqref="H64"/>
    </sheetView>
  </sheetViews>
  <sheetFormatPr defaultColWidth="9.140625" defaultRowHeight="12.75"/>
  <cols>
    <col min="1" max="1" width="9.28515625" style="679" customWidth="1"/>
    <col min="2" max="2" width="19.85546875" style="71" customWidth="1"/>
    <col min="3" max="3" width="4.28515625" style="213" customWidth="1"/>
    <col min="4" max="4" width="5.85546875" style="71" customWidth="1"/>
    <col min="5" max="5" width="7.7109375" style="71" customWidth="1"/>
    <col min="6" max="6" width="12.28515625" style="536" customWidth="1"/>
    <col min="7" max="7" width="11.140625" style="536" customWidth="1"/>
    <col min="8" max="8" width="11.28515625" style="536" customWidth="1"/>
    <col min="9" max="9" width="10.85546875" style="212" customWidth="1"/>
    <col min="10" max="10" width="25.5703125" style="71" customWidth="1"/>
    <col min="11" max="11" width="8.42578125" style="214" customWidth="1"/>
    <col min="12" max="12" width="9.140625" style="214" customWidth="1"/>
    <col min="13" max="13" width="8.7109375" style="214" customWidth="1"/>
    <col min="14" max="14" width="8.5703125" style="215" customWidth="1"/>
    <col min="15" max="16384" width="9.140625" style="71"/>
  </cols>
  <sheetData>
    <row r="1" spans="1:14" s="1" customFormat="1" ht="42.75" customHeight="1">
      <c r="A1" s="213"/>
      <c r="B1" s="215"/>
      <c r="C1" s="213"/>
      <c r="D1" s="215"/>
      <c r="E1" s="215"/>
      <c r="F1" s="91"/>
      <c r="G1" s="1111"/>
      <c r="H1" s="1111"/>
      <c r="I1" s="1111"/>
      <c r="J1" s="46"/>
      <c r="K1" s="921" t="s">
        <v>1781</v>
      </c>
      <c r="L1" s="921"/>
      <c r="M1" s="921"/>
      <c r="N1" s="921"/>
    </row>
    <row r="2" spans="1:14" s="1" customFormat="1" ht="39" customHeight="1">
      <c r="A2" s="213"/>
      <c r="B2" s="215"/>
      <c r="C2" s="213"/>
      <c r="D2" s="215"/>
      <c r="E2" s="215"/>
      <c r="F2" s="91"/>
      <c r="G2" s="771"/>
      <c r="H2" s="771"/>
      <c r="I2" s="771"/>
      <c r="J2" s="46"/>
      <c r="K2" s="921" t="s">
        <v>1782</v>
      </c>
      <c r="L2" s="921"/>
      <c r="M2" s="921"/>
      <c r="N2" s="921"/>
    </row>
    <row r="3" spans="1:14" s="1" customFormat="1">
      <c r="A3" s="18" t="s">
        <v>1620</v>
      </c>
      <c r="B3" s="18"/>
      <c r="C3" s="18"/>
      <c r="D3" s="18"/>
      <c r="E3" s="18"/>
      <c r="F3" s="29"/>
      <c r="G3" s="347"/>
      <c r="H3" s="219"/>
      <c r="I3" s="602"/>
      <c r="J3" s="363"/>
      <c r="K3" s="3"/>
      <c r="L3" s="3"/>
      <c r="M3" s="3"/>
      <c r="N3" s="215"/>
    </row>
    <row r="4" spans="1:14" s="26" customFormat="1" ht="15.75">
      <c r="A4" s="25" t="s">
        <v>1610</v>
      </c>
      <c r="F4" s="81"/>
      <c r="G4" s="81"/>
      <c r="H4" s="81"/>
      <c r="I4" s="81"/>
      <c r="M4" s="948" t="s">
        <v>1621</v>
      </c>
      <c r="N4" s="948"/>
    </row>
    <row r="5" spans="1:14" s="1" customFormat="1">
      <c r="A5" s="71" t="s">
        <v>1619</v>
      </c>
      <c r="B5" s="71"/>
      <c r="C5" s="71"/>
      <c r="D5" s="71"/>
      <c r="E5" s="71"/>
      <c r="F5" s="44"/>
      <c r="G5" s="213"/>
      <c r="H5" s="213"/>
      <c r="I5" s="71"/>
      <c r="J5" s="71"/>
      <c r="K5" s="71"/>
      <c r="L5" s="71"/>
      <c r="M5" s="71"/>
      <c r="N5" s="71"/>
    </row>
    <row r="6" spans="1:14" ht="13.5" thickBot="1">
      <c r="A6" s="680"/>
      <c r="B6" s="217"/>
      <c r="C6" s="216"/>
      <c r="D6" s="217"/>
      <c r="E6" s="217"/>
      <c r="F6" s="538"/>
      <c r="G6" s="538"/>
      <c r="H6" s="538"/>
      <c r="I6" s="218"/>
      <c r="J6" s="221"/>
      <c r="K6" s="220"/>
      <c r="L6" s="220"/>
      <c r="M6" s="220"/>
      <c r="N6" s="222"/>
    </row>
    <row r="7" spans="1:14" s="46" customFormat="1" ht="15" customHeight="1">
      <c r="A7" s="1101" t="s">
        <v>0</v>
      </c>
      <c r="B7" s="1105" t="s">
        <v>1</v>
      </c>
      <c r="C7" s="1092" t="s">
        <v>1648</v>
      </c>
      <c r="D7" s="1092" t="s">
        <v>3</v>
      </c>
      <c r="E7" s="1108" t="s">
        <v>1438</v>
      </c>
      <c r="F7" s="1096" t="s">
        <v>1439</v>
      </c>
      <c r="G7" s="1028" t="s">
        <v>1391</v>
      </c>
      <c r="H7" s="1031" t="s">
        <v>1392</v>
      </c>
      <c r="I7" s="944" t="s">
        <v>126</v>
      </c>
      <c r="J7" s="1017" t="s">
        <v>63</v>
      </c>
      <c r="K7" s="1018"/>
      <c r="L7" s="1018"/>
      <c r="M7" s="1019"/>
      <c r="N7" s="924" t="s">
        <v>23</v>
      </c>
    </row>
    <row r="8" spans="1:14" s="46" customFormat="1" ht="13.9" customHeight="1" thickBot="1">
      <c r="A8" s="1102"/>
      <c r="B8" s="1106"/>
      <c r="C8" s="1093"/>
      <c r="D8" s="1093"/>
      <c r="E8" s="1109"/>
      <c r="F8" s="1097"/>
      <c r="G8" s="1029"/>
      <c r="H8" s="1032"/>
      <c r="I8" s="945"/>
      <c r="J8" s="1020"/>
      <c r="K8" s="1021"/>
      <c r="L8" s="1021"/>
      <c r="M8" s="1022"/>
      <c r="N8" s="925"/>
    </row>
    <row r="9" spans="1:14" s="46" customFormat="1" ht="12.75" customHeight="1">
      <c r="A9" s="1103"/>
      <c r="B9" s="1106"/>
      <c r="C9" s="1094"/>
      <c r="D9" s="1094"/>
      <c r="E9" s="1109"/>
      <c r="F9" s="1097"/>
      <c r="G9" s="1029"/>
      <c r="H9" s="1032"/>
      <c r="I9" s="946"/>
      <c r="J9" s="1025" t="s">
        <v>19</v>
      </c>
      <c r="K9" s="1023" t="s">
        <v>67</v>
      </c>
      <c r="L9" s="1023" t="s">
        <v>84</v>
      </c>
      <c r="M9" s="1023" t="s">
        <v>872</v>
      </c>
      <c r="N9" s="925"/>
    </row>
    <row r="10" spans="1:14" s="46" customFormat="1" ht="45" customHeight="1" thickBot="1">
      <c r="A10" s="1104"/>
      <c r="B10" s="1107"/>
      <c r="C10" s="1095"/>
      <c r="D10" s="1095"/>
      <c r="E10" s="1110"/>
      <c r="F10" s="1098"/>
      <c r="G10" s="1030"/>
      <c r="H10" s="1033"/>
      <c r="I10" s="947"/>
      <c r="J10" s="1026"/>
      <c r="K10" s="1024"/>
      <c r="L10" s="1024"/>
      <c r="M10" s="1024"/>
      <c r="N10" s="926"/>
    </row>
    <row r="11" spans="1:14" s="47" customFormat="1">
      <c r="A11" s="707" t="s">
        <v>8</v>
      </c>
      <c r="B11" s="707" t="s">
        <v>9</v>
      </c>
      <c r="C11" s="707" t="s">
        <v>10</v>
      </c>
      <c r="D11" s="707" t="s">
        <v>11</v>
      </c>
      <c r="E11" s="707" t="s">
        <v>18</v>
      </c>
      <c r="F11" s="708">
        <v>6</v>
      </c>
      <c r="G11" s="708">
        <v>7</v>
      </c>
      <c r="H11" s="708">
        <v>8</v>
      </c>
      <c r="I11" s="707" t="s">
        <v>681</v>
      </c>
      <c r="J11" s="709" t="s">
        <v>7</v>
      </c>
      <c r="K11" s="703" t="s">
        <v>105</v>
      </c>
      <c r="L11" s="703" t="s">
        <v>106</v>
      </c>
      <c r="M11" s="703" t="s">
        <v>86</v>
      </c>
      <c r="N11" s="710" t="s">
        <v>90</v>
      </c>
    </row>
    <row r="12" spans="1:14" s="70" customFormat="1" ht="42.75" customHeight="1" thickBot="1">
      <c r="A12" s="641" t="s">
        <v>4</v>
      </c>
      <c r="B12" s="1099" t="s">
        <v>327</v>
      </c>
      <c r="C12" s="1100"/>
      <c r="D12" s="1100"/>
      <c r="E12" s="224"/>
      <c r="F12" s="539"/>
      <c r="G12" s="539"/>
      <c r="H12" s="539"/>
      <c r="I12" s="4"/>
      <c r="J12" s="22"/>
      <c r="K12" s="10"/>
      <c r="L12" s="10"/>
      <c r="M12" s="10"/>
      <c r="N12" s="227"/>
    </row>
    <row r="13" spans="1:14" s="70" customFormat="1" ht="34.5" customHeight="1" thickBot="1">
      <c r="A13" s="644" t="s">
        <v>1364</v>
      </c>
      <c r="B13" s="1090" t="s">
        <v>328</v>
      </c>
      <c r="C13" s="1004"/>
      <c r="D13" s="1004"/>
      <c r="E13" s="102"/>
      <c r="F13" s="540"/>
      <c r="G13" s="540"/>
      <c r="H13" s="540"/>
      <c r="I13" s="6"/>
      <c r="J13" s="227"/>
      <c r="K13" s="10"/>
      <c r="L13" s="10"/>
      <c r="M13" s="10"/>
      <c r="N13" s="227"/>
    </row>
    <row r="14" spans="1:14" ht="25.5" customHeight="1">
      <c r="A14" s="974" t="s">
        <v>1365</v>
      </c>
      <c r="B14" s="927" t="s">
        <v>330</v>
      </c>
      <c r="C14" s="38">
        <v>1</v>
      </c>
      <c r="D14" s="65" t="s">
        <v>26</v>
      </c>
      <c r="E14" s="75" t="s">
        <v>331</v>
      </c>
      <c r="F14" s="116">
        <v>1569.3</v>
      </c>
      <c r="G14" s="543">
        <v>1700</v>
      </c>
      <c r="H14" s="116">
        <v>1750</v>
      </c>
      <c r="I14" s="1040" t="s">
        <v>329</v>
      </c>
      <c r="J14" s="402" t="s">
        <v>332</v>
      </c>
      <c r="K14" s="77" t="s">
        <v>1274</v>
      </c>
      <c r="L14" s="77" t="s">
        <v>1274</v>
      </c>
      <c r="M14" s="77" t="s">
        <v>1274</v>
      </c>
      <c r="N14" s="69" t="s">
        <v>28</v>
      </c>
    </row>
    <row r="15" spans="1:14" ht="39.75" customHeight="1">
      <c r="A15" s="974"/>
      <c r="B15" s="927"/>
      <c r="C15" s="34">
        <v>1</v>
      </c>
      <c r="D15" s="8" t="s">
        <v>20</v>
      </c>
      <c r="E15" s="41" t="s">
        <v>331</v>
      </c>
      <c r="F15" s="115">
        <v>20</v>
      </c>
      <c r="G15" s="254"/>
      <c r="H15" s="115"/>
      <c r="I15" s="1040"/>
      <c r="J15" s="405" t="s">
        <v>1300</v>
      </c>
      <c r="K15" s="77" t="s">
        <v>8</v>
      </c>
      <c r="L15" s="77"/>
      <c r="M15" s="77"/>
      <c r="N15" s="69" t="s">
        <v>28</v>
      </c>
    </row>
    <row r="16" spans="1:14" ht="42.75" customHeight="1">
      <c r="A16" s="974"/>
      <c r="B16" s="927"/>
      <c r="C16" s="34">
        <v>1</v>
      </c>
      <c r="D16" s="8" t="s">
        <v>20</v>
      </c>
      <c r="E16" s="41" t="s">
        <v>331</v>
      </c>
      <c r="F16" s="115">
        <v>245.1</v>
      </c>
      <c r="G16" s="254"/>
      <c r="H16" s="115"/>
      <c r="I16" s="1040"/>
      <c r="J16" s="402" t="s">
        <v>1670</v>
      </c>
      <c r="K16" s="77" t="s">
        <v>1671</v>
      </c>
      <c r="L16" s="21"/>
      <c r="M16" s="77"/>
      <c r="N16" s="69" t="s">
        <v>28</v>
      </c>
    </row>
    <row r="17" spans="1:14" ht="42.75" customHeight="1">
      <c r="A17" s="974"/>
      <c r="B17" s="927"/>
      <c r="C17" s="34">
        <v>1</v>
      </c>
      <c r="D17" s="8" t="s">
        <v>20</v>
      </c>
      <c r="E17" s="41" t="s">
        <v>331</v>
      </c>
      <c r="F17" s="115">
        <v>22</v>
      </c>
      <c r="G17" s="254"/>
      <c r="H17" s="115"/>
      <c r="I17" s="1040"/>
      <c r="J17" s="402" t="s">
        <v>1823</v>
      </c>
      <c r="K17" s="77" t="s">
        <v>1824</v>
      </c>
      <c r="L17" s="21"/>
      <c r="M17" s="77"/>
      <c r="N17" s="69" t="s">
        <v>28</v>
      </c>
    </row>
    <row r="18" spans="1:14" ht="60" customHeight="1">
      <c r="A18" s="974"/>
      <c r="B18" s="927"/>
      <c r="C18" s="34">
        <v>1</v>
      </c>
      <c r="D18" s="8" t="s">
        <v>20</v>
      </c>
      <c r="E18" s="41" t="s">
        <v>331</v>
      </c>
      <c r="F18" s="115"/>
      <c r="G18" s="254">
        <v>203</v>
      </c>
      <c r="H18" s="115"/>
      <c r="I18" s="1040"/>
      <c r="J18" s="405" t="s">
        <v>1672</v>
      </c>
      <c r="K18" s="77"/>
      <c r="L18" s="77" t="s">
        <v>1301</v>
      </c>
      <c r="M18" s="77"/>
      <c r="N18" s="69" t="s">
        <v>28</v>
      </c>
    </row>
    <row r="19" spans="1:14" ht="45" customHeight="1" thickBot="1">
      <c r="A19" s="974"/>
      <c r="B19" s="927"/>
      <c r="C19" s="38">
        <v>1</v>
      </c>
      <c r="D19" s="64" t="s">
        <v>20</v>
      </c>
      <c r="E19" s="228" t="s">
        <v>331</v>
      </c>
      <c r="F19" s="100">
        <v>175</v>
      </c>
      <c r="G19" s="545">
        <v>120</v>
      </c>
      <c r="H19" s="100">
        <v>120</v>
      </c>
      <c r="I19" s="1040"/>
      <c r="J19" s="405" t="s">
        <v>1094</v>
      </c>
      <c r="K19" s="77" t="s">
        <v>878</v>
      </c>
      <c r="L19" s="77" t="s">
        <v>878</v>
      </c>
      <c r="M19" s="77" t="s">
        <v>878</v>
      </c>
      <c r="N19" s="69" t="s">
        <v>28</v>
      </c>
    </row>
    <row r="20" spans="1:14" s="70" customFormat="1" ht="13.5" thickBot="1">
      <c r="A20" s="974"/>
      <c r="B20" s="928"/>
      <c r="C20" s="34"/>
      <c r="D20" s="1038" t="s">
        <v>16</v>
      </c>
      <c r="E20" s="977"/>
      <c r="F20" s="546">
        <f>SUM(F14:F19)</f>
        <v>2031.3999999999999</v>
      </c>
      <c r="G20" s="341">
        <f>SUM(G14:G19)</f>
        <v>2023</v>
      </c>
      <c r="H20" s="546">
        <f>SUM(H14:H19)</f>
        <v>1870</v>
      </c>
      <c r="I20" s="1040"/>
      <c r="J20" s="402"/>
      <c r="K20" s="10"/>
      <c r="L20" s="10"/>
      <c r="M20" s="10"/>
      <c r="N20" s="80"/>
    </row>
    <row r="21" spans="1:14" ht="38.25">
      <c r="A21" s="974" t="s">
        <v>1366</v>
      </c>
      <c r="B21" s="974" t="s">
        <v>873</v>
      </c>
      <c r="C21" s="76" t="s">
        <v>8</v>
      </c>
      <c r="D21" s="230" t="s">
        <v>20</v>
      </c>
      <c r="E21" s="231" t="s">
        <v>331</v>
      </c>
      <c r="F21" s="547"/>
      <c r="G21" s="548">
        <v>50</v>
      </c>
      <c r="H21" s="547">
        <v>50</v>
      </c>
      <c r="I21" s="1082"/>
      <c r="J21" s="402" t="s">
        <v>333</v>
      </c>
      <c r="K21" s="77"/>
      <c r="L21" s="77" t="s">
        <v>1272</v>
      </c>
      <c r="M21" s="77" t="s">
        <v>1272</v>
      </c>
      <c r="N21" s="69" t="s">
        <v>28</v>
      </c>
    </row>
    <row r="22" spans="1:14" ht="13.5" thickBot="1">
      <c r="A22" s="974"/>
      <c r="B22" s="974"/>
      <c r="C22" s="76"/>
      <c r="D22" s="232"/>
      <c r="E22" s="160"/>
      <c r="F22" s="115"/>
      <c r="G22" s="548"/>
      <c r="H22" s="547"/>
      <c r="I22" s="1082"/>
      <c r="J22" s="581"/>
      <c r="K22" s="77"/>
      <c r="L22" s="77"/>
      <c r="M22" s="77"/>
      <c r="N22" s="69"/>
    </row>
    <row r="23" spans="1:14" ht="16.5" thickBot="1">
      <c r="A23" s="974"/>
      <c r="B23" s="974"/>
      <c r="C23" s="76"/>
      <c r="D23" s="933" t="s">
        <v>16</v>
      </c>
      <c r="E23" s="934"/>
      <c r="F23" s="549">
        <f t="shared" ref="F23" si="0">SUM(F21:F22)</f>
        <v>0</v>
      </c>
      <c r="G23" s="550">
        <f>SUM(G21:G22)</f>
        <v>50</v>
      </c>
      <c r="H23" s="549">
        <f>SUM(H21:H22)</f>
        <v>50</v>
      </c>
      <c r="I23" s="1082"/>
      <c r="J23" s="582"/>
      <c r="K23" s="10"/>
      <c r="L23" s="10"/>
      <c r="M23" s="10"/>
      <c r="N23" s="59"/>
    </row>
    <row r="24" spans="1:14" ht="25.5">
      <c r="A24" s="1045" t="s">
        <v>1395</v>
      </c>
      <c r="B24" s="1085" t="s">
        <v>334</v>
      </c>
      <c r="C24" s="34">
        <v>1</v>
      </c>
      <c r="D24" s="233" t="s">
        <v>20</v>
      </c>
      <c r="E24" s="108" t="s">
        <v>335</v>
      </c>
      <c r="F24" s="551">
        <v>2</v>
      </c>
      <c r="G24" s="543">
        <v>4</v>
      </c>
      <c r="H24" s="551">
        <v>5</v>
      </c>
      <c r="I24" s="21"/>
      <c r="J24" s="21" t="s">
        <v>336</v>
      </c>
      <c r="K24" s="77" t="s">
        <v>85</v>
      </c>
      <c r="L24" s="77" t="s">
        <v>85</v>
      </c>
      <c r="M24" s="77" t="s">
        <v>85</v>
      </c>
      <c r="N24" s="59" t="s">
        <v>28</v>
      </c>
    </row>
    <row r="25" spans="1:14" ht="13.5" thickBot="1">
      <c r="A25" s="1046"/>
      <c r="B25" s="1085"/>
      <c r="C25" s="34"/>
      <c r="D25" s="234"/>
      <c r="E25" s="403"/>
      <c r="F25" s="547"/>
      <c r="G25" s="575"/>
      <c r="H25" s="577"/>
      <c r="I25" s="21"/>
      <c r="J25" s="21"/>
      <c r="K25" s="77"/>
      <c r="L25" s="77"/>
      <c r="M25" s="77"/>
      <c r="N25" s="59"/>
    </row>
    <row r="26" spans="1:14" ht="13.5" thickBot="1">
      <c r="A26" s="1047"/>
      <c r="B26" s="1085"/>
      <c r="C26" s="34"/>
      <c r="D26" s="957" t="s">
        <v>16</v>
      </c>
      <c r="E26" s="957"/>
      <c r="F26" s="546">
        <f t="shared" ref="F26" si="1">SUM(F24:F25)</f>
        <v>2</v>
      </c>
      <c r="G26" s="341">
        <f t="shared" ref="G26:H26" si="2">SUM(G24:G25)</f>
        <v>4</v>
      </c>
      <c r="H26" s="546">
        <f t="shared" si="2"/>
        <v>5</v>
      </c>
      <c r="I26" s="21"/>
      <c r="J26" s="21"/>
      <c r="K26" s="77"/>
      <c r="L26" s="77"/>
      <c r="M26" s="77"/>
      <c r="N26" s="59"/>
    </row>
    <row r="27" spans="1:14">
      <c r="A27" s="1045" t="s">
        <v>1396</v>
      </c>
      <c r="B27" s="1085" t="s">
        <v>1773</v>
      </c>
      <c r="C27" s="34">
        <v>1</v>
      </c>
      <c r="D27" s="233" t="s">
        <v>20</v>
      </c>
      <c r="E27" s="108" t="s">
        <v>676</v>
      </c>
      <c r="F27" s="551">
        <v>1000</v>
      </c>
      <c r="G27" s="543"/>
      <c r="H27" s="551"/>
      <c r="I27" s="21"/>
      <c r="J27" s="21" t="s">
        <v>500</v>
      </c>
      <c r="K27" s="77" t="s">
        <v>13</v>
      </c>
      <c r="L27" s="77" t="s">
        <v>7</v>
      </c>
      <c r="M27" s="77" t="s">
        <v>106</v>
      </c>
      <c r="N27" s="59" t="s">
        <v>28</v>
      </c>
    </row>
    <row r="28" spans="1:14" ht="13.5" thickBot="1">
      <c r="A28" s="1046"/>
      <c r="B28" s="1085"/>
      <c r="C28" s="34"/>
      <c r="D28" s="234"/>
      <c r="E28" s="403"/>
      <c r="F28" s="547"/>
      <c r="G28" s="575"/>
      <c r="H28" s="577"/>
      <c r="I28" s="21"/>
      <c r="J28" s="21"/>
      <c r="K28" s="77"/>
      <c r="L28" s="77"/>
      <c r="M28" s="77"/>
      <c r="N28" s="59"/>
    </row>
    <row r="29" spans="1:14" ht="13.5" thickBot="1">
      <c r="A29" s="1047"/>
      <c r="B29" s="1085"/>
      <c r="C29" s="34"/>
      <c r="D29" s="957" t="s">
        <v>16</v>
      </c>
      <c r="E29" s="957"/>
      <c r="F29" s="546">
        <f t="shared" ref="F29:H29" si="3">SUM(F27:F28)</f>
        <v>1000</v>
      </c>
      <c r="G29" s="341">
        <f t="shared" si="3"/>
        <v>0</v>
      </c>
      <c r="H29" s="546">
        <f t="shared" si="3"/>
        <v>0</v>
      </c>
      <c r="I29" s="21"/>
      <c r="J29" s="21"/>
      <c r="K29" s="77"/>
      <c r="L29" s="77"/>
      <c r="M29" s="77"/>
      <c r="N29" s="59"/>
    </row>
    <row r="30" spans="1:14" s="70" customFormat="1" ht="13.5" thickBot="1">
      <c r="A30" s="643"/>
      <c r="B30" s="1120" t="s">
        <v>15</v>
      </c>
      <c r="C30" s="1121"/>
      <c r="D30" s="1121"/>
      <c r="E30" s="1122"/>
      <c r="F30" s="550">
        <f>F20+F23+F26+F29</f>
        <v>3033.3999999999996</v>
      </c>
      <c r="G30" s="550">
        <f t="shared" ref="G30:H30" si="4">G20+G23+G26+G29</f>
        <v>2077</v>
      </c>
      <c r="H30" s="550">
        <f t="shared" si="4"/>
        <v>1925</v>
      </c>
      <c r="I30" s="5"/>
      <c r="J30" s="417"/>
      <c r="K30" s="10"/>
      <c r="L30" s="10"/>
      <c r="M30" s="10"/>
      <c r="N30" s="60"/>
    </row>
    <row r="31" spans="1:14" s="70" customFormat="1" ht="13.5" thickBot="1">
      <c r="A31" s="423"/>
      <c r="B31" s="1123" t="s">
        <v>17</v>
      </c>
      <c r="C31" s="1124"/>
      <c r="D31" s="1124"/>
      <c r="E31" s="1125"/>
      <c r="F31" s="339">
        <f t="shared" ref="F31" si="5">SUM(F30)</f>
        <v>3033.3999999999996</v>
      </c>
      <c r="G31" s="341">
        <f t="shared" ref="G31:H31" si="6">SUM(G30)</f>
        <v>2077</v>
      </c>
      <c r="H31" s="578">
        <f t="shared" si="6"/>
        <v>1925</v>
      </c>
      <c r="I31" s="236"/>
      <c r="J31" s="485"/>
      <c r="K31" s="10"/>
      <c r="L31" s="10"/>
      <c r="M31" s="10"/>
      <c r="N31" s="93"/>
    </row>
    <row r="32" spans="1:14" s="70" customFormat="1" ht="39.75" customHeight="1" thickBot="1">
      <c r="A32" s="641" t="s">
        <v>5</v>
      </c>
      <c r="B32" s="1126" t="s">
        <v>337</v>
      </c>
      <c r="C32" s="1127"/>
      <c r="D32" s="1127"/>
      <c r="E32" s="237"/>
      <c r="F32" s="553"/>
      <c r="G32" s="554"/>
      <c r="H32" s="554"/>
      <c r="I32" s="6"/>
      <c r="J32" s="22"/>
      <c r="K32" s="10"/>
      <c r="L32" s="10"/>
      <c r="M32" s="10"/>
      <c r="N32" s="227"/>
    </row>
    <row r="33" spans="1:14" ht="42.75" customHeight="1" thickBot="1">
      <c r="A33" s="642" t="s">
        <v>1419</v>
      </c>
      <c r="B33" s="1090" t="s">
        <v>338</v>
      </c>
      <c r="C33" s="1004"/>
      <c r="D33" s="1004"/>
      <c r="E33" s="1004"/>
      <c r="F33" s="555"/>
      <c r="G33" s="556"/>
      <c r="H33" s="540"/>
      <c r="I33" s="6"/>
      <c r="J33" s="227"/>
      <c r="K33" s="10"/>
      <c r="L33" s="10"/>
      <c r="M33" s="10"/>
      <c r="N33" s="63"/>
    </row>
    <row r="34" spans="1:14" s="70" customFormat="1" ht="30.75" customHeight="1">
      <c r="A34" s="974" t="s">
        <v>1420</v>
      </c>
      <c r="B34" s="1048" t="s">
        <v>340</v>
      </c>
      <c r="C34" s="241">
        <v>1</v>
      </c>
      <c r="D34" s="84" t="s">
        <v>20</v>
      </c>
      <c r="E34" s="242" t="s">
        <v>341</v>
      </c>
      <c r="F34" s="558">
        <v>7.8</v>
      </c>
      <c r="G34" s="559">
        <v>6</v>
      </c>
      <c r="H34" s="558">
        <v>6</v>
      </c>
      <c r="I34" s="1082"/>
      <c r="J34" s="63" t="s">
        <v>68</v>
      </c>
      <c r="K34" s="49">
        <v>100</v>
      </c>
      <c r="L34" s="49">
        <v>100</v>
      </c>
      <c r="M34" s="49">
        <v>100</v>
      </c>
      <c r="N34" s="69" t="s">
        <v>28</v>
      </c>
    </row>
    <row r="35" spans="1:14" s="70" customFormat="1" ht="13.5" thickBot="1">
      <c r="A35" s="974"/>
      <c r="B35" s="1049"/>
      <c r="C35" s="178"/>
      <c r="D35" s="130"/>
      <c r="E35" s="243"/>
      <c r="F35" s="560"/>
      <c r="G35" s="561"/>
      <c r="H35" s="560"/>
      <c r="I35" s="1082"/>
      <c r="J35" s="22"/>
      <c r="K35" s="244"/>
      <c r="L35" s="244"/>
      <c r="M35" s="77"/>
      <c r="N35" s="69"/>
    </row>
    <row r="36" spans="1:14" ht="13.5" thickBot="1">
      <c r="A36" s="974"/>
      <c r="B36" s="1056"/>
      <c r="C36" s="245"/>
      <c r="D36" s="952" t="s">
        <v>16</v>
      </c>
      <c r="E36" s="953"/>
      <c r="F36" s="562">
        <f t="shared" ref="F36" si="7">SUM(F34:F35)</f>
        <v>7.8</v>
      </c>
      <c r="G36" s="341">
        <f t="shared" ref="G36:H36" si="8">SUM(G34:G35)</f>
        <v>6</v>
      </c>
      <c r="H36" s="546">
        <f t="shared" si="8"/>
        <v>6</v>
      </c>
      <c r="I36" s="1082"/>
      <c r="J36" s="402"/>
      <c r="K36" s="10"/>
      <c r="L36" s="10"/>
      <c r="M36" s="10"/>
      <c r="N36" s="59"/>
    </row>
    <row r="37" spans="1:14" s="26" customFormat="1">
      <c r="A37" s="1113" t="s">
        <v>1421</v>
      </c>
      <c r="B37" s="1007" t="s">
        <v>342</v>
      </c>
      <c r="C37" s="34">
        <v>1</v>
      </c>
      <c r="D37" s="233" t="s">
        <v>20</v>
      </c>
      <c r="E37" s="39" t="s">
        <v>341</v>
      </c>
      <c r="F37" s="97">
        <v>60</v>
      </c>
      <c r="G37" s="94">
        <v>65</v>
      </c>
      <c r="H37" s="85">
        <v>70</v>
      </c>
      <c r="I37" s="1112"/>
      <c r="J37" s="487" t="s">
        <v>343</v>
      </c>
      <c r="K37" s="7" t="s">
        <v>8</v>
      </c>
      <c r="L37" s="7" t="s">
        <v>8</v>
      </c>
      <c r="M37" s="7" t="s">
        <v>8</v>
      </c>
      <c r="N37" s="63" t="s">
        <v>28</v>
      </c>
    </row>
    <row r="38" spans="1:14" s="1" customFormat="1" ht="51.75" customHeight="1" thickBot="1">
      <c r="A38" s="1114"/>
      <c r="B38" s="1008"/>
      <c r="C38" s="178"/>
      <c r="D38" s="122"/>
      <c r="E38" s="246"/>
      <c r="F38" s="563"/>
      <c r="G38" s="168"/>
      <c r="H38" s="516"/>
      <c r="I38" s="1112"/>
      <c r="J38" s="402"/>
      <c r="K38" s="7"/>
      <c r="L38" s="7"/>
      <c r="M38" s="7"/>
      <c r="N38" s="63"/>
    </row>
    <row r="39" spans="1:14" s="18" customFormat="1" ht="13.5" thickBot="1">
      <c r="A39" s="1084"/>
      <c r="B39" s="927"/>
      <c r="C39" s="178"/>
      <c r="D39" s="952" t="s">
        <v>16</v>
      </c>
      <c r="E39" s="953"/>
      <c r="F39" s="270">
        <f t="shared" ref="F39" si="9">SUM(F37+F38)</f>
        <v>60</v>
      </c>
      <c r="G39" s="270">
        <f t="shared" ref="G39:H39" si="10">SUM(G37+G38)</f>
        <v>65</v>
      </c>
      <c r="H39" s="269">
        <f t="shared" si="10"/>
        <v>70</v>
      </c>
      <c r="I39" s="1112"/>
      <c r="J39" s="417"/>
      <c r="K39" s="11"/>
      <c r="L39" s="11"/>
      <c r="M39" s="11"/>
      <c r="N39" s="63"/>
    </row>
    <row r="40" spans="1:14" s="70" customFormat="1" ht="73.150000000000006" customHeight="1">
      <c r="A40" s="974" t="s">
        <v>1425</v>
      </c>
      <c r="B40" s="1048" t="s">
        <v>1837</v>
      </c>
      <c r="C40" s="247">
        <v>1</v>
      </c>
      <c r="D40" s="145" t="s">
        <v>20</v>
      </c>
      <c r="E40" s="242" t="s">
        <v>341</v>
      </c>
      <c r="F40" s="115">
        <v>12</v>
      </c>
      <c r="G40" s="425">
        <v>150</v>
      </c>
      <c r="H40" s="98">
        <v>150</v>
      </c>
      <c r="I40" s="1082"/>
      <c r="J40" s="402" t="s">
        <v>344</v>
      </c>
      <c r="K40" s="76" t="s">
        <v>1739</v>
      </c>
      <c r="L40" s="76" t="s">
        <v>1273</v>
      </c>
      <c r="M40" s="76" t="s">
        <v>1273</v>
      </c>
      <c r="N40" s="69" t="s">
        <v>28</v>
      </c>
    </row>
    <row r="41" spans="1:14" s="70" customFormat="1" ht="60" customHeight="1">
      <c r="A41" s="974"/>
      <c r="B41" s="1049"/>
      <c r="C41" s="247">
        <v>1</v>
      </c>
      <c r="D41" s="145" t="s">
        <v>20</v>
      </c>
      <c r="E41" s="242" t="s">
        <v>341</v>
      </c>
      <c r="F41" s="115">
        <v>10</v>
      </c>
      <c r="G41" s="425"/>
      <c r="H41" s="98"/>
      <c r="I41" s="1082"/>
      <c r="J41" s="402" t="s">
        <v>1326</v>
      </c>
      <c r="K41" s="77" t="s">
        <v>1096</v>
      </c>
      <c r="L41" s="77"/>
      <c r="M41" s="77"/>
      <c r="N41" s="69" t="s">
        <v>28</v>
      </c>
    </row>
    <row r="42" spans="1:14" s="70" customFormat="1" ht="60" customHeight="1">
      <c r="A42" s="974"/>
      <c r="B42" s="1049"/>
      <c r="C42" s="247">
        <v>1</v>
      </c>
      <c r="D42" s="145" t="s">
        <v>20</v>
      </c>
      <c r="E42" s="242" t="s">
        <v>341</v>
      </c>
      <c r="F42" s="115">
        <v>23</v>
      </c>
      <c r="G42" s="425"/>
      <c r="H42" s="98"/>
      <c r="I42" s="1082"/>
      <c r="J42" s="755" t="s">
        <v>1750</v>
      </c>
      <c r="K42" s="77" t="s">
        <v>85</v>
      </c>
      <c r="L42" s="77"/>
      <c r="M42" s="77"/>
      <c r="N42" s="69" t="s">
        <v>28</v>
      </c>
    </row>
    <row r="43" spans="1:14" s="70" customFormat="1" ht="88.15" customHeight="1">
      <c r="A43" s="974"/>
      <c r="B43" s="1049"/>
      <c r="C43" s="247">
        <v>1</v>
      </c>
      <c r="D43" s="145" t="s">
        <v>20</v>
      </c>
      <c r="E43" s="242" t="s">
        <v>341</v>
      </c>
      <c r="F43" s="115">
        <v>70</v>
      </c>
      <c r="G43" s="425"/>
      <c r="H43" s="98"/>
      <c r="I43" s="1082"/>
      <c r="J43" s="402" t="s">
        <v>1095</v>
      </c>
      <c r="K43" s="77" t="s">
        <v>345</v>
      </c>
      <c r="L43" s="77"/>
      <c r="M43" s="77"/>
      <c r="N43" s="69" t="s">
        <v>28</v>
      </c>
    </row>
    <row r="44" spans="1:14" s="70" customFormat="1" ht="76.5">
      <c r="A44" s="974"/>
      <c r="B44" s="1049"/>
      <c r="C44" s="247">
        <v>1</v>
      </c>
      <c r="D44" s="145" t="s">
        <v>20</v>
      </c>
      <c r="E44" s="242" t="s">
        <v>341</v>
      </c>
      <c r="F44" s="115">
        <v>12</v>
      </c>
      <c r="G44" s="425"/>
      <c r="H44" s="98"/>
      <c r="I44" s="1082"/>
      <c r="J44" s="402" t="s">
        <v>346</v>
      </c>
      <c r="K44" s="77" t="s">
        <v>347</v>
      </c>
      <c r="L44" s="77"/>
      <c r="M44" s="77"/>
      <c r="N44" s="63" t="s">
        <v>28</v>
      </c>
    </row>
    <row r="45" spans="1:14" s="70" customFormat="1" ht="38.25">
      <c r="A45" s="974"/>
      <c r="B45" s="1049"/>
      <c r="C45" s="247">
        <v>1</v>
      </c>
      <c r="D45" s="145" t="s">
        <v>20</v>
      </c>
      <c r="E45" s="242" t="s">
        <v>341</v>
      </c>
      <c r="F45" s="115">
        <v>17.2</v>
      </c>
      <c r="G45" s="425"/>
      <c r="H45" s="98"/>
      <c r="I45" s="1082"/>
      <c r="J45" s="402" t="s">
        <v>1839</v>
      </c>
      <c r="K45" s="77" t="s">
        <v>415</v>
      </c>
      <c r="L45" s="77"/>
      <c r="M45" s="77"/>
      <c r="N45" s="63" t="s">
        <v>28</v>
      </c>
    </row>
    <row r="46" spans="1:14" s="70" customFormat="1" ht="38.25">
      <c r="A46" s="974"/>
      <c r="B46" s="1049"/>
      <c r="C46" s="247">
        <v>1</v>
      </c>
      <c r="D46" s="145" t="s">
        <v>20</v>
      </c>
      <c r="E46" s="242" t="s">
        <v>341</v>
      </c>
      <c r="F46" s="115">
        <v>10</v>
      </c>
      <c r="G46" s="425">
        <v>6</v>
      </c>
      <c r="H46" s="98">
        <v>6</v>
      </c>
      <c r="I46" s="1082"/>
      <c r="J46" s="402" t="s">
        <v>348</v>
      </c>
      <c r="K46" s="77" t="s">
        <v>106</v>
      </c>
      <c r="L46" s="77" t="s">
        <v>18</v>
      </c>
      <c r="M46" s="77" t="s">
        <v>18</v>
      </c>
      <c r="N46" s="63" t="s">
        <v>28</v>
      </c>
    </row>
    <row r="47" spans="1:14" s="70" customFormat="1" ht="25.5">
      <c r="A47" s="974"/>
      <c r="B47" s="1049"/>
      <c r="C47" s="247">
        <v>1</v>
      </c>
      <c r="D47" s="145" t="s">
        <v>20</v>
      </c>
      <c r="E47" s="242" t="s">
        <v>341</v>
      </c>
      <c r="F47" s="115">
        <v>50</v>
      </c>
      <c r="G47" s="425"/>
      <c r="H47" s="98"/>
      <c r="I47" s="1082"/>
      <c r="J47" s="402" t="s">
        <v>349</v>
      </c>
      <c r="K47" s="77" t="s">
        <v>93</v>
      </c>
      <c r="L47" s="77"/>
      <c r="M47" s="77"/>
      <c r="N47" s="63" t="s">
        <v>28</v>
      </c>
    </row>
    <row r="48" spans="1:14" s="70" customFormat="1" ht="31.9" customHeight="1" thickBot="1">
      <c r="A48" s="974"/>
      <c r="B48" s="1049"/>
      <c r="C48" s="247">
        <v>1</v>
      </c>
      <c r="D48" s="145" t="s">
        <v>20</v>
      </c>
      <c r="E48" s="242" t="s">
        <v>341</v>
      </c>
      <c r="F48" s="115">
        <v>3</v>
      </c>
      <c r="G48" s="425"/>
      <c r="H48" s="98"/>
      <c r="I48" s="1082"/>
      <c r="J48" s="402" t="s">
        <v>1817</v>
      </c>
      <c r="K48" s="77" t="s">
        <v>8</v>
      </c>
      <c r="L48" s="77"/>
      <c r="M48" s="77"/>
      <c r="N48" s="63" t="s">
        <v>28</v>
      </c>
    </row>
    <row r="49" spans="1:14" ht="13.5" thickBot="1">
      <c r="A49" s="974"/>
      <c r="B49" s="1056"/>
      <c r="C49" s="245"/>
      <c r="D49" s="952" t="s">
        <v>16</v>
      </c>
      <c r="E49" s="953"/>
      <c r="F49" s="562">
        <f t="shared" ref="F49" si="11">SUM(F40:F48)</f>
        <v>207.2</v>
      </c>
      <c r="G49" s="341">
        <f t="shared" ref="G49:H49" si="12">SUM(G40:G48)</f>
        <v>156</v>
      </c>
      <c r="H49" s="546">
        <f t="shared" si="12"/>
        <v>156</v>
      </c>
      <c r="I49" s="1082"/>
      <c r="J49" s="417"/>
      <c r="K49" s="10"/>
      <c r="L49" s="10"/>
      <c r="M49" s="10"/>
      <c r="N49" s="59"/>
    </row>
    <row r="50" spans="1:14" s="26" customFormat="1" ht="48" customHeight="1">
      <c r="A50" s="974" t="s">
        <v>1426</v>
      </c>
      <c r="B50" s="931" t="s">
        <v>352</v>
      </c>
      <c r="C50" s="109">
        <v>1</v>
      </c>
      <c r="D50" s="32" t="s">
        <v>20</v>
      </c>
      <c r="E50" s="75" t="s">
        <v>25</v>
      </c>
      <c r="F50" s="117">
        <v>50</v>
      </c>
      <c r="G50" s="113">
        <v>50</v>
      </c>
      <c r="H50" s="117">
        <v>45</v>
      </c>
      <c r="I50" s="1082" t="s">
        <v>351</v>
      </c>
      <c r="J50" s="239" t="s">
        <v>353</v>
      </c>
      <c r="K50" s="77" t="s">
        <v>11</v>
      </c>
      <c r="L50" s="77" t="s">
        <v>18</v>
      </c>
      <c r="M50" s="77" t="s">
        <v>18</v>
      </c>
      <c r="N50" s="63" t="s">
        <v>28</v>
      </c>
    </row>
    <row r="51" spans="1:14" s="26" customFormat="1" ht="13.5" thickBot="1">
      <c r="A51" s="974"/>
      <c r="B51" s="931"/>
      <c r="C51" s="106"/>
      <c r="D51" s="248"/>
      <c r="E51" s="228"/>
      <c r="F51" s="85"/>
      <c r="G51" s="94"/>
      <c r="H51" s="85"/>
      <c r="I51" s="1082"/>
      <c r="J51" s="239"/>
      <c r="K51" s="77"/>
      <c r="L51" s="77"/>
      <c r="M51" s="77"/>
      <c r="N51" s="63"/>
    </row>
    <row r="52" spans="1:14" s="250" customFormat="1" ht="27.75" customHeight="1" thickBot="1">
      <c r="A52" s="974"/>
      <c r="B52" s="993"/>
      <c r="C52" s="249"/>
      <c r="D52" s="1115" t="s">
        <v>16</v>
      </c>
      <c r="E52" s="977"/>
      <c r="F52" s="92">
        <f t="shared" ref="F52" si="13">SUM(F50:F51)</f>
        <v>50</v>
      </c>
      <c r="G52" s="322">
        <f t="shared" ref="G52:H52" si="14">SUM(G50:G51)</f>
        <v>50</v>
      </c>
      <c r="H52" s="332">
        <f t="shared" si="14"/>
        <v>45</v>
      </c>
      <c r="I52" s="1082"/>
      <c r="J52" s="253"/>
      <c r="K52" s="10"/>
      <c r="L52" s="10"/>
      <c r="M52" s="10"/>
      <c r="N52" s="63"/>
    </row>
    <row r="53" spans="1:14" s="70" customFormat="1" ht="13.5" thickBot="1">
      <c r="A53" s="643" t="s">
        <v>1419</v>
      </c>
      <c r="B53" s="1091" t="s">
        <v>15</v>
      </c>
      <c r="C53" s="1089"/>
      <c r="D53" s="1089"/>
      <c r="E53" s="1089"/>
      <c r="F53" s="550">
        <f>F36+F39+F49+F52</f>
        <v>325</v>
      </c>
      <c r="G53" s="550">
        <f t="shared" ref="G53:H53" si="15">G36+G39+G49+G52</f>
        <v>277</v>
      </c>
      <c r="H53" s="549">
        <f t="shared" si="15"/>
        <v>277</v>
      </c>
      <c r="I53" s="583"/>
      <c r="J53" s="417"/>
      <c r="K53" s="10"/>
      <c r="L53" s="10"/>
      <c r="M53" s="10"/>
      <c r="N53" s="60"/>
    </row>
    <row r="54" spans="1:14" ht="27" customHeight="1" thickBot="1">
      <c r="A54" s="642" t="s">
        <v>1427</v>
      </c>
      <c r="B54" s="1090" t="s">
        <v>356</v>
      </c>
      <c r="C54" s="1004"/>
      <c r="D54" s="1004"/>
      <c r="E54" s="1004"/>
      <c r="F54" s="555"/>
      <c r="G54" s="576"/>
      <c r="H54" s="540"/>
      <c r="I54" s="6"/>
      <c r="J54" s="227"/>
      <c r="K54" s="10"/>
      <c r="L54" s="10"/>
      <c r="M54" s="10"/>
      <c r="N54" s="63"/>
    </row>
    <row r="55" spans="1:14" ht="91.5" customHeight="1">
      <c r="A55" s="974" t="s">
        <v>1428</v>
      </c>
      <c r="B55" s="1049" t="s">
        <v>1155</v>
      </c>
      <c r="C55" s="252" t="s">
        <v>1232</v>
      </c>
      <c r="D55" s="121" t="s">
        <v>339</v>
      </c>
      <c r="E55" s="75" t="s">
        <v>358</v>
      </c>
      <c r="F55" s="115"/>
      <c r="G55" s="254"/>
      <c r="H55" s="116"/>
      <c r="I55" s="1082" t="s">
        <v>357</v>
      </c>
      <c r="J55" s="402" t="s">
        <v>1156</v>
      </c>
      <c r="K55" s="49"/>
      <c r="L55" s="49"/>
      <c r="M55" s="49" t="s">
        <v>1157</v>
      </c>
      <c r="N55" s="69" t="s">
        <v>28</v>
      </c>
    </row>
    <row r="56" spans="1:14" ht="65.45" customHeight="1">
      <c r="A56" s="974"/>
      <c r="B56" s="1049"/>
      <c r="C56" s="152" t="s">
        <v>1232</v>
      </c>
      <c r="D56" s="121" t="s">
        <v>20</v>
      </c>
      <c r="E56" s="75" t="s">
        <v>335</v>
      </c>
      <c r="F56" s="115"/>
      <c r="G56" s="254">
        <v>562</v>
      </c>
      <c r="H56" s="115">
        <v>562</v>
      </c>
      <c r="I56" s="1082"/>
      <c r="J56" s="584" t="s">
        <v>1160</v>
      </c>
      <c r="K56" s="677"/>
      <c r="L56" s="677"/>
      <c r="M56" s="677" t="s">
        <v>1158</v>
      </c>
      <c r="N56" s="69" t="s">
        <v>28</v>
      </c>
    </row>
    <row r="57" spans="1:14" ht="39" thickBot="1">
      <c r="A57" s="974"/>
      <c r="B57" s="1049"/>
      <c r="C57" s="34" t="s">
        <v>1232</v>
      </c>
      <c r="D57" s="21" t="s">
        <v>79</v>
      </c>
      <c r="E57" s="68"/>
      <c r="F57" s="100"/>
      <c r="G57" s="545">
        <v>562</v>
      </c>
      <c r="H57" s="100">
        <v>562</v>
      </c>
      <c r="I57" s="1082"/>
      <c r="J57" s="239" t="s">
        <v>1159</v>
      </c>
      <c r="K57" s="678"/>
      <c r="L57" s="678"/>
      <c r="M57" s="678">
        <v>84</v>
      </c>
      <c r="N57" s="69" t="s">
        <v>28</v>
      </c>
    </row>
    <row r="58" spans="1:14" ht="13.5" thickBot="1">
      <c r="A58" s="974"/>
      <c r="B58" s="1056"/>
      <c r="C58" s="34"/>
      <c r="D58" s="1038" t="s">
        <v>16</v>
      </c>
      <c r="E58" s="977"/>
      <c r="F58" s="546">
        <f t="shared" ref="F58" si="16">SUM(F55:F57)</f>
        <v>0</v>
      </c>
      <c r="G58" s="341">
        <f t="shared" ref="G58:H58" si="17">SUM(G55:G57)</f>
        <v>1124</v>
      </c>
      <c r="H58" s="546">
        <f t="shared" si="17"/>
        <v>1124</v>
      </c>
      <c r="I58" s="1082"/>
      <c r="J58" s="417"/>
      <c r="K58" s="10"/>
      <c r="L58" s="10"/>
      <c r="M58" s="10"/>
      <c r="N58" s="59"/>
    </row>
    <row r="59" spans="1:14" s="70" customFormat="1" ht="38.25">
      <c r="A59" s="932" t="s">
        <v>1429</v>
      </c>
      <c r="B59" s="1085" t="s">
        <v>1240</v>
      </c>
      <c r="C59" s="38">
        <v>1</v>
      </c>
      <c r="D59" s="36" t="s">
        <v>20</v>
      </c>
      <c r="E59" s="37" t="s">
        <v>25</v>
      </c>
      <c r="F59" s="115">
        <v>18.100000000000001</v>
      </c>
      <c r="G59" s="94">
        <v>10</v>
      </c>
      <c r="H59" s="85">
        <v>10</v>
      </c>
      <c r="I59" s="1112"/>
      <c r="J59" s="21" t="s">
        <v>359</v>
      </c>
      <c r="K59" s="77" t="s">
        <v>101</v>
      </c>
      <c r="L59" s="77" t="s">
        <v>7</v>
      </c>
      <c r="M59" s="77" t="s">
        <v>7</v>
      </c>
      <c r="N59" s="69" t="s">
        <v>28</v>
      </c>
    </row>
    <row r="60" spans="1:14" s="70" customFormat="1" ht="51">
      <c r="A60" s="932"/>
      <c r="B60" s="1085"/>
      <c r="C60" s="34">
        <v>1</v>
      </c>
      <c r="D60" s="78" t="s">
        <v>20</v>
      </c>
      <c r="E60" s="39" t="s">
        <v>335</v>
      </c>
      <c r="F60" s="115"/>
      <c r="G60" s="94">
        <v>6</v>
      </c>
      <c r="H60" s="85">
        <v>6</v>
      </c>
      <c r="I60" s="1112"/>
      <c r="J60" s="21" t="s">
        <v>1241</v>
      </c>
      <c r="K60" s="77"/>
      <c r="L60" s="77" t="s">
        <v>9</v>
      </c>
      <c r="M60" s="77" t="s">
        <v>9</v>
      </c>
      <c r="N60" s="69" t="s">
        <v>28</v>
      </c>
    </row>
    <row r="61" spans="1:14" s="70" customFormat="1" ht="25.5">
      <c r="A61" s="932"/>
      <c r="B61" s="1085"/>
      <c r="C61" s="34">
        <v>1</v>
      </c>
      <c r="D61" s="78" t="s">
        <v>20</v>
      </c>
      <c r="E61" s="39" t="s">
        <v>335</v>
      </c>
      <c r="F61" s="115">
        <v>0.9</v>
      </c>
      <c r="G61" s="94">
        <v>10</v>
      </c>
      <c r="H61" s="85">
        <v>10</v>
      </c>
      <c r="I61" s="1112"/>
      <c r="J61" s="21" t="s">
        <v>1011</v>
      </c>
      <c r="K61" s="77" t="s">
        <v>201</v>
      </c>
      <c r="L61" s="77" t="s">
        <v>7</v>
      </c>
      <c r="M61" s="77" t="s">
        <v>7</v>
      </c>
      <c r="N61" s="69" t="s">
        <v>28</v>
      </c>
    </row>
    <row r="62" spans="1:14" s="70" customFormat="1" ht="77.25" thickBot="1">
      <c r="A62" s="932"/>
      <c r="B62" s="1085"/>
      <c r="C62" s="34">
        <v>1</v>
      </c>
      <c r="D62" s="78" t="s">
        <v>20</v>
      </c>
      <c r="E62" s="39" t="s">
        <v>335</v>
      </c>
      <c r="F62" s="115">
        <v>5</v>
      </c>
      <c r="G62" s="254">
        <v>10</v>
      </c>
      <c r="H62" s="115">
        <v>10</v>
      </c>
      <c r="I62" s="1112"/>
      <c r="J62" s="21" t="s">
        <v>360</v>
      </c>
      <c r="K62" s="77" t="s">
        <v>201</v>
      </c>
      <c r="L62" s="77" t="s">
        <v>7</v>
      </c>
      <c r="M62" s="77" t="s">
        <v>7</v>
      </c>
      <c r="N62" s="63" t="s">
        <v>28</v>
      </c>
    </row>
    <row r="63" spans="1:14" ht="13.5" thickBot="1">
      <c r="A63" s="932"/>
      <c r="B63" s="1085"/>
      <c r="C63" s="34"/>
      <c r="D63" s="957" t="s">
        <v>16</v>
      </c>
      <c r="E63" s="957"/>
      <c r="F63" s="546">
        <f t="shared" ref="F63" si="18">SUM(F59:F62)</f>
        <v>24</v>
      </c>
      <c r="G63" s="341">
        <f>SUM(G59:G62)</f>
        <v>36</v>
      </c>
      <c r="H63" s="546">
        <f>SUM(H59:H62)</f>
        <v>36</v>
      </c>
      <c r="I63" s="1112"/>
      <c r="J63" s="253"/>
      <c r="K63" s="253"/>
      <c r="L63" s="253"/>
      <c r="M63" s="253"/>
      <c r="N63" s="59"/>
    </row>
    <row r="64" spans="1:14" s="27" customFormat="1" ht="52.9" customHeight="1">
      <c r="A64" s="974" t="s">
        <v>1605</v>
      </c>
      <c r="B64" s="928" t="s">
        <v>1195</v>
      </c>
      <c r="C64" s="61" t="s">
        <v>8</v>
      </c>
      <c r="D64" s="65" t="s">
        <v>20</v>
      </c>
      <c r="E64" s="75" t="s">
        <v>25</v>
      </c>
      <c r="F64" s="85">
        <v>12.5</v>
      </c>
      <c r="G64" s="94"/>
      <c r="H64" s="85"/>
      <c r="I64" s="1082" t="s">
        <v>354</v>
      </c>
      <c r="J64" s="402" t="s">
        <v>1196</v>
      </c>
      <c r="K64" s="77" t="s">
        <v>1533</v>
      </c>
      <c r="L64" s="7"/>
      <c r="M64" s="7"/>
      <c r="N64" s="21" t="s">
        <v>28</v>
      </c>
    </row>
    <row r="65" spans="1:14" s="1" customFormat="1" ht="26.25" thickBot="1">
      <c r="A65" s="974"/>
      <c r="B65" s="928"/>
      <c r="C65" s="77" t="s">
        <v>8</v>
      </c>
      <c r="D65" s="21" t="s">
        <v>20</v>
      </c>
      <c r="E65" s="251" t="s">
        <v>1800</v>
      </c>
      <c r="F65" s="85">
        <v>28.4</v>
      </c>
      <c r="G65" s="94"/>
      <c r="H65" s="85"/>
      <c r="I65" s="1082"/>
      <c r="J65" s="402" t="s">
        <v>1801</v>
      </c>
      <c r="K65" s="7" t="s">
        <v>1802</v>
      </c>
      <c r="L65" s="7"/>
      <c r="M65" s="7"/>
      <c r="N65" s="21" t="s">
        <v>28</v>
      </c>
    </row>
    <row r="66" spans="1:14" s="1" customFormat="1" ht="13.5" thickBot="1">
      <c r="A66" s="974"/>
      <c r="B66" s="928"/>
      <c r="C66" s="181"/>
      <c r="D66" s="952" t="s">
        <v>16</v>
      </c>
      <c r="E66" s="953"/>
      <c r="F66" s="270">
        <f t="shared" ref="F66" si="19">SUM(F64:F65)</f>
        <v>40.9</v>
      </c>
      <c r="G66" s="270">
        <f t="shared" ref="G66:H66" si="20">SUM(G64:G65)</f>
        <v>0</v>
      </c>
      <c r="H66" s="269">
        <f t="shared" si="20"/>
        <v>0</v>
      </c>
      <c r="I66" s="1082"/>
      <c r="J66" s="402"/>
      <c r="K66" s="7"/>
      <c r="L66" s="7"/>
      <c r="M66" s="11"/>
      <c r="N66" s="63"/>
    </row>
    <row r="67" spans="1:14" ht="25.5">
      <c r="A67" s="1045" t="s">
        <v>1431</v>
      </c>
      <c r="B67" s="1085" t="s">
        <v>1686</v>
      </c>
      <c r="C67" s="34">
        <v>1</v>
      </c>
      <c r="D67" s="72" t="s">
        <v>20</v>
      </c>
      <c r="E67" s="73" t="s">
        <v>335</v>
      </c>
      <c r="F67" s="551">
        <v>38.4</v>
      </c>
      <c r="G67" s="543"/>
      <c r="H67" s="551"/>
      <c r="I67" s="1040"/>
      <c r="J67" s="21" t="s">
        <v>361</v>
      </c>
      <c r="K67" s="77" t="s">
        <v>8</v>
      </c>
      <c r="L67" s="77"/>
      <c r="M67" s="77"/>
      <c r="N67" s="59" t="s">
        <v>28</v>
      </c>
    </row>
    <row r="68" spans="1:14" ht="38.25">
      <c r="A68" s="1046"/>
      <c r="B68" s="1085"/>
      <c r="C68" s="34">
        <v>1</v>
      </c>
      <c r="D68" s="121" t="s">
        <v>20</v>
      </c>
      <c r="E68" s="255" t="s">
        <v>335</v>
      </c>
      <c r="F68" s="326">
        <v>2.1</v>
      </c>
      <c r="G68" s="545"/>
      <c r="H68" s="326"/>
      <c r="I68" s="1040"/>
      <c r="J68" s="477" t="s">
        <v>1737</v>
      </c>
      <c r="K68" s="77" t="s">
        <v>415</v>
      </c>
      <c r="L68" s="77"/>
      <c r="M68" s="77"/>
      <c r="N68" s="59" t="s">
        <v>28</v>
      </c>
    </row>
    <row r="69" spans="1:14" ht="89.25">
      <c r="A69" s="1046"/>
      <c r="B69" s="1085"/>
      <c r="C69" s="38">
        <v>1</v>
      </c>
      <c r="D69" s="121" t="s">
        <v>20</v>
      </c>
      <c r="E69" s="255" t="s">
        <v>335</v>
      </c>
      <c r="F69" s="547">
        <v>73</v>
      </c>
      <c r="G69" s="254"/>
      <c r="H69" s="547"/>
      <c r="I69" s="1040"/>
      <c r="J69" s="477" t="s">
        <v>1735</v>
      </c>
      <c r="K69" s="77" t="s">
        <v>1736</v>
      </c>
      <c r="L69" s="77"/>
      <c r="M69" s="77"/>
      <c r="N69" s="59" t="s">
        <v>28</v>
      </c>
    </row>
    <row r="70" spans="1:14" ht="32.450000000000003" customHeight="1">
      <c r="A70" s="1046"/>
      <c r="B70" s="1085"/>
      <c r="C70" s="38">
        <v>1</v>
      </c>
      <c r="D70" s="121" t="s">
        <v>20</v>
      </c>
      <c r="E70" s="255" t="s">
        <v>335</v>
      </c>
      <c r="F70" s="547">
        <v>61</v>
      </c>
      <c r="G70" s="254">
        <v>75</v>
      </c>
      <c r="H70" s="547">
        <v>80</v>
      </c>
      <c r="I70" s="1040"/>
      <c r="J70" s="477" t="s">
        <v>1097</v>
      </c>
      <c r="K70" s="77" t="s">
        <v>11</v>
      </c>
      <c r="L70" s="77" t="s">
        <v>11</v>
      </c>
      <c r="M70" s="77" t="s">
        <v>11</v>
      </c>
      <c r="N70" s="59" t="s">
        <v>28</v>
      </c>
    </row>
    <row r="71" spans="1:14" ht="47.25" customHeight="1">
      <c r="A71" s="1046"/>
      <c r="B71" s="1085"/>
      <c r="C71" s="38">
        <v>1</v>
      </c>
      <c r="D71" s="121" t="s">
        <v>20</v>
      </c>
      <c r="E71" s="255" t="s">
        <v>335</v>
      </c>
      <c r="F71" s="547">
        <v>13.6</v>
      </c>
      <c r="G71" s="254">
        <v>5</v>
      </c>
      <c r="H71" s="547">
        <v>5</v>
      </c>
      <c r="I71" s="1040"/>
      <c r="J71" s="477" t="s">
        <v>956</v>
      </c>
      <c r="K71" s="77" t="s">
        <v>8</v>
      </c>
      <c r="L71" s="77" t="s">
        <v>8</v>
      </c>
      <c r="M71" s="77" t="s">
        <v>8</v>
      </c>
      <c r="N71" s="59" t="s">
        <v>28</v>
      </c>
    </row>
    <row r="72" spans="1:14" ht="38.25">
      <c r="A72" s="1046"/>
      <c r="B72" s="1085"/>
      <c r="C72" s="38">
        <v>1</v>
      </c>
      <c r="D72" s="121" t="s">
        <v>20</v>
      </c>
      <c r="E72" s="255" t="s">
        <v>335</v>
      </c>
      <c r="F72" s="547">
        <v>6.1</v>
      </c>
      <c r="G72" s="254">
        <v>6.1</v>
      </c>
      <c r="H72" s="547">
        <v>6.1</v>
      </c>
      <c r="I72" s="1040"/>
      <c r="J72" s="477" t="s">
        <v>955</v>
      </c>
      <c r="K72" s="77" t="s">
        <v>8</v>
      </c>
      <c r="L72" s="77"/>
      <c r="M72" s="77"/>
      <c r="N72" s="59" t="s">
        <v>28</v>
      </c>
    </row>
    <row r="73" spans="1:14" ht="39" thickBot="1">
      <c r="A73" s="1046"/>
      <c r="B73" s="1085"/>
      <c r="C73" s="38">
        <v>1</v>
      </c>
      <c r="D73" s="78" t="s">
        <v>20</v>
      </c>
      <c r="E73" s="39" t="s">
        <v>335</v>
      </c>
      <c r="F73" s="547">
        <v>7.9</v>
      </c>
      <c r="G73" s="575">
        <v>5</v>
      </c>
      <c r="H73" s="577">
        <v>5</v>
      </c>
      <c r="I73" s="1040"/>
      <c r="J73" s="477" t="s">
        <v>362</v>
      </c>
      <c r="K73" s="77" t="s">
        <v>8</v>
      </c>
      <c r="L73" s="77" t="s">
        <v>8</v>
      </c>
      <c r="M73" s="77" t="s">
        <v>8</v>
      </c>
      <c r="N73" s="59" t="s">
        <v>28</v>
      </c>
    </row>
    <row r="74" spans="1:14" ht="13.5" thickBot="1">
      <c r="A74" s="1047"/>
      <c r="B74" s="1085"/>
      <c r="C74" s="34"/>
      <c r="D74" s="957" t="s">
        <v>16</v>
      </c>
      <c r="E74" s="957"/>
      <c r="F74" s="546">
        <f t="shared" ref="F74" si="21">SUM(F67:F73)</f>
        <v>202.1</v>
      </c>
      <c r="G74" s="341">
        <f>SUM(G67:G73)</f>
        <v>91.1</v>
      </c>
      <c r="H74" s="546">
        <f>SUM(H67:H73)</f>
        <v>96.1</v>
      </c>
      <c r="I74" s="1040"/>
      <c r="J74" s="21"/>
      <c r="K74" s="77"/>
      <c r="L74" s="77"/>
      <c r="M74" s="77"/>
      <c r="N74" s="59"/>
    </row>
    <row r="75" spans="1:14" ht="51">
      <c r="A75" s="974" t="s">
        <v>1432</v>
      </c>
      <c r="B75" s="1047" t="s">
        <v>364</v>
      </c>
      <c r="C75" s="257" t="s">
        <v>8</v>
      </c>
      <c r="D75" s="258" t="s">
        <v>26</v>
      </c>
      <c r="E75" s="259" t="s">
        <v>365</v>
      </c>
      <c r="F75" s="560"/>
      <c r="G75" s="561"/>
      <c r="H75" s="560"/>
      <c r="I75" s="1082" t="s">
        <v>363</v>
      </c>
      <c r="J75" s="585" t="s">
        <v>366</v>
      </c>
      <c r="K75" s="77" t="s">
        <v>9</v>
      </c>
      <c r="L75" s="77" t="s">
        <v>9</v>
      </c>
      <c r="M75" s="77" t="s">
        <v>9</v>
      </c>
      <c r="N75" s="69" t="s">
        <v>28</v>
      </c>
    </row>
    <row r="76" spans="1:14" ht="38.25">
      <c r="A76" s="974"/>
      <c r="B76" s="974"/>
      <c r="C76" s="76" t="s">
        <v>8</v>
      </c>
      <c r="D76" s="260" t="s">
        <v>26</v>
      </c>
      <c r="E76" s="261" t="s">
        <v>365</v>
      </c>
      <c r="F76" s="565">
        <v>88</v>
      </c>
      <c r="G76" s="566">
        <v>90</v>
      </c>
      <c r="H76" s="565">
        <v>90</v>
      </c>
      <c r="I76" s="1082"/>
      <c r="J76" s="586" t="s">
        <v>367</v>
      </c>
      <c r="K76" s="77" t="s">
        <v>1078</v>
      </c>
      <c r="L76" s="77" t="s">
        <v>1079</v>
      </c>
      <c r="M76" s="77" t="s">
        <v>1079</v>
      </c>
      <c r="N76" s="69" t="s">
        <v>28</v>
      </c>
    </row>
    <row r="77" spans="1:14" ht="114.75">
      <c r="A77" s="974"/>
      <c r="B77" s="974"/>
      <c r="C77" s="9" t="s">
        <v>8</v>
      </c>
      <c r="D77" s="155" t="s">
        <v>26</v>
      </c>
      <c r="E77" s="261"/>
      <c r="F77" s="565"/>
      <c r="G77" s="566"/>
      <c r="H77" s="565"/>
      <c r="I77" s="1082"/>
      <c r="J77" s="586" t="s">
        <v>368</v>
      </c>
      <c r="K77" s="77" t="s">
        <v>1080</v>
      </c>
      <c r="L77" s="77" t="s">
        <v>1534</v>
      </c>
      <c r="M77" s="77" t="s">
        <v>1081</v>
      </c>
      <c r="N77" s="69" t="s">
        <v>28</v>
      </c>
    </row>
    <row r="78" spans="1:14" ht="90" thickBot="1">
      <c r="A78" s="974"/>
      <c r="B78" s="974"/>
      <c r="C78" s="9" t="s">
        <v>8</v>
      </c>
      <c r="D78" s="262" t="s">
        <v>26</v>
      </c>
      <c r="E78" s="263"/>
      <c r="F78" s="567"/>
      <c r="G78" s="568"/>
      <c r="H78" s="567"/>
      <c r="I78" s="1082"/>
      <c r="J78" s="586" t="s">
        <v>369</v>
      </c>
      <c r="K78" s="411" t="s">
        <v>1082</v>
      </c>
      <c r="L78" s="411" t="s">
        <v>1083</v>
      </c>
      <c r="M78" s="411" t="s">
        <v>1084</v>
      </c>
      <c r="N78" s="69" t="s">
        <v>28</v>
      </c>
    </row>
    <row r="79" spans="1:14" ht="13.5" thickBot="1">
      <c r="A79" s="974"/>
      <c r="B79" s="974"/>
      <c r="C79" s="264"/>
      <c r="D79" s="1116" t="s">
        <v>16</v>
      </c>
      <c r="E79" s="1117"/>
      <c r="F79" s="569">
        <f t="shared" ref="F79" si="22">SUM(F75:F76)</f>
        <v>88</v>
      </c>
      <c r="G79" s="570">
        <f t="shared" ref="G79:H79" si="23">SUM(G75:G76)</f>
        <v>90</v>
      </c>
      <c r="H79" s="569">
        <f t="shared" si="23"/>
        <v>90</v>
      </c>
      <c r="I79" s="1082"/>
      <c r="J79" s="417"/>
      <c r="K79" s="10"/>
      <c r="L79" s="10"/>
      <c r="M79" s="10"/>
      <c r="N79" s="93"/>
    </row>
    <row r="80" spans="1:14" ht="25.5" customHeight="1">
      <c r="A80" s="974" t="s">
        <v>1604</v>
      </c>
      <c r="B80" s="974" t="s">
        <v>370</v>
      </c>
      <c r="C80" s="265" t="s">
        <v>8</v>
      </c>
      <c r="D80" s="8" t="s">
        <v>20</v>
      </c>
      <c r="E80" s="266" t="s">
        <v>365</v>
      </c>
      <c r="F80" s="97">
        <v>10</v>
      </c>
      <c r="G80" s="94">
        <v>10</v>
      </c>
      <c r="H80" s="85">
        <v>10</v>
      </c>
      <c r="I80" s="1082" t="s">
        <v>363</v>
      </c>
      <c r="J80" s="586" t="s">
        <v>1118</v>
      </c>
      <c r="K80" s="77" t="s">
        <v>415</v>
      </c>
      <c r="L80" s="77" t="s">
        <v>415</v>
      </c>
      <c r="M80" s="77" t="s">
        <v>415</v>
      </c>
      <c r="N80" s="69" t="s">
        <v>28</v>
      </c>
    </row>
    <row r="81" spans="1:14" ht="20.45" customHeight="1" thickBot="1">
      <c r="A81" s="974"/>
      <c r="B81" s="932"/>
      <c r="C81" s="76" t="s">
        <v>8</v>
      </c>
      <c r="D81" s="267" t="s">
        <v>20</v>
      </c>
      <c r="E81" s="266" t="s">
        <v>365</v>
      </c>
      <c r="F81" s="432">
        <v>10</v>
      </c>
      <c r="G81" s="148"/>
      <c r="H81" s="208"/>
      <c r="I81" s="1082"/>
      <c r="J81" s="402" t="s">
        <v>1085</v>
      </c>
      <c r="K81" s="77" t="s">
        <v>8</v>
      </c>
      <c r="L81" s="77"/>
      <c r="M81" s="77"/>
      <c r="N81" s="69" t="s">
        <v>28</v>
      </c>
    </row>
    <row r="82" spans="1:14" ht="13.5" thickBot="1">
      <c r="A82" s="974"/>
      <c r="B82" s="932"/>
      <c r="C82" s="268"/>
      <c r="D82" s="952" t="s">
        <v>16</v>
      </c>
      <c r="E82" s="953"/>
      <c r="F82" s="269">
        <f t="shared" ref="F82" si="24">SUM(F80:F81)</f>
        <v>20</v>
      </c>
      <c r="G82" s="270">
        <f t="shared" ref="G82:H82" si="25">SUM(G80:G81)</f>
        <v>10</v>
      </c>
      <c r="H82" s="269">
        <f t="shared" si="25"/>
        <v>10</v>
      </c>
      <c r="I82" s="1082"/>
      <c r="J82" s="402"/>
      <c r="K82" s="77"/>
      <c r="L82" s="77"/>
      <c r="M82" s="77"/>
      <c r="N82" s="93"/>
    </row>
    <row r="83" spans="1:14" ht="25.5" customHeight="1">
      <c r="A83" s="974" t="s">
        <v>1684</v>
      </c>
      <c r="B83" s="974" t="s">
        <v>1685</v>
      </c>
      <c r="C83" s="265" t="s">
        <v>8</v>
      </c>
      <c r="D83" s="8" t="s">
        <v>20</v>
      </c>
      <c r="E83" s="266" t="s">
        <v>335</v>
      </c>
      <c r="F83" s="97">
        <v>19.899999999999999</v>
      </c>
      <c r="G83" s="94"/>
      <c r="H83" s="85"/>
      <c r="I83" s="1082"/>
      <c r="J83" s="586" t="s">
        <v>1696</v>
      </c>
      <c r="K83" s="77" t="s">
        <v>1697</v>
      </c>
      <c r="L83" s="77"/>
      <c r="M83" s="77"/>
      <c r="N83" s="69" t="s">
        <v>28</v>
      </c>
    </row>
    <row r="84" spans="1:14" ht="20.45" customHeight="1" thickBot="1">
      <c r="A84" s="974"/>
      <c r="B84" s="932"/>
      <c r="C84" s="76" t="s">
        <v>8</v>
      </c>
      <c r="D84" s="267" t="s">
        <v>20</v>
      </c>
      <c r="E84" s="266" t="s">
        <v>25</v>
      </c>
      <c r="F84" s="432"/>
      <c r="G84" s="148"/>
      <c r="H84" s="208"/>
      <c r="I84" s="1082"/>
      <c r="J84" s="402"/>
      <c r="K84" s="77"/>
      <c r="L84" s="77"/>
      <c r="M84" s="77"/>
      <c r="N84" s="69" t="s">
        <v>28</v>
      </c>
    </row>
    <row r="85" spans="1:14" ht="13.5" thickBot="1">
      <c r="A85" s="974"/>
      <c r="B85" s="932"/>
      <c r="C85" s="268"/>
      <c r="D85" s="952" t="s">
        <v>16</v>
      </c>
      <c r="E85" s="953"/>
      <c r="F85" s="269">
        <f t="shared" ref="F85" si="26">SUM(F83:F84)</f>
        <v>19.899999999999999</v>
      </c>
      <c r="G85" s="270"/>
      <c r="H85" s="269"/>
      <c r="I85" s="1082"/>
      <c r="J85" s="402"/>
      <c r="K85" s="77"/>
      <c r="L85" s="77"/>
      <c r="M85" s="77"/>
      <c r="N85" s="93"/>
    </row>
    <row r="86" spans="1:14" ht="25.5" customHeight="1">
      <c r="A86" s="974" t="s">
        <v>1759</v>
      </c>
      <c r="B86" s="974" t="s">
        <v>1760</v>
      </c>
      <c r="C86" s="265" t="s">
        <v>8</v>
      </c>
      <c r="D86" s="8" t="s">
        <v>20</v>
      </c>
      <c r="E86" s="266" t="s">
        <v>365</v>
      </c>
      <c r="F86" s="97">
        <v>2.2490000000000001</v>
      </c>
      <c r="G86" s="94"/>
      <c r="H86" s="85"/>
      <c r="I86" s="1082"/>
      <c r="J86" s="586" t="s">
        <v>1761</v>
      </c>
      <c r="K86" s="77" t="s">
        <v>8</v>
      </c>
      <c r="L86" s="77"/>
      <c r="M86" s="77"/>
      <c r="N86" s="69" t="s">
        <v>28</v>
      </c>
    </row>
    <row r="87" spans="1:14" ht="20.45" customHeight="1" thickBot="1">
      <c r="A87" s="974"/>
      <c r="B87" s="932"/>
      <c r="C87" s="76"/>
      <c r="D87" s="267"/>
      <c r="E87" s="266"/>
      <c r="F87" s="432"/>
      <c r="G87" s="148"/>
      <c r="H87" s="208"/>
      <c r="I87" s="1082"/>
      <c r="J87" s="402"/>
      <c r="K87" s="77"/>
      <c r="L87" s="77"/>
      <c r="M87" s="77"/>
      <c r="N87" s="69"/>
    </row>
    <row r="88" spans="1:14" ht="13.5" thickBot="1">
      <c r="A88" s="974"/>
      <c r="B88" s="932"/>
      <c r="C88" s="268"/>
      <c r="D88" s="952" t="s">
        <v>16</v>
      </c>
      <c r="E88" s="953"/>
      <c r="F88" s="269">
        <f t="shared" ref="F88" si="27">SUM(F86:F87)</f>
        <v>2.2490000000000001</v>
      </c>
      <c r="G88" s="270"/>
      <c r="H88" s="269"/>
      <c r="I88" s="1082"/>
      <c r="J88" s="402"/>
      <c r="K88" s="77"/>
      <c r="L88" s="77"/>
      <c r="M88" s="77"/>
      <c r="N88" s="93"/>
    </row>
    <row r="89" spans="1:14" s="70" customFormat="1" ht="13.5" thickBot="1">
      <c r="A89" s="646" t="s">
        <v>1427</v>
      </c>
      <c r="B89" s="1087" t="s">
        <v>15</v>
      </c>
      <c r="C89" s="1088"/>
      <c r="D89" s="1089"/>
      <c r="E89" s="1089"/>
      <c r="F89" s="341">
        <f>F58+F63+F66+F74+F79+F82+F85+F88</f>
        <v>397.149</v>
      </c>
      <c r="G89" s="341">
        <f t="shared" ref="G89:H89" si="28">G58+G63+G66+G74+G79+G82+G85+G88</f>
        <v>1351.1</v>
      </c>
      <c r="H89" s="341">
        <f t="shared" si="28"/>
        <v>1356.1</v>
      </c>
      <c r="I89" s="5"/>
      <c r="J89" s="417"/>
      <c r="K89" s="10"/>
      <c r="L89" s="10"/>
      <c r="M89" s="10"/>
      <c r="N89" s="60"/>
    </row>
    <row r="90" spans="1:14" s="70" customFormat="1" ht="36.75" customHeight="1" thickBot="1">
      <c r="A90" s="644" t="s">
        <v>1434</v>
      </c>
      <c r="B90" s="1090" t="s">
        <v>371</v>
      </c>
      <c r="C90" s="1004"/>
      <c r="D90" s="1004"/>
      <c r="E90" s="1004"/>
      <c r="F90" s="541"/>
      <c r="G90" s="556"/>
      <c r="H90" s="540"/>
      <c r="I90" s="6"/>
      <c r="J90" s="587"/>
      <c r="K90" s="10"/>
      <c r="L90" s="10"/>
      <c r="M90" s="10"/>
      <c r="N90" s="60"/>
    </row>
    <row r="91" spans="1:14" ht="49.15" customHeight="1">
      <c r="A91" s="974" t="s">
        <v>1435</v>
      </c>
      <c r="B91" s="1084" t="s">
        <v>373</v>
      </c>
      <c r="C91" s="17" t="s">
        <v>156</v>
      </c>
      <c r="D91" s="232" t="s">
        <v>26</v>
      </c>
      <c r="E91" s="160" t="s">
        <v>374</v>
      </c>
      <c r="F91" s="551">
        <v>1010</v>
      </c>
      <c r="G91" s="552">
        <v>1077.3399999999999</v>
      </c>
      <c r="H91" s="551">
        <v>1185.0999999999999</v>
      </c>
      <c r="I91" s="1082" t="s">
        <v>372</v>
      </c>
      <c r="J91" s="524" t="s">
        <v>375</v>
      </c>
      <c r="K91" s="77" t="s">
        <v>376</v>
      </c>
      <c r="L91" s="77" t="s">
        <v>1128</v>
      </c>
      <c r="M91" s="77" t="s">
        <v>1128</v>
      </c>
      <c r="N91" s="69" t="s">
        <v>377</v>
      </c>
    </row>
    <row r="92" spans="1:14" ht="38.25">
      <c r="A92" s="974"/>
      <c r="B92" s="932"/>
      <c r="C92" s="17" t="s">
        <v>156</v>
      </c>
      <c r="D92" s="232"/>
      <c r="E92" s="160"/>
      <c r="F92" s="326"/>
      <c r="G92" s="557"/>
      <c r="H92" s="326"/>
      <c r="I92" s="1082"/>
      <c r="J92" s="524" t="s">
        <v>378</v>
      </c>
      <c r="K92" s="77" t="s">
        <v>379</v>
      </c>
      <c r="L92" s="77" t="s">
        <v>379</v>
      </c>
      <c r="M92" s="77" t="s">
        <v>379</v>
      </c>
      <c r="N92" s="69" t="s">
        <v>377</v>
      </c>
    </row>
    <row r="93" spans="1:14" ht="25.5">
      <c r="A93" s="974"/>
      <c r="B93" s="932"/>
      <c r="C93" s="17" t="s">
        <v>156</v>
      </c>
      <c r="D93" s="232"/>
      <c r="E93" s="160"/>
      <c r="F93" s="571"/>
      <c r="G93" s="572"/>
      <c r="H93" s="571"/>
      <c r="I93" s="1082"/>
      <c r="J93" s="239" t="s">
        <v>1129</v>
      </c>
      <c r="K93" s="77" t="s">
        <v>376</v>
      </c>
      <c r="L93" s="77" t="s">
        <v>1128</v>
      </c>
      <c r="M93" s="77" t="s">
        <v>1128</v>
      </c>
      <c r="N93" s="69" t="s">
        <v>377</v>
      </c>
    </row>
    <row r="94" spans="1:14" ht="25.5">
      <c r="A94" s="974"/>
      <c r="B94" s="932"/>
      <c r="C94" s="76" t="s">
        <v>156</v>
      </c>
      <c r="D94" s="232"/>
      <c r="E94" s="160"/>
      <c r="F94" s="326"/>
      <c r="G94" s="557"/>
      <c r="H94" s="326"/>
      <c r="I94" s="1082"/>
      <c r="J94" s="524" t="s">
        <v>1130</v>
      </c>
      <c r="K94" s="77" t="s">
        <v>201</v>
      </c>
      <c r="L94" s="77" t="s">
        <v>201</v>
      </c>
      <c r="M94" s="77" t="s">
        <v>201</v>
      </c>
      <c r="N94" s="69" t="s">
        <v>377</v>
      </c>
    </row>
    <row r="95" spans="1:14" ht="38.25">
      <c r="A95" s="974"/>
      <c r="B95" s="932"/>
      <c r="C95" s="76" t="s">
        <v>156</v>
      </c>
      <c r="D95" s="260"/>
      <c r="E95" s="274"/>
      <c r="F95" s="326"/>
      <c r="G95" s="557"/>
      <c r="H95" s="326"/>
      <c r="I95" s="1082"/>
      <c r="J95" s="239" t="s">
        <v>380</v>
      </c>
      <c r="K95" s="77" t="s">
        <v>93</v>
      </c>
      <c r="L95" s="77" t="s">
        <v>93</v>
      </c>
      <c r="M95" s="77" t="s">
        <v>93</v>
      </c>
      <c r="N95" s="69" t="s">
        <v>377</v>
      </c>
    </row>
    <row r="96" spans="1:14" ht="38.25">
      <c r="A96" s="974"/>
      <c r="B96" s="932"/>
      <c r="C96" s="76" t="s">
        <v>156</v>
      </c>
      <c r="D96" s="232"/>
      <c r="E96" s="274"/>
      <c r="F96" s="326"/>
      <c r="G96" s="557"/>
      <c r="H96" s="326"/>
      <c r="I96" s="1082"/>
      <c r="J96" s="239" t="s">
        <v>381</v>
      </c>
      <c r="K96" s="77" t="s">
        <v>382</v>
      </c>
      <c r="L96" s="77" t="s">
        <v>1131</v>
      </c>
      <c r="M96" s="77" t="s">
        <v>1027</v>
      </c>
      <c r="N96" s="69" t="s">
        <v>377</v>
      </c>
    </row>
    <row r="97" spans="1:14" ht="26.25" thickBot="1">
      <c r="A97" s="974"/>
      <c r="B97" s="932"/>
      <c r="C97" s="76" t="s">
        <v>156</v>
      </c>
      <c r="D97" s="260" t="s">
        <v>20</v>
      </c>
      <c r="E97" s="274" t="s">
        <v>374</v>
      </c>
      <c r="F97" s="326">
        <v>10</v>
      </c>
      <c r="G97" s="557"/>
      <c r="H97" s="326"/>
      <c r="I97" s="1082"/>
      <c r="J97" s="239" t="s">
        <v>383</v>
      </c>
      <c r="K97" s="77" t="s">
        <v>384</v>
      </c>
      <c r="L97" s="77" t="s">
        <v>1132</v>
      </c>
      <c r="M97" s="77" t="s">
        <v>1133</v>
      </c>
      <c r="N97" s="69" t="s">
        <v>377</v>
      </c>
    </row>
    <row r="98" spans="1:14" ht="13.5" thickBot="1">
      <c r="A98" s="1083"/>
      <c r="B98" s="932"/>
      <c r="C98" s="76"/>
      <c r="D98" s="933" t="s">
        <v>16</v>
      </c>
      <c r="E98" s="934"/>
      <c r="F98" s="562">
        <f t="shared" ref="F98" si="29">SUM(F91:F97)</f>
        <v>1020</v>
      </c>
      <c r="G98" s="562">
        <f t="shared" ref="G98:H98" si="30">SUM(G91:G97)</f>
        <v>1077.3399999999999</v>
      </c>
      <c r="H98" s="546">
        <f t="shared" si="30"/>
        <v>1185.0999999999999</v>
      </c>
      <c r="I98" s="1082"/>
      <c r="J98" s="485" t="s">
        <v>1244</v>
      </c>
      <c r="K98" s="77" t="s">
        <v>8</v>
      </c>
      <c r="L98" s="10"/>
      <c r="M98" s="10"/>
      <c r="N98" s="69"/>
    </row>
    <row r="99" spans="1:14" s="70" customFormat="1" ht="12.75" customHeight="1">
      <c r="A99" s="974" t="s">
        <v>1436</v>
      </c>
      <c r="B99" s="1085" t="s">
        <v>385</v>
      </c>
      <c r="C99" s="61" t="s">
        <v>156</v>
      </c>
      <c r="D99" s="72" t="s">
        <v>20</v>
      </c>
      <c r="E99" s="73" t="s">
        <v>374</v>
      </c>
      <c r="F99" s="100">
        <v>1.8</v>
      </c>
      <c r="G99" s="425">
        <v>2</v>
      </c>
      <c r="H99" s="98">
        <v>2</v>
      </c>
      <c r="I99" s="1082" t="s">
        <v>372</v>
      </c>
      <c r="J99" s="402" t="s">
        <v>386</v>
      </c>
      <c r="K99" s="77" t="s">
        <v>66</v>
      </c>
      <c r="L99" s="77" t="s">
        <v>66</v>
      </c>
      <c r="M99" s="77" t="s">
        <v>66</v>
      </c>
      <c r="N99" s="69" t="s">
        <v>377</v>
      </c>
    </row>
    <row r="100" spans="1:14" ht="37.9" customHeight="1" thickBot="1">
      <c r="A100" s="974"/>
      <c r="B100" s="1085"/>
      <c r="C100" s="61" t="s">
        <v>8</v>
      </c>
      <c r="D100" s="78" t="s">
        <v>20</v>
      </c>
      <c r="E100" s="39" t="s">
        <v>25</v>
      </c>
      <c r="F100" s="179">
        <v>26.2</v>
      </c>
      <c r="G100" s="573"/>
      <c r="H100" s="579"/>
      <c r="I100" s="1082"/>
      <c r="J100" s="402" t="s">
        <v>387</v>
      </c>
      <c r="K100" s="77" t="s">
        <v>8</v>
      </c>
      <c r="L100" s="275"/>
      <c r="M100" s="77"/>
      <c r="N100" s="63" t="s">
        <v>28</v>
      </c>
    </row>
    <row r="101" spans="1:14" ht="20.45" customHeight="1" thickBot="1">
      <c r="A101" s="974"/>
      <c r="B101" s="1086"/>
      <c r="C101" s="74"/>
      <c r="D101" s="960" t="s">
        <v>16</v>
      </c>
      <c r="E101" s="961"/>
      <c r="F101" s="341">
        <f t="shared" ref="F101" si="31">SUM(F99:F100)</f>
        <v>28</v>
      </c>
      <c r="G101" s="550">
        <f t="shared" ref="G101:H101" si="32">SUM(G99:G100)</f>
        <v>2</v>
      </c>
      <c r="H101" s="549">
        <f t="shared" si="32"/>
        <v>2</v>
      </c>
      <c r="I101" s="1082"/>
      <c r="J101" s="417"/>
      <c r="K101" s="76"/>
      <c r="L101" s="10"/>
      <c r="M101" s="10"/>
      <c r="N101" s="59"/>
    </row>
    <row r="102" spans="1:14" s="70" customFormat="1" ht="58.5" customHeight="1">
      <c r="A102" s="974" t="s">
        <v>1603</v>
      </c>
      <c r="B102" s="1085" t="s">
        <v>388</v>
      </c>
      <c r="C102" s="76" t="s">
        <v>156</v>
      </c>
      <c r="D102" s="232" t="s">
        <v>20</v>
      </c>
      <c r="E102" s="160" t="s">
        <v>374</v>
      </c>
      <c r="F102" s="100">
        <v>50.5</v>
      </c>
      <c r="G102" s="557"/>
      <c r="H102" s="326"/>
      <c r="I102" s="1082" t="s">
        <v>372</v>
      </c>
      <c r="J102" s="524" t="s">
        <v>1134</v>
      </c>
      <c r="K102" s="77" t="s">
        <v>8</v>
      </c>
      <c r="L102" s="77"/>
      <c r="M102" s="77"/>
      <c r="N102" s="69" t="s">
        <v>377</v>
      </c>
    </row>
    <row r="103" spans="1:14" s="70" customFormat="1" ht="13.5" thickBot="1">
      <c r="A103" s="974"/>
      <c r="B103" s="1085"/>
      <c r="C103" s="17" t="s">
        <v>8</v>
      </c>
      <c r="D103" s="232" t="s">
        <v>20</v>
      </c>
      <c r="E103" s="160" t="s">
        <v>32</v>
      </c>
      <c r="F103" s="100">
        <v>19.8</v>
      </c>
      <c r="G103" s="573"/>
      <c r="H103" s="579"/>
      <c r="I103" s="1082"/>
      <c r="J103" s="524" t="s">
        <v>1762</v>
      </c>
      <c r="K103" s="77" t="s">
        <v>1274</v>
      </c>
      <c r="L103" s="77"/>
      <c r="M103" s="77"/>
      <c r="N103" s="69" t="s">
        <v>28</v>
      </c>
    </row>
    <row r="104" spans="1:14" ht="13.5" thickBot="1">
      <c r="A104" s="974"/>
      <c r="B104" s="1085"/>
      <c r="C104" s="80"/>
      <c r="D104" s="1118" t="s">
        <v>16</v>
      </c>
      <c r="E104" s="1119"/>
      <c r="F104" s="341">
        <f t="shared" ref="F104" si="33">SUM(F102:F103)</f>
        <v>70.3</v>
      </c>
      <c r="G104" s="550">
        <f>SUM(G102:G103)</f>
        <v>0</v>
      </c>
      <c r="H104" s="549">
        <f>SUM(H102:H103)</f>
        <v>0</v>
      </c>
      <c r="I104" s="1082"/>
      <c r="J104" s="417"/>
      <c r="K104" s="10"/>
      <c r="L104" s="10"/>
      <c r="M104" s="10"/>
      <c r="N104" s="59"/>
    </row>
    <row r="105" spans="1:14" s="70" customFormat="1" ht="13.9" customHeight="1" thickBot="1">
      <c r="A105" s="668" t="s">
        <v>1434</v>
      </c>
      <c r="B105" s="971" t="s">
        <v>15</v>
      </c>
      <c r="C105" s="972"/>
      <c r="D105" s="972"/>
      <c r="E105" s="973"/>
      <c r="F105" s="574">
        <f t="shared" ref="F105:H105" si="34">SUM(F98+F101+F104)</f>
        <v>1118.3</v>
      </c>
      <c r="G105" s="574">
        <f t="shared" si="34"/>
        <v>1079.3399999999999</v>
      </c>
      <c r="H105" s="580">
        <f t="shared" si="34"/>
        <v>1187.0999999999999</v>
      </c>
      <c r="I105" s="5"/>
      <c r="J105" s="485"/>
      <c r="K105" s="10"/>
      <c r="L105" s="10"/>
      <c r="M105" s="10"/>
      <c r="N105" s="60"/>
    </row>
    <row r="106" spans="1:14" s="70" customFormat="1" ht="13.9" customHeight="1" thickBot="1">
      <c r="A106" s="666" t="s">
        <v>5</v>
      </c>
      <c r="B106" s="971" t="s">
        <v>17</v>
      </c>
      <c r="C106" s="972"/>
      <c r="D106" s="972"/>
      <c r="E106" s="973"/>
      <c r="F106" s="562">
        <f t="shared" ref="F106" si="35">SUM(F53+F89+F105)</f>
        <v>1840.4490000000001</v>
      </c>
      <c r="G106" s="339">
        <f>SUM(G53+G89+G105)</f>
        <v>2707.4399999999996</v>
      </c>
      <c r="H106" s="578">
        <f>SUM(H53+H89+H105)</f>
        <v>2820.2</v>
      </c>
      <c r="I106" s="236"/>
      <c r="J106" s="485"/>
      <c r="K106" s="10"/>
      <c r="L106" s="10"/>
      <c r="M106" s="10"/>
      <c r="N106" s="93"/>
    </row>
    <row r="107" spans="1:14" s="277" customFormat="1" ht="13.9" customHeight="1" thickBot="1">
      <c r="A107" s="1005" t="s">
        <v>389</v>
      </c>
      <c r="B107" s="1005"/>
      <c r="C107" s="1005"/>
      <c r="D107" s="1005"/>
      <c r="E107" s="1006"/>
      <c r="F107" s="562">
        <f t="shared" ref="F107" si="36">SUM(F31+F106)</f>
        <v>4873.8490000000002</v>
      </c>
      <c r="G107" s="562">
        <f>SUM(G31+G106)</f>
        <v>4784.4399999999996</v>
      </c>
      <c r="H107" s="546">
        <f>SUM(H31+H106)</f>
        <v>4745.2</v>
      </c>
      <c r="I107" s="588"/>
      <c r="J107" s="588"/>
      <c r="K107" s="10"/>
      <c r="L107" s="10"/>
      <c r="M107" s="10"/>
      <c r="N107" s="276"/>
    </row>
    <row r="108" spans="1:14" ht="13.5" thickBot="1"/>
    <row r="109" spans="1:14" s="26" customFormat="1" ht="26.45" customHeight="1" thickBot="1">
      <c r="A109" s="1011" t="s">
        <v>1388</v>
      </c>
      <c r="B109" s="1012"/>
      <c r="C109" s="1012"/>
      <c r="D109" s="1012"/>
      <c r="E109" s="1013"/>
      <c r="F109" s="673" t="s">
        <v>115</v>
      </c>
      <c r="G109" s="53" t="s">
        <v>83</v>
      </c>
      <c r="H109" s="53" t="s">
        <v>116</v>
      </c>
      <c r="I109" s="23"/>
      <c r="J109" s="54"/>
      <c r="K109" s="54"/>
      <c r="L109" s="54"/>
      <c r="M109" s="23"/>
    </row>
    <row r="110" spans="1:14" s="81" customFormat="1" ht="13.9" customHeight="1" thickBot="1">
      <c r="A110" s="987" t="s">
        <v>123</v>
      </c>
      <c r="B110" s="988"/>
      <c r="C110" s="988"/>
      <c r="D110" s="988"/>
      <c r="E110" s="989"/>
      <c r="F110" s="133">
        <f>SUM(F111:F116)</f>
        <v>4873.8490000000002</v>
      </c>
      <c r="G110" s="96">
        <f>SUM(G111:G116)</f>
        <v>4222.4400000000005</v>
      </c>
      <c r="H110" s="96">
        <f>SUM(H111:H116)</f>
        <v>4183.2</v>
      </c>
      <c r="I110" s="400"/>
      <c r="J110" s="195"/>
      <c r="K110" s="193"/>
      <c r="L110" s="193"/>
      <c r="M110" s="193"/>
      <c r="N110" s="23"/>
    </row>
    <row r="111" spans="1:14" s="81" customFormat="1" ht="13.15" customHeight="1">
      <c r="A111" s="1014" t="s">
        <v>117</v>
      </c>
      <c r="B111" s="1015"/>
      <c r="C111" s="1015"/>
      <c r="D111" s="1015"/>
      <c r="E111" s="1016"/>
      <c r="F111" s="134">
        <f>SUMIF(D11:D109,"SB",F11:F109)</f>
        <v>2206.549</v>
      </c>
      <c r="G111" s="281">
        <f>SUMIF(D10:D107,"SB",G10:G107)</f>
        <v>1355.1</v>
      </c>
      <c r="H111" s="281">
        <f>SUMIF(D10:D107,"SB",H10:H107)</f>
        <v>1158.0999999999999</v>
      </c>
      <c r="I111" s="137"/>
      <c r="J111" s="195"/>
      <c r="K111" s="54"/>
      <c r="L111" s="54"/>
      <c r="M111" s="54"/>
      <c r="N111" s="23"/>
    </row>
    <row r="112" spans="1:14" s="81" customFormat="1" ht="13.15" customHeight="1">
      <c r="A112" s="978" t="s">
        <v>118</v>
      </c>
      <c r="B112" s="979"/>
      <c r="C112" s="979"/>
      <c r="D112" s="979"/>
      <c r="E112" s="980"/>
      <c r="F112" s="134">
        <f>SUMIF(D11:D109,"VD",F11:F109)</f>
        <v>2667.3</v>
      </c>
      <c r="G112" s="281">
        <f>SUMIF(D9:D107,"VD",G9:G107)</f>
        <v>2867.34</v>
      </c>
      <c r="H112" s="281">
        <f>SUMIF(D11:D107,"VD",H11:H107)</f>
        <v>3025.1</v>
      </c>
      <c r="I112" s="137"/>
      <c r="J112" s="195"/>
      <c r="K112" s="54"/>
      <c r="L112" s="54"/>
      <c r="M112" s="54"/>
      <c r="N112" s="23"/>
    </row>
    <row r="113" spans="1:14" s="81" customFormat="1" ht="13.15" customHeight="1">
      <c r="A113" s="978" t="s">
        <v>119</v>
      </c>
      <c r="B113" s="979"/>
      <c r="C113" s="979"/>
      <c r="D113" s="979"/>
      <c r="E113" s="980"/>
      <c r="F113" s="134">
        <f>SUMIF(D11:D109,"SP",F11:F109)</f>
        <v>0</v>
      </c>
      <c r="G113" s="281">
        <f>SUMIF(D10:D107,"SP",G10:G107)</f>
        <v>0</v>
      </c>
      <c r="H113" s="281">
        <f>SUMIF(D8:D107,"SP",H8:H107)</f>
        <v>0</v>
      </c>
      <c r="I113" s="25"/>
      <c r="J113" s="195"/>
      <c r="K113" s="54"/>
      <c r="L113" s="54"/>
      <c r="M113" s="54"/>
      <c r="N113" s="23"/>
    </row>
    <row r="114" spans="1:14" s="81" customFormat="1" ht="13.15" customHeight="1">
      <c r="A114" s="978" t="s">
        <v>120</v>
      </c>
      <c r="B114" s="979"/>
      <c r="C114" s="979"/>
      <c r="D114" s="979"/>
      <c r="E114" s="980"/>
      <c r="F114" s="134">
        <f>SUMIF(D11:D109,"ESB",F11:F109)</f>
        <v>0</v>
      </c>
      <c r="G114" s="281">
        <f>SUMIF(D8:D107,"ESB",G8:G107)</f>
        <v>0</v>
      </c>
      <c r="H114" s="281">
        <f>SUMIF(D8:D107,"ESB",H8:H107)</f>
        <v>0</v>
      </c>
      <c r="I114" s="137"/>
      <c r="J114" s="195"/>
      <c r="K114" s="54"/>
      <c r="L114" s="54"/>
      <c r="M114" s="54"/>
      <c r="N114" s="23"/>
    </row>
    <row r="115" spans="1:14" s="81" customFormat="1" ht="13.15" customHeight="1">
      <c r="A115" s="978" t="s">
        <v>121</v>
      </c>
      <c r="B115" s="979"/>
      <c r="C115" s="979"/>
      <c r="D115" s="979"/>
      <c r="E115" s="980"/>
      <c r="F115" s="134">
        <f>SUMIF(D11:D109,"SL",F11:F109)</f>
        <v>0</v>
      </c>
      <c r="G115" s="281">
        <f>SUMIF(D9:D107,"SL",G9:G107)</f>
        <v>0</v>
      </c>
      <c r="H115" s="281">
        <f>SUMIF(D8:D107,"SL",H8:H107)</f>
        <v>0</v>
      </c>
      <c r="I115" s="137"/>
      <c r="J115" s="195"/>
      <c r="K115" s="54"/>
      <c r="L115" s="54"/>
      <c r="M115" s="54"/>
      <c r="N115" s="23"/>
    </row>
    <row r="116" spans="1:14" s="81" customFormat="1" ht="13.15" customHeight="1" thickBot="1">
      <c r="A116" s="981" t="s">
        <v>122</v>
      </c>
      <c r="B116" s="982"/>
      <c r="C116" s="982"/>
      <c r="D116" s="982"/>
      <c r="E116" s="983"/>
      <c r="F116" s="134">
        <f>SUMIF(D11:D107,"AML",F11:F107)</f>
        <v>0</v>
      </c>
      <c r="G116" s="281">
        <f>SUMIF(D10:D107,"AML",G10:G107)</f>
        <v>0</v>
      </c>
      <c r="H116" s="281">
        <f>SUMIF(D8:D107,"AML",H8:H107)</f>
        <v>0</v>
      </c>
      <c r="I116" s="137"/>
      <c r="J116" s="195"/>
      <c r="K116" s="54"/>
      <c r="L116" s="54"/>
      <c r="M116" s="54"/>
      <c r="N116" s="23"/>
    </row>
    <row r="117" spans="1:14" s="81" customFormat="1" ht="13.15" customHeight="1" thickBot="1">
      <c r="A117" s="987" t="s">
        <v>124</v>
      </c>
      <c r="B117" s="988"/>
      <c r="C117" s="988"/>
      <c r="D117" s="988"/>
      <c r="E117" s="989"/>
      <c r="F117" s="133">
        <f>SUM(F118:F120)</f>
        <v>0</v>
      </c>
      <c r="G117" s="341">
        <f>SUM(G118:G120)</f>
        <v>562</v>
      </c>
      <c r="H117" s="341">
        <f>SUM(H118:H120)</f>
        <v>562</v>
      </c>
      <c r="I117" s="137"/>
      <c r="J117" s="195"/>
      <c r="K117" s="54"/>
      <c r="L117" s="54"/>
      <c r="M117" s="54"/>
      <c r="N117" s="23"/>
    </row>
    <row r="118" spans="1:14" s="81" customFormat="1" ht="13.9" customHeight="1">
      <c r="A118" s="990" t="s">
        <v>30</v>
      </c>
      <c r="B118" s="991"/>
      <c r="C118" s="991"/>
      <c r="D118" s="991"/>
      <c r="E118" s="992"/>
      <c r="F118" s="134">
        <f>SUMIF(D11:D109,"ES",F11:F109)</f>
        <v>0</v>
      </c>
      <c r="G118" s="281">
        <f>SUMIF(D14:D107,"ES",G14:G107)</f>
        <v>562</v>
      </c>
      <c r="H118" s="281">
        <f>SUMIF(D8:D107,"ES",H8:H107)</f>
        <v>562</v>
      </c>
      <c r="I118" s="400"/>
      <c r="J118" s="195"/>
      <c r="K118" s="193"/>
      <c r="L118" s="193"/>
      <c r="M118" s="193"/>
      <c r="N118" s="23"/>
    </row>
    <row r="119" spans="1:14" s="81" customFormat="1" ht="13.15" customHeight="1">
      <c r="A119" s="962" t="s">
        <v>1267</v>
      </c>
      <c r="B119" s="963"/>
      <c r="C119" s="963"/>
      <c r="D119" s="963"/>
      <c r="E119" s="964"/>
      <c r="F119" s="134">
        <f>SUMIF(D11:D109,"VBF",F11:F109)</f>
        <v>0</v>
      </c>
      <c r="G119" s="281">
        <f>SUMIF(D15:D107,"VB",G15:G107)</f>
        <v>0</v>
      </c>
      <c r="H119" s="281">
        <f>SUMIF(D8:D107,"VB",H8:H107)</f>
        <v>0</v>
      </c>
      <c r="I119" s="137"/>
      <c r="J119" s="195"/>
      <c r="K119" s="54"/>
      <c r="L119" s="54"/>
      <c r="M119" s="54"/>
      <c r="N119" s="23"/>
    </row>
    <row r="120" spans="1:14" s="81" customFormat="1" ht="13.15" customHeight="1" thickBot="1">
      <c r="A120" s="965" t="s">
        <v>31</v>
      </c>
      <c r="B120" s="966"/>
      <c r="C120" s="966"/>
      <c r="D120" s="966"/>
      <c r="E120" s="967"/>
      <c r="F120" s="473">
        <f>SUMIF(D11:D109,"Kt.",F11:F109)</f>
        <v>0</v>
      </c>
      <c r="G120" s="424">
        <f>SUMIF(D16:D107,"Kt.",G16:G107)</f>
        <v>0</v>
      </c>
      <c r="H120" s="424">
        <f>SUMIF(D8:D107,"Kt.",H8:H107)</f>
        <v>0</v>
      </c>
      <c r="I120" s="137"/>
      <c r="J120" s="195"/>
      <c r="K120" s="54"/>
      <c r="L120" s="54"/>
      <c r="M120" s="54"/>
      <c r="N120" s="23"/>
    </row>
    <row r="121" spans="1:14" s="81" customFormat="1" ht="13.15" customHeight="1" thickBot="1">
      <c r="A121" s="968" t="s">
        <v>125</v>
      </c>
      <c r="B121" s="969"/>
      <c r="C121" s="969"/>
      <c r="D121" s="969"/>
      <c r="E121" s="970"/>
      <c r="F121" s="472">
        <f>SUM(F110+F117)</f>
        <v>4873.8490000000002</v>
      </c>
      <c r="G121" s="426">
        <f>SUM(G110+G117)</f>
        <v>4784.4400000000005</v>
      </c>
      <c r="H121" s="426">
        <f>SUM(H110+H117)</f>
        <v>4745.2</v>
      </c>
      <c r="I121" s="126"/>
      <c r="J121" s="195"/>
      <c r="K121" s="54"/>
      <c r="L121" s="54"/>
      <c r="M121" s="54"/>
      <c r="N121" s="23"/>
    </row>
    <row r="122" spans="1:14" s="81" customFormat="1" ht="13.9" customHeight="1">
      <c r="A122" s="990" t="s">
        <v>113</v>
      </c>
      <c r="B122" s="991"/>
      <c r="C122" s="991"/>
      <c r="D122" s="991"/>
      <c r="E122" s="992"/>
      <c r="F122" s="117">
        <f>SUMIF(C10:C110,"1R",F10:F110)</f>
        <v>0</v>
      </c>
      <c r="G122" s="425">
        <f>SUMIF(C10:C107,"1R",G10:G107)</f>
        <v>1124</v>
      </c>
      <c r="H122" s="425">
        <f>SUMIF(C10:C107,"1R",H10:H107)</f>
        <v>1124</v>
      </c>
      <c r="I122" s="137"/>
      <c r="J122" s="195"/>
      <c r="K122" s="54"/>
      <c r="L122" s="54"/>
      <c r="M122" s="54"/>
      <c r="N122" s="126"/>
    </row>
    <row r="123" spans="1:14" s="1" customFormat="1" ht="13.9" customHeight="1" thickBot="1">
      <c r="A123" s="994" t="s">
        <v>114</v>
      </c>
      <c r="B123" s="995"/>
      <c r="C123" s="995"/>
      <c r="D123" s="995"/>
      <c r="E123" s="996"/>
      <c r="F123" s="589">
        <v>503.6</v>
      </c>
      <c r="G123" s="282">
        <f>SUM(G121-F121)</f>
        <v>-89.408999999999651</v>
      </c>
      <c r="H123" s="282">
        <f>SUM(H121-G121)</f>
        <v>-39.240000000000691</v>
      </c>
      <c r="I123" s="508"/>
      <c r="J123" s="15"/>
      <c r="K123" s="16"/>
      <c r="L123" s="16"/>
      <c r="M123" s="16"/>
      <c r="N123" s="2"/>
    </row>
    <row r="126" spans="1:14">
      <c r="F126" s="898">
        <f>SUBTOTAL(9,F14:F123)</f>
        <v>39494.392</v>
      </c>
    </row>
  </sheetData>
  <sheetProtection formatCells="0" formatColumns="0" formatRows="0" deleteColumns="0" deleteRows="0" sort="0"/>
  <autoFilter ref="A11:N123" xr:uid="{EF96BDD3-EB34-469A-9F2C-CC201CDECDE5}"/>
  <mergeCells count="121">
    <mergeCell ref="A27:A29"/>
    <mergeCell ref="B27:B29"/>
    <mergeCell ref="D29:E29"/>
    <mergeCell ref="A75:A79"/>
    <mergeCell ref="B75:B79"/>
    <mergeCell ref="D79:E79"/>
    <mergeCell ref="A102:A104"/>
    <mergeCell ref="B102:B104"/>
    <mergeCell ref="D104:E104"/>
    <mergeCell ref="A80:A82"/>
    <mergeCell ref="B80:B82"/>
    <mergeCell ref="A83:A85"/>
    <mergeCell ref="B83:B85"/>
    <mergeCell ref="A86:A88"/>
    <mergeCell ref="B86:B88"/>
    <mergeCell ref="A59:A63"/>
    <mergeCell ref="B59:B63"/>
    <mergeCell ref="D63:E63"/>
    <mergeCell ref="A55:A58"/>
    <mergeCell ref="B30:E30"/>
    <mergeCell ref="B31:E31"/>
    <mergeCell ref="B32:D32"/>
    <mergeCell ref="B33:E33"/>
    <mergeCell ref="B37:B39"/>
    <mergeCell ref="A37:A39"/>
    <mergeCell ref="B34:B36"/>
    <mergeCell ref="D36:E36"/>
    <mergeCell ref="A40:A49"/>
    <mergeCell ref="B40:B49"/>
    <mergeCell ref="D49:E49"/>
    <mergeCell ref="A50:A52"/>
    <mergeCell ref="B50:B52"/>
    <mergeCell ref="D52:E52"/>
    <mergeCell ref="I59:I63"/>
    <mergeCell ref="I67:I74"/>
    <mergeCell ref="I75:I79"/>
    <mergeCell ref="I34:I36"/>
    <mergeCell ref="I37:I39"/>
    <mergeCell ref="I40:I49"/>
    <mergeCell ref="I50:I52"/>
    <mergeCell ref="I83:I85"/>
    <mergeCell ref="D85:E85"/>
    <mergeCell ref="D39:E39"/>
    <mergeCell ref="A7:A10"/>
    <mergeCell ref="B7:B10"/>
    <mergeCell ref="J7:M8"/>
    <mergeCell ref="N7:N10"/>
    <mergeCell ref="J9:J10"/>
    <mergeCell ref="D7:D10"/>
    <mergeCell ref="E7:E10"/>
    <mergeCell ref="G1:I1"/>
    <mergeCell ref="I7:I10"/>
    <mergeCell ref="L9:L10"/>
    <mergeCell ref="M9:M10"/>
    <mergeCell ref="M4:N4"/>
    <mergeCell ref="B13:D13"/>
    <mergeCell ref="G7:G10"/>
    <mergeCell ref="H7:H10"/>
    <mergeCell ref="C7:C10"/>
    <mergeCell ref="F7:F10"/>
    <mergeCell ref="K9:K10"/>
    <mergeCell ref="I14:I20"/>
    <mergeCell ref="B12:D12"/>
    <mergeCell ref="K1:N1"/>
    <mergeCell ref="K2:N2"/>
    <mergeCell ref="A14:A20"/>
    <mergeCell ref="A24:A26"/>
    <mergeCell ref="B24:B26"/>
    <mergeCell ref="A21:A23"/>
    <mergeCell ref="B21:B23"/>
    <mergeCell ref="B14:B20"/>
    <mergeCell ref="D20:E20"/>
    <mergeCell ref="D26:E26"/>
    <mergeCell ref="D23:E23"/>
    <mergeCell ref="A123:E123"/>
    <mergeCell ref="I64:I66"/>
    <mergeCell ref="D66:E66"/>
    <mergeCell ref="I21:I23"/>
    <mergeCell ref="B106:E106"/>
    <mergeCell ref="D82:E82"/>
    <mergeCell ref="B64:B66"/>
    <mergeCell ref="B89:E89"/>
    <mergeCell ref="B90:E90"/>
    <mergeCell ref="A107:E107"/>
    <mergeCell ref="A67:A74"/>
    <mergeCell ref="B67:B74"/>
    <mergeCell ref="D74:E74"/>
    <mergeCell ref="A64:A66"/>
    <mergeCell ref="B53:E53"/>
    <mergeCell ref="B54:E54"/>
    <mergeCell ref="B55:B58"/>
    <mergeCell ref="D58:E58"/>
    <mergeCell ref="A34:A36"/>
    <mergeCell ref="I80:I82"/>
    <mergeCell ref="I91:I98"/>
    <mergeCell ref="I99:I101"/>
    <mergeCell ref="I102:I104"/>
    <mergeCell ref="I55:I58"/>
    <mergeCell ref="I86:I88"/>
    <mergeCell ref="D88:E88"/>
    <mergeCell ref="A118:E118"/>
    <mergeCell ref="A119:E119"/>
    <mergeCell ref="A120:E120"/>
    <mergeCell ref="A121:E121"/>
    <mergeCell ref="A122:E122"/>
    <mergeCell ref="A112:E112"/>
    <mergeCell ref="A113:E113"/>
    <mergeCell ref="A114:E114"/>
    <mergeCell ref="A115:E115"/>
    <mergeCell ref="A116:E116"/>
    <mergeCell ref="A117:E117"/>
    <mergeCell ref="A109:E109"/>
    <mergeCell ref="A110:E110"/>
    <mergeCell ref="A111:E111"/>
    <mergeCell ref="A91:A98"/>
    <mergeCell ref="B91:B98"/>
    <mergeCell ref="D98:E98"/>
    <mergeCell ref="A99:A101"/>
    <mergeCell ref="B99:B101"/>
    <mergeCell ref="D101:E101"/>
    <mergeCell ref="B105:E105"/>
  </mergeCells>
  <phoneticPr fontId="12" type="noConversion"/>
  <pageMargins left="0.9055118110236221" right="0.31496062992125984" top="0.74803149606299213" bottom="0.55118110236220474" header="0.31496062992125984" footer="0.31496062992125984"/>
  <pageSetup paperSize="9" scale="60" orientation="portrait" r:id="rId1"/>
  <headerFooter>
    <oddHeader>&amp;C&amp;P</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007AF-4D57-4723-93D3-242B30F00AC0}">
  <sheetPr codeName="Lapas6">
    <tabColor theme="9" tint="0.59999389629810485"/>
  </sheetPr>
  <dimension ref="A1:N269"/>
  <sheetViews>
    <sheetView zoomScale="86" zoomScaleNormal="86" workbookViewId="0">
      <pane ySplit="11" topLeftCell="A57" activePane="bottomLeft" state="frozen"/>
      <selection pane="bottomLeft" activeCell="F269" sqref="F269"/>
    </sheetView>
  </sheetViews>
  <sheetFormatPr defaultColWidth="9.140625" defaultRowHeight="12.75"/>
  <cols>
    <col min="1" max="1" width="8.85546875" style="24" customWidth="1"/>
    <col min="2" max="2" width="22.28515625" style="24" customWidth="1"/>
    <col min="3" max="3" width="5.140625" style="44" customWidth="1"/>
    <col min="4" max="4" width="5.140625" style="26" customWidth="1"/>
    <col min="5" max="5" width="8" style="26" customWidth="1"/>
    <col min="6" max="6" width="11.28515625" style="689" customWidth="1"/>
    <col min="7" max="7" width="11.42578125" style="689" customWidth="1"/>
    <col min="8" max="8" width="10.28515625" style="689" customWidth="1"/>
    <col min="9" max="9" width="11.140625" style="43" customWidth="1"/>
    <col min="10" max="10" width="22.85546875" style="126" customWidth="1"/>
    <col min="11" max="11" width="8" style="43" customWidth="1"/>
    <col min="12" max="12" width="9" style="43" customWidth="1"/>
    <col min="13" max="13" width="9.42578125" style="43" customWidth="1"/>
    <col min="14" max="14" width="7.140625" style="126" customWidth="1"/>
    <col min="15" max="16384" width="9.140625" style="26"/>
  </cols>
  <sheetData>
    <row r="1" spans="1:14" ht="53.25" customHeight="1">
      <c r="F1" s="1155"/>
      <c r="G1" s="1155"/>
      <c r="H1" s="1155"/>
      <c r="K1" s="921" t="s">
        <v>1781</v>
      </c>
      <c r="L1" s="921"/>
      <c r="M1" s="921"/>
      <c r="N1" s="921"/>
    </row>
    <row r="2" spans="1:14" ht="28.5" customHeight="1">
      <c r="F2" s="772"/>
      <c r="G2" s="772"/>
      <c r="H2" s="772"/>
      <c r="K2" s="921" t="s">
        <v>1782</v>
      </c>
      <c r="L2" s="921"/>
      <c r="M2" s="921"/>
      <c r="N2" s="921"/>
    </row>
    <row r="3" spans="1:14" ht="16.5" customHeight="1">
      <c r="A3" s="27" t="s">
        <v>1614</v>
      </c>
      <c r="B3" s="27"/>
      <c r="C3" s="27"/>
      <c r="D3" s="27"/>
      <c r="E3" s="27"/>
      <c r="F3" s="27"/>
      <c r="G3" s="29"/>
      <c r="K3" s="118"/>
      <c r="L3" s="195"/>
      <c r="M3" s="195"/>
      <c r="N3" s="43"/>
    </row>
    <row r="4" spans="1:14" s="27" customFormat="1" ht="15.75">
      <c r="A4" s="401" t="s">
        <v>1610</v>
      </c>
      <c r="F4" s="688"/>
      <c r="G4" s="688"/>
      <c r="H4" s="688"/>
      <c r="I4" s="688"/>
      <c r="K4" s="196"/>
      <c r="L4" s="196"/>
      <c r="M4" s="948" t="s">
        <v>1615</v>
      </c>
      <c r="N4" s="948"/>
    </row>
    <row r="5" spans="1:14" ht="29.25" customHeight="1">
      <c r="A5" s="1010" t="s">
        <v>390</v>
      </c>
      <c r="B5" s="1010"/>
      <c r="C5" s="1010"/>
      <c r="D5" s="1010"/>
      <c r="E5" s="1010"/>
      <c r="F5" s="1010"/>
      <c r="G5" s="1010"/>
      <c r="H5" s="1010"/>
      <c r="I5" s="1010"/>
      <c r="J5" s="1010"/>
      <c r="K5" s="1010"/>
      <c r="L5" s="1010"/>
      <c r="M5" s="1010"/>
      <c r="N5" s="1010"/>
    </row>
    <row r="6" spans="1:14" ht="13.5" thickBot="1">
      <c r="B6" s="1156"/>
      <c r="C6" s="1156"/>
      <c r="D6" s="1156"/>
      <c r="E6" s="1156"/>
      <c r="F6" s="1156"/>
      <c r="G6" s="1156"/>
      <c r="H6" s="52"/>
      <c r="K6" s="773"/>
      <c r="L6" s="773"/>
      <c r="M6" s="773"/>
      <c r="N6" s="234"/>
    </row>
    <row r="7" spans="1:14" s="46" customFormat="1" ht="13.15" customHeight="1">
      <c r="A7" s="937" t="s">
        <v>0</v>
      </c>
      <c r="B7" s="1000" t="s">
        <v>1</v>
      </c>
      <c r="C7" s="937" t="s">
        <v>1648</v>
      </c>
      <c r="D7" s="937" t="s">
        <v>3</v>
      </c>
      <c r="E7" s="941" t="s">
        <v>2</v>
      </c>
      <c r="F7" s="1096" t="s">
        <v>1439</v>
      </c>
      <c r="G7" s="1028" t="s">
        <v>1391</v>
      </c>
      <c r="H7" s="1031" t="s">
        <v>1392</v>
      </c>
      <c r="I7" s="944" t="s">
        <v>126</v>
      </c>
      <c r="J7" s="1017" t="s">
        <v>63</v>
      </c>
      <c r="K7" s="1018"/>
      <c r="L7" s="1018"/>
      <c r="M7" s="1019"/>
      <c r="N7" s="1157" t="s">
        <v>23</v>
      </c>
    </row>
    <row r="8" spans="1:14" s="46" customFormat="1" ht="13.9" customHeight="1" thickBot="1">
      <c r="A8" s="938"/>
      <c r="B8" s="1001"/>
      <c r="C8" s="938"/>
      <c r="D8" s="938"/>
      <c r="E8" s="942"/>
      <c r="F8" s="1097"/>
      <c r="G8" s="1029"/>
      <c r="H8" s="1032"/>
      <c r="I8" s="945"/>
      <c r="J8" s="1020"/>
      <c r="K8" s="1021"/>
      <c r="L8" s="1021"/>
      <c r="M8" s="1022"/>
      <c r="N8" s="1158"/>
    </row>
    <row r="9" spans="1:14" s="46" customFormat="1" ht="36" customHeight="1">
      <c r="A9" s="939"/>
      <c r="B9" s="1001"/>
      <c r="C9" s="939"/>
      <c r="D9" s="939"/>
      <c r="E9" s="942"/>
      <c r="F9" s="1097"/>
      <c r="G9" s="1029"/>
      <c r="H9" s="1032"/>
      <c r="I9" s="946"/>
      <c r="J9" s="1025" t="s">
        <v>19</v>
      </c>
      <c r="K9" s="1023" t="s">
        <v>67</v>
      </c>
      <c r="L9" s="1023" t="s">
        <v>84</v>
      </c>
      <c r="M9" s="1023" t="s">
        <v>872</v>
      </c>
      <c r="N9" s="1158"/>
    </row>
    <row r="10" spans="1:14" s="46" customFormat="1" ht="13.5" thickBot="1">
      <c r="A10" s="940"/>
      <c r="B10" s="1002"/>
      <c r="C10" s="940"/>
      <c r="D10" s="940"/>
      <c r="E10" s="943"/>
      <c r="F10" s="1098"/>
      <c r="G10" s="1030"/>
      <c r="H10" s="1033"/>
      <c r="I10" s="947"/>
      <c r="J10" s="1026"/>
      <c r="K10" s="1024"/>
      <c r="L10" s="1024"/>
      <c r="M10" s="1024"/>
      <c r="N10" s="1159"/>
    </row>
    <row r="11" spans="1:14" s="47" customFormat="1" ht="13.5" thickBot="1">
      <c r="A11" s="711" t="s">
        <v>8</v>
      </c>
      <c r="B11" s="712" t="s">
        <v>9</v>
      </c>
      <c r="C11" s="711" t="s">
        <v>10</v>
      </c>
      <c r="D11" s="711" t="s">
        <v>11</v>
      </c>
      <c r="E11" s="712" t="s">
        <v>18</v>
      </c>
      <c r="F11" s="713">
        <v>6</v>
      </c>
      <c r="G11" s="53">
        <v>7</v>
      </c>
      <c r="H11" s="714">
        <v>8</v>
      </c>
      <c r="I11" s="711" t="s">
        <v>681</v>
      </c>
      <c r="J11" s="691" t="s">
        <v>7</v>
      </c>
      <c r="K11" s="692" t="s">
        <v>105</v>
      </c>
      <c r="L11" s="692" t="s">
        <v>106</v>
      </c>
      <c r="M11" s="692" t="s">
        <v>86</v>
      </c>
      <c r="N11" s="693" t="s">
        <v>90</v>
      </c>
    </row>
    <row r="12" spans="1:14" ht="13.5" thickBot="1">
      <c r="A12" s="32" t="s">
        <v>4</v>
      </c>
      <c r="B12" s="1144" t="s">
        <v>391</v>
      </c>
      <c r="C12" s="1145"/>
      <c r="D12" s="1145"/>
      <c r="E12" s="1145"/>
      <c r="F12" s="592"/>
      <c r="G12" s="592"/>
      <c r="H12" s="592"/>
      <c r="I12" s="38"/>
      <c r="J12" s="120"/>
      <c r="K12" s="284"/>
      <c r="L12" s="284"/>
      <c r="M12" s="284"/>
      <c r="N12" s="120"/>
    </row>
    <row r="13" spans="1:14" ht="13.5" thickBot="1">
      <c r="A13" s="63" t="s">
        <v>1364</v>
      </c>
      <c r="B13" s="1136" t="s">
        <v>392</v>
      </c>
      <c r="C13" s="1137"/>
      <c r="D13" s="1137"/>
      <c r="E13" s="1137"/>
      <c r="F13" s="593"/>
      <c r="G13" s="593"/>
      <c r="H13" s="593"/>
      <c r="I13" s="34"/>
      <c r="J13" s="22"/>
      <c r="K13" s="59"/>
      <c r="L13" s="59"/>
      <c r="M13" s="59"/>
      <c r="N13" s="22"/>
    </row>
    <row r="14" spans="1:14" ht="26.45" customHeight="1">
      <c r="A14" s="1129" t="s">
        <v>1365</v>
      </c>
      <c r="B14" s="1130" t="s">
        <v>393</v>
      </c>
      <c r="C14" s="152" t="s">
        <v>99</v>
      </c>
      <c r="D14" s="21" t="s">
        <v>20</v>
      </c>
      <c r="E14" s="68" t="s">
        <v>394</v>
      </c>
      <c r="F14" s="100">
        <v>3</v>
      </c>
      <c r="G14" s="543">
        <f>'[1]08 programa'!R16</f>
        <v>4</v>
      </c>
      <c r="H14" s="100">
        <f>'[1]08 programa'!S16</f>
        <v>4</v>
      </c>
      <c r="I14" s="77"/>
      <c r="J14" s="22" t="s">
        <v>395</v>
      </c>
      <c r="K14" s="774" t="str">
        <f>'[1]08 programa'!W16</f>
        <v>1(4)</v>
      </c>
      <c r="L14" s="774" t="str">
        <f>'[1]08 programa'!X16</f>
        <v>1(3)</v>
      </c>
      <c r="M14" s="103" t="str">
        <f>'[1]08 programa'!Y16</f>
        <v>1(3)</v>
      </c>
      <c r="N14" s="80" t="s">
        <v>396</v>
      </c>
    </row>
    <row r="15" spans="1:14" ht="42.6" customHeight="1" thickBot="1">
      <c r="A15" s="1138"/>
      <c r="B15" s="1131"/>
      <c r="C15" s="152" t="s">
        <v>99</v>
      </c>
      <c r="D15" s="21" t="s">
        <v>20</v>
      </c>
      <c r="E15" s="68" t="s">
        <v>394</v>
      </c>
      <c r="F15" s="775">
        <f>'[1]08 programa'!L17</f>
        <v>1</v>
      </c>
      <c r="G15" s="545">
        <f>'[1]08 programa'!R17</f>
        <v>1.6</v>
      </c>
      <c r="H15" s="100">
        <f>'[1]08 programa'!S17</f>
        <v>1.6</v>
      </c>
      <c r="I15" s="77"/>
      <c r="J15" s="22" t="s">
        <v>1254</v>
      </c>
      <c r="K15" s="103">
        <f>'[1]08 programa'!W17</f>
        <v>2</v>
      </c>
      <c r="L15" s="103">
        <f>'[1]08 programa'!X17</f>
        <v>3</v>
      </c>
      <c r="M15" s="103">
        <f>'[1]08 programa'!Y17</f>
        <v>3</v>
      </c>
      <c r="N15" s="80" t="s">
        <v>396</v>
      </c>
    </row>
    <row r="16" spans="1:14" ht="13.5" thickBot="1">
      <c r="A16" s="1139"/>
      <c r="B16" s="1131"/>
      <c r="C16" s="112"/>
      <c r="D16" s="1133" t="s">
        <v>16</v>
      </c>
      <c r="E16" s="1134"/>
      <c r="F16" s="355">
        <f t="shared" ref="F16" si="0">SUM(F14:F15)</f>
        <v>4</v>
      </c>
      <c r="G16" s="355">
        <f>SUM(G14:G15)</f>
        <v>5.6</v>
      </c>
      <c r="H16" s="594">
        <f>SUM(H14:H15)</f>
        <v>5.6</v>
      </c>
      <c r="I16" s="77"/>
      <c r="J16" s="22"/>
      <c r="K16" s="103"/>
      <c r="L16" s="103"/>
      <c r="M16" s="103"/>
      <c r="N16" s="22"/>
    </row>
    <row r="17" spans="1:14" ht="31.15" customHeight="1">
      <c r="A17" s="1128" t="s">
        <v>1366</v>
      </c>
      <c r="B17" s="1130" t="s">
        <v>398</v>
      </c>
      <c r="C17" s="152" t="s">
        <v>99</v>
      </c>
      <c r="D17" s="21" t="s">
        <v>20</v>
      </c>
      <c r="E17" s="68" t="s">
        <v>397</v>
      </c>
      <c r="F17" s="100">
        <v>1</v>
      </c>
      <c r="G17" s="545">
        <v>4</v>
      </c>
      <c r="H17" s="100">
        <v>4</v>
      </c>
      <c r="I17" s="77"/>
      <c r="J17" s="524" t="s">
        <v>1356</v>
      </c>
      <c r="K17" s="103">
        <v>1</v>
      </c>
      <c r="L17" s="103">
        <v>1</v>
      </c>
      <c r="M17" s="103">
        <v>1</v>
      </c>
      <c r="N17" s="22" t="s">
        <v>396</v>
      </c>
    </row>
    <row r="18" spans="1:14" ht="13.5" thickBot="1">
      <c r="A18" s="1128"/>
      <c r="B18" s="1131"/>
      <c r="C18" s="152"/>
      <c r="D18" s="21"/>
      <c r="E18" s="68"/>
      <c r="F18" s="100"/>
      <c r="G18" s="545"/>
      <c r="H18" s="100"/>
      <c r="I18" s="77"/>
      <c r="J18" s="524"/>
      <c r="K18" s="103"/>
      <c r="L18" s="103"/>
      <c r="M18" s="103"/>
      <c r="N18" s="22"/>
    </row>
    <row r="19" spans="1:14" ht="13.5" thickBot="1">
      <c r="A19" s="1129"/>
      <c r="B19" s="1132"/>
      <c r="C19" s="112"/>
      <c r="D19" s="1133" t="s">
        <v>16</v>
      </c>
      <c r="E19" s="1134"/>
      <c r="F19" s="355">
        <f t="shared" ref="F19" si="1">SUM(F17:F18)</f>
        <v>1</v>
      </c>
      <c r="G19" s="355">
        <f t="shared" ref="G19:H19" si="2">SUM(G17:G18)</f>
        <v>4</v>
      </c>
      <c r="H19" s="594">
        <f t="shared" si="2"/>
        <v>4</v>
      </c>
      <c r="I19" s="77"/>
      <c r="J19" s="22"/>
      <c r="K19" s="103"/>
      <c r="L19" s="103"/>
      <c r="M19" s="103"/>
      <c r="N19" s="22"/>
    </row>
    <row r="20" spans="1:14" ht="21.6" customHeight="1">
      <c r="A20" s="1128" t="s">
        <v>1395</v>
      </c>
      <c r="B20" s="1130" t="s">
        <v>399</v>
      </c>
      <c r="C20" s="152" t="s">
        <v>99</v>
      </c>
      <c r="D20" s="21" t="s">
        <v>20</v>
      </c>
      <c r="E20" s="68" t="s">
        <v>397</v>
      </c>
      <c r="F20" s="775">
        <v>8.1</v>
      </c>
      <c r="G20" s="545">
        <v>4</v>
      </c>
      <c r="H20" s="100">
        <v>4</v>
      </c>
      <c r="I20" s="77"/>
      <c r="J20" s="776" t="s">
        <v>400</v>
      </c>
      <c r="K20" s="103">
        <v>22</v>
      </c>
      <c r="L20" s="103">
        <v>24</v>
      </c>
      <c r="M20" s="103">
        <v>24</v>
      </c>
      <c r="N20" s="22" t="s">
        <v>396</v>
      </c>
    </row>
    <row r="21" spans="1:14" ht="39" thickBot="1">
      <c r="A21" s="1128"/>
      <c r="B21" s="1131"/>
      <c r="C21" s="152">
        <v>15</v>
      </c>
      <c r="D21" s="21" t="s">
        <v>20</v>
      </c>
      <c r="E21" s="68" t="s">
        <v>394</v>
      </c>
      <c r="F21" s="100">
        <v>2</v>
      </c>
      <c r="G21" s="545">
        <v>8</v>
      </c>
      <c r="H21" s="100">
        <v>9</v>
      </c>
      <c r="I21" s="77"/>
      <c r="J21" s="405" t="s">
        <v>1540</v>
      </c>
      <c r="K21" s="77" t="str">
        <f>'[2]08 programa'!W24</f>
        <v>13/20/20/15/700</v>
      </c>
      <c r="L21" s="77" t="str">
        <f>'[2]08 programa'!X24</f>
        <v>15/30/20/15/800</v>
      </c>
      <c r="M21" s="77" t="str">
        <f>'[2]08 programa'!Y24</f>
        <v>15/30/20/17/900</v>
      </c>
      <c r="N21" s="80" t="s">
        <v>297</v>
      </c>
    </row>
    <row r="22" spans="1:14" ht="13.5" thickBot="1">
      <c r="A22" s="1129"/>
      <c r="B22" s="1132"/>
      <c r="C22" s="112"/>
      <c r="D22" s="1133" t="s">
        <v>16</v>
      </c>
      <c r="E22" s="1134"/>
      <c r="F22" s="355">
        <f t="shared" ref="F22" si="3">SUM(F20:F21)</f>
        <v>10.1</v>
      </c>
      <c r="G22" s="355">
        <f>SUM(G20:G21)</f>
        <v>12</v>
      </c>
      <c r="H22" s="594">
        <f>SUM(H20:H21)</f>
        <v>13</v>
      </c>
      <c r="I22" s="77"/>
      <c r="J22" s="22"/>
      <c r="K22" s="103"/>
      <c r="L22" s="103"/>
      <c r="M22" s="103"/>
      <c r="N22" s="22"/>
    </row>
    <row r="23" spans="1:14" ht="51">
      <c r="A23" s="1128" t="s">
        <v>1396</v>
      </c>
      <c r="B23" s="1130" t="s">
        <v>401</v>
      </c>
      <c r="C23" s="34">
        <v>15</v>
      </c>
      <c r="D23" s="21" t="s">
        <v>20</v>
      </c>
      <c r="E23" s="68" t="s">
        <v>394</v>
      </c>
      <c r="F23" s="100">
        <v>8</v>
      </c>
      <c r="G23" s="545">
        <v>6</v>
      </c>
      <c r="H23" s="100">
        <v>8</v>
      </c>
      <c r="I23" s="77"/>
      <c r="J23" s="524" t="s">
        <v>1251</v>
      </c>
      <c r="K23" s="77" t="str">
        <f>'[2]08 programa'!W26</f>
        <v>1/4/4/4/5000</v>
      </c>
      <c r="L23" s="77" t="str">
        <f>'[2]08 programa'!X26</f>
        <v>1/2/4/5/6000</v>
      </c>
      <c r="M23" s="77" t="str">
        <f>'[2]08 programa'!Y26</f>
        <v>1/2/4/4/5000</v>
      </c>
      <c r="N23" s="22" t="s">
        <v>297</v>
      </c>
    </row>
    <row r="24" spans="1:14" ht="15.6" customHeight="1" thickBot="1">
      <c r="A24" s="1128"/>
      <c r="B24" s="1131"/>
      <c r="C24" s="38">
        <v>15</v>
      </c>
      <c r="D24" s="32" t="s">
        <v>20</v>
      </c>
      <c r="E24" s="68" t="s">
        <v>394</v>
      </c>
      <c r="F24" s="100"/>
      <c r="G24" s="545">
        <v>6</v>
      </c>
      <c r="H24" s="100">
        <v>7</v>
      </c>
      <c r="I24" s="77"/>
      <c r="J24" s="524" t="s">
        <v>402</v>
      </c>
      <c r="K24" s="77"/>
      <c r="L24" s="77">
        <f>'[2]08 programa'!X27</f>
        <v>1</v>
      </c>
      <c r="M24" s="77">
        <f>'[2]08 programa'!Y27</f>
        <v>1</v>
      </c>
      <c r="N24" s="22" t="s">
        <v>297</v>
      </c>
    </row>
    <row r="25" spans="1:14" ht="13.5" thickBot="1">
      <c r="A25" s="1129"/>
      <c r="B25" s="1132"/>
      <c r="C25" s="112"/>
      <c r="D25" s="1133" t="s">
        <v>16</v>
      </c>
      <c r="E25" s="1134"/>
      <c r="F25" s="355">
        <f t="shared" ref="F25" si="4">SUM(F23:F24)</f>
        <v>8</v>
      </c>
      <c r="G25" s="355">
        <f>SUM(G23:G24)</f>
        <v>12</v>
      </c>
      <c r="H25" s="594">
        <f>SUM(H23:H24)</f>
        <v>15</v>
      </c>
      <c r="I25" s="77"/>
      <c r="J25" s="177"/>
      <c r="K25" s="103"/>
      <c r="L25" s="103"/>
      <c r="M25" s="103"/>
      <c r="N25" s="22"/>
    </row>
    <row r="26" spans="1:14" ht="51">
      <c r="A26" s="1128" t="s">
        <v>1397</v>
      </c>
      <c r="B26" s="1130" t="s">
        <v>404</v>
      </c>
      <c r="C26" s="152" t="s">
        <v>8</v>
      </c>
      <c r="D26" s="21" t="s">
        <v>20</v>
      </c>
      <c r="E26" s="68" t="s">
        <v>394</v>
      </c>
      <c r="F26" s="100"/>
      <c r="G26" s="545">
        <v>10</v>
      </c>
      <c r="H26" s="544">
        <v>10</v>
      </c>
      <c r="I26" s="77" t="s">
        <v>403</v>
      </c>
      <c r="J26" s="22" t="s">
        <v>1698</v>
      </c>
      <c r="K26" s="103"/>
      <c r="L26" s="103">
        <v>2</v>
      </c>
      <c r="M26" s="103">
        <v>2</v>
      </c>
      <c r="N26" s="22" t="s">
        <v>28</v>
      </c>
    </row>
    <row r="27" spans="1:14" ht="13.5" thickBot="1">
      <c r="A27" s="1128"/>
      <c r="B27" s="1131"/>
      <c r="C27" s="152"/>
      <c r="D27" s="21"/>
      <c r="E27" s="68"/>
      <c r="F27" s="100"/>
      <c r="G27" s="545"/>
      <c r="H27" s="544"/>
      <c r="I27" s="77"/>
      <c r="J27" s="524"/>
      <c r="K27" s="103"/>
      <c r="L27" s="103"/>
      <c r="M27" s="103"/>
      <c r="N27" s="22"/>
    </row>
    <row r="28" spans="1:14" ht="13.5" thickBot="1">
      <c r="A28" s="1129"/>
      <c r="B28" s="1132"/>
      <c r="C28" s="112"/>
      <c r="D28" s="1133" t="s">
        <v>16</v>
      </c>
      <c r="E28" s="1134"/>
      <c r="F28" s="355">
        <f t="shared" ref="F28" si="5">SUM(F26:F27)</f>
        <v>0</v>
      </c>
      <c r="G28" s="355">
        <f t="shared" ref="G28:H28" si="6">SUM(G26:G27)</f>
        <v>10</v>
      </c>
      <c r="H28" s="595">
        <f t="shared" si="6"/>
        <v>10</v>
      </c>
      <c r="I28" s="77"/>
      <c r="J28" s="22"/>
      <c r="K28" s="103"/>
      <c r="L28" s="103"/>
      <c r="M28" s="103"/>
      <c r="N28" s="22"/>
    </row>
    <row r="29" spans="1:14" ht="56.45" customHeight="1">
      <c r="A29" s="1128" t="s">
        <v>1398</v>
      </c>
      <c r="B29" s="1152" t="s">
        <v>405</v>
      </c>
      <c r="C29" s="58" t="s">
        <v>93</v>
      </c>
      <c r="D29" s="21" t="s">
        <v>20</v>
      </c>
      <c r="E29" s="75" t="s">
        <v>394</v>
      </c>
      <c r="F29" s="354">
        <v>2</v>
      </c>
      <c r="G29" s="254">
        <v>6</v>
      </c>
      <c r="H29" s="115">
        <v>7</v>
      </c>
      <c r="I29" s="77"/>
      <c r="J29" s="524" t="s">
        <v>406</v>
      </c>
      <c r="K29" s="34">
        <v>2</v>
      </c>
      <c r="L29" s="34">
        <v>2</v>
      </c>
      <c r="M29" s="34">
        <v>2</v>
      </c>
      <c r="N29" s="22" t="s">
        <v>297</v>
      </c>
    </row>
    <row r="30" spans="1:14" ht="33" customHeight="1" thickBot="1">
      <c r="A30" s="1128"/>
      <c r="B30" s="1153"/>
      <c r="C30" s="58" t="s">
        <v>93</v>
      </c>
      <c r="D30" s="21" t="s">
        <v>20</v>
      </c>
      <c r="E30" s="75" t="s">
        <v>394</v>
      </c>
      <c r="F30" s="354"/>
      <c r="G30" s="254">
        <v>8</v>
      </c>
      <c r="H30" s="115">
        <v>9</v>
      </c>
      <c r="I30" s="77"/>
      <c r="J30" s="524" t="s">
        <v>407</v>
      </c>
      <c r="K30" s="77" t="str">
        <f>'[2]08 programa'!W34</f>
        <v>4/2/150</v>
      </c>
      <c r="L30" s="77" t="str">
        <f>'[2]08 programa'!X34</f>
        <v>4/1/150</v>
      </c>
      <c r="M30" s="77" t="str">
        <f>'[2]08 programa'!Y34</f>
        <v>4/2/200</v>
      </c>
      <c r="N30" s="22" t="s">
        <v>297</v>
      </c>
    </row>
    <row r="31" spans="1:14" ht="13.5" thickBot="1">
      <c r="A31" s="1128"/>
      <c r="B31" s="1154"/>
      <c r="C31" s="111"/>
      <c r="D31" s="1133" t="s">
        <v>16</v>
      </c>
      <c r="E31" s="1134"/>
      <c r="F31" s="355">
        <f t="shared" ref="F31" si="7">SUM(F29:F30)</f>
        <v>2</v>
      </c>
      <c r="G31" s="355">
        <f>SUM(G29:G30)</f>
        <v>14</v>
      </c>
      <c r="H31" s="594">
        <f>SUM(H29:H30)</f>
        <v>16</v>
      </c>
      <c r="I31" s="77"/>
      <c r="J31" s="22"/>
      <c r="K31" s="103"/>
      <c r="L31" s="103"/>
      <c r="M31" s="103"/>
      <c r="N31" s="80"/>
    </row>
    <row r="32" spans="1:14" ht="24" customHeight="1">
      <c r="A32" s="1128" t="s">
        <v>1441</v>
      </c>
      <c r="B32" s="1045" t="s">
        <v>409</v>
      </c>
      <c r="C32" s="77" t="s">
        <v>86</v>
      </c>
      <c r="D32" s="65" t="s">
        <v>20</v>
      </c>
      <c r="E32" s="75" t="s">
        <v>397</v>
      </c>
      <c r="F32" s="354"/>
      <c r="G32" s="254">
        <v>5</v>
      </c>
      <c r="H32" s="115">
        <v>5.5</v>
      </c>
      <c r="I32" s="77"/>
      <c r="J32" s="22" t="s">
        <v>410</v>
      </c>
      <c r="K32" s="7"/>
      <c r="L32" s="7" t="s">
        <v>875</v>
      </c>
      <c r="M32" s="7" t="s">
        <v>875</v>
      </c>
      <c r="N32" s="22" t="s">
        <v>266</v>
      </c>
    </row>
    <row r="33" spans="1:14" ht="24" customHeight="1">
      <c r="A33" s="1128"/>
      <c r="B33" s="1046"/>
      <c r="C33" s="77" t="s">
        <v>86</v>
      </c>
      <c r="D33" s="65" t="s">
        <v>1821</v>
      </c>
      <c r="E33" s="75" t="s">
        <v>397</v>
      </c>
      <c r="F33" s="115">
        <v>74.406999999999996</v>
      </c>
      <c r="G33" s="254"/>
      <c r="H33" s="115"/>
      <c r="I33" s="77"/>
      <c r="J33" s="402" t="s">
        <v>1840</v>
      </c>
      <c r="K33" s="7"/>
      <c r="L33" s="7"/>
      <c r="M33" s="7"/>
      <c r="N33" s="22" t="s">
        <v>266</v>
      </c>
    </row>
    <row r="34" spans="1:14" ht="13.15" customHeight="1">
      <c r="A34" s="1128"/>
      <c r="B34" s="1046"/>
      <c r="C34" s="77" t="s">
        <v>86</v>
      </c>
      <c r="D34" s="65" t="s">
        <v>161</v>
      </c>
      <c r="E34" s="75" t="s">
        <v>397</v>
      </c>
      <c r="F34" s="115">
        <v>2</v>
      </c>
      <c r="G34" s="254">
        <v>2</v>
      </c>
      <c r="H34" s="115">
        <v>2</v>
      </c>
      <c r="I34" s="77"/>
      <c r="J34" s="533"/>
      <c r="K34" s="533"/>
      <c r="L34" s="533"/>
      <c r="M34" s="777"/>
      <c r="N34" s="22" t="s">
        <v>266</v>
      </c>
    </row>
    <row r="35" spans="1:14" ht="42" customHeight="1">
      <c r="A35" s="1128"/>
      <c r="B35" s="1046"/>
      <c r="C35" s="77" t="s">
        <v>86</v>
      </c>
      <c r="D35" s="65" t="s">
        <v>20</v>
      </c>
      <c r="E35" s="75" t="s">
        <v>397</v>
      </c>
      <c r="F35" s="115">
        <v>7.2</v>
      </c>
      <c r="G35" s="778">
        <v>10</v>
      </c>
      <c r="H35" s="406">
        <v>15</v>
      </c>
      <c r="I35" s="77"/>
      <c r="J35" s="533" t="s">
        <v>1541</v>
      </c>
      <c r="K35" s="533" t="s">
        <v>902</v>
      </c>
      <c r="L35" s="533" t="s">
        <v>902</v>
      </c>
      <c r="M35" s="777" t="s">
        <v>902</v>
      </c>
      <c r="N35" s="779" t="s">
        <v>266</v>
      </c>
    </row>
    <row r="36" spans="1:14" ht="47.45" customHeight="1">
      <c r="A36" s="1128"/>
      <c r="B36" s="1046"/>
      <c r="C36" s="34">
        <v>16</v>
      </c>
      <c r="D36" s="80" t="s">
        <v>20</v>
      </c>
      <c r="E36" s="75" t="s">
        <v>394</v>
      </c>
      <c r="F36" s="115">
        <v>35</v>
      </c>
      <c r="G36" s="780">
        <v>33</v>
      </c>
      <c r="H36" s="781">
        <v>34</v>
      </c>
      <c r="I36" s="77"/>
      <c r="J36" s="782" t="s">
        <v>1542</v>
      </c>
      <c r="K36" s="381" t="s">
        <v>452</v>
      </c>
      <c r="L36" s="381" t="s">
        <v>452</v>
      </c>
      <c r="M36" s="381" t="s">
        <v>452</v>
      </c>
      <c r="N36" s="782" t="s">
        <v>396</v>
      </c>
    </row>
    <row r="37" spans="1:14" ht="46.9" customHeight="1">
      <c r="A37" s="1128"/>
      <c r="B37" s="1046"/>
      <c r="C37" s="152" t="s">
        <v>99</v>
      </c>
      <c r="D37" s="21" t="s">
        <v>20</v>
      </c>
      <c r="E37" s="68" t="s">
        <v>397</v>
      </c>
      <c r="F37" s="100">
        <v>22.5</v>
      </c>
      <c r="G37" s="545">
        <v>17</v>
      </c>
      <c r="H37" s="100">
        <v>18</v>
      </c>
      <c r="I37" s="77"/>
      <c r="J37" s="776" t="s">
        <v>1253</v>
      </c>
      <c r="K37" s="783">
        <v>2</v>
      </c>
      <c r="L37" s="783"/>
      <c r="M37" s="590"/>
      <c r="N37" s="22" t="s">
        <v>396</v>
      </c>
    </row>
    <row r="38" spans="1:14" ht="25.5">
      <c r="A38" s="1128"/>
      <c r="B38" s="1046"/>
      <c r="C38" s="152" t="s">
        <v>99</v>
      </c>
      <c r="D38" s="21" t="s">
        <v>161</v>
      </c>
      <c r="E38" s="68" t="s">
        <v>394</v>
      </c>
      <c r="F38" s="115">
        <v>3.3</v>
      </c>
      <c r="G38" s="780">
        <v>4</v>
      </c>
      <c r="H38" s="781">
        <v>4</v>
      </c>
      <c r="I38" s="77"/>
      <c r="J38" s="22" t="s">
        <v>504</v>
      </c>
      <c r="K38" s="103">
        <v>10</v>
      </c>
      <c r="L38" s="103">
        <v>15</v>
      </c>
      <c r="M38" s="103">
        <v>15</v>
      </c>
      <c r="N38" s="80" t="s">
        <v>396</v>
      </c>
    </row>
    <row r="39" spans="1:14" ht="25.15" customHeight="1" thickBot="1">
      <c r="A39" s="1128"/>
      <c r="B39" s="1046"/>
      <c r="C39" s="152" t="s">
        <v>8</v>
      </c>
      <c r="D39" s="21" t="s">
        <v>20</v>
      </c>
      <c r="E39" s="68" t="s">
        <v>97</v>
      </c>
      <c r="F39" s="100">
        <v>63.8</v>
      </c>
      <c r="G39" s="545">
        <v>15</v>
      </c>
      <c r="H39" s="100">
        <v>15</v>
      </c>
      <c r="I39" s="77"/>
      <c r="J39" s="782" t="s">
        <v>1539</v>
      </c>
      <c r="K39" s="784" t="s">
        <v>1003</v>
      </c>
      <c r="L39" s="785" t="s">
        <v>1003</v>
      </c>
      <c r="M39" s="785" t="s">
        <v>1003</v>
      </c>
      <c r="N39" s="22" t="s">
        <v>28</v>
      </c>
    </row>
    <row r="40" spans="1:14" ht="13.5" thickBot="1">
      <c r="A40" s="1128"/>
      <c r="B40" s="1047"/>
      <c r="C40" s="152"/>
      <c r="D40" s="1133" t="s">
        <v>16</v>
      </c>
      <c r="E40" s="1134"/>
      <c r="F40" s="355">
        <f t="shared" ref="F40" si="8">SUM(F32:F39)</f>
        <v>208.20699999999999</v>
      </c>
      <c r="G40" s="355">
        <f>SUM(G32:G39)</f>
        <v>86</v>
      </c>
      <c r="H40" s="594">
        <f>SUM(H32:H39)</f>
        <v>93.5</v>
      </c>
      <c r="I40" s="77"/>
      <c r="J40" s="22"/>
      <c r="K40" s="103"/>
      <c r="L40" s="103"/>
      <c r="M40" s="103"/>
      <c r="N40" s="22"/>
    </row>
    <row r="41" spans="1:14" ht="89.25">
      <c r="A41" s="1128" t="s">
        <v>1602</v>
      </c>
      <c r="B41" s="1152" t="s">
        <v>1100</v>
      </c>
      <c r="C41" s="58" t="s">
        <v>8</v>
      </c>
      <c r="D41" s="21" t="s">
        <v>20</v>
      </c>
      <c r="E41" s="75" t="s">
        <v>97</v>
      </c>
      <c r="F41" s="354"/>
      <c r="G41" s="254"/>
      <c r="H41" s="115"/>
      <c r="I41" s="77"/>
      <c r="J41" s="477" t="s">
        <v>1101</v>
      </c>
      <c r="K41" s="182" t="s">
        <v>1102</v>
      </c>
      <c r="L41" s="182" t="s">
        <v>1102</v>
      </c>
      <c r="M41" s="182" t="s">
        <v>1102</v>
      </c>
      <c r="N41" s="22" t="s">
        <v>28</v>
      </c>
    </row>
    <row r="42" spans="1:14" ht="13.5" thickBot="1">
      <c r="A42" s="1128"/>
      <c r="B42" s="1153"/>
      <c r="C42" s="58"/>
      <c r="D42" s="21"/>
      <c r="E42" s="75"/>
      <c r="F42" s="354"/>
      <c r="G42" s="254"/>
      <c r="H42" s="115"/>
      <c r="I42" s="77"/>
      <c r="J42" s="477"/>
      <c r="K42" s="182"/>
      <c r="L42" s="182"/>
      <c r="M42" s="182"/>
      <c r="N42" s="22"/>
    </row>
    <row r="43" spans="1:14" ht="13.5" thickBot="1">
      <c r="A43" s="1128"/>
      <c r="B43" s="1154"/>
      <c r="C43" s="111"/>
      <c r="D43" s="1133" t="s">
        <v>16</v>
      </c>
      <c r="E43" s="1134"/>
      <c r="F43" s="355">
        <f t="shared" ref="F43" si="9">SUM(F41:F42)</f>
        <v>0</v>
      </c>
      <c r="G43" s="355">
        <f>SUM(G41:G42)</f>
        <v>0</v>
      </c>
      <c r="H43" s="594">
        <f>SUM(H41:H42)</f>
        <v>0</v>
      </c>
      <c r="I43" s="77"/>
      <c r="J43" s="56"/>
      <c r="K43" s="182"/>
      <c r="L43" s="182"/>
      <c r="M43" s="182"/>
      <c r="N43" s="80"/>
    </row>
    <row r="44" spans="1:14" ht="13.5" thickBot="1">
      <c r="A44" s="293" t="s">
        <v>1364</v>
      </c>
      <c r="B44" s="1146" t="s">
        <v>15</v>
      </c>
      <c r="C44" s="1146"/>
      <c r="D44" s="1146"/>
      <c r="E44" s="1147"/>
      <c r="F44" s="355">
        <f t="shared" ref="F44:I44" si="10">SUM(F16+F19+F22+F25+F28+F31+F40+F43)</f>
        <v>233.30699999999999</v>
      </c>
      <c r="G44" s="355">
        <f t="shared" si="10"/>
        <v>143.6</v>
      </c>
      <c r="H44" s="594">
        <f t="shared" si="10"/>
        <v>157.1</v>
      </c>
      <c r="I44" s="101">
        <f t="shared" si="10"/>
        <v>0</v>
      </c>
      <c r="J44" s="22"/>
      <c r="K44" s="103"/>
      <c r="L44" s="103"/>
      <c r="M44" s="103"/>
      <c r="N44" s="80"/>
    </row>
    <row r="45" spans="1:14" ht="13.5" thickBot="1">
      <c r="A45" s="62" t="s">
        <v>1368</v>
      </c>
      <c r="B45" s="1149" t="s">
        <v>411</v>
      </c>
      <c r="C45" s="1150"/>
      <c r="D45" s="1150"/>
      <c r="E45" s="1150"/>
      <c r="F45" s="596"/>
      <c r="G45" s="597"/>
      <c r="H45" s="597"/>
      <c r="I45" s="34"/>
      <c r="J45" s="22"/>
      <c r="K45" s="103"/>
      <c r="L45" s="103"/>
      <c r="M45" s="103"/>
      <c r="N45" s="80"/>
    </row>
    <row r="46" spans="1:14" ht="63.75">
      <c r="A46" s="1128" t="s">
        <v>1369</v>
      </c>
      <c r="B46" s="1140" t="s">
        <v>1440</v>
      </c>
      <c r="C46" s="34">
        <v>1</v>
      </c>
      <c r="D46" s="42" t="s">
        <v>20</v>
      </c>
      <c r="E46" s="75" t="s">
        <v>97</v>
      </c>
      <c r="F46" s="786">
        <v>1.5</v>
      </c>
      <c r="G46" s="543">
        <v>1.5</v>
      </c>
      <c r="H46" s="116">
        <v>1.5</v>
      </c>
      <c r="I46" s="77"/>
      <c r="J46" s="22" t="s">
        <v>1004</v>
      </c>
      <c r="K46" s="103">
        <v>1</v>
      </c>
      <c r="L46" s="103">
        <v>1</v>
      </c>
      <c r="M46" s="103">
        <v>1</v>
      </c>
      <c r="N46" s="22" t="s">
        <v>28</v>
      </c>
    </row>
    <row r="47" spans="1:14" ht="13.5" thickBot="1">
      <c r="A47" s="1128"/>
      <c r="B47" s="1140"/>
      <c r="C47" s="34"/>
      <c r="D47" s="65"/>
      <c r="E47" s="228"/>
      <c r="F47" s="354"/>
      <c r="G47" s="254"/>
      <c r="H47" s="115"/>
      <c r="I47" s="77"/>
      <c r="J47" s="63"/>
      <c r="K47" s="103"/>
      <c r="L47" s="103"/>
      <c r="M47" s="103"/>
      <c r="N47" s="22"/>
    </row>
    <row r="48" spans="1:14" ht="13.5" thickBot="1">
      <c r="A48" s="1128"/>
      <c r="B48" s="1140"/>
      <c r="C48" s="34"/>
      <c r="D48" s="1148" t="s">
        <v>16</v>
      </c>
      <c r="E48" s="1134"/>
      <c r="F48" s="355">
        <f t="shared" ref="F48" si="11">SUM(F46:F47)</f>
        <v>1.5</v>
      </c>
      <c r="G48" s="355">
        <f t="shared" ref="G48:H48" si="12">SUM(G46:G47)</f>
        <v>1.5</v>
      </c>
      <c r="H48" s="594">
        <f t="shared" si="12"/>
        <v>1.5</v>
      </c>
      <c r="I48" s="77"/>
      <c r="J48" s="22"/>
      <c r="K48" s="103"/>
      <c r="L48" s="103"/>
      <c r="M48" s="103"/>
      <c r="N48" s="80"/>
    </row>
    <row r="49" spans="1:14" ht="63.75">
      <c r="A49" s="1128" t="s">
        <v>1370</v>
      </c>
      <c r="B49" s="1140" t="s">
        <v>412</v>
      </c>
      <c r="C49" s="34">
        <v>1</v>
      </c>
      <c r="D49" s="42" t="s">
        <v>20</v>
      </c>
      <c r="E49" s="75" t="s">
        <v>97</v>
      </c>
      <c r="F49" s="786">
        <v>4.0999999999999996</v>
      </c>
      <c r="G49" s="543">
        <v>6</v>
      </c>
      <c r="H49" s="116">
        <v>6</v>
      </c>
      <c r="I49" s="77"/>
      <c r="J49" s="56" t="s">
        <v>1673</v>
      </c>
      <c r="K49" s="103">
        <v>1</v>
      </c>
      <c r="L49" s="103">
        <v>1</v>
      </c>
      <c r="M49" s="103">
        <v>1</v>
      </c>
      <c r="N49" s="22" t="s">
        <v>28</v>
      </c>
    </row>
    <row r="50" spans="1:14" ht="51.75" thickBot="1">
      <c r="A50" s="1128"/>
      <c r="B50" s="1140"/>
      <c r="C50" s="34">
        <v>1</v>
      </c>
      <c r="D50" s="65" t="s">
        <v>20</v>
      </c>
      <c r="E50" s="75" t="s">
        <v>97</v>
      </c>
      <c r="F50" s="655">
        <v>2</v>
      </c>
      <c r="G50" s="787">
        <v>4</v>
      </c>
      <c r="H50" s="655">
        <v>4</v>
      </c>
      <c r="I50" s="77"/>
      <c r="J50" s="532" t="s">
        <v>413</v>
      </c>
      <c r="K50" s="103">
        <v>1</v>
      </c>
      <c r="L50" s="103">
        <v>1</v>
      </c>
      <c r="M50" s="103">
        <v>1</v>
      </c>
      <c r="N50" s="22" t="s">
        <v>28</v>
      </c>
    </row>
    <row r="51" spans="1:14" ht="13.5" thickBot="1">
      <c r="A51" s="1128"/>
      <c r="B51" s="1140"/>
      <c r="C51" s="34"/>
      <c r="D51" s="1148" t="s">
        <v>16</v>
      </c>
      <c r="E51" s="1134"/>
      <c r="F51" s="355">
        <f t="shared" ref="F51" si="13">SUM(F49:F50)</f>
        <v>6.1</v>
      </c>
      <c r="G51" s="355">
        <f t="shared" ref="G51:H51" si="14">SUM(G49:G50)</f>
        <v>10</v>
      </c>
      <c r="H51" s="594">
        <f t="shared" si="14"/>
        <v>10</v>
      </c>
      <c r="I51" s="77"/>
      <c r="J51" s="22"/>
      <c r="K51" s="103"/>
      <c r="L51" s="103"/>
      <c r="M51" s="103"/>
      <c r="N51" s="80"/>
    </row>
    <row r="52" spans="1:14" ht="48.75" customHeight="1">
      <c r="A52" s="1128" t="s">
        <v>1373</v>
      </c>
      <c r="B52" s="1140" t="s">
        <v>879</v>
      </c>
      <c r="C52" s="34">
        <v>1</v>
      </c>
      <c r="D52" s="80" t="s">
        <v>20</v>
      </c>
      <c r="E52" s="788" t="s">
        <v>397</v>
      </c>
      <c r="F52" s="100"/>
      <c r="G52" s="254">
        <v>7.5</v>
      </c>
      <c r="H52" s="115"/>
      <c r="I52" s="77"/>
      <c r="J52" s="524" t="s">
        <v>887</v>
      </c>
      <c r="K52" s="103"/>
      <c r="L52" s="103">
        <v>6</v>
      </c>
      <c r="M52" s="103"/>
      <c r="N52" s="22" t="s">
        <v>28</v>
      </c>
    </row>
    <row r="53" spans="1:14" ht="26.25" thickBot="1">
      <c r="A53" s="1128"/>
      <c r="B53" s="1140"/>
      <c r="C53" s="34">
        <v>1</v>
      </c>
      <c r="D53" s="21" t="s">
        <v>20</v>
      </c>
      <c r="E53" s="788" t="s">
        <v>397</v>
      </c>
      <c r="F53" s="354">
        <v>1.2</v>
      </c>
      <c r="G53" s="254">
        <v>1.2</v>
      </c>
      <c r="H53" s="115">
        <v>1.2</v>
      </c>
      <c r="I53" s="77"/>
      <c r="J53" s="402" t="s">
        <v>876</v>
      </c>
      <c r="K53" s="103" t="s">
        <v>415</v>
      </c>
      <c r="L53" s="103" t="s">
        <v>415</v>
      </c>
      <c r="M53" s="103" t="s">
        <v>415</v>
      </c>
      <c r="N53" s="22" t="s">
        <v>28</v>
      </c>
    </row>
    <row r="54" spans="1:14" ht="13.5" thickBot="1">
      <c r="A54" s="1128"/>
      <c r="B54" s="1140"/>
      <c r="C54" s="34"/>
      <c r="D54" s="1148" t="s">
        <v>16</v>
      </c>
      <c r="E54" s="1134"/>
      <c r="F54" s="355">
        <f t="shared" ref="F54" si="15">SUM(F52:F53)</f>
        <v>1.2</v>
      </c>
      <c r="G54" s="355">
        <f>SUM(G52:G53)</f>
        <v>8.6999999999999993</v>
      </c>
      <c r="H54" s="594">
        <f>SUM(H52:H53)</f>
        <v>1.2</v>
      </c>
      <c r="I54" s="77"/>
      <c r="J54" s="22"/>
      <c r="K54" s="103"/>
      <c r="L54" s="103"/>
      <c r="M54" s="103"/>
      <c r="N54" s="80"/>
    </row>
    <row r="55" spans="1:14" ht="69.599999999999994" customHeight="1">
      <c r="A55" s="1128" t="s">
        <v>1374</v>
      </c>
      <c r="B55" s="1131" t="s">
        <v>880</v>
      </c>
      <c r="C55" s="38">
        <v>1</v>
      </c>
      <c r="D55" s="65" t="s">
        <v>20</v>
      </c>
      <c r="E55" s="75" t="s">
        <v>97</v>
      </c>
      <c r="F55" s="354">
        <v>10.4</v>
      </c>
      <c r="G55" s="254"/>
      <c r="H55" s="115"/>
      <c r="I55" s="77"/>
      <c r="J55" s="532" t="s">
        <v>416</v>
      </c>
      <c r="K55" s="103">
        <v>1</v>
      </c>
      <c r="L55" s="789"/>
      <c r="M55" s="789"/>
      <c r="N55" s="22" t="s">
        <v>28</v>
      </c>
    </row>
    <row r="56" spans="1:14" ht="38.25">
      <c r="A56" s="1128"/>
      <c r="B56" s="1131"/>
      <c r="C56" s="34">
        <v>1</v>
      </c>
      <c r="D56" s="21" t="s">
        <v>20</v>
      </c>
      <c r="E56" s="788" t="s">
        <v>397</v>
      </c>
      <c r="F56" s="100"/>
      <c r="G56" s="545">
        <v>50</v>
      </c>
      <c r="H56" s="100">
        <v>46</v>
      </c>
      <c r="I56" s="77"/>
      <c r="J56" s="524" t="s">
        <v>1503</v>
      </c>
      <c r="K56" s="103"/>
      <c r="L56" s="103">
        <v>1</v>
      </c>
      <c r="M56" s="103"/>
      <c r="N56" s="22" t="s">
        <v>28</v>
      </c>
    </row>
    <row r="57" spans="1:14" ht="25.5">
      <c r="A57" s="1128"/>
      <c r="B57" s="1131"/>
      <c r="C57" s="34">
        <v>1</v>
      </c>
      <c r="D57" s="21" t="s">
        <v>79</v>
      </c>
      <c r="E57" s="788" t="s">
        <v>397</v>
      </c>
      <c r="F57" s="100"/>
      <c r="G57" s="254">
        <v>200</v>
      </c>
      <c r="H57" s="115">
        <v>344</v>
      </c>
      <c r="I57" s="77"/>
      <c r="J57" s="524" t="s">
        <v>1286</v>
      </c>
      <c r="K57" s="103"/>
      <c r="L57" s="103"/>
      <c r="M57" s="103">
        <v>4.5</v>
      </c>
      <c r="N57" s="22" t="s">
        <v>28</v>
      </c>
    </row>
    <row r="58" spans="1:14" ht="25.5">
      <c r="A58" s="1128"/>
      <c r="B58" s="1131"/>
      <c r="C58" s="34">
        <v>1</v>
      </c>
      <c r="D58" s="80" t="s">
        <v>20</v>
      </c>
      <c r="E58" s="788" t="s">
        <v>397</v>
      </c>
      <c r="F58" s="100"/>
      <c r="G58" s="254">
        <v>20</v>
      </c>
      <c r="H58" s="115">
        <v>60</v>
      </c>
      <c r="I58" s="77"/>
      <c r="J58" s="524" t="s">
        <v>1327</v>
      </c>
      <c r="K58" s="103"/>
      <c r="L58" s="103">
        <v>1</v>
      </c>
      <c r="M58" s="103"/>
      <c r="N58" s="22" t="s">
        <v>28</v>
      </c>
    </row>
    <row r="59" spans="1:14" ht="76.5">
      <c r="A59" s="1128"/>
      <c r="B59" s="1131"/>
      <c r="C59" s="34">
        <v>1</v>
      </c>
      <c r="D59" s="79" t="s">
        <v>79</v>
      </c>
      <c r="E59" s="788" t="s">
        <v>397</v>
      </c>
      <c r="F59" s="115"/>
      <c r="G59" s="254"/>
      <c r="H59" s="115">
        <v>340</v>
      </c>
      <c r="I59" s="77"/>
      <c r="J59" s="524" t="s">
        <v>1328</v>
      </c>
      <c r="K59" s="103"/>
      <c r="L59" s="103"/>
      <c r="M59" s="103">
        <v>6976</v>
      </c>
      <c r="N59" s="22" t="s">
        <v>28</v>
      </c>
    </row>
    <row r="60" spans="1:14" ht="25.5">
      <c r="A60" s="1128"/>
      <c r="B60" s="1131"/>
      <c r="C60" s="34">
        <v>1</v>
      </c>
      <c r="D60" s="8" t="s">
        <v>20</v>
      </c>
      <c r="E60" s="68" t="s">
        <v>97</v>
      </c>
      <c r="F60" s="775">
        <v>3</v>
      </c>
      <c r="G60" s="545">
        <v>3</v>
      </c>
      <c r="H60" s="100"/>
      <c r="I60" s="77"/>
      <c r="J60" s="22" t="s">
        <v>877</v>
      </c>
      <c r="K60" s="34" t="s">
        <v>878</v>
      </c>
      <c r="L60" s="34" t="s">
        <v>878</v>
      </c>
      <c r="M60" s="790"/>
      <c r="N60" s="22" t="s">
        <v>28</v>
      </c>
    </row>
    <row r="61" spans="1:14" ht="38.25">
      <c r="A61" s="1128"/>
      <c r="B61" s="1131"/>
      <c r="C61" s="34">
        <v>1</v>
      </c>
      <c r="D61" s="8" t="s">
        <v>79</v>
      </c>
      <c r="E61" s="68" t="s">
        <v>97</v>
      </c>
      <c r="F61" s="775"/>
      <c r="G61" s="545"/>
      <c r="H61" s="544">
        <v>113.6</v>
      </c>
      <c r="I61" s="77"/>
      <c r="J61" s="22" t="s">
        <v>1202</v>
      </c>
      <c r="K61" s="34"/>
      <c r="L61" s="34"/>
      <c r="M61" s="34">
        <v>100</v>
      </c>
      <c r="N61" s="22" t="s">
        <v>28</v>
      </c>
    </row>
    <row r="62" spans="1:14" ht="103.5" customHeight="1" thickBot="1">
      <c r="A62" s="1128"/>
      <c r="B62" s="1131"/>
      <c r="C62" s="38">
        <v>1</v>
      </c>
      <c r="D62" s="248" t="s">
        <v>20</v>
      </c>
      <c r="E62" s="228" t="s">
        <v>97</v>
      </c>
      <c r="F62" s="791"/>
      <c r="G62" s="787">
        <v>6</v>
      </c>
      <c r="H62" s="537">
        <v>63.9</v>
      </c>
      <c r="I62" s="77"/>
      <c r="J62" s="22" t="s">
        <v>1809</v>
      </c>
      <c r="K62" s="103"/>
      <c r="L62" s="103" t="s">
        <v>1746</v>
      </c>
      <c r="M62" s="103" t="s">
        <v>1747</v>
      </c>
      <c r="N62" s="22" t="s">
        <v>28</v>
      </c>
    </row>
    <row r="63" spans="1:14" ht="13.5" thickBot="1">
      <c r="A63" s="1128"/>
      <c r="B63" s="1132"/>
      <c r="C63" s="106"/>
      <c r="D63" s="1133" t="s">
        <v>16</v>
      </c>
      <c r="E63" s="1134"/>
      <c r="F63" s="355">
        <f>SUM(F55:F62)</f>
        <v>13.4</v>
      </c>
      <c r="G63" s="355">
        <f>SUM(G55:G62)</f>
        <v>279</v>
      </c>
      <c r="H63" s="594">
        <f>SUM(H55:H62)</f>
        <v>967.5</v>
      </c>
      <c r="I63" s="77"/>
      <c r="J63" s="22"/>
      <c r="K63" s="103"/>
      <c r="L63" s="103"/>
      <c r="M63" s="103"/>
      <c r="N63" s="80"/>
    </row>
    <row r="64" spans="1:14" ht="28.5" customHeight="1">
      <c r="A64" s="1128" t="s">
        <v>1375</v>
      </c>
      <c r="B64" s="1140" t="s">
        <v>881</v>
      </c>
      <c r="C64" s="34">
        <v>1</v>
      </c>
      <c r="D64" s="65" t="s">
        <v>20</v>
      </c>
      <c r="E64" s="75" t="s">
        <v>97</v>
      </c>
      <c r="F64" s="786"/>
      <c r="G64" s="545">
        <v>15</v>
      </c>
      <c r="H64" s="100">
        <v>15</v>
      </c>
      <c r="I64" s="77"/>
      <c r="J64" s="63" t="s">
        <v>417</v>
      </c>
      <c r="K64" s="103"/>
      <c r="L64" s="103">
        <v>3</v>
      </c>
      <c r="M64" s="103">
        <v>3</v>
      </c>
      <c r="N64" s="22" t="s">
        <v>28</v>
      </c>
    </row>
    <row r="65" spans="1:14" ht="43.15" customHeight="1">
      <c r="A65" s="1128"/>
      <c r="B65" s="1140"/>
      <c r="C65" s="34">
        <v>1</v>
      </c>
      <c r="D65" s="65" t="s">
        <v>20</v>
      </c>
      <c r="E65" s="75" t="s">
        <v>97</v>
      </c>
      <c r="F65" s="545">
        <v>15</v>
      </c>
      <c r="G65" s="545"/>
      <c r="H65" s="100"/>
      <c r="I65" s="77"/>
      <c r="J65" s="22" t="s">
        <v>1205</v>
      </c>
      <c r="K65" s="103">
        <v>1</v>
      </c>
      <c r="L65" s="103"/>
      <c r="M65" s="103"/>
      <c r="N65" s="22" t="s">
        <v>28</v>
      </c>
    </row>
    <row r="66" spans="1:14" ht="105.75" customHeight="1">
      <c r="A66" s="1128"/>
      <c r="B66" s="1140"/>
      <c r="C66" s="34">
        <v>1</v>
      </c>
      <c r="D66" s="65" t="s">
        <v>20</v>
      </c>
      <c r="E66" s="75" t="s">
        <v>97</v>
      </c>
      <c r="F66" s="545">
        <v>1.5</v>
      </c>
      <c r="G66" s="545"/>
      <c r="H66" s="100"/>
      <c r="I66" s="77"/>
      <c r="J66" s="22" t="s">
        <v>1818</v>
      </c>
      <c r="K66" s="103">
        <v>1</v>
      </c>
      <c r="L66" s="103"/>
      <c r="M66" s="103"/>
      <c r="N66" s="22" t="s">
        <v>28</v>
      </c>
    </row>
    <row r="67" spans="1:14" ht="43.15" customHeight="1">
      <c r="A67" s="1128"/>
      <c r="B67" s="1140"/>
      <c r="C67" s="34">
        <v>1</v>
      </c>
      <c r="D67" s="65" t="s">
        <v>20</v>
      </c>
      <c r="E67" s="75" t="s">
        <v>97</v>
      </c>
      <c r="F67" s="655"/>
      <c r="G67" s="545"/>
      <c r="H67" s="100"/>
      <c r="I67" s="77"/>
      <c r="J67" s="22" t="s">
        <v>1674</v>
      </c>
      <c r="K67" s="103">
        <v>1</v>
      </c>
      <c r="L67" s="103"/>
      <c r="M67" s="103"/>
      <c r="N67" s="22" t="s">
        <v>28</v>
      </c>
    </row>
    <row r="68" spans="1:14" ht="32.450000000000003" customHeight="1" thickBot="1">
      <c r="A68" s="1128"/>
      <c r="B68" s="1140"/>
      <c r="C68" s="34">
        <v>1</v>
      </c>
      <c r="D68" s="65" t="s">
        <v>20</v>
      </c>
      <c r="E68" s="75" t="s">
        <v>97</v>
      </c>
      <c r="F68" s="179"/>
      <c r="G68" s="545"/>
      <c r="H68" s="100"/>
      <c r="I68" s="77"/>
      <c r="J68" s="66" t="s">
        <v>882</v>
      </c>
      <c r="K68" s="103">
        <v>1</v>
      </c>
      <c r="L68" s="103"/>
      <c r="M68" s="103"/>
      <c r="N68" s="22" t="s">
        <v>28</v>
      </c>
    </row>
    <row r="69" spans="1:14" ht="13.5" thickBot="1">
      <c r="A69" s="1128"/>
      <c r="B69" s="1140"/>
      <c r="C69" s="104"/>
      <c r="D69" s="1141" t="s">
        <v>16</v>
      </c>
      <c r="E69" s="1142"/>
      <c r="F69" s="594">
        <f t="shared" ref="F69" si="16">SUM(F64:F68)</f>
        <v>16.5</v>
      </c>
      <c r="G69" s="355">
        <f t="shared" ref="G69:H69" si="17">SUM(G64:G68)</f>
        <v>15</v>
      </c>
      <c r="H69" s="594">
        <f t="shared" si="17"/>
        <v>15</v>
      </c>
      <c r="I69" s="77"/>
      <c r="J69" s="22"/>
      <c r="K69" s="103"/>
      <c r="L69" s="103"/>
      <c r="M69" s="103"/>
      <c r="N69" s="80"/>
    </row>
    <row r="70" spans="1:14" ht="38.25">
      <c r="A70" s="1128" t="s">
        <v>1376</v>
      </c>
      <c r="B70" s="1140" t="s">
        <v>418</v>
      </c>
      <c r="C70" s="34">
        <v>1</v>
      </c>
      <c r="D70" s="36" t="s">
        <v>20</v>
      </c>
      <c r="E70" s="75" t="s">
        <v>97</v>
      </c>
      <c r="F70" s="792">
        <v>1.5</v>
      </c>
      <c r="G70" s="552">
        <v>3.5</v>
      </c>
      <c r="H70" s="551">
        <v>4</v>
      </c>
      <c r="I70" s="77"/>
      <c r="J70" s="63" t="s">
        <v>419</v>
      </c>
      <c r="K70" s="34">
        <v>5</v>
      </c>
      <c r="L70" s="34">
        <v>5</v>
      </c>
      <c r="M70" s="34">
        <v>6</v>
      </c>
      <c r="N70" s="22" t="s">
        <v>28</v>
      </c>
    </row>
    <row r="71" spans="1:14" ht="25.5">
      <c r="A71" s="1128"/>
      <c r="B71" s="1130"/>
      <c r="C71" s="34">
        <v>1</v>
      </c>
      <c r="D71" s="32" t="s">
        <v>20</v>
      </c>
      <c r="E71" s="75" t="s">
        <v>97</v>
      </c>
      <c r="F71" s="547">
        <v>0.3</v>
      </c>
      <c r="G71" s="548"/>
      <c r="H71" s="547"/>
      <c r="I71" s="77"/>
      <c r="J71" s="63" t="s">
        <v>883</v>
      </c>
      <c r="K71" s="34">
        <v>1</v>
      </c>
      <c r="L71" s="34">
        <v>1</v>
      </c>
      <c r="M71" s="34">
        <v>1</v>
      </c>
      <c r="N71" s="22" t="s">
        <v>28</v>
      </c>
    </row>
    <row r="72" spans="1:14" ht="38.25">
      <c r="A72" s="1128"/>
      <c r="B72" s="1130"/>
      <c r="C72" s="34">
        <v>1</v>
      </c>
      <c r="D72" s="32" t="s">
        <v>20</v>
      </c>
      <c r="E72" s="75" t="s">
        <v>97</v>
      </c>
      <c r="F72" s="547">
        <v>2</v>
      </c>
      <c r="G72" s="548"/>
      <c r="H72" s="547"/>
      <c r="I72" s="77"/>
      <c r="J72" s="533" t="s">
        <v>1002</v>
      </c>
      <c r="K72" s="34">
        <v>1</v>
      </c>
      <c r="L72" s="34"/>
      <c r="M72" s="34"/>
      <c r="N72" s="22" t="s">
        <v>28</v>
      </c>
    </row>
    <row r="73" spans="1:14" ht="37.15" customHeight="1">
      <c r="A73" s="1128"/>
      <c r="B73" s="1130"/>
      <c r="C73" s="38">
        <v>15</v>
      </c>
      <c r="D73" s="32" t="s">
        <v>20</v>
      </c>
      <c r="E73" s="75" t="s">
        <v>394</v>
      </c>
      <c r="F73" s="354"/>
      <c r="G73" s="548">
        <v>2.5</v>
      </c>
      <c r="H73" s="547"/>
      <c r="I73" s="77"/>
      <c r="J73" s="63" t="s">
        <v>1543</v>
      </c>
      <c r="K73" s="34"/>
      <c r="L73" s="34">
        <v>1</v>
      </c>
      <c r="M73" s="34"/>
      <c r="N73" s="22" t="s">
        <v>297</v>
      </c>
    </row>
    <row r="74" spans="1:14" ht="22.15" customHeight="1" thickBot="1">
      <c r="A74" s="1128"/>
      <c r="B74" s="1130"/>
      <c r="C74" s="34">
        <v>15</v>
      </c>
      <c r="D74" s="32" t="s">
        <v>20</v>
      </c>
      <c r="E74" s="75" t="s">
        <v>394</v>
      </c>
      <c r="F74" s="115"/>
      <c r="G74" s="254">
        <v>6</v>
      </c>
      <c r="H74" s="115">
        <v>7</v>
      </c>
      <c r="I74" s="77"/>
      <c r="J74" s="22" t="s">
        <v>884</v>
      </c>
      <c r="K74" s="34" t="s">
        <v>1360</v>
      </c>
      <c r="L74" s="77" t="s">
        <v>885</v>
      </c>
      <c r="M74" s="77" t="s">
        <v>886</v>
      </c>
      <c r="N74" s="22" t="s">
        <v>297</v>
      </c>
    </row>
    <row r="75" spans="1:14" ht="13.5" thickBot="1">
      <c r="A75" s="1128"/>
      <c r="B75" s="1130"/>
      <c r="C75" s="294"/>
      <c r="D75" s="1133" t="s">
        <v>16</v>
      </c>
      <c r="E75" s="1134"/>
      <c r="F75" s="355">
        <f t="shared" ref="F75" si="18">SUM(F70:F74)</f>
        <v>3.8</v>
      </c>
      <c r="G75" s="355">
        <f>SUM(G70:G74)</f>
        <v>12</v>
      </c>
      <c r="H75" s="594">
        <f>SUM(H70:H74)</f>
        <v>11</v>
      </c>
      <c r="I75" s="77"/>
      <c r="J75" s="22"/>
      <c r="K75" s="103"/>
      <c r="L75" s="103"/>
      <c r="M75" s="103"/>
      <c r="N75" s="80"/>
    </row>
    <row r="76" spans="1:14" ht="25.5">
      <c r="A76" s="1128" t="s">
        <v>1377</v>
      </c>
      <c r="B76" s="1160" t="s">
        <v>420</v>
      </c>
      <c r="C76" s="34">
        <v>15</v>
      </c>
      <c r="D76" s="65" t="s">
        <v>20</v>
      </c>
      <c r="E76" s="75" t="s">
        <v>394</v>
      </c>
      <c r="F76" s="775">
        <v>35.200000000000003</v>
      </c>
      <c r="G76" s="543">
        <v>37</v>
      </c>
      <c r="H76" s="116">
        <v>38.5</v>
      </c>
      <c r="I76" s="77"/>
      <c r="J76" s="402" t="s">
        <v>421</v>
      </c>
      <c r="K76" s="793">
        <v>1362</v>
      </c>
      <c r="L76" s="793">
        <v>1362</v>
      </c>
      <c r="M76" s="793">
        <v>1362</v>
      </c>
      <c r="N76" s="22" t="s">
        <v>297</v>
      </c>
    </row>
    <row r="77" spans="1:14" ht="38.25">
      <c r="A77" s="1128"/>
      <c r="B77" s="1161"/>
      <c r="C77" s="761">
        <v>15</v>
      </c>
      <c r="D77" s="35" t="s">
        <v>161</v>
      </c>
      <c r="E77" s="114" t="s">
        <v>394</v>
      </c>
      <c r="F77" s="775">
        <v>6.5</v>
      </c>
      <c r="G77" s="545">
        <v>7.3</v>
      </c>
      <c r="H77" s="100">
        <v>8</v>
      </c>
      <c r="I77" s="77"/>
      <c r="J77" s="402" t="s">
        <v>891</v>
      </c>
      <c r="K77" s="103">
        <v>42.25</v>
      </c>
      <c r="L77" s="103">
        <v>42.25</v>
      </c>
      <c r="M77" s="103">
        <v>42.25</v>
      </c>
      <c r="N77" s="22" t="s">
        <v>297</v>
      </c>
    </row>
    <row r="78" spans="1:14" ht="44.45" customHeight="1">
      <c r="A78" s="1128"/>
      <c r="B78" s="1161"/>
      <c r="C78" s="761">
        <v>15</v>
      </c>
      <c r="D78" s="35" t="s">
        <v>20</v>
      </c>
      <c r="E78" s="68" t="s">
        <v>394</v>
      </c>
      <c r="F78" s="794">
        <v>8.3000000000000007</v>
      </c>
      <c r="G78" s="795">
        <v>19.899999999999999</v>
      </c>
      <c r="H78" s="179">
        <v>21</v>
      </c>
      <c r="I78" s="77"/>
      <c r="J78" s="402" t="s">
        <v>1329</v>
      </c>
      <c r="K78" s="793">
        <v>682</v>
      </c>
      <c r="L78" s="793">
        <v>682</v>
      </c>
      <c r="M78" s="793">
        <v>682</v>
      </c>
      <c r="N78" s="22" t="s">
        <v>297</v>
      </c>
    </row>
    <row r="79" spans="1:14">
      <c r="A79" s="1128"/>
      <c r="B79" s="1161"/>
      <c r="C79" s="761">
        <v>15</v>
      </c>
      <c r="D79" s="35" t="s">
        <v>20</v>
      </c>
      <c r="E79" s="114" t="s">
        <v>394</v>
      </c>
      <c r="F79" s="775">
        <v>24.3</v>
      </c>
      <c r="G79" s="545">
        <v>27</v>
      </c>
      <c r="H79" s="100">
        <v>28</v>
      </c>
      <c r="I79" s="77"/>
      <c r="J79" s="524" t="s">
        <v>422</v>
      </c>
      <c r="K79" s="103">
        <v>5</v>
      </c>
      <c r="L79" s="103">
        <v>5</v>
      </c>
      <c r="M79" s="103">
        <v>5</v>
      </c>
      <c r="N79" s="22" t="s">
        <v>297</v>
      </c>
    </row>
    <row r="80" spans="1:14" ht="20.45" customHeight="1">
      <c r="A80" s="1128"/>
      <c r="B80" s="1161"/>
      <c r="C80" s="34">
        <v>15</v>
      </c>
      <c r="D80" s="260" t="s">
        <v>161</v>
      </c>
      <c r="E80" s="68" t="s">
        <v>394</v>
      </c>
      <c r="F80" s="775">
        <v>2.2000000000000002</v>
      </c>
      <c r="G80" s="545">
        <v>9</v>
      </c>
      <c r="H80" s="100">
        <v>9.5</v>
      </c>
      <c r="I80" s="77"/>
      <c r="J80" s="524" t="s">
        <v>423</v>
      </c>
      <c r="K80" s="103">
        <v>8</v>
      </c>
      <c r="L80" s="103">
        <v>12</v>
      </c>
      <c r="M80" s="103">
        <v>12</v>
      </c>
      <c r="N80" s="22" t="s">
        <v>297</v>
      </c>
    </row>
    <row r="81" spans="1:14" ht="25.5">
      <c r="A81" s="1128"/>
      <c r="B81" s="1161"/>
      <c r="C81" s="34">
        <v>15</v>
      </c>
      <c r="D81" s="21" t="s">
        <v>20</v>
      </c>
      <c r="E81" s="68" t="s">
        <v>394</v>
      </c>
      <c r="F81" s="775">
        <v>319.7</v>
      </c>
      <c r="G81" s="545">
        <v>305</v>
      </c>
      <c r="H81" s="100">
        <v>310</v>
      </c>
      <c r="I81" s="77"/>
      <c r="J81" s="524" t="s">
        <v>424</v>
      </c>
      <c r="K81" s="103" t="s">
        <v>889</v>
      </c>
      <c r="L81" s="103" t="s">
        <v>890</v>
      </c>
      <c r="M81" s="103" t="s">
        <v>890</v>
      </c>
      <c r="N81" s="22" t="s">
        <v>297</v>
      </c>
    </row>
    <row r="82" spans="1:14" ht="25.5">
      <c r="A82" s="1128"/>
      <c r="B82" s="1161"/>
      <c r="C82" s="34">
        <v>15</v>
      </c>
      <c r="D82" s="21" t="s">
        <v>20</v>
      </c>
      <c r="E82" s="68" t="s">
        <v>394</v>
      </c>
      <c r="F82" s="775"/>
      <c r="G82" s="545">
        <v>70</v>
      </c>
      <c r="H82" s="100">
        <v>70</v>
      </c>
      <c r="I82" s="77"/>
      <c r="J82" s="524" t="s">
        <v>1330</v>
      </c>
      <c r="K82" s="103">
        <v>4</v>
      </c>
      <c r="L82" s="103">
        <v>4</v>
      </c>
      <c r="M82" s="103">
        <v>4</v>
      </c>
      <c r="N82" s="22" t="s">
        <v>297</v>
      </c>
    </row>
    <row r="83" spans="1:14" ht="39" thickBot="1">
      <c r="A83" s="1128"/>
      <c r="B83" s="1161"/>
      <c r="C83" s="34">
        <v>15</v>
      </c>
      <c r="D83" s="377" t="s">
        <v>161</v>
      </c>
      <c r="E83" s="114" t="s">
        <v>394</v>
      </c>
      <c r="F83" s="775">
        <v>10</v>
      </c>
      <c r="G83" s="795">
        <v>3</v>
      </c>
      <c r="H83" s="179">
        <v>3</v>
      </c>
      <c r="I83" s="77"/>
      <c r="J83" s="524" t="s">
        <v>888</v>
      </c>
      <c r="K83" s="103">
        <v>2</v>
      </c>
      <c r="L83" s="103"/>
      <c r="M83" s="103"/>
      <c r="N83" s="22" t="s">
        <v>297</v>
      </c>
    </row>
    <row r="84" spans="1:14" ht="13.5" thickBot="1">
      <c r="A84" s="1128"/>
      <c r="B84" s="1162"/>
      <c r="C84" s="109"/>
      <c r="D84" s="1141" t="s">
        <v>16</v>
      </c>
      <c r="E84" s="1142"/>
      <c r="F84" s="355">
        <f t="shared" ref="F84" si="19">SUM(F76:F83)</f>
        <v>406.2</v>
      </c>
      <c r="G84" s="355">
        <f>SUM(G76:G83)</f>
        <v>478.2</v>
      </c>
      <c r="H84" s="594">
        <f>SUM(H76:H83)</f>
        <v>488</v>
      </c>
      <c r="I84" s="77"/>
      <c r="J84" s="22"/>
      <c r="K84" s="103"/>
      <c r="L84" s="103"/>
      <c r="M84" s="103"/>
      <c r="N84" s="59"/>
    </row>
    <row r="85" spans="1:14" ht="28.15" customHeight="1">
      <c r="A85" s="1128" t="s">
        <v>1378</v>
      </c>
      <c r="B85" s="1132" t="s">
        <v>425</v>
      </c>
      <c r="C85" s="38">
        <v>15</v>
      </c>
      <c r="D85" s="32" t="s">
        <v>20</v>
      </c>
      <c r="E85" s="75" t="s">
        <v>394</v>
      </c>
      <c r="F85" s="354">
        <v>6</v>
      </c>
      <c r="G85" s="543">
        <v>2</v>
      </c>
      <c r="H85" s="115">
        <v>3</v>
      </c>
      <c r="I85" s="77"/>
      <c r="J85" s="22" t="s">
        <v>426</v>
      </c>
      <c r="K85" s="7" t="s">
        <v>156</v>
      </c>
      <c r="L85" s="7" t="s">
        <v>156</v>
      </c>
      <c r="M85" s="7" t="s">
        <v>156</v>
      </c>
      <c r="N85" s="22" t="s">
        <v>297</v>
      </c>
    </row>
    <row r="86" spans="1:14" ht="25.5">
      <c r="A86" s="1128"/>
      <c r="B86" s="1132"/>
      <c r="C86" s="34">
        <v>15</v>
      </c>
      <c r="D86" s="8" t="s">
        <v>161</v>
      </c>
      <c r="E86" s="41" t="s">
        <v>394</v>
      </c>
      <c r="F86" s="775">
        <v>15</v>
      </c>
      <c r="G86" s="545">
        <v>30</v>
      </c>
      <c r="H86" s="100"/>
      <c r="I86" s="77"/>
      <c r="J86" s="22" t="s">
        <v>427</v>
      </c>
      <c r="K86" s="103">
        <v>2</v>
      </c>
      <c r="L86" s="103">
        <v>2</v>
      </c>
      <c r="M86" s="103"/>
      <c r="N86" s="22" t="s">
        <v>297</v>
      </c>
    </row>
    <row r="87" spans="1:14" ht="13.5" thickBot="1">
      <c r="A87" s="1128"/>
      <c r="B87" s="1140"/>
      <c r="C87" s="34">
        <v>15</v>
      </c>
      <c r="D87" s="35" t="s">
        <v>161</v>
      </c>
      <c r="E87" s="75" t="s">
        <v>394</v>
      </c>
      <c r="F87" s="794">
        <v>10.8</v>
      </c>
      <c r="G87" s="795">
        <v>15</v>
      </c>
      <c r="H87" s="179">
        <v>15</v>
      </c>
      <c r="I87" s="77"/>
      <c r="J87" s="524" t="s">
        <v>428</v>
      </c>
      <c r="K87" s="103">
        <v>3</v>
      </c>
      <c r="L87" s="103">
        <v>3</v>
      </c>
      <c r="M87" s="103">
        <v>3</v>
      </c>
      <c r="N87" s="59" t="s">
        <v>297</v>
      </c>
    </row>
    <row r="88" spans="1:14" ht="13.5" thickBot="1">
      <c r="A88" s="1128"/>
      <c r="B88" s="1140"/>
      <c r="C88" s="34"/>
      <c r="D88" s="1148" t="s">
        <v>16</v>
      </c>
      <c r="E88" s="1134"/>
      <c r="F88" s="355">
        <f t="shared" ref="F88" si="20">SUM(F85:F87)</f>
        <v>31.8</v>
      </c>
      <c r="G88" s="355">
        <f t="shared" ref="G88:H88" si="21">SUM(G85:G87)</f>
        <v>47</v>
      </c>
      <c r="H88" s="594">
        <f t="shared" si="21"/>
        <v>18</v>
      </c>
      <c r="I88" s="77"/>
      <c r="J88" s="22"/>
      <c r="K88" s="103"/>
      <c r="L88" s="103"/>
      <c r="M88" s="103"/>
      <c r="N88" s="80"/>
    </row>
    <row r="89" spans="1:14" ht="46.5" customHeight="1">
      <c r="A89" s="1128" t="s">
        <v>1379</v>
      </c>
      <c r="B89" s="1132" t="s">
        <v>430</v>
      </c>
      <c r="C89" s="38">
        <v>1</v>
      </c>
      <c r="D89" s="32" t="s">
        <v>20</v>
      </c>
      <c r="E89" s="75" t="s">
        <v>394</v>
      </c>
      <c r="F89" s="354"/>
      <c r="G89" s="543"/>
      <c r="H89" s="115"/>
      <c r="I89" s="77" t="s">
        <v>429</v>
      </c>
      <c r="J89" s="402" t="s">
        <v>431</v>
      </c>
      <c r="K89" s="103">
        <v>1</v>
      </c>
      <c r="L89" s="774"/>
      <c r="M89" s="774"/>
      <c r="N89" s="22" t="s">
        <v>28</v>
      </c>
    </row>
    <row r="90" spans="1:14" ht="13.5" thickBot="1">
      <c r="A90" s="1128"/>
      <c r="B90" s="1132"/>
      <c r="C90" s="34">
        <v>1</v>
      </c>
      <c r="D90" s="8" t="s">
        <v>20</v>
      </c>
      <c r="E90" s="68" t="s">
        <v>97</v>
      </c>
      <c r="F90" s="775"/>
      <c r="G90" s="545">
        <v>30</v>
      </c>
      <c r="H90" s="100">
        <v>40</v>
      </c>
      <c r="I90" s="77"/>
      <c r="J90" s="402" t="s">
        <v>432</v>
      </c>
      <c r="K90" s="103"/>
      <c r="L90" s="103">
        <v>3</v>
      </c>
      <c r="M90" s="103">
        <v>4</v>
      </c>
      <c r="N90" s="22" t="s">
        <v>28</v>
      </c>
    </row>
    <row r="91" spans="1:14" ht="13.5" thickBot="1">
      <c r="A91" s="1128"/>
      <c r="B91" s="1140"/>
      <c r="C91" s="34"/>
      <c r="D91" s="1148" t="s">
        <v>16</v>
      </c>
      <c r="E91" s="1134"/>
      <c r="F91" s="355">
        <f t="shared" ref="F91" si="22">SUM(F89:F90)</f>
        <v>0</v>
      </c>
      <c r="G91" s="355">
        <f t="shared" ref="G91:H91" si="23">SUM(G89:G90)</f>
        <v>30</v>
      </c>
      <c r="H91" s="594">
        <f t="shared" si="23"/>
        <v>40</v>
      </c>
      <c r="I91" s="77"/>
      <c r="J91" s="22"/>
      <c r="K91" s="103"/>
      <c r="L91" s="103"/>
      <c r="M91" s="103"/>
      <c r="N91" s="80"/>
    </row>
    <row r="92" spans="1:14" ht="38.25">
      <c r="A92" s="1128" t="s">
        <v>1380</v>
      </c>
      <c r="B92" s="1132" t="s">
        <v>1163</v>
      </c>
      <c r="C92" s="38">
        <v>1</v>
      </c>
      <c r="D92" s="32" t="s">
        <v>20</v>
      </c>
      <c r="E92" s="75" t="s">
        <v>394</v>
      </c>
      <c r="F92" s="354"/>
      <c r="G92" s="543"/>
      <c r="H92" s="115"/>
      <c r="I92" s="77"/>
      <c r="J92" s="477" t="s">
        <v>1164</v>
      </c>
      <c r="K92" s="182"/>
      <c r="L92" s="182"/>
      <c r="M92" s="182"/>
      <c r="N92" s="22" t="s">
        <v>28</v>
      </c>
    </row>
    <row r="93" spans="1:14" ht="39" thickBot="1">
      <c r="A93" s="1128"/>
      <c r="B93" s="1132"/>
      <c r="C93" s="34">
        <v>1</v>
      </c>
      <c r="D93" s="8" t="s">
        <v>20</v>
      </c>
      <c r="E93" s="68" t="s">
        <v>394</v>
      </c>
      <c r="F93" s="775"/>
      <c r="G93" s="545">
        <v>10</v>
      </c>
      <c r="H93" s="100">
        <v>10</v>
      </c>
      <c r="I93" s="77"/>
      <c r="J93" s="762" t="s">
        <v>1165</v>
      </c>
      <c r="K93" s="182"/>
      <c r="L93" s="182">
        <v>1</v>
      </c>
      <c r="M93" s="182">
        <v>1</v>
      </c>
      <c r="N93" s="22" t="s">
        <v>28</v>
      </c>
    </row>
    <row r="94" spans="1:14" ht="13.5" thickBot="1">
      <c r="A94" s="1128"/>
      <c r="B94" s="1140"/>
      <c r="C94" s="34"/>
      <c r="D94" s="1148" t="s">
        <v>16</v>
      </c>
      <c r="E94" s="1134"/>
      <c r="F94" s="355">
        <f t="shared" ref="F94:H94" si="24">SUM(F92:F93)</f>
        <v>0</v>
      </c>
      <c r="G94" s="355">
        <f t="shared" si="24"/>
        <v>10</v>
      </c>
      <c r="H94" s="594">
        <f t="shared" si="24"/>
        <v>10</v>
      </c>
      <c r="I94" s="77"/>
      <c r="J94" s="22"/>
      <c r="K94" s="103"/>
      <c r="L94" s="103"/>
      <c r="M94" s="103"/>
      <c r="N94" s="80"/>
    </row>
    <row r="95" spans="1:14" ht="13.5" thickBot="1">
      <c r="A95" s="33" t="s">
        <v>1368</v>
      </c>
      <c r="B95" s="1141" t="s">
        <v>15</v>
      </c>
      <c r="C95" s="1142"/>
      <c r="D95" s="1142"/>
      <c r="E95" s="1142"/>
      <c r="F95" s="575">
        <f>(F48+F51+F54+F63+F69+F75+F84+F88+F91+F94)</f>
        <v>480.5</v>
      </c>
      <c r="G95" s="575">
        <f>(G48+G51+G54+G63+G69+G75+G84+G88+G91+G94)</f>
        <v>891.4</v>
      </c>
      <c r="H95" s="598">
        <f>(H48+H51+H54+H63+H69+H75+H84+H88+H91+H94)</f>
        <v>1562.2</v>
      </c>
      <c r="I95" s="77"/>
      <c r="J95" s="524"/>
      <c r="K95" s="20"/>
      <c r="L95" s="20"/>
      <c r="M95" s="103"/>
      <c r="N95" s="80"/>
    </row>
    <row r="96" spans="1:14" ht="13.5" thickBot="1">
      <c r="A96" s="110" t="s">
        <v>1371</v>
      </c>
      <c r="B96" s="1149" t="s">
        <v>433</v>
      </c>
      <c r="C96" s="1150"/>
      <c r="D96" s="1150"/>
      <c r="E96" s="1150"/>
      <c r="F96" s="599"/>
      <c r="G96" s="599"/>
      <c r="H96" s="599"/>
      <c r="I96" s="34"/>
      <c r="J96" s="22"/>
      <c r="K96" s="103"/>
      <c r="L96" s="103"/>
      <c r="M96" s="103"/>
      <c r="N96" s="80"/>
    </row>
    <row r="97" spans="1:14" ht="21" customHeight="1">
      <c r="A97" s="1129" t="s">
        <v>1372</v>
      </c>
      <c r="B97" s="1140" t="s">
        <v>434</v>
      </c>
      <c r="C97" s="104">
        <v>13</v>
      </c>
      <c r="D97" s="21" t="s">
        <v>20</v>
      </c>
      <c r="E97" s="68" t="s">
        <v>397</v>
      </c>
      <c r="F97" s="354">
        <v>2</v>
      </c>
      <c r="G97" s="543">
        <v>3.4</v>
      </c>
      <c r="H97" s="115">
        <v>3.4</v>
      </c>
      <c r="I97" s="77"/>
      <c r="J97" s="402" t="s">
        <v>435</v>
      </c>
      <c r="K97" s="77" t="s">
        <v>18</v>
      </c>
      <c r="L97" s="77" t="s">
        <v>12</v>
      </c>
      <c r="M97" s="77" t="s">
        <v>13</v>
      </c>
      <c r="N97" s="80" t="s">
        <v>266</v>
      </c>
    </row>
    <row r="98" spans="1:14" ht="76.5">
      <c r="A98" s="1138"/>
      <c r="B98" s="1140"/>
      <c r="C98" s="104">
        <v>1</v>
      </c>
      <c r="D98" s="21" t="s">
        <v>20</v>
      </c>
      <c r="E98" s="68" t="s">
        <v>97</v>
      </c>
      <c r="F98" s="354"/>
      <c r="G98" s="254">
        <v>10</v>
      </c>
      <c r="H98" s="115">
        <v>10</v>
      </c>
      <c r="I98" s="77"/>
      <c r="J98" s="56" t="s">
        <v>436</v>
      </c>
      <c r="K98" s="182"/>
      <c r="L98" s="182">
        <v>2</v>
      </c>
      <c r="M98" s="182">
        <v>2</v>
      </c>
      <c r="N98" s="80" t="s">
        <v>28</v>
      </c>
    </row>
    <row r="99" spans="1:14" ht="27" customHeight="1">
      <c r="A99" s="1138"/>
      <c r="B99" s="1140"/>
      <c r="C99" s="34">
        <v>16</v>
      </c>
      <c r="D99" s="107" t="s">
        <v>20</v>
      </c>
      <c r="E99" s="415" t="s">
        <v>394</v>
      </c>
      <c r="F99" s="794">
        <v>1</v>
      </c>
      <c r="G99" s="795">
        <v>2</v>
      </c>
      <c r="H99" s="179">
        <v>2</v>
      </c>
      <c r="I99" s="77"/>
      <c r="J99" s="22" t="s">
        <v>437</v>
      </c>
      <c r="K99" s="103">
        <v>45</v>
      </c>
      <c r="L99" s="103">
        <v>47</v>
      </c>
      <c r="M99" s="103">
        <v>48</v>
      </c>
      <c r="N99" s="80" t="s">
        <v>396</v>
      </c>
    </row>
    <row r="100" spans="1:14" ht="18" customHeight="1" thickBot="1">
      <c r="A100" s="1138"/>
      <c r="B100" s="1140"/>
      <c r="C100" s="34">
        <v>16</v>
      </c>
      <c r="D100" s="107" t="s">
        <v>20</v>
      </c>
      <c r="E100" s="415" t="s">
        <v>394</v>
      </c>
      <c r="F100" s="794">
        <v>3</v>
      </c>
      <c r="G100" s="795">
        <v>5</v>
      </c>
      <c r="H100" s="179"/>
      <c r="I100" s="77"/>
      <c r="J100" s="22" t="s">
        <v>438</v>
      </c>
      <c r="K100" s="590" t="s">
        <v>439</v>
      </c>
      <c r="L100" s="590" t="s">
        <v>1105</v>
      </c>
      <c r="M100" s="103"/>
      <c r="N100" s="80" t="s">
        <v>396</v>
      </c>
    </row>
    <row r="101" spans="1:14" ht="13.5" thickBot="1">
      <c r="A101" s="1139"/>
      <c r="B101" s="1140"/>
      <c r="C101" s="295"/>
      <c r="D101" s="1141" t="s">
        <v>16</v>
      </c>
      <c r="E101" s="1142"/>
      <c r="F101" s="355">
        <f t="shared" ref="F101" si="25">SUM(F97:F100)</f>
        <v>6</v>
      </c>
      <c r="G101" s="355">
        <f>SUM(G97:G100)</f>
        <v>20.399999999999999</v>
      </c>
      <c r="H101" s="594">
        <f>SUM(H97:H100)</f>
        <v>15.4</v>
      </c>
      <c r="I101" s="77"/>
      <c r="J101" s="22"/>
      <c r="K101" s="103"/>
      <c r="L101" s="103"/>
      <c r="M101" s="103"/>
      <c r="N101" s="80"/>
    </row>
    <row r="102" spans="1:14" ht="55.15" customHeight="1">
      <c r="A102" s="1128" t="s">
        <v>1382</v>
      </c>
      <c r="B102" s="1132" t="s">
        <v>1166</v>
      </c>
      <c r="C102" s="38">
        <v>1</v>
      </c>
      <c r="D102" s="32" t="s">
        <v>20</v>
      </c>
      <c r="E102" s="75" t="s">
        <v>394</v>
      </c>
      <c r="F102" s="354"/>
      <c r="G102" s="543">
        <v>20</v>
      </c>
      <c r="H102" s="115">
        <v>20</v>
      </c>
      <c r="I102" s="77"/>
      <c r="J102" s="56" t="s">
        <v>1167</v>
      </c>
      <c r="K102" s="416"/>
      <c r="L102" s="182">
        <v>1</v>
      </c>
      <c r="M102" s="182">
        <v>1</v>
      </c>
      <c r="N102" s="22" t="s">
        <v>28</v>
      </c>
    </row>
    <row r="103" spans="1:14" ht="13.5" thickBot="1">
      <c r="A103" s="1128"/>
      <c r="B103" s="1132"/>
      <c r="C103" s="34"/>
      <c r="D103" s="8"/>
      <c r="E103" s="68"/>
      <c r="F103" s="775"/>
      <c r="G103" s="545"/>
      <c r="H103" s="100"/>
      <c r="I103" s="77"/>
      <c r="J103" s="477"/>
      <c r="K103" s="182"/>
      <c r="L103" s="182"/>
      <c r="M103" s="182"/>
      <c r="N103" s="22"/>
    </row>
    <row r="104" spans="1:14" ht="13.5" thickBot="1">
      <c r="A104" s="1128"/>
      <c r="B104" s="1140"/>
      <c r="C104" s="34"/>
      <c r="D104" s="1148" t="s">
        <v>16</v>
      </c>
      <c r="E104" s="1134"/>
      <c r="F104" s="355">
        <f t="shared" ref="F104" si="26">SUM(F102:F103)</f>
        <v>0</v>
      </c>
      <c r="G104" s="355">
        <f t="shared" ref="G104:H104" si="27">SUM(G102:G103)</f>
        <v>20</v>
      </c>
      <c r="H104" s="594">
        <f t="shared" si="27"/>
        <v>20</v>
      </c>
      <c r="I104" s="77"/>
      <c r="J104" s="22"/>
      <c r="K104" s="103"/>
      <c r="L104" s="103"/>
      <c r="M104" s="103"/>
      <c r="N104" s="80"/>
    </row>
    <row r="105" spans="1:14" ht="55.15" customHeight="1">
      <c r="A105" s="1128" t="s">
        <v>1383</v>
      </c>
      <c r="B105" s="1152" t="s">
        <v>1104</v>
      </c>
      <c r="C105" s="58" t="s">
        <v>8</v>
      </c>
      <c r="D105" s="21" t="s">
        <v>20</v>
      </c>
      <c r="E105" s="75" t="s">
        <v>97</v>
      </c>
      <c r="F105" s="354"/>
      <c r="G105" s="254">
        <v>2</v>
      </c>
      <c r="H105" s="115">
        <v>2</v>
      </c>
      <c r="I105" s="77"/>
      <c r="J105" s="477" t="s">
        <v>1103</v>
      </c>
      <c r="K105" s="182">
        <v>8</v>
      </c>
      <c r="L105" s="182">
        <v>10</v>
      </c>
      <c r="M105" s="182">
        <v>10</v>
      </c>
      <c r="N105" s="22" t="s">
        <v>28</v>
      </c>
    </row>
    <row r="106" spans="1:14" ht="13.5" thickBot="1">
      <c r="A106" s="1128"/>
      <c r="B106" s="1153"/>
      <c r="C106" s="58"/>
      <c r="D106" s="21"/>
      <c r="E106" s="75"/>
      <c r="F106" s="354"/>
      <c r="G106" s="254"/>
      <c r="H106" s="115"/>
      <c r="I106" s="77"/>
      <c r="J106" s="477"/>
      <c r="K106" s="182"/>
      <c r="L106" s="182"/>
      <c r="M106" s="182"/>
      <c r="N106" s="22"/>
    </row>
    <row r="107" spans="1:14" ht="13.5" thickBot="1">
      <c r="A107" s="1128"/>
      <c r="B107" s="1154"/>
      <c r="C107" s="111"/>
      <c r="D107" s="1133" t="s">
        <v>16</v>
      </c>
      <c r="E107" s="1134"/>
      <c r="F107" s="355">
        <f t="shared" ref="F107" si="28">SUM(F105:F106)</f>
        <v>0</v>
      </c>
      <c r="G107" s="355">
        <f>SUM(G105:G106)</f>
        <v>2</v>
      </c>
      <c r="H107" s="594">
        <f>SUM(H105:H106)</f>
        <v>2</v>
      </c>
      <c r="I107" s="77"/>
      <c r="J107" s="22"/>
      <c r="K107" s="103"/>
      <c r="L107" s="103"/>
      <c r="M107" s="103"/>
      <c r="N107" s="80"/>
    </row>
    <row r="108" spans="1:14" ht="13.5" thickBot="1">
      <c r="A108" s="293" t="s">
        <v>1371</v>
      </c>
      <c r="B108" s="1146" t="s">
        <v>15</v>
      </c>
      <c r="C108" s="1146"/>
      <c r="D108" s="1146"/>
      <c r="E108" s="1147"/>
      <c r="F108" s="355">
        <f>SUM(F101+F104+F107)</f>
        <v>6</v>
      </c>
      <c r="G108" s="355">
        <f>SUM(G101+G104+G107)</f>
        <v>42.4</v>
      </c>
      <c r="H108" s="594">
        <f t="shared" ref="H108" si="29">SUM(H101+H104+H107)</f>
        <v>37.4</v>
      </c>
      <c r="I108" s="77"/>
      <c r="J108" s="22"/>
      <c r="K108" s="103"/>
      <c r="L108" s="103"/>
      <c r="M108" s="103"/>
      <c r="N108" s="80"/>
    </row>
    <row r="109" spans="1:14" ht="13.5" thickBot="1">
      <c r="A109" s="296" t="s">
        <v>4</v>
      </c>
      <c r="B109" s="1134" t="s">
        <v>440</v>
      </c>
      <c r="C109" s="1142"/>
      <c r="D109" s="1142"/>
      <c r="E109" s="1142"/>
      <c r="F109" s="355">
        <f>(F44+F95+F108)</f>
        <v>719.80700000000002</v>
      </c>
      <c r="G109" s="355">
        <f>(G44+G95+G108)</f>
        <v>1077.4000000000001</v>
      </c>
      <c r="H109" s="594">
        <f>(H44+H95+H108)</f>
        <v>1756.7</v>
      </c>
      <c r="I109" s="77"/>
      <c r="J109" s="22"/>
      <c r="K109" s="103"/>
      <c r="L109" s="103"/>
      <c r="M109" s="103"/>
      <c r="N109" s="80"/>
    </row>
    <row r="110" spans="1:14" ht="13.5" thickBot="1">
      <c r="A110" s="32" t="s">
        <v>5</v>
      </c>
      <c r="B110" s="1144" t="s">
        <v>441</v>
      </c>
      <c r="C110" s="1145"/>
      <c r="D110" s="1145"/>
      <c r="E110" s="1145"/>
      <c r="F110" s="592"/>
      <c r="G110" s="592"/>
      <c r="H110" s="592"/>
      <c r="I110" s="34"/>
      <c r="J110" s="22"/>
      <c r="K110" s="59"/>
      <c r="L110" s="59"/>
      <c r="M110" s="59"/>
      <c r="N110" s="22"/>
    </row>
    <row r="111" spans="1:14" ht="13.5" thickBot="1">
      <c r="A111" s="110" t="s">
        <v>1419</v>
      </c>
      <c r="B111" s="1149" t="s">
        <v>442</v>
      </c>
      <c r="C111" s="1150"/>
      <c r="D111" s="1150"/>
      <c r="E111" s="1150"/>
      <c r="F111" s="596"/>
      <c r="G111" s="597"/>
      <c r="H111" s="597"/>
      <c r="I111" s="34"/>
      <c r="J111" s="22"/>
      <c r="K111" s="103"/>
      <c r="L111" s="103"/>
      <c r="M111" s="103"/>
      <c r="N111" s="80"/>
    </row>
    <row r="112" spans="1:14" ht="25.5">
      <c r="A112" s="1128" t="s">
        <v>1420</v>
      </c>
      <c r="B112" s="1130" t="s">
        <v>443</v>
      </c>
      <c r="C112" s="154">
        <v>15</v>
      </c>
      <c r="D112" s="21" t="s">
        <v>20</v>
      </c>
      <c r="E112" s="68" t="s">
        <v>394</v>
      </c>
      <c r="F112" s="775"/>
      <c r="G112" s="543">
        <v>3</v>
      </c>
      <c r="H112" s="100">
        <v>3</v>
      </c>
      <c r="I112" s="77"/>
      <c r="J112" s="524" t="s">
        <v>1358</v>
      </c>
      <c r="K112" s="34" t="s">
        <v>1359</v>
      </c>
      <c r="L112" s="34" t="s">
        <v>444</v>
      </c>
      <c r="M112" s="34" t="s">
        <v>892</v>
      </c>
      <c r="N112" s="22" t="s">
        <v>297</v>
      </c>
    </row>
    <row r="113" spans="1:14" ht="13.5" thickBot="1">
      <c r="A113" s="1128"/>
      <c r="B113" s="1131"/>
      <c r="C113" s="154"/>
      <c r="D113" s="21"/>
      <c r="E113" s="114"/>
      <c r="F113" s="775"/>
      <c r="G113" s="545"/>
      <c r="H113" s="100"/>
      <c r="I113" s="77"/>
      <c r="J113" s="524"/>
      <c r="K113" s="103"/>
      <c r="L113" s="103"/>
      <c r="M113" s="103"/>
      <c r="N113" s="22"/>
    </row>
    <row r="114" spans="1:14" ht="13.5" thickBot="1">
      <c r="A114" s="1129"/>
      <c r="B114" s="1131"/>
      <c r="C114" s="112"/>
      <c r="D114" s="1133" t="s">
        <v>16</v>
      </c>
      <c r="E114" s="1134"/>
      <c r="F114" s="355">
        <f t="shared" ref="F114" si="30">SUM(F112:F113)</f>
        <v>0</v>
      </c>
      <c r="G114" s="355">
        <f t="shared" ref="G114:H114" si="31">SUM(G112:G113)</f>
        <v>3</v>
      </c>
      <c r="H114" s="594">
        <f t="shared" si="31"/>
        <v>3</v>
      </c>
      <c r="I114" s="77"/>
      <c r="J114" s="22"/>
      <c r="K114" s="103"/>
      <c r="L114" s="103"/>
      <c r="M114" s="103"/>
      <c r="N114" s="22"/>
    </row>
    <row r="115" spans="1:14" ht="38.25">
      <c r="A115" s="1128" t="s">
        <v>1421</v>
      </c>
      <c r="B115" s="1140" t="s">
        <v>445</v>
      </c>
      <c r="C115" s="34">
        <v>1</v>
      </c>
      <c r="D115" s="21" t="s">
        <v>20</v>
      </c>
      <c r="E115" s="68" t="s">
        <v>97</v>
      </c>
      <c r="F115" s="775"/>
      <c r="G115" s="545">
        <v>30</v>
      </c>
      <c r="H115" s="100">
        <v>30</v>
      </c>
      <c r="I115" s="77"/>
      <c r="J115" s="22" t="s">
        <v>1505</v>
      </c>
      <c r="K115" s="34"/>
      <c r="L115" s="34">
        <v>35</v>
      </c>
      <c r="M115" s="34">
        <v>35</v>
      </c>
      <c r="N115" s="22" t="s">
        <v>28</v>
      </c>
    </row>
    <row r="116" spans="1:14" ht="38.25">
      <c r="A116" s="1128"/>
      <c r="B116" s="1140"/>
      <c r="C116" s="34">
        <v>1</v>
      </c>
      <c r="D116" s="21" t="s">
        <v>20</v>
      </c>
      <c r="E116" s="68" t="s">
        <v>97</v>
      </c>
      <c r="F116" s="775">
        <v>5</v>
      </c>
      <c r="G116" s="545">
        <v>5</v>
      </c>
      <c r="H116" s="100">
        <v>5</v>
      </c>
      <c r="I116" s="77"/>
      <c r="J116" s="22" t="s">
        <v>1008</v>
      </c>
      <c r="K116" s="103">
        <v>1</v>
      </c>
      <c r="L116" s="103">
        <v>1</v>
      </c>
      <c r="M116" s="103">
        <v>1</v>
      </c>
      <c r="N116" s="22" t="s">
        <v>28</v>
      </c>
    </row>
    <row r="117" spans="1:14" ht="25.5">
      <c r="A117" s="1128"/>
      <c r="B117" s="1140"/>
      <c r="C117" s="34">
        <v>13</v>
      </c>
      <c r="D117" s="21" t="s">
        <v>20</v>
      </c>
      <c r="E117" s="75" t="s">
        <v>317</v>
      </c>
      <c r="F117" s="354">
        <v>8</v>
      </c>
      <c r="G117" s="545">
        <v>15</v>
      </c>
      <c r="H117" s="100">
        <v>15</v>
      </c>
      <c r="I117" s="77"/>
      <c r="J117" s="22" t="s">
        <v>893</v>
      </c>
      <c r="K117" s="34">
        <v>2</v>
      </c>
      <c r="L117" s="34">
        <v>2</v>
      </c>
      <c r="M117" s="34">
        <v>2</v>
      </c>
      <c r="N117" s="22" t="s">
        <v>266</v>
      </c>
    </row>
    <row r="118" spans="1:14" ht="38.25">
      <c r="A118" s="1128"/>
      <c r="B118" s="1140"/>
      <c r="C118" s="34">
        <v>13</v>
      </c>
      <c r="D118" s="21" t="s">
        <v>20</v>
      </c>
      <c r="E118" s="75" t="s">
        <v>317</v>
      </c>
      <c r="F118" s="354">
        <v>6.8</v>
      </c>
      <c r="G118" s="545">
        <v>15</v>
      </c>
      <c r="H118" s="100">
        <v>15</v>
      </c>
      <c r="I118" s="77"/>
      <c r="J118" s="22" t="s">
        <v>894</v>
      </c>
      <c r="K118" s="34">
        <v>1</v>
      </c>
      <c r="L118" s="34">
        <v>1</v>
      </c>
      <c r="M118" s="34">
        <v>1</v>
      </c>
      <c r="N118" s="22" t="s">
        <v>266</v>
      </c>
    </row>
    <row r="119" spans="1:14" ht="51">
      <c r="A119" s="1128"/>
      <c r="B119" s="1140"/>
      <c r="C119" s="104">
        <v>1</v>
      </c>
      <c r="D119" s="80" t="s">
        <v>20</v>
      </c>
      <c r="E119" s="41" t="s">
        <v>25</v>
      </c>
      <c r="F119" s="354">
        <v>48.5</v>
      </c>
      <c r="G119" s="545">
        <v>40</v>
      </c>
      <c r="H119" s="100">
        <v>50</v>
      </c>
      <c r="I119" s="77"/>
      <c r="J119" s="22" t="s">
        <v>1841</v>
      </c>
      <c r="K119" s="34">
        <v>2</v>
      </c>
      <c r="L119" s="34">
        <v>2</v>
      </c>
      <c r="M119" s="103">
        <v>2</v>
      </c>
      <c r="N119" s="80" t="s">
        <v>28</v>
      </c>
    </row>
    <row r="120" spans="1:14" ht="38.25">
      <c r="A120" s="1128"/>
      <c r="B120" s="1140"/>
      <c r="C120" s="34">
        <v>1</v>
      </c>
      <c r="D120" s="21" t="s">
        <v>20</v>
      </c>
      <c r="E120" s="68" t="s">
        <v>25</v>
      </c>
      <c r="F120" s="775">
        <v>5</v>
      </c>
      <c r="G120" s="545">
        <v>5</v>
      </c>
      <c r="H120" s="100">
        <v>5</v>
      </c>
      <c r="I120" s="77"/>
      <c r="J120" s="56" t="s">
        <v>446</v>
      </c>
      <c r="K120" s="182">
        <v>2</v>
      </c>
      <c r="L120" s="182">
        <v>2</v>
      </c>
      <c r="M120" s="182">
        <v>2</v>
      </c>
      <c r="N120" s="22" t="s">
        <v>28</v>
      </c>
    </row>
    <row r="121" spans="1:14" ht="62.25" customHeight="1">
      <c r="A121" s="1128"/>
      <c r="B121" s="1140"/>
      <c r="C121" s="34">
        <v>13</v>
      </c>
      <c r="D121" s="80" t="s">
        <v>20</v>
      </c>
      <c r="E121" s="68" t="s">
        <v>397</v>
      </c>
      <c r="F121" s="775">
        <v>8.1999999999999993</v>
      </c>
      <c r="G121" s="545">
        <v>9</v>
      </c>
      <c r="H121" s="100">
        <v>10</v>
      </c>
      <c r="I121" s="77"/>
      <c r="J121" s="22" t="s">
        <v>1331</v>
      </c>
      <c r="K121" s="34">
        <v>1</v>
      </c>
      <c r="L121" s="34">
        <v>1</v>
      </c>
      <c r="M121" s="103">
        <v>1</v>
      </c>
      <c r="N121" s="80" t="s">
        <v>266</v>
      </c>
    </row>
    <row r="122" spans="1:14" ht="41.25" customHeight="1">
      <c r="A122" s="1128"/>
      <c r="B122" s="1140"/>
      <c r="C122" s="109">
        <v>13</v>
      </c>
      <c r="D122" s="32" t="s">
        <v>20</v>
      </c>
      <c r="E122" s="68" t="s">
        <v>397</v>
      </c>
      <c r="F122" s="354">
        <v>12</v>
      </c>
      <c r="G122" s="254">
        <v>17</v>
      </c>
      <c r="H122" s="115">
        <v>20</v>
      </c>
      <c r="I122" s="77"/>
      <c r="J122" s="405" t="s">
        <v>1544</v>
      </c>
      <c r="K122" s="49" t="s">
        <v>895</v>
      </c>
      <c r="L122" s="49" t="s">
        <v>896</v>
      </c>
      <c r="M122" s="49" t="s">
        <v>897</v>
      </c>
      <c r="N122" s="80" t="s">
        <v>266</v>
      </c>
    </row>
    <row r="123" spans="1:14" ht="31.5" customHeight="1">
      <c r="A123" s="1128"/>
      <c r="B123" s="1140"/>
      <c r="C123" s="109">
        <v>13</v>
      </c>
      <c r="D123" s="32" t="s">
        <v>20</v>
      </c>
      <c r="E123" s="68" t="s">
        <v>397</v>
      </c>
      <c r="F123" s="354">
        <v>10</v>
      </c>
      <c r="G123" s="254">
        <v>20</v>
      </c>
      <c r="H123" s="115">
        <v>21</v>
      </c>
      <c r="I123" s="77"/>
      <c r="J123" s="402" t="s">
        <v>447</v>
      </c>
      <c r="K123" s="49" t="s">
        <v>898</v>
      </c>
      <c r="L123" s="49" t="s">
        <v>899</v>
      </c>
      <c r="M123" s="49" t="s">
        <v>900</v>
      </c>
      <c r="N123" s="80" t="s">
        <v>266</v>
      </c>
    </row>
    <row r="124" spans="1:14" ht="43.9" customHeight="1">
      <c r="A124" s="1128"/>
      <c r="B124" s="1140"/>
      <c r="C124" s="34">
        <v>13</v>
      </c>
      <c r="D124" s="80" t="s">
        <v>20</v>
      </c>
      <c r="E124" s="68" t="s">
        <v>397</v>
      </c>
      <c r="F124" s="775">
        <v>18</v>
      </c>
      <c r="G124" s="545">
        <v>36</v>
      </c>
      <c r="H124" s="100">
        <v>40</v>
      </c>
      <c r="I124" s="77"/>
      <c r="J124" s="22" t="s">
        <v>901</v>
      </c>
      <c r="K124" s="793">
        <v>10</v>
      </c>
      <c r="L124" s="793">
        <v>10</v>
      </c>
      <c r="M124" s="793">
        <v>11</v>
      </c>
      <c r="N124" s="80" t="s">
        <v>266</v>
      </c>
    </row>
    <row r="125" spans="1:14" ht="56.25" customHeight="1">
      <c r="A125" s="1128"/>
      <c r="B125" s="1140"/>
      <c r="C125" s="34">
        <v>13</v>
      </c>
      <c r="D125" s="80" t="s">
        <v>20</v>
      </c>
      <c r="E125" s="68" t="s">
        <v>397</v>
      </c>
      <c r="F125" s="775">
        <v>8</v>
      </c>
      <c r="G125" s="545">
        <v>18</v>
      </c>
      <c r="H125" s="100">
        <v>19</v>
      </c>
      <c r="I125" s="77"/>
      <c r="J125" s="22" t="s">
        <v>1545</v>
      </c>
      <c r="K125" s="49" t="s">
        <v>1073</v>
      </c>
      <c r="L125" s="49" t="s">
        <v>1073</v>
      </c>
      <c r="M125" s="49" t="s">
        <v>1073</v>
      </c>
      <c r="N125" s="80" t="s">
        <v>266</v>
      </c>
    </row>
    <row r="126" spans="1:14">
      <c r="A126" s="1128"/>
      <c r="B126" s="1140"/>
      <c r="C126" s="109">
        <v>14</v>
      </c>
      <c r="D126" s="105" t="s">
        <v>20</v>
      </c>
      <c r="E126" s="151" t="s">
        <v>408</v>
      </c>
      <c r="F126" s="354">
        <v>1.3</v>
      </c>
      <c r="G126" s="545">
        <v>1.3</v>
      </c>
      <c r="H126" s="100">
        <v>1.3</v>
      </c>
      <c r="I126" s="77"/>
      <c r="J126" s="22" t="s">
        <v>448</v>
      </c>
      <c r="K126" s="34">
        <v>8</v>
      </c>
      <c r="L126" s="34">
        <v>5</v>
      </c>
      <c r="M126" s="103">
        <v>5</v>
      </c>
      <c r="N126" s="80" t="s">
        <v>267</v>
      </c>
    </row>
    <row r="127" spans="1:14" ht="25.5">
      <c r="A127" s="1128"/>
      <c r="B127" s="1140"/>
      <c r="C127" s="34">
        <v>14</v>
      </c>
      <c r="D127" s="80" t="s">
        <v>20</v>
      </c>
      <c r="E127" s="75" t="s">
        <v>408</v>
      </c>
      <c r="F127" s="775">
        <v>7.3</v>
      </c>
      <c r="G127" s="545">
        <v>7.5</v>
      </c>
      <c r="H127" s="100">
        <v>7.5</v>
      </c>
      <c r="I127" s="77"/>
      <c r="J127" s="22" t="s">
        <v>449</v>
      </c>
      <c r="K127" s="103" t="s">
        <v>903</v>
      </c>
      <c r="L127" s="103" t="s">
        <v>904</v>
      </c>
      <c r="M127" s="103" t="s">
        <v>904</v>
      </c>
      <c r="N127" s="80" t="s">
        <v>267</v>
      </c>
    </row>
    <row r="128" spans="1:14" ht="13.5" thickBot="1">
      <c r="A128" s="1128"/>
      <c r="B128" s="1140"/>
      <c r="C128" s="58" t="s">
        <v>93</v>
      </c>
      <c r="D128" s="32" t="s">
        <v>20</v>
      </c>
      <c r="E128" s="75" t="s">
        <v>394</v>
      </c>
      <c r="F128" s="354">
        <v>0.5</v>
      </c>
      <c r="G128" s="254">
        <v>2.5</v>
      </c>
      <c r="H128" s="115">
        <v>2.5</v>
      </c>
      <c r="I128" s="77"/>
      <c r="J128" s="524" t="s">
        <v>450</v>
      </c>
      <c r="K128" s="34" t="s">
        <v>451</v>
      </c>
      <c r="L128" s="34" t="s">
        <v>451</v>
      </c>
      <c r="M128" s="34" t="s">
        <v>451</v>
      </c>
      <c r="N128" s="22" t="s">
        <v>297</v>
      </c>
    </row>
    <row r="129" spans="1:14" ht="13.5" thickBot="1">
      <c r="A129" s="1128"/>
      <c r="B129" s="1140"/>
      <c r="C129" s="297"/>
      <c r="D129" s="1133" t="s">
        <v>16</v>
      </c>
      <c r="E129" s="1134"/>
      <c r="F129" s="355">
        <f t="shared" ref="F129" si="32">SUM(F115:F128)</f>
        <v>138.60000000000002</v>
      </c>
      <c r="G129" s="355">
        <f>SUM(G115:G128)</f>
        <v>221.3</v>
      </c>
      <c r="H129" s="595">
        <f>SUM(H115:H128)</f>
        <v>241.3</v>
      </c>
      <c r="I129" s="77"/>
      <c r="J129" s="22"/>
      <c r="K129" s="103"/>
      <c r="L129" s="103"/>
      <c r="M129" s="103"/>
      <c r="N129" s="80"/>
    </row>
    <row r="130" spans="1:14" ht="23.25" customHeight="1">
      <c r="A130" s="1129" t="s">
        <v>1425</v>
      </c>
      <c r="B130" s="1140" t="s">
        <v>453</v>
      </c>
      <c r="C130" s="34">
        <v>13</v>
      </c>
      <c r="D130" s="65" t="s">
        <v>20</v>
      </c>
      <c r="E130" s="75" t="s">
        <v>397</v>
      </c>
      <c r="F130" s="775">
        <v>4.2</v>
      </c>
      <c r="G130" s="545">
        <v>13</v>
      </c>
      <c r="H130" s="100">
        <v>13</v>
      </c>
      <c r="I130" s="77"/>
      <c r="J130" s="402" t="s">
        <v>454</v>
      </c>
      <c r="K130" s="103">
        <v>7</v>
      </c>
      <c r="L130" s="103">
        <v>7</v>
      </c>
      <c r="M130" s="34">
        <v>7</v>
      </c>
      <c r="N130" s="80" t="s">
        <v>266</v>
      </c>
    </row>
    <row r="131" spans="1:14" ht="13.5" thickBot="1">
      <c r="A131" s="1138"/>
      <c r="B131" s="1140"/>
      <c r="C131" s="34"/>
      <c r="D131" s="65"/>
      <c r="E131" s="75"/>
      <c r="F131" s="775"/>
      <c r="G131" s="545"/>
      <c r="H131" s="100"/>
      <c r="I131" s="77"/>
      <c r="J131" s="402"/>
      <c r="K131" s="103"/>
      <c r="L131" s="103"/>
      <c r="M131" s="34"/>
      <c r="N131" s="80"/>
    </row>
    <row r="132" spans="1:14" ht="13.5" thickBot="1">
      <c r="A132" s="1139"/>
      <c r="B132" s="1140"/>
      <c r="C132" s="104"/>
      <c r="D132" s="1133" t="s">
        <v>16</v>
      </c>
      <c r="E132" s="1134"/>
      <c r="F132" s="355">
        <f t="shared" ref="F132" si="33">SUM(F130:F131)</f>
        <v>4.2</v>
      </c>
      <c r="G132" s="355">
        <f t="shared" ref="G132:H132" si="34">SUM(G130:G131)</f>
        <v>13</v>
      </c>
      <c r="H132" s="594">
        <f t="shared" si="34"/>
        <v>13</v>
      </c>
      <c r="I132" s="77"/>
      <c r="J132" s="22"/>
      <c r="K132" s="103"/>
      <c r="L132" s="103"/>
      <c r="M132" s="103"/>
      <c r="N132" s="80"/>
    </row>
    <row r="133" spans="1:14" ht="66" customHeight="1">
      <c r="A133" s="1129" t="s">
        <v>1665</v>
      </c>
      <c r="B133" s="1049" t="s">
        <v>1362</v>
      </c>
      <c r="C133" s="34">
        <v>13</v>
      </c>
      <c r="D133" s="21" t="s">
        <v>20</v>
      </c>
      <c r="E133" s="68" t="s">
        <v>397</v>
      </c>
      <c r="F133" s="354">
        <v>8</v>
      </c>
      <c r="G133" s="545">
        <v>8</v>
      </c>
      <c r="H133" s="100">
        <v>9</v>
      </c>
      <c r="I133" s="77"/>
      <c r="J133" s="22" t="s">
        <v>1074</v>
      </c>
      <c r="K133" s="34" t="s">
        <v>905</v>
      </c>
      <c r="L133" s="34" t="s">
        <v>906</v>
      </c>
      <c r="M133" s="34" t="s">
        <v>907</v>
      </c>
      <c r="N133" s="80" t="s">
        <v>266</v>
      </c>
    </row>
    <row r="134" spans="1:14" ht="51">
      <c r="A134" s="1138"/>
      <c r="B134" s="1049"/>
      <c r="C134" s="34">
        <v>13</v>
      </c>
      <c r="D134" s="21" t="s">
        <v>20</v>
      </c>
      <c r="E134" s="68" t="s">
        <v>397</v>
      </c>
      <c r="F134" s="775">
        <v>1.8</v>
      </c>
      <c r="G134" s="545">
        <v>2</v>
      </c>
      <c r="H134" s="100">
        <v>2</v>
      </c>
      <c r="I134" s="77"/>
      <c r="J134" s="22" t="s">
        <v>455</v>
      </c>
      <c r="K134" s="34" t="s">
        <v>1075</v>
      </c>
      <c r="L134" s="34" t="s">
        <v>1076</v>
      </c>
      <c r="M134" s="34" t="s">
        <v>1077</v>
      </c>
      <c r="N134" s="80" t="s">
        <v>266</v>
      </c>
    </row>
    <row r="135" spans="1:14" ht="42.6" customHeight="1">
      <c r="A135" s="1138"/>
      <c r="B135" s="1049"/>
      <c r="C135" s="34">
        <v>13</v>
      </c>
      <c r="D135" s="21" t="s">
        <v>20</v>
      </c>
      <c r="E135" s="68" t="s">
        <v>397</v>
      </c>
      <c r="F135" s="775">
        <v>2.5</v>
      </c>
      <c r="G135" s="545"/>
      <c r="H135" s="100"/>
      <c r="I135" s="77"/>
      <c r="J135" s="22" t="s">
        <v>910</v>
      </c>
      <c r="K135" s="34">
        <v>176</v>
      </c>
      <c r="L135" s="34"/>
      <c r="M135" s="34"/>
      <c r="N135" s="80" t="s">
        <v>266</v>
      </c>
    </row>
    <row r="136" spans="1:14" ht="25.15" customHeight="1">
      <c r="A136" s="1138"/>
      <c r="B136" s="1049"/>
      <c r="C136" s="34">
        <v>13</v>
      </c>
      <c r="D136" s="21" t="s">
        <v>161</v>
      </c>
      <c r="E136" s="68" t="s">
        <v>397</v>
      </c>
      <c r="F136" s="775">
        <v>6.6</v>
      </c>
      <c r="G136" s="545">
        <v>4.7</v>
      </c>
      <c r="H136" s="100">
        <v>5.8</v>
      </c>
      <c r="I136" s="77"/>
      <c r="J136" s="22" t="s">
        <v>1069</v>
      </c>
      <c r="K136" s="77" t="s">
        <v>1072</v>
      </c>
      <c r="L136" s="77" t="s">
        <v>1070</v>
      </c>
      <c r="M136" s="77" t="s">
        <v>1071</v>
      </c>
      <c r="N136" s="80" t="s">
        <v>266</v>
      </c>
    </row>
    <row r="137" spans="1:14" ht="24.6" customHeight="1">
      <c r="A137" s="1138"/>
      <c r="B137" s="1049"/>
      <c r="C137" s="38">
        <v>16</v>
      </c>
      <c r="D137" s="32" t="s">
        <v>20</v>
      </c>
      <c r="E137" s="151" t="s">
        <v>394</v>
      </c>
      <c r="F137" s="354">
        <v>3</v>
      </c>
      <c r="G137" s="254">
        <v>1</v>
      </c>
      <c r="H137" s="115">
        <v>1</v>
      </c>
      <c r="I137" s="77"/>
      <c r="J137" s="22" t="s">
        <v>456</v>
      </c>
      <c r="K137" s="103" t="s">
        <v>908</v>
      </c>
      <c r="L137" s="103" t="s">
        <v>909</v>
      </c>
      <c r="M137" s="774" t="s">
        <v>909</v>
      </c>
      <c r="N137" s="22" t="s">
        <v>396</v>
      </c>
    </row>
    <row r="138" spans="1:14" ht="49.15" customHeight="1" thickBot="1">
      <c r="A138" s="1138"/>
      <c r="B138" s="1049"/>
      <c r="C138" s="38">
        <v>1</v>
      </c>
      <c r="D138" s="32" t="s">
        <v>20</v>
      </c>
      <c r="E138" s="151" t="s">
        <v>97</v>
      </c>
      <c r="F138" s="354">
        <v>13.75</v>
      </c>
      <c r="G138" s="254"/>
      <c r="H138" s="115"/>
      <c r="I138" s="77"/>
      <c r="J138" s="22" t="s">
        <v>1504</v>
      </c>
      <c r="K138" s="103">
        <v>300</v>
      </c>
      <c r="L138" s="103"/>
      <c r="M138" s="774"/>
      <c r="N138" s="22" t="s">
        <v>28</v>
      </c>
    </row>
    <row r="139" spans="1:14" ht="13.5" thickBot="1">
      <c r="A139" s="1139"/>
      <c r="B139" s="1056"/>
      <c r="C139" s="109"/>
      <c r="D139" s="1141" t="s">
        <v>16</v>
      </c>
      <c r="E139" s="1142"/>
      <c r="F139" s="355">
        <f t="shared" ref="F139" si="35">SUM(F133:F138)</f>
        <v>35.65</v>
      </c>
      <c r="G139" s="355">
        <f>SUM(G133:G138)</f>
        <v>15.7</v>
      </c>
      <c r="H139" s="594">
        <f>SUM(H133:H138)</f>
        <v>17.8</v>
      </c>
      <c r="I139" s="77"/>
      <c r="J139" s="22"/>
      <c r="K139" s="103"/>
      <c r="L139" s="103"/>
      <c r="M139" s="103"/>
      <c r="N139" s="80"/>
    </row>
    <row r="140" spans="1:14" ht="19.899999999999999" customHeight="1">
      <c r="A140" s="1129" t="s">
        <v>1426</v>
      </c>
      <c r="B140" s="1130" t="s">
        <v>457</v>
      </c>
      <c r="C140" s="34">
        <v>13</v>
      </c>
      <c r="D140" s="65" t="s">
        <v>20</v>
      </c>
      <c r="E140" s="75" t="s">
        <v>397</v>
      </c>
      <c r="F140" s="786">
        <v>10.4</v>
      </c>
      <c r="G140" s="543">
        <v>12.2</v>
      </c>
      <c r="H140" s="115">
        <v>13.6</v>
      </c>
      <c r="I140" s="77"/>
      <c r="J140" s="22" t="s">
        <v>458</v>
      </c>
      <c r="K140" s="7">
        <v>7</v>
      </c>
      <c r="L140" s="7">
        <v>7</v>
      </c>
      <c r="M140" s="7">
        <v>7</v>
      </c>
      <c r="N140" s="80" t="s">
        <v>266</v>
      </c>
    </row>
    <row r="141" spans="1:14" ht="37.15" customHeight="1">
      <c r="A141" s="1138"/>
      <c r="B141" s="1131"/>
      <c r="C141" s="34">
        <v>13</v>
      </c>
      <c r="D141" s="65" t="s">
        <v>20</v>
      </c>
      <c r="E141" s="75" t="s">
        <v>397</v>
      </c>
      <c r="F141" s="775"/>
      <c r="G141" s="545">
        <v>2</v>
      </c>
      <c r="H141" s="100">
        <v>2.2000000000000002</v>
      </c>
      <c r="I141" s="77"/>
      <c r="J141" s="22" t="s">
        <v>459</v>
      </c>
      <c r="K141" s="103">
        <v>18</v>
      </c>
      <c r="L141" s="103">
        <v>18</v>
      </c>
      <c r="M141" s="103">
        <v>18</v>
      </c>
      <c r="N141" s="80" t="s">
        <v>266</v>
      </c>
    </row>
    <row r="142" spans="1:14" ht="19.149999999999999" customHeight="1" thickBot="1">
      <c r="A142" s="1138"/>
      <c r="B142" s="1131"/>
      <c r="C142" s="104">
        <v>16</v>
      </c>
      <c r="D142" s="21" t="s">
        <v>20</v>
      </c>
      <c r="E142" s="74" t="s">
        <v>397</v>
      </c>
      <c r="F142" s="775">
        <v>8</v>
      </c>
      <c r="G142" s="545">
        <v>15</v>
      </c>
      <c r="H142" s="100">
        <v>15.3</v>
      </c>
      <c r="I142" s="77"/>
      <c r="J142" s="22" t="s">
        <v>460</v>
      </c>
      <c r="K142" s="7" t="s">
        <v>10</v>
      </c>
      <c r="L142" s="7" t="s">
        <v>10</v>
      </c>
      <c r="M142" s="7" t="s">
        <v>10</v>
      </c>
      <c r="N142" s="80" t="s">
        <v>396</v>
      </c>
    </row>
    <row r="143" spans="1:14" ht="13.5" thickBot="1">
      <c r="A143" s="1139"/>
      <c r="B143" s="1132"/>
      <c r="C143" s="106"/>
      <c r="D143" s="1133" t="s">
        <v>16</v>
      </c>
      <c r="E143" s="1134"/>
      <c r="F143" s="355">
        <f>SUM(F140:F142)</f>
        <v>18.399999999999999</v>
      </c>
      <c r="G143" s="355">
        <f t="shared" ref="G143:H143" si="36">SUM(G140:G142)</f>
        <v>29.2</v>
      </c>
      <c r="H143" s="594">
        <f t="shared" si="36"/>
        <v>31.1</v>
      </c>
      <c r="I143" s="77"/>
      <c r="J143" s="22"/>
      <c r="K143" s="103"/>
      <c r="L143" s="103"/>
      <c r="M143" s="103"/>
      <c r="N143" s="80"/>
    </row>
    <row r="144" spans="1:14" ht="26.45" customHeight="1">
      <c r="A144" s="1128" t="s">
        <v>1443</v>
      </c>
      <c r="B144" s="1140" t="s">
        <v>461</v>
      </c>
      <c r="C144" s="34">
        <v>14</v>
      </c>
      <c r="D144" s="35" t="s">
        <v>20</v>
      </c>
      <c r="E144" s="75" t="s">
        <v>408</v>
      </c>
      <c r="F144" s="794">
        <v>17.7</v>
      </c>
      <c r="G144" s="795">
        <v>18.7</v>
      </c>
      <c r="H144" s="179">
        <v>18.7</v>
      </c>
      <c r="I144" s="77"/>
      <c r="J144" s="524" t="s">
        <v>462</v>
      </c>
      <c r="K144" s="756" t="s">
        <v>911</v>
      </c>
      <c r="L144" s="756" t="s">
        <v>912</v>
      </c>
      <c r="M144" s="756" t="s">
        <v>913</v>
      </c>
      <c r="N144" s="22" t="s">
        <v>267</v>
      </c>
    </row>
    <row r="145" spans="1:14" ht="25.5">
      <c r="A145" s="1128"/>
      <c r="B145" s="1140"/>
      <c r="C145" s="34">
        <v>14</v>
      </c>
      <c r="D145" s="35" t="s">
        <v>26</v>
      </c>
      <c r="E145" s="75" t="s">
        <v>408</v>
      </c>
      <c r="F145" s="794">
        <v>27.244</v>
      </c>
      <c r="G145" s="545">
        <v>25.4</v>
      </c>
      <c r="H145" s="100">
        <v>25.4</v>
      </c>
      <c r="I145" s="77"/>
      <c r="J145" s="22" t="s">
        <v>463</v>
      </c>
      <c r="K145" s="756" t="s">
        <v>914</v>
      </c>
      <c r="L145" s="756" t="s">
        <v>915</v>
      </c>
      <c r="M145" s="756" t="s">
        <v>916</v>
      </c>
      <c r="N145" s="22" t="s">
        <v>267</v>
      </c>
    </row>
    <row r="146" spans="1:14" ht="13.5" thickBot="1">
      <c r="A146" s="1128"/>
      <c r="B146" s="1140"/>
      <c r="C146" s="34">
        <v>14</v>
      </c>
      <c r="D146" s="35" t="s">
        <v>161</v>
      </c>
      <c r="E146" s="114" t="s">
        <v>408</v>
      </c>
      <c r="F146" s="794">
        <v>2.9</v>
      </c>
      <c r="G146" s="795">
        <v>2.5</v>
      </c>
      <c r="H146" s="100">
        <v>2.5</v>
      </c>
      <c r="I146" s="77"/>
      <c r="J146" s="22" t="s">
        <v>464</v>
      </c>
      <c r="K146" s="103">
        <v>3</v>
      </c>
      <c r="L146" s="103">
        <v>3</v>
      </c>
      <c r="M146" s="103">
        <v>3</v>
      </c>
      <c r="N146" s="22" t="s">
        <v>267</v>
      </c>
    </row>
    <row r="147" spans="1:14" ht="13.5" thickBot="1">
      <c r="A147" s="1128"/>
      <c r="B147" s="1140"/>
      <c r="C147" s="104"/>
      <c r="D147" s="1133" t="s">
        <v>16</v>
      </c>
      <c r="E147" s="1134"/>
      <c r="F147" s="355">
        <f t="shared" ref="F147" si="37">SUM(F144:F146)</f>
        <v>47.844000000000001</v>
      </c>
      <c r="G147" s="355">
        <f>SUM(G144:G146)</f>
        <v>46.599999999999994</v>
      </c>
      <c r="H147" s="594">
        <f t="shared" ref="H147" si="38">SUM(H144:H146)</f>
        <v>46.599999999999994</v>
      </c>
      <c r="I147" s="77"/>
      <c r="J147" s="22"/>
      <c r="K147" s="103"/>
      <c r="L147" s="103"/>
      <c r="M147" s="103"/>
      <c r="N147" s="80"/>
    </row>
    <row r="148" spans="1:14" ht="48" customHeight="1">
      <c r="A148" s="1128" t="s">
        <v>1444</v>
      </c>
      <c r="B148" s="1140" t="s">
        <v>465</v>
      </c>
      <c r="C148" s="34">
        <v>13</v>
      </c>
      <c r="D148" s="21" t="s">
        <v>20</v>
      </c>
      <c r="E148" s="68" t="s">
        <v>397</v>
      </c>
      <c r="F148" s="775">
        <v>10</v>
      </c>
      <c r="G148" s="545">
        <v>15</v>
      </c>
      <c r="H148" s="100">
        <v>20</v>
      </c>
      <c r="I148" s="77"/>
      <c r="J148" s="524" t="s">
        <v>466</v>
      </c>
      <c r="K148" s="77" t="s">
        <v>467</v>
      </c>
      <c r="L148" s="77" t="s">
        <v>917</v>
      </c>
      <c r="M148" s="77" t="s">
        <v>917</v>
      </c>
      <c r="N148" s="22" t="s">
        <v>266</v>
      </c>
    </row>
    <row r="149" spans="1:14" ht="52.15" customHeight="1">
      <c r="A149" s="1128"/>
      <c r="B149" s="1140"/>
      <c r="C149" s="34">
        <v>13</v>
      </c>
      <c r="D149" s="21" t="s">
        <v>20</v>
      </c>
      <c r="E149" s="68" t="s">
        <v>397</v>
      </c>
      <c r="F149" s="775">
        <v>8</v>
      </c>
      <c r="G149" s="545"/>
      <c r="H149" s="100"/>
      <c r="I149" s="77"/>
      <c r="J149" s="22" t="s">
        <v>468</v>
      </c>
      <c r="K149" s="34" t="s">
        <v>918</v>
      </c>
      <c r="L149" s="77"/>
      <c r="M149" s="77"/>
      <c r="N149" s="22" t="s">
        <v>266</v>
      </c>
    </row>
    <row r="150" spans="1:14" ht="24.6" customHeight="1" thickBot="1">
      <c r="A150" s="1128"/>
      <c r="B150" s="1140"/>
      <c r="C150" s="34">
        <v>16</v>
      </c>
      <c r="D150" s="35" t="s">
        <v>20</v>
      </c>
      <c r="E150" s="74" t="s">
        <v>394</v>
      </c>
      <c r="F150" s="775">
        <v>3</v>
      </c>
      <c r="G150" s="545">
        <v>6</v>
      </c>
      <c r="H150" s="100">
        <v>6</v>
      </c>
      <c r="I150" s="77"/>
      <c r="J150" s="524" t="s">
        <v>469</v>
      </c>
      <c r="K150" s="774" t="s">
        <v>919</v>
      </c>
      <c r="L150" s="774" t="s">
        <v>475</v>
      </c>
      <c r="M150" s="774" t="s">
        <v>475</v>
      </c>
      <c r="N150" s="80" t="s">
        <v>396</v>
      </c>
    </row>
    <row r="151" spans="1:14" ht="13.5" thickBot="1">
      <c r="A151" s="1128"/>
      <c r="B151" s="1140"/>
      <c r="C151" s="109"/>
      <c r="D151" s="1133" t="s">
        <v>16</v>
      </c>
      <c r="E151" s="1134"/>
      <c r="F151" s="355">
        <f t="shared" ref="F151" si="39">SUM(F148:F150)</f>
        <v>21</v>
      </c>
      <c r="G151" s="355">
        <f>SUM(G148:G150)</f>
        <v>21</v>
      </c>
      <c r="H151" s="594">
        <f>SUM(H148:H150)</f>
        <v>26</v>
      </c>
      <c r="I151" s="77"/>
      <c r="J151" s="22"/>
      <c r="K151" s="103"/>
      <c r="L151" s="103"/>
      <c r="M151" s="103"/>
      <c r="N151" s="80"/>
    </row>
    <row r="152" spans="1:14" ht="21" customHeight="1">
      <c r="A152" s="1128" t="s">
        <v>1445</v>
      </c>
      <c r="B152" s="1140" t="s">
        <v>470</v>
      </c>
      <c r="C152" s="104">
        <v>13</v>
      </c>
      <c r="D152" s="32" t="s">
        <v>20</v>
      </c>
      <c r="E152" s="68" t="s">
        <v>397</v>
      </c>
      <c r="F152" s="775">
        <v>0.1</v>
      </c>
      <c r="G152" s="545">
        <v>4</v>
      </c>
      <c r="H152" s="100">
        <v>4.4000000000000004</v>
      </c>
      <c r="I152" s="77"/>
      <c r="J152" s="776" t="s">
        <v>471</v>
      </c>
      <c r="K152" s="103" t="s">
        <v>920</v>
      </c>
      <c r="L152" s="103" t="s">
        <v>921</v>
      </c>
      <c r="M152" s="103" t="s">
        <v>922</v>
      </c>
      <c r="N152" s="22" t="s">
        <v>266</v>
      </c>
    </row>
    <row r="153" spans="1:14" ht="55.15" customHeight="1">
      <c r="A153" s="1128"/>
      <c r="B153" s="1140"/>
      <c r="C153" s="34">
        <v>16</v>
      </c>
      <c r="D153" s="65" t="s">
        <v>20</v>
      </c>
      <c r="E153" s="74" t="s">
        <v>394</v>
      </c>
      <c r="F153" s="354">
        <v>2</v>
      </c>
      <c r="G153" s="254">
        <v>2.9</v>
      </c>
      <c r="H153" s="115">
        <v>2.9</v>
      </c>
      <c r="I153" s="77"/>
      <c r="J153" s="22" t="s">
        <v>472</v>
      </c>
      <c r="K153" s="103" t="s">
        <v>923</v>
      </c>
      <c r="L153" s="103" t="s">
        <v>924</v>
      </c>
      <c r="M153" s="103" t="s">
        <v>924</v>
      </c>
      <c r="N153" s="59" t="s">
        <v>396</v>
      </c>
    </row>
    <row r="154" spans="1:14" ht="13.5" thickBot="1">
      <c r="A154" s="1128"/>
      <c r="B154" s="1140"/>
      <c r="C154" s="34">
        <v>15</v>
      </c>
      <c r="D154" s="35" t="s">
        <v>20</v>
      </c>
      <c r="E154" s="114" t="s">
        <v>394</v>
      </c>
      <c r="F154" s="794">
        <v>1.2</v>
      </c>
      <c r="G154" s="795">
        <v>10</v>
      </c>
      <c r="H154" s="179">
        <v>10</v>
      </c>
      <c r="I154" s="77"/>
      <c r="J154" s="22" t="s">
        <v>472</v>
      </c>
      <c r="K154" s="103" t="s">
        <v>925</v>
      </c>
      <c r="L154" s="103" t="s">
        <v>925</v>
      </c>
      <c r="M154" s="103" t="s">
        <v>925</v>
      </c>
      <c r="N154" s="22" t="s">
        <v>297</v>
      </c>
    </row>
    <row r="155" spans="1:14" ht="13.5" thickBot="1">
      <c r="A155" s="1128"/>
      <c r="B155" s="1140"/>
      <c r="C155" s="104"/>
      <c r="D155" s="1133" t="s">
        <v>16</v>
      </c>
      <c r="E155" s="1134"/>
      <c r="F155" s="355">
        <f t="shared" ref="F155" si="40">SUM(F152:F154)</f>
        <v>3.3</v>
      </c>
      <c r="G155" s="355">
        <f>SUM(G152:G154)</f>
        <v>16.899999999999999</v>
      </c>
      <c r="H155" s="594">
        <f t="shared" ref="H155" si="41">SUM(H152:H154)</f>
        <v>17.3</v>
      </c>
      <c r="I155" s="77"/>
      <c r="J155" s="22"/>
      <c r="K155" s="103"/>
      <c r="L155" s="103"/>
      <c r="M155" s="103"/>
      <c r="N155" s="80"/>
    </row>
    <row r="156" spans="1:14" ht="33" customHeight="1">
      <c r="A156" s="1128" t="s">
        <v>1446</v>
      </c>
      <c r="B156" s="1140" t="s">
        <v>473</v>
      </c>
      <c r="C156" s="34">
        <v>13</v>
      </c>
      <c r="D156" s="21" t="s">
        <v>20</v>
      </c>
      <c r="E156" s="68" t="s">
        <v>397</v>
      </c>
      <c r="F156" s="786">
        <v>0</v>
      </c>
      <c r="G156" s="543">
        <v>11</v>
      </c>
      <c r="H156" s="116">
        <v>12</v>
      </c>
      <c r="I156" s="77"/>
      <c r="J156" s="524" t="s">
        <v>474</v>
      </c>
      <c r="K156" s="774" t="s">
        <v>1066</v>
      </c>
      <c r="L156" s="774" t="s">
        <v>1067</v>
      </c>
      <c r="M156" s="774" t="s">
        <v>1068</v>
      </c>
      <c r="N156" s="22" t="s">
        <v>266</v>
      </c>
    </row>
    <row r="157" spans="1:14" ht="25.5">
      <c r="A157" s="1128"/>
      <c r="B157" s="1140"/>
      <c r="C157" s="38">
        <v>14</v>
      </c>
      <c r="D157" s="32" t="s">
        <v>20</v>
      </c>
      <c r="E157" s="75" t="s">
        <v>408</v>
      </c>
      <c r="F157" s="354">
        <v>3</v>
      </c>
      <c r="G157" s="787">
        <v>7.8</v>
      </c>
      <c r="H157" s="655">
        <v>7.8</v>
      </c>
      <c r="I157" s="77"/>
      <c r="J157" s="524" t="s">
        <v>474</v>
      </c>
      <c r="K157" s="774" t="s">
        <v>1009</v>
      </c>
      <c r="L157" s="774" t="s">
        <v>1009</v>
      </c>
      <c r="M157" s="774" t="s">
        <v>1009</v>
      </c>
      <c r="N157" s="22" t="s">
        <v>267</v>
      </c>
    </row>
    <row r="158" spans="1:14" ht="22.9" customHeight="1" thickBot="1">
      <c r="A158" s="1128"/>
      <c r="B158" s="1140"/>
      <c r="C158" s="761">
        <v>16</v>
      </c>
      <c r="D158" s="64" t="s">
        <v>20</v>
      </c>
      <c r="E158" s="415" t="s">
        <v>394</v>
      </c>
      <c r="F158" s="794">
        <v>0.5</v>
      </c>
      <c r="G158" s="795">
        <v>1.5</v>
      </c>
      <c r="H158" s="179">
        <v>2</v>
      </c>
      <c r="I158" s="77"/>
      <c r="J158" s="524" t="s">
        <v>474</v>
      </c>
      <c r="K158" s="774" t="s">
        <v>477</v>
      </c>
      <c r="L158" s="774" t="s">
        <v>477</v>
      </c>
      <c r="M158" s="774" t="s">
        <v>477</v>
      </c>
      <c r="N158" s="796" t="s">
        <v>396</v>
      </c>
    </row>
    <row r="159" spans="1:14" ht="13.5" thickBot="1">
      <c r="A159" s="1128"/>
      <c r="B159" s="1140"/>
      <c r="C159" s="109"/>
      <c r="D159" s="1133" t="s">
        <v>16</v>
      </c>
      <c r="E159" s="1134"/>
      <c r="F159" s="355">
        <f t="shared" ref="F159" si="42">SUM(F156:F158)</f>
        <v>3.5</v>
      </c>
      <c r="G159" s="355">
        <f>SUM(G156:G158)</f>
        <v>20.3</v>
      </c>
      <c r="H159" s="594">
        <f>SUM(H156:H158)</f>
        <v>21.8</v>
      </c>
      <c r="I159" s="77"/>
      <c r="J159" s="22"/>
      <c r="K159" s="103"/>
      <c r="L159" s="103"/>
      <c r="M159" s="103"/>
      <c r="N159" s="80"/>
    </row>
    <row r="160" spans="1:14" ht="47.25" customHeight="1">
      <c r="A160" s="1128" t="s">
        <v>1447</v>
      </c>
      <c r="B160" s="1140" t="s">
        <v>479</v>
      </c>
      <c r="C160" s="34">
        <v>1</v>
      </c>
      <c r="D160" s="42" t="s">
        <v>20</v>
      </c>
      <c r="E160" s="75" t="s">
        <v>97</v>
      </c>
      <c r="F160" s="786"/>
      <c r="G160" s="543"/>
      <c r="H160" s="116"/>
      <c r="I160" s="77" t="s">
        <v>478</v>
      </c>
      <c r="J160" s="22" t="s">
        <v>926</v>
      </c>
      <c r="K160" s="103"/>
      <c r="L160" s="103">
        <v>1</v>
      </c>
      <c r="M160" s="103"/>
      <c r="N160" s="22" t="s">
        <v>28</v>
      </c>
    </row>
    <row r="161" spans="1:14" ht="13.5" thickBot="1">
      <c r="A161" s="1128"/>
      <c r="B161" s="1140"/>
      <c r="C161" s="34">
        <v>1</v>
      </c>
      <c r="D161" s="65" t="s">
        <v>20</v>
      </c>
      <c r="E161" s="228" t="s">
        <v>97</v>
      </c>
      <c r="F161" s="354"/>
      <c r="G161" s="254">
        <v>30</v>
      </c>
      <c r="H161" s="115">
        <v>50</v>
      </c>
      <c r="I161" s="77"/>
      <c r="J161" s="63" t="s">
        <v>480</v>
      </c>
      <c r="K161" s="103"/>
      <c r="L161" s="103">
        <v>3</v>
      </c>
      <c r="M161" s="103">
        <v>5</v>
      </c>
      <c r="N161" s="22" t="s">
        <v>28</v>
      </c>
    </row>
    <row r="162" spans="1:14" ht="13.5" thickBot="1">
      <c r="A162" s="1128"/>
      <c r="B162" s="1140"/>
      <c r="C162" s="34"/>
      <c r="D162" s="1148" t="s">
        <v>16</v>
      </c>
      <c r="E162" s="1134"/>
      <c r="F162" s="355">
        <f t="shared" ref="F162" si="43">SUM(F160:F161)</f>
        <v>0</v>
      </c>
      <c r="G162" s="355">
        <f t="shared" ref="G162:H162" si="44">SUM(G160:G161)</f>
        <v>30</v>
      </c>
      <c r="H162" s="594">
        <f t="shared" si="44"/>
        <v>50</v>
      </c>
      <c r="I162" s="77"/>
      <c r="J162" s="22"/>
      <c r="K162" s="103"/>
      <c r="L162" s="103"/>
      <c r="M162" s="103"/>
      <c r="N162" s="80"/>
    </row>
    <row r="163" spans="1:14" ht="13.5" thickBot="1">
      <c r="A163" s="33" t="s">
        <v>1419</v>
      </c>
      <c r="B163" s="1133" t="s">
        <v>15</v>
      </c>
      <c r="C163" s="1151"/>
      <c r="D163" s="1151"/>
      <c r="E163" s="1134"/>
      <c r="F163" s="355">
        <f t="shared" ref="F163" si="45">SUM(F114+F129+F132+F139+F143+F147+F151+F155+F159+F162)</f>
        <v>272.49400000000003</v>
      </c>
      <c r="G163" s="355">
        <f>SUM(G114+G129+G132+G139+G143+G147+G151+G155+G159+G162)</f>
        <v>416.99999999999994</v>
      </c>
      <c r="H163" s="594">
        <f>SUM(H114+H129+H132+H139+H143+H147+H151+H155+H159+H162)</f>
        <v>467.90000000000009</v>
      </c>
      <c r="I163" s="77"/>
      <c r="J163" s="22"/>
      <c r="K163" s="103"/>
      <c r="L163" s="103"/>
      <c r="M163" s="103"/>
      <c r="N163" s="80"/>
    </row>
    <row r="164" spans="1:14" ht="13.5" thickBot="1">
      <c r="A164" s="202" t="s">
        <v>1427</v>
      </c>
      <c r="B164" s="1149" t="s">
        <v>481</v>
      </c>
      <c r="C164" s="1150"/>
      <c r="D164" s="1150"/>
      <c r="E164" s="1150"/>
      <c r="F164" s="596"/>
      <c r="G164" s="597"/>
      <c r="H164" s="597"/>
      <c r="I164" s="34"/>
      <c r="J164" s="22"/>
      <c r="K164" s="103"/>
      <c r="L164" s="103"/>
      <c r="M164" s="103"/>
      <c r="N164" s="59"/>
    </row>
    <row r="165" spans="1:14">
      <c r="A165" s="1129" t="s">
        <v>1448</v>
      </c>
      <c r="B165" s="1130" t="s">
        <v>482</v>
      </c>
      <c r="C165" s="38">
        <v>14</v>
      </c>
      <c r="D165" s="32" t="s">
        <v>20</v>
      </c>
      <c r="E165" s="75" t="s">
        <v>408</v>
      </c>
      <c r="F165" s="354">
        <v>3.1</v>
      </c>
      <c r="G165" s="254">
        <v>2.6</v>
      </c>
      <c r="H165" s="115">
        <v>2.6</v>
      </c>
      <c r="I165" s="601"/>
      <c r="J165" s="524" t="s">
        <v>483</v>
      </c>
      <c r="K165" s="797" t="s">
        <v>927</v>
      </c>
      <c r="L165" s="797" t="s">
        <v>927</v>
      </c>
      <c r="M165" s="797" t="s">
        <v>927</v>
      </c>
      <c r="N165" s="22" t="s">
        <v>267</v>
      </c>
    </row>
    <row r="166" spans="1:14" ht="51.75" thickBot="1">
      <c r="A166" s="1138"/>
      <c r="B166" s="1131"/>
      <c r="C166" s="34">
        <v>15</v>
      </c>
      <c r="D166" s="65" t="s">
        <v>20</v>
      </c>
      <c r="E166" s="75" t="s">
        <v>394</v>
      </c>
      <c r="F166" s="775">
        <v>0.5</v>
      </c>
      <c r="G166" s="545"/>
      <c r="H166" s="100"/>
      <c r="I166" s="601"/>
      <c r="J166" s="524" t="s">
        <v>484</v>
      </c>
      <c r="K166" s="77" t="s">
        <v>485</v>
      </c>
      <c r="L166" s="77"/>
      <c r="M166" s="77"/>
      <c r="N166" s="22" t="s">
        <v>297</v>
      </c>
    </row>
    <row r="167" spans="1:14" ht="13.5" thickBot="1">
      <c r="A167" s="1139"/>
      <c r="B167" s="1132"/>
      <c r="C167" s="104"/>
      <c r="D167" s="1141" t="s">
        <v>16</v>
      </c>
      <c r="E167" s="1142"/>
      <c r="F167" s="355">
        <f t="shared" ref="F167" si="46">SUM(F165:F166)</f>
        <v>3.6</v>
      </c>
      <c r="G167" s="355">
        <f>SUM(G165:G166)</f>
        <v>2.6</v>
      </c>
      <c r="H167" s="594">
        <f>SUM(H165:H166)</f>
        <v>2.6</v>
      </c>
      <c r="I167" s="601"/>
      <c r="J167" s="22"/>
      <c r="K167" s="103"/>
      <c r="L167" s="103"/>
      <c r="M167" s="103"/>
      <c r="N167" s="59"/>
    </row>
    <row r="168" spans="1:14" ht="13.5" thickBot="1">
      <c r="A168" s="33" t="s">
        <v>1427</v>
      </c>
      <c r="B168" s="1141" t="s">
        <v>15</v>
      </c>
      <c r="C168" s="1142"/>
      <c r="D168" s="1142"/>
      <c r="E168" s="1142"/>
      <c r="F168" s="575">
        <f>SUM(F167)</f>
        <v>3.6</v>
      </c>
      <c r="G168" s="575">
        <f t="shared" ref="G168:H168" si="47">SUM(G167)</f>
        <v>2.6</v>
      </c>
      <c r="H168" s="598">
        <f t="shared" si="47"/>
        <v>2.6</v>
      </c>
      <c r="I168" s="77"/>
      <c r="J168" s="22"/>
      <c r="K168" s="103"/>
      <c r="L168" s="103"/>
      <c r="M168" s="103"/>
      <c r="N168" s="80"/>
    </row>
    <row r="169" spans="1:14" ht="13.5" thickBot="1">
      <c r="A169" s="296" t="s">
        <v>5</v>
      </c>
      <c r="B169" s="1134" t="s">
        <v>440</v>
      </c>
      <c r="C169" s="1142"/>
      <c r="D169" s="1142"/>
      <c r="E169" s="1142"/>
      <c r="F169" s="355">
        <f t="shared" ref="F169" si="48">(F163+F168)</f>
        <v>276.09400000000005</v>
      </c>
      <c r="G169" s="355">
        <f>(G163+G168)</f>
        <v>419.59999999999997</v>
      </c>
      <c r="H169" s="594">
        <f>(H163+H168)</f>
        <v>470.50000000000011</v>
      </c>
      <c r="I169" s="77"/>
      <c r="J169" s="22"/>
      <c r="K169" s="103"/>
      <c r="L169" s="103"/>
      <c r="M169" s="103"/>
      <c r="N169" s="80"/>
    </row>
    <row r="170" spans="1:14" ht="38.25" customHeight="1" thickBot="1">
      <c r="A170" s="32" t="s">
        <v>6</v>
      </c>
      <c r="B170" s="1144" t="s">
        <v>486</v>
      </c>
      <c r="C170" s="1145"/>
      <c r="D170" s="1145"/>
      <c r="E170" s="1145"/>
      <c r="F170" s="592"/>
      <c r="G170" s="592"/>
      <c r="H170" s="592"/>
      <c r="I170" s="34"/>
      <c r="J170" s="22"/>
      <c r="K170" s="59"/>
      <c r="L170" s="59"/>
      <c r="M170" s="59"/>
      <c r="N170" s="22"/>
    </row>
    <row r="171" spans="1:14" ht="13.5" thickBot="1">
      <c r="A171" s="63" t="s">
        <v>1422</v>
      </c>
      <c r="B171" s="1136" t="s">
        <v>487</v>
      </c>
      <c r="C171" s="1137"/>
      <c r="D171" s="1137"/>
      <c r="E171" s="1137"/>
      <c r="F171" s="593"/>
      <c r="G171" s="593"/>
      <c r="H171" s="593"/>
      <c r="I171" s="34"/>
      <c r="J171" s="22"/>
      <c r="K171" s="59"/>
      <c r="L171" s="59"/>
      <c r="M171" s="59"/>
      <c r="N171" s="22"/>
    </row>
    <row r="172" spans="1:14" ht="31.15" customHeight="1">
      <c r="A172" s="1128" t="s">
        <v>1423</v>
      </c>
      <c r="B172" s="1153" t="s">
        <v>1752</v>
      </c>
      <c r="C172" s="252" t="s">
        <v>8</v>
      </c>
      <c r="D172" s="36" t="s">
        <v>20</v>
      </c>
      <c r="E172" s="37" t="s">
        <v>97</v>
      </c>
      <c r="F172" s="786">
        <v>15</v>
      </c>
      <c r="G172" s="552"/>
      <c r="H172" s="551"/>
      <c r="I172" s="77" t="s">
        <v>414</v>
      </c>
      <c r="J172" s="56" t="s">
        <v>488</v>
      </c>
      <c r="K172" s="178">
        <v>1</v>
      </c>
      <c r="L172" s="178"/>
      <c r="M172" s="182"/>
      <c r="N172" s="22" t="s">
        <v>28</v>
      </c>
    </row>
    <row r="173" spans="1:14" ht="31.15" customHeight="1">
      <c r="A173" s="1128"/>
      <c r="B173" s="1153"/>
      <c r="C173" s="61" t="s">
        <v>8</v>
      </c>
      <c r="D173" s="32" t="s">
        <v>1821</v>
      </c>
      <c r="E173" s="75" t="s">
        <v>97</v>
      </c>
      <c r="F173" s="354">
        <v>191.5</v>
      </c>
      <c r="G173" s="548"/>
      <c r="H173" s="547"/>
      <c r="I173" s="77"/>
      <c r="J173" s="56" t="s">
        <v>1822</v>
      </c>
      <c r="K173" s="178">
        <v>191.5</v>
      </c>
      <c r="L173" s="178"/>
      <c r="M173" s="182"/>
      <c r="N173" s="22" t="s">
        <v>28</v>
      </c>
    </row>
    <row r="174" spans="1:14" ht="51">
      <c r="A174" s="1128"/>
      <c r="B174" s="1153"/>
      <c r="C174" s="61" t="s">
        <v>93</v>
      </c>
      <c r="D174" s="65" t="s">
        <v>20</v>
      </c>
      <c r="E174" s="75" t="s">
        <v>394</v>
      </c>
      <c r="F174" s="354">
        <v>14</v>
      </c>
      <c r="G174" s="548"/>
      <c r="H174" s="547"/>
      <c r="I174" s="77"/>
      <c r="J174" s="56" t="s">
        <v>928</v>
      </c>
      <c r="K174" s="178">
        <v>1</v>
      </c>
      <c r="L174" s="178"/>
      <c r="M174" s="182"/>
      <c r="N174" s="22" t="s">
        <v>297</v>
      </c>
    </row>
    <row r="175" spans="1:14" ht="25.5">
      <c r="A175" s="1128"/>
      <c r="B175" s="1153"/>
      <c r="C175" s="61" t="s">
        <v>93</v>
      </c>
      <c r="D175" s="65" t="s">
        <v>20</v>
      </c>
      <c r="E175" s="75" t="s">
        <v>394</v>
      </c>
      <c r="F175" s="354">
        <v>4</v>
      </c>
      <c r="G175" s="548"/>
      <c r="H175" s="547"/>
      <c r="I175" s="77"/>
      <c r="J175" s="56" t="s">
        <v>1753</v>
      </c>
      <c r="K175" s="178">
        <v>1</v>
      </c>
      <c r="L175" s="178"/>
      <c r="M175" s="182"/>
      <c r="N175" s="22" t="s">
        <v>297</v>
      </c>
    </row>
    <row r="176" spans="1:14" ht="51.75" thickBot="1">
      <c r="A176" s="1128"/>
      <c r="B176" s="1153"/>
      <c r="C176" s="61" t="s">
        <v>8</v>
      </c>
      <c r="D176" s="65" t="s">
        <v>20</v>
      </c>
      <c r="E176" s="75" t="s">
        <v>97</v>
      </c>
      <c r="F176" s="354"/>
      <c r="G176" s="548">
        <v>14</v>
      </c>
      <c r="H176" s="547"/>
      <c r="I176" s="77"/>
      <c r="J176" s="56" t="s">
        <v>1275</v>
      </c>
      <c r="K176" s="178"/>
      <c r="L176" s="178">
        <v>1</v>
      </c>
      <c r="M176" s="182"/>
      <c r="N176" s="22" t="s">
        <v>28</v>
      </c>
    </row>
    <row r="177" spans="1:14" ht="13.5" thickBot="1">
      <c r="A177" s="1128"/>
      <c r="B177" s="1154"/>
      <c r="C177" s="111"/>
      <c r="D177" s="1133" t="s">
        <v>16</v>
      </c>
      <c r="E177" s="1134"/>
      <c r="F177" s="355">
        <f t="shared" ref="F177" si="49">SUM(F172:F176)</f>
        <v>224.5</v>
      </c>
      <c r="G177" s="355">
        <f>SUM(G172:G176)</f>
        <v>14</v>
      </c>
      <c r="H177" s="594">
        <f>SUM(H172:H176)</f>
        <v>0</v>
      </c>
      <c r="I177" s="77"/>
      <c r="J177" s="22"/>
      <c r="K177" s="103"/>
      <c r="L177" s="103"/>
      <c r="M177" s="103"/>
      <c r="N177" s="80"/>
    </row>
    <row r="178" spans="1:14" ht="42" customHeight="1">
      <c r="A178" s="1129" t="s">
        <v>1424</v>
      </c>
      <c r="B178" s="1130" t="s">
        <v>490</v>
      </c>
      <c r="C178" s="109">
        <v>14</v>
      </c>
      <c r="D178" s="248" t="s">
        <v>20</v>
      </c>
      <c r="E178" s="75" t="s">
        <v>408</v>
      </c>
      <c r="F178" s="775">
        <v>10</v>
      </c>
      <c r="G178" s="543">
        <v>61</v>
      </c>
      <c r="H178" s="661"/>
      <c r="I178" s="601" t="s">
        <v>489</v>
      </c>
      <c r="J178" s="524" t="s">
        <v>491</v>
      </c>
      <c r="K178" s="77" t="s">
        <v>85</v>
      </c>
      <c r="L178" s="77">
        <v>1077.6600000000001</v>
      </c>
      <c r="M178" s="103"/>
      <c r="N178" s="798" t="s">
        <v>267</v>
      </c>
    </row>
    <row r="179" spans="1:14" ht="35.450000000000003" customHeight="1">
      <c r="A179" s="1138"/>
      <c r="B179" s="1131"/>
      <c r="C179" s="34">
        <v>14</v>
      </c>
      <c r="D179" s="21" t="s">
        <v>20</v>
      </c>
      <c r="E179" s="68" t="s">
        <v>408</v>
      </c>
      <c r="F179" s="775"/>
      <c r="G179" s="545">
        <v>23</v>
      </c>
      <c r="H179" s="544">
        <v>15</v>
      </c>
      <c r="I179" s="601"/>
      <c r="J179" s="524" t="s">
        <v>1010</v>
      </c>
      <c r="K179" s="103"/>
      <c r="L179" s="34" t="s">
        <v>929</v>
      </c>
      <c r="M179" s="34" t="s">
        <v>930</v>
      </c>
      <c r="N179" s="22" t="s">
        <v>267</v>
      </c>
    </row>
    <row r="180" spans="1:14" ht="38.25" customHeight="1">
      <c r="A180" s="1138"/>
      <c r="B180" s="1131"/>
      <c r="C180" s="34">
        <v>15</v>
      </c>
      <c r="D180" s="21" t="s">
        <v>161</v>
      </c>
      <c r="E180" s="114" t="s">
        <v>394</v>
      </c>
      <c r="F180" s="775">
        <v>30</v>
      </c>
      <c r="G180" s="545"/>
      <c r="H180" s="544"/>
      <c r="I180" s="601"/>
      <c r="J180" s="1143" t="s">
        <v>1252</v>
      </c>
      <c r="K180" s="1041">
        <v>600</v>
      </c>
      <c r="L180" s="1041"/>
      <c r="M180" s="1041"/>
      <c r="N180" s="22" t="s">
        <v>297</v>
      </c>
    </row>
    <row r="181" spans="1:14">
      <c r="A181" s="1138"/>
      <c r="B181" s="1131"/>
      <c r="C181" s="34">
        <v>15</v>
      </c>
      <c r="D181" s="21" t="s">
        <v>20</v>
      </c>
      <c r="E181" s="68" t="s">
        <v>394</v>
      </c>
      <c r="F181" s="775"/>
      <c r="G181" s="545"/>
      <c r="H181" s="544"/>
      <c r="I181" s="601"/>
      <c r="J181" s="1143"/>
      <c r="K181" s="1041"/>
      <c r="L181" s="1041"/>
      <c r="M181" s="1041"/>
      <c r="N181" s="22" t="s">
        <v>297</v>
      </c>
    </row>
    <row r="182" spans="1:14" ht="76.5">
      <c r="A182" s="1138"/>
      <c r="B182" s="1131"/>
      <c r="C182" s="34">
        <v>15</v>
      </c>
      <c r="D182" s="21" t="s">
        <v>20</v>
      </c>
      <c r="E182" s="68" t="s">
        <v>394</v>
      </c>
      <c r="F182" s="775"/>
      <c r="G182" s="545">
        <v>30</v>
      </c>
      <c r="H182" s="544"/>
      <c r="I182" s="601"/>
      <c r="J182" s="402" t="s">
        <v>492</v>
      </c>
      <c r="K182" s="103"/>
      <c r="L182" s="103">
        <v>1</v>
      </c>
      <c r="M182" s="103"/>
      <c r="N182" s="22" t="s">
        <v>297</v>
      </c>
    </row>
    <row r="183" spans="1:14" ht="27.6" customHeight="1">
      <c r="A183" s="1138"/>
      <c r="B183" s="1131"/>
      <c r="C183" s="34">
        <v>16</v>
      </c>
      <c r="D183" s="21" t="s">
        <v>20</v>
      </c>
      <c r="E183" s="68" t="s">
        <v>397</v>
      </c>
      <c r="F183" s="775">
        <v>22.7</v>
      </c>
      <c r="G183" s="545"/>
      <c r="H183" s="544"/>
      <c r="I183" s="601"/>
      <c r="J183" s="402" t="s">
        <v>931</v>
      </c>
      <c r="K183" s="103">
        <v>60</v>
      </c>
      <c r="L183" s="103"/>
      <c r="M183" s="103"/>
      <c r="N183" s="22" t="s">
        <v>396</v>
      </c>
    </row>
    <row r="184" spans="1:14" ht="28.15" customHeight="1" thickBot="1">
      <c r="A184" s="1138"/>
      <c r="B184" s="1131"/>
      <c r="C184" s="34">
        <v>16</v>
      </c>
      <c r="D184" s="21" t="s">
        <v>20</v>
      </c>
      <c r="E184" s="68" t="s">
        <v>397</v>
      </c>
      <c r="F184" s="775">
        <v>7</v>
      </c>
      <c r="G184" s="545">
        <v>10</v>
      </c>
      <c r="H184" s="544">
        <v>10</v>
      </c>
      <c r="I184" s="601"/>
      <c r="J184" s="405" t="s">
        <v>1258</v>
      </c>
      <c r="K184" s="590">
        <v>7</v>
      </c>
      <c r="L184" s="590">
        <v>7</v>
      </c>
      <c r="M184" s="590">
        <v>7</v>
      </c>
      <c r="N184" s="799" t="s">
        <v>396</v>
      </c>
    </row>
    <row r="185" spans="1:14" ht="13.5" thickBot="1">
      <c r="A185" s="1139"/>
      <c r="B185" s="1132"/>
      <c r="C185" s="104"/>
      <c r="D185" s="1141" t="s">
        <v>16</v>
      </c>
      <c r="E185" s="1142"/>
      <c r="F185" s="355">
        <f t="shared" ref="F185" si="50">SUM(F178:F184)</f>
        <v>69.7</v>
      </c>
      <c r="G185" s="355">
        <f>SUM(G178:G184)</f>
        <v>124</v>
      </c>
      <c r="H185" s="594">
        <f>SUM(H178:H184)</f>
        <v>25</v>
      </c>
      <c r="I185" s="601"/>
      <c r="J185" s="22"/>
      <c r="K185" s="103"/>
      <c r="L185" s="103"/>
      <c r="M185" s="103"/>
      <c r="N185" s="59"/>
    </row>
    <row r="186" spans="1:14" ht="25.5">
      <c r="A186" s="1128" t="s">
        <v>1594</v>
      </c>
      <c r="B186" s="1130" t="s">
        <v>1536</v>
      </c>
      <c r="C186" s="34">
        <v>1</v>
      </c>
      <c r="D186" s="21" t="s">
        <v>20</v>
      </c>
      <c r="E186" s="68" t="s">
        <v>97</v>
      </c>
      <c r="F186" s="100"/>
      <c r="G186" s="545">
        <v>100</v>
      </c>
      <c r="H186" s="100">
        <v>150</v>
      </c>
      <c r="I186" s="77" t="s">
        <v>403</v>
      </c>
      <c r="J186" s="524" t="s">
        <v>493</v>
      </c>
      <c r="K186" s="34"/>
      <c r="L186" s="34"/>
      <c r="M186" s="34">
        <v>1</v>
      </c>
      <c r="N186" s="22" t="s">
        <v>28</v>
      </c>
    </row>
    <row r="187" spans="1:14" ht="13.5" thickBot="1">
      <c r="A187" s="1128"/>
      <c r="B187" s="1131"/>
      <c r="C187" s="38"/>
      <c r="D187" s="32"/>
      <c r="E187" s="75"/>
      <c r="F187" s="100"/>
      <c r="G187" s="545"/>
      <c r="H187" s="800"/>
      <c r="I187" s="77"/>
      <c r="J187" s="22"/>
      <c r="K187" s="103"/>
      <c r="L187" s="103"/>
      <c r="M187" s="103"/>
      <c r="N187" s="22"/>
    </row>
    <row r="188" spans="1:14" ht="13.5" thickBot="1">
      <c r="A188" s="1129"/>
      <c r="B188" s="1132"/>
      <c r="C188" s="112"/>
      <c r="D188" s="1133" t="s">
        <v>16</v>
      </c>
      <c r="E188" s="1134"/>
      <c r="F188" s="355">
        <f t="shared" ref="F188" si="51">SUM(F186:F187)</f>
        <v>0</v>
      </c>
      <c r="G188" s="355">
        <f t="shared" ref="G188:H188" si="52">SUM(G186:G187)</f>
        <v>100</v>
      </c>
      <c r="H188" s="594">
        <f t="shared" si="52"/>
        <v>150</v>
      </c>
      <c r="I188" s="77"/>
      <c r="J188" s="177"/>
      <c r="K188" s="103"/>
      <c r="L188" s="103"/>
      <c r="M188" s="103"/>
      <c r="N188" s="22"/>
    </row>
    <row r="189" spans="1:14" ht="13.5" thickBot="1">
      <c r="A189" s="33" t="s">
        <v>1422</v>
      </c>
      <c r="B189" s="1141" t="s">
        <v>15</v>
      </c>
      <c r="C189" s="1142"/>
      <c r="D189" s="1142"/>
      <c r="E189" s="1142"/>
      <c r="F189" s="575">
        <f>(F177+F185+F188)</f>
        <v>294.2</v>
      </c>
      <c r="G189" s="575">
        <f t="shared" ref="G189:H189" si="53">(G177+G185+G188)</f>
        <v>238</v>
      </c>
      <c r="H189" s="598">
        <f t="shared" si="53"/>
        <v>175</v>
      </c>
      <c r="I189" s="101"/>
      <c r="J189" s="524"/>
      <c r="K189" s="20"/>
      <c r="L189" s="20"/>
      <c r="M189" s="103"/>
      <c r="N189" s="80"/>
    </row>
    <row r="190" spans="1:14" ht="13.5" thickBot="1">
      <c r="A190" s="63" t="s">
        <v>1449</v>
      </c>
      <c r="B190" s="1136" t="s">
        <v>494</v>
      </c>
      <c r="C190" s="1137"/>
      <c r="D190" s="1137"/>
      <c r="E190" s="1137"/>
      <c r="F190" s="593"/>
      <c r="G190" s="593"/>
      <c r="H190" s="593"/>
      <c r="I190" s="34"/>
      <c r="J190" s="22"/>
      <c r="K190" s="59"/>
      <c r="L190" s="59"/>
      <c r="M190" s="59"/>
      <c r="N190" s="22"/>
    </row>
    <row r="191" spans="1:14">
      <c r="A191" s="1128" t="s">
        <v>1450</v>
      </c>
      <c r="B191" s="1135" t="s">
        <v>495</v>
      </c>
      <c r="C191" s="152" t="s">
        <v>93</v>
      </c>
      <c r="D191" s="21" t="s">
        <v>20</v>
      </c>
      <c r="E191" s="68" t="s">
        <v>394</v>
      </c>
      <c r="F191" s="115">
        <v>0.5</v>
      </c>
      <c r="G191" s="543">
        <v>0.9</v>
      </c>
      <c r="H191" s="116">
        <v>1</v>
      </c>
      <c r="I191" s="77"/>
      <c r="J191" s="524" t="s">
        <v>496</v>
      </c>
      <c r="K191" s="103" t="s">
        <v>932</v>
      </c>
      <c r="L191" s="103" t="s">
        <v>933</v>
      </c>
      <c r="M191" s="103" t="s">
        <v>934</v>
      </c>
      <c r="N191" s="59" t="s">
        <v>297</v>
      </c>
    </row>
    <row r="192" spans="1:14" ht="38.25">
      <c r="A192" s="1128"/>
      <c r="B192" s="1131"/>
      <c r="C192" s="799">
        <v>1</v>
      </c>
      <c r="D192" s="32" t="s">
        <v>20</v>
      </c>
      <c r="E192" s="55" t="s">
        <v>97</v>
      </c>
      <c r="F192" s="115"/>
      <c r="G192" s="545">
        <v>100</v>
      </c>
      <c r="H192" s="115">
        <v>100</v>
      </c>
      <c r="I192" s="77"/>
      <c r="J192" s="524" t="s">
        <v>1332</v>
      </c>
      <c r="K192" s="103"/>
      <c r="L192" s="103"/>
      <c r="M192" s="103">
        <v>1</v>
      </c>
      <c r="N192" s="59" t="s">
        <v>28</v>
      </c>
    </row>
    <row r="193" spans="1:14" ht="45" customHeight="1" thickBot="1">
      <c r="A193" s="1128"/>
      <c r="B193" s="1131"/>
      <c r="C193" s="152" t="s">
        <v>8</v>
      </c>
      <c r="D193" s="21" t="s">
        <v>20</v>
      </c>
      <c r="E193" s="68" t="s">
        <v>97</v>
      </c>
      <c r="F193" s="775">
        <v>5</v>
      </c>
      <c r="G193" s="545">
        <v>10</v>
      </c>
      <c r="H193" s="100">
        <v>10</v>
      </c>
      <c r="I193" s="77"/>
      <c r="J193" s="524" t="s">
        <v>497</v>
      </c>
      <c r="K193" s="103">
        <v>2</v>
      </c>
      <c r="L193" s="103">
        <v>2</v>
      </c>
      <c r="M193" s="103">
        <v>2</v>
      </c>
      <c r="N193" s="22" t="s">
        <v>28</v>
      </c>
    </row>
    <row r="194" spans="1:14" ht="13.5" thickBot="1">
      <c r="A194" s="1129"/>
      <c r="B194" s="1132"/>
      <c r="C194" s="112"/>
      <c r="D194" s="1133" t="s">
        <v>16</v>
      </c>
      <c r="E194" s="1134"/>
      <c r="F194" s="355">
        <f>SUM(F191:F193)</f>
        <v>5.5</v>
      </c>
      <c r="G194" s="355">
        <f t="shared" ref="G194:H194" si="54">SUM(G191:G193)</f>
        <v>110.9</v>
      </c>
      <c r="H194" s="594">
        <f t="shared" si="54"/>
        <v>111</v>
      </c>
      <c r="I194" s="77"/>
      <c r="J194" s="22"/>
      <c r="K194" s="103"/>
      <c r="L194" s="103"/>
      <c r="M194" s="103"/>
      <c r="N194" s="22"/>
    </row>
    <row r="195" spans="1:14" ht="37.5" customHeight="1">
      <c r="A195" s="1129" t="s">
        <v>1451</v>
      </c>
      <c r="B195" s="1132" t="s">
        <v>498</v>
      </c>
      <c r="C195" s="38">
        <v>16</v>
      </c>
      <c r="D195" s="32" t="s">
        <v>20</v>
      </c>
      <c r="E195" s="151" t="s">
        <v>394</v>
      </c>
      <c r="F195" s="775">
        <v>4</v>
      </c>
      <c r="G195" s="545">
        <v>12</v>
      </c>
      <c r="H195" s="100">
        <v>12</v>
      </c>
      <c r="I195" s="77"/>
      <c r="J195" s="22" t="s">
        <v>499</v>
      </c>
      <c r="K195" s="103">
        <v>2</v>
      </c>
      <c r="L195" s="103">
        <v>3</v>
      </c>
      <c r="M195" s="103">
        <v>3</v>
      </c>
      <c r="N195" s="80" t="s">
        <v>396</v>
      </c>
    </row>
    <row r="196" spans="1:14" ht="24.6" customHeight="1">
      <c r="A196" s="1138"/>
      <c r="B196" s="1132"/>
      <c r="C196" s="109">
        <v>16</v>
      </c>
      <c r="D196" s="32" t="s">
        <v>59</v>
      </c>
      <c r="E196" s="151" t="s">
        <v>394</v>
      </c>
      <c r="F196" s="354"/>
      <c r="G196" s="254">
        <v>16</v>
      </c>
      <c r="H196" s="115">
        <v>16</v>
      </c>
      <c r="I196" s="77"/>
      <c r="J196" s="22" t="s">
        <v>500</v>
      </c>
      <c r="K196" s="103"/>
      <c r="L196" s="103">
        <v>4</v>
      </c>
      <c r="M196" s="103">
        <v>5</v>
      </c>
      <c r="N196" s="80" t="s">
        <v>396</v>
      </c>
    </row>
    <row r="197" spans="1:14" ht="24" customHeight="1" thickBot="1">
      <c r="A197" s="1138"/>
      <c r="B197" s="1132"/>
      <c r="C197" s="109">
        <v>16</v>
      </c>
      <c r="D197" s="32" t="s">
        <v>20</v>
      </c>
      <c r="E197" s="151" t="s">
        <v>394</v>
      </c>
      <c r="F197" s="775">
        <v>3</v>
      </c>
      <c r="G197" s="545">
        <v>11</v>
      </c>
      <c r="H197" s="100">
        <v>11</v>
      </c>
      <c r="I197" s="77"/>
      <c r="J197" s="524" t="s">
        <v>474</v>
      </c>
      <c r="K197" s="103" t="s">
        <v>935</v>
      </c>
      <c r="L197" s="103" t="s">
        <v>935</v>
      </c>
      <c r="M197" s="103" t="s">
        <v>935</v>
      </c>
      <c r="N197" s="22" t="s">
        <v>396</v>
      </c>
    </row>
    <row r="198" spans="1:14" ht="13.5" thickBot="1">
      <c r="A198" s="1139"/>
      <c r="B198" s="1140"/>
      <c r="C198" s="112"/>
      <c r="D198" s="1133" t="s">
        <v>16</v>
      </c>
      <c r="E198" s="1134"/>
      <c r="F198" s="355">
        <f>SUM(F195:F197)</f>
        <v>7</v>
      </c>
      <c r="G198" s="355">
        <f>SUM(G195:G197)</f>
        <v>39</v>
      </c>
      <c r="H198" s="594">
        <f>SUM(H195:H197)</f>
        <v>39</v>
      </c>
      <c r="I198" s="77"/>
      <c r="J198" s="22"/>
      <c r="K198" s="103"/>
      <c r="L198" s="103"/>
      <c r="M198" s="103"/>
      <c r="N198" s="80"/>
    </row>
    <row r="199" spans="1:14" ht="19.899999999999999" customHeight="1">
      <c r="A199" s="1128" t="s">
        <v>1452</v>
      </c>
      <c r="B199" s="1160" t="s">
        <v>501</v>
      </c>
      <c r="C199" s="38">
        <v>16</v>
      </c>
      <c r="D199" s="65" t="s">
        <v>20</v>
      </c>
      <c r="E199" s="75" t="s">
        <v>394</v>
      </c>
      <c r="F199" s="354">
        <v>15.9</v>
      </c>
      <c r="G199" s="543">
        <v>12</v>
      </c>
      <c r="H199" s="115">
        <v>12</v>
      </c>
      <c r="I199" s="77"/>
      <c r="J199" s="402" t="s">
        <v>502</v>
      </c>
      <c r="K199" s="103">
        <v>1400</v>
      </c>
      <c r="L199" s="103">
        <v>1400</v>
      </c>
      <c r="M199" s="103">
        <v>1400</v>
      </c>
      <c r="N199" s="80" t="s">
        <v>396</v>
      </c>
    </row>
    <row r="200" spans="1:14" ht="37.15" customHeight="1">
      <c r="A200" s="1128"/>
      <c r="B200" s="1161"/>
      <c r="C200" s="38">
        <v>16</v>
      </c>
      <c r="D200" s="65" t="s">
        <v>20</v>
      </c>
      <c r="E200" s="68" t="s">
        <v>394</v>
      </c>
      <c r="F200" s="775">
        <v>10</v>
      </c>
      <c r="G200" s="787">
        <v>18.5</v>
      </c>
      <c r="H200" s="655">
        <v>19</v>
      </c>
      <c r="I200" s="77"/>
      <c r="J200" s="402" t="s">
        <v>503</v>
      </c>
      <c r="K200" s="7" t="s">
        <v>106</v>
      </c>
      <c r="L200" s="7" t="s">
        <v>86</v>
      </c>
      <c r="M200" s="7" t="s">
        <v>90</v>
      </c>
      <c r="N200" s="80" t="s">
        <v>396</v>
      </c>
    </row>
    <row r="201" spans="1:14" ht="19.899999999999999" customHeight="1">
      <c r="A201" s="1128"/>
      <c r="B201" s="1161"/>
      <c r="C201" s="758">
        <v>16</v>
      </c>
      <c r="D201" s="65" t="s">
        <v>161</v>
      </c>
      <c r="E201" s="68" t="s">
        <v>394</v>
      </c>
      <c r="F201" s="354">
        <v>11</v>
      </c>
      <c r="G201" s="545">
        <v>10</v>
      </c>
      <c r="H201" s="100">
        <v>10</v>
      </c>
      <c r="I201" s="21"/>
      <c r="J201" s="402" t="s">
        <v>504</v>
      </c>
      <c r="K201" s="7" t="s">
        <v>7</v>
      </c>
      <c r="L201" s="7" t="s">
        <v>7</v>
      </c>
      <c r="M201" s="7" t="s">
        <v>7</v>
      </c>
      <c r="N201" s="80" t="s">
        <v>396</v>
      </c>
    </row>
    <row r="202" spans="1:14" ht="19.899999999999999" customHeight="1">
      <c r="A202" s="1128"/>
      <c r="B202" s="1161"/>
      <c r="C202" s="761">
        <v>16</v>
      </c>
      <c r="D202" s="21" t="s">
        <v>20</v>
      </c>
      <c r="E202" s="75" t="s">
        <v>394</v>
      </c>
      <c r="F202" s="354">
        <v>266.3</v>
      </c>
      <c r="G202" s="795">
        <v>275</v>
      </c>
      <c r="H202" s="179">
        <v>280</v>
      </c>
      <c r="I202" s="21"/>
      <c r="J202" s="524" t="s">
        <v>424</v>
      </c>
      <c r="K202" s="103" t="s">
        <v>936</v>
      </c>
      <c r="L202" s="103" t="s">
        <v>937</v>
      </c>
      <c r="M202" s="103" t="s">
        <v>937</v>
      </c>
      <c r="N202" s="80" t="s">
        <v>396</v>
      </c>
    </row>
    <row r="203" spans="1:14" ht="39" thickBot="1">
      <c r="A203" s="1128"/>
      <c r="B203" s="1161"/>
      <c r="C203" s="34">
        <v>16</v>
      </c>
      <c r="D203" s="21" t="s">
        <v>26</v>
      </c>
      <c r="E203" s="75" t="s">
        <v>505</v>
      </c>
      <c r="F203" s="354"/>
      <c r="G203" s="795">
        <v>11</v>
      </c>
      <c r="H203" s="179">
        <v>11</v>
      </c>
      <c r="I203" s="21"/>
      <c r="J203" s="524" t="s">
        <v>506</v>
      </c>
      <c r="K203" s="103">
        <v>11</v>
      </c>
      <c r="L203" s="103">
        <v>13</v>
      </c>
      <c r="M203" s="103">
        <v>13</v>
      </c>
      <c r="N203" s="80" t="s">
        <v>396</v>
      </c>
    </row>
    <row r="204" spans="1:14" ht="13.5" thickBot="1">
      <c r="A204" s="1128"/>
      <c r="B204" s="1162"/>
      <c r="C204" s="38"/>
      <c r="D204" s="1141" t="s">
        <v>16</v>
      </c>
      <c r="E204" s="1142"/>
      <c r="F204" s="355">
        <f>SUM(F199:F203)</f>
        <v>303.2</v>
      </c>
      <c r="G204" s="355">
        <f>SUM(G199:G203)</f>
        <v>326.5</v>
      </c>
      <c r="H204" s="594">
        <f>SUM(H199:H203)</f>
        <v>332</v>
      </c>
      <c r="I204" s="21"/>
      <c r="J204" s="22"/>
      <c r="K204" s="103"/>
      <c r="L204" s="103"/>
      <c r="M204" s="103"/>
      <c r="N204" s="59"/>
    </row>
    <row r="205" spans="1:14" ht="12" customHeight="1">
      <c r="A205" s="1128" t="s">
        <v>1453</v>
      </c>
      <c r="B205" s="1160" t="s">
        <v>507</v>
      </c>
      <c r="C205" s="758">
        <v>13</v>
      </c>
      <c r="D205" s="21" t="s">
        <v>20</v>
      </c>
      <c r="E205" s="68" t="s">
        <v>397</v>
      </c>
      <c r="F205" s="775">
        <v>1</v>
      </c>
      <c r="G205" s="545">
        <v>3.4</v>
      </c>
      <c r="H205" s="100">
        <v>3.8</v>
      </c>
      <c r="I205" s="21"/>
      <c r="J205" s="402" t="s">
        <v>508</v>
      </c>
      <c r="K205" s="7" t="s">
        <v>509</v>
      </c>
      <c r="L205" s="7" t="s">
        <v>509</v>
      </c>
      <c r="M205" s="7" t="s">
        <v>509</v>
      </c>
      <c r="N205" s="22" t="s">
        <v>266</v>
      </c>
    </row>
    <row r="206" spans="1:14">
      <c r="A206" s="1128"/>
      <c r="B206" s="1161"/>
      <c r="C206" s="34">
        <v>14</v>
      </c>
      <c r="D206" s="21" t="s">
        <v>20</v>
      </c>
      <c r="E206" s="68" t="s">
        <v>408</v>
      </c>
      <c r="F206" s="775">
        <v>0.7</v>
      </c>
      <c r="G206" s="545">
        <v>0.9</v>
      </c>
      <c r="H206" s="100">
        <v>0.9</v>
      </c>
      <c r="I206" s="21"/>
      <c r="J206" s="402" t="s">
        <v>508</v>
      </c>
      <c r="K206" s="7" t="s">
        <v>938</v>
      </c>
      <c r="L206" s="7" t="s">
        <v>939</v>
      </c>
      <c r="M206" s="7" t="s">
        <v>940</v>
      </c>
      <c r="N206" s="22" t="s">
        <v>267</v>
      </c>
    </row>
    <row r="207" spans="1:14">
      <c r="A207" s="1128"/>
      <c r="B207" s="1161"/>
      <c r="C207" s="38">
        <v>15</v>
      </c>
      <c r="D207" s="21" t="s">
        <v>20</v>
      </c>
      <c r="E207" s="68" t="s">
        <v>394</v>
      </c>
      <c r="F207" s="775">
        <v>1.7</v>
      </c>
      <c r="G207" s="545">
        <v>2</v>
      </c>
      <c r="H207" s="100">
        <v>2</v>
      </c>
      <c r="I207" s="21"/>
      <c r="J207" s="22" t="s">
        <v>510</v>
      </c>
      <c r="K207" s="77">
        <v>0</v>
      </c>
      <c r="L207" s="77">
        <v>0</v>
      </c>
      <c r="M207" s="77">
        <v>0</v>
      </c>
      <c r="N207" s="22" t="s">
        <v>297</v>
      </c>
    </row>
    <row r="208" spans="1:14" ht="24.6" customHeight="1">
      <c r="A208" s="1128"/>
      <c r="B208" s="1161"/>
      <c r="C208" s="34">
        <v>16</v>
      </c>
      <c r="D208" s="21" t="s">
        <v>20</v>
      </c>
      <c r="E208" s="68" t="s">
        <v>394</v>
      </c>
      <c r="F208" s="775">
        <v>0.5</v>
      </c>
      <c r="G208" s="545">
        <v>1</v>
      </c>
      <c r="H208" s="100">
        <v>1</v>
      </c>
      <c r="I208" s="21"/>
      <c r="J208" s="22" t="s">
        <v>510</v>
      </c>
      <c r="K208" s="7" t="s">
        <v>941</v>
      </c>
      <c r="L208" s="7" t="s">
        <v>941</v>
      </c>
      <c r="M208" s="7" t="s">
        <v>942</v>
      </c>
      <c r="N208" s="80" t="s">
        <v>396</v>
      </c>
    </row>
    <row r="209" spans="1:14">
      <c r="A209" s="1128"/>
      <c r="B209" s="1161"/>
      <c r="C209" s="34">
        <v>1</v>
      </c>
      <c r="D209" s="21" t="s">
        <v>20</v>
      </c>
      <c r="E209" s="68" t="s">
        <v>97</v>
      </c>
      <c r="F209" s="775">
        <v>4.2</v>
      </c>
      <c r="G209" s="545">
        <v>6.4</v>
      </c>
      <c r="H209" s="100">
        <v>4.2</v>
      </c>
      <c r="I209" s="21"/>
      <c r="J209" s="22" t="s">
        <v>511</v>
      </c>
      <c r="K209" s="34">
        <v>4</v>
      </c>
      <c r="L209" s="34">
        <v>5</v>
      </c>
      <c r="M209" s="103">
        <v>4</v>
      </c>
      <c r="N209" s="80" t="s">
        <v>28</v>
      </c>
    </row>
    <row r="210" spans="1:14" ht="39" thickBot="1">
      <c r="A210" s="1128"/>
      <c r="B210" s="1161"/>
      <c r="C210" s="34">
        <v>1</v>
      </c>
      <c r="D210" s="21" t="s">
        <v>20</v>
      </c>
      <c r="E210" s="68" t="s">
        <v>97</v>
      </c>
      <c r="F210" s="775">
        <v>2.5</v>
      </c>
      <c r="G210" s="545">
        <v>2.5</v>
      </c>
      <c r="H210" s="100">
        <v>3</v>
      </c>
      <c r="I210" s="21"/>
      <c r="J210" s="22" t="s">
        <v>512</v>
      </c>
      <c r="K210" s="34">
        <v>2</v>
      </c>
      <c r="L210" s="34">
        <v>2</v>
      </c>
      <c r="M210" s="103">
        <v>2</v>
      </c>
      <c r="N210" s="22" t="s">
        <v>28</v>
      </c>
    </row>
    <row r="211" spans="1:14" ht="13.5" thickBot="1">
      <c r="A211" s="1128"/>
      <c r="B211" s="1162"/>
      <c r="C211" s="34"/>
      <c r="D211" s="1141" t="s">
        <v>16</v>
      </c>
      <c r="E211" s="1142"/>
      <c r="F211" s="355">
        <f>SUM(F205:F210)</f>
        <v>10.6</v>
      </c>
      <c r="G211" s="355">
        <f>SUM(G205:G210)</f>
        <v>16.2</v>
      </c>
      <c r="H211" s="594">
        <f t="shared" ref="H211" si="55">SUM(H205:H210)</f>
        <v>14.9</v>
      </c>
      <c r="I211" s="21"/>
      <c r="J211" s="22"/>
      <c r="K211" s="103"/>
      <c r="L211" s="103"/>
      <c r="M211" s="103"/>
      <c r="N211" s="59"/>
    </row>
    <row r="212" spans="1:14">
      <c r="A212" s="1138" t="s">
        <v>1454</v>
      </c>
      <c r="B212" s="1161" t="s">
        <v>513</v>
      </c>
      <c r="C212" s="760">
        <v>14</v>
      </c>
      <c r="D212" s="42" t="s">
        <v>20</v>
      </c>
      <c r="E212" s="67" t="s">
        <v>408</v>
      </c>
      <c r="F212" s="786">
        <v>82.5</v>
      </c>
      <c r="G212" s="543">
        <v>120</v>
      </c>
      <c r="H212" s="116">
        <v>120</v>
      </c>
      <c r="I212" s="21"/>
      <c r="J212" s="524" t="s">
        <v>514</v>
      </c>
      <c r="K212" s="677">
        <v>3649</v>
      </c>
      <c r="L212" s="677">
        <v>3649</v>
      </c>
      <c r="M212" s="677">
        <v>3649</v>
      </c>
      <c r="N212" s="22" t="s">
        <v>267</v>
      </c>
    </row>
    <row r="213" spans="1:14">
      <c r="A213" s="1138"/>
      <c r="B213" s="1161"/>
      <c r="C213" s="761">
        <v>14</v>
      </c>
      <c r="D213" s="35" t="s">
        <v>20</v>
      </c>
      <c r="E213" s="114" t="s">
        <v>408</v>
      </c>
      <c r="F213" s="794">
        <v>12</v>
      </c>
      <c r="G213" s="795">
        <v>16</v>
      </c>
      <c r="H213" s="179">
        <v>16</v>
      </c>
      <c r="I213" s="21"/>
      <c r="J213" s="524" t="s">
        <v>422</v>
      </c>
      <c r="K213" s="793">
        <v>16</v>
      </c>
      <c r="L213" s="793">
        <v>15</v>
      </c>
      <c r="M213" s="793">
        <v>15</v>
      </c>
      <c r="N213" s="22" t="s">
        <v>267</v>
      </c>
    </row>
    <row r="214" spans="1:14" ht="26.25" thickBot="1">
      <c r="A214" s="1138"/>
      <c r="B214" s="1161"/>
      <c r="C214" s="761">
        <v>14</v>
      </c>
      <c r="D214" s="35" t="s">
        <v>20</v>
      </c>
      <c r="E214" s="114" t="s">
        <v>408</v>
      </c>
      <c r="F214" s="775">
        <v>731.7</v>
      </c>
      <c r="G214" s="545">
        <v>810</v>
      </c>
      <c r="H214" s="100">
        <v>818</v>
      </c>
      <c r="I214" s="21"/>
      <c r="J214" s="524" t="s">
        <v>515</v>
      </c>
      <c r="K214" s="103">
        <v>48</v>
      </c>
      <c r="L214" s="103">
        <v>48</v>
      </c>
      <c r="M214" s="103">
        <v>48</v>
      </c>
      <c r="N214" s="22" t="s">
        <v>267</v>
      </c>
    </row>
    <row r="215" spans="1:14" ht="13.5" thickBot="1">
      <c r="A215" s="1139"/>
      <c r="B215" s="1162"/>
      <c r="C215" s="109"/>
      <c r="D215" s="1141" t="s">
        <v>16</v>
      </c>
      <c r="E215" s="1142"/>
      <c r="F215" s="355">
        <f t="shared" ref="F215" si="56">SUM(F212:F214)</f>
        <v>826.2</v>
      </c>
      <c r="G215" s="355">
        <f>SUM(G212:G214)</f>
        <v>946</v>
      </c>
      <c r="H215" s="594">
        <f>SUM(H212:H214)</f>
        <v>954</v>
      </c>
      <c r="I215" s="21"/>
      <c r="J215" s="22"/>
      <c r="K215" s="103"/>
      <c r="L215" s="103"/>
      <c r="M215" s="103"/>
      <c r="N215" s="59"/>
    </row>
    <row r="216" spans="1:14" ht="36" customHeight="1">
      <c r="A216" s="1129" t="s">
        <v>1455</v>
      </c>
      <c r="B216" s="1130" t="s">
        <v>516</v>
      </c>
      <c r="C216" s="34">
        <v>13</v>
      </c>
      <c r="D216" s="65" t="s">
        <v>20</v>
      </c>
      <c r="E216" s="75" t="s">
        <v>397</v>
      </c>
      <c r="F216" s="775">
        <v>62</v>
      </c>
      <c r="G216" s="545">
        <v>90</v>
      </c>
      <c r="H216" s="100">
        <v>95</v>
      </c>
      <c r="I216" s="21"/>
      <c r="J216" s="524" t="s">
        <v>514</v>
      </c>
      <c r="K216" s="103">
        <v>3500</v>
      </c>
      <c r="L216" s="103">
        <v>3500</v>
      </c>
      <c r="M216" s="103">
        <v>3500</v>
      </c>
      <c r="N216" s="22" t="s">
        <v>266</v>
      </c>
    </row>
    <row r="217" spans="1:14" ht="36" customHeight="1">
      <c r="A217" s="1138"/>
      <c r="B217" s="1131"/>
      <c r="C217" s="34">
        <v>13</v>
      </c>
      <c r="D217" s="65" t="s">
        <v>20</v>
      </c>
      <c r="E217" s="75" t="s">
        <v>317</v>
      </c>
      <c r="F217" s="775">
        <v>17.8</v>
      </c>
      <c r="G217" s="545"/>
      <c r="H217" s="100"/>
      <c r="I217" s="21"/>
      <c r="J217" s="524" t="s">
        <v>1765</v>
      </c>
      <c r="K217" s="103" t="s">
        <v>415</v>
      </c>
      <c r="L217" s="103"/>
      <c r="M217" s="103"/>
      <c r="N217" s="22" t="s">
        <v>266</v>
      </c>
    </row>
    <row r="218" spans="1:14" ht="25.5">
      <c r="A218" s="1138"/>
      <c r="B218" s="1131"/>
      <c r="C218" s="34">
        <v>13</v>
      </c>
      <c r="D218" s="21" t="s">
        <v>20</v>
      </c>
      <c r="E218" s="68" t="s">
        <v>397</v>
      </c>
      <c r="F218" s="775">
        <v>571.4</v>
      </c>
      <c r="G218" s="545">
        <v>730</v>
      </c>
      <c r="H218" s="100">
        <v>800</v>
      </c>
      <c r="I218" s="21"/>
      <c r="J218" s="524" t="s">
        <v>424</v>
      </c>
      <c r="K218" s="103">
        <v>39</v>
      </c>
      <c r="L218" s="103">
        <v>39</v>
      </c>
      <c r="M218" s="103">
        <v>39</v>
      </c>
      <c r="N218" s="22" t="s">
        <v>266</v>
      </c>
    </row>
    <row r="219" spans="1:14" ht="30" customHeight="1">
      <c r="A219" s="1138"/>
      <c r="B219" s="1131"/>
      <c r="C219" s="34">
        <v>13</v>
      </c>
      <c r="D219" s="21" t="s">
        <v>20</v>
      </c>
      <c r="E219" s="68" t="s">
        <v>397</v>
      </c>
      <c r="F219" s="775">
        <v>24.5</v>
      </c>
      <c r="G219" s="545">
        <v>13</v>
      </c>
      <c r="H219" s="100">
        <v>14</v>
      </c>
      <c r="I219" s="21"/>
      <c r="J219" s="524" t="s">
        <v>1806</v>
      </c>
      <c r="K219" s="103" t="s">
        <v>1766</v>
      </c>
      <c r="L219" s="103">
        <v>100</v>
      </c>
      <c r="M219" s="103">
        <v>100</v>
      </c>
      <c r="N219" s="22" t="s">
        <v>266</v>
      </c>
    </row>
    <row r="220" spans="1:14" ht="18" customHeight="1">
      <c r="A220" s="1138"/>
      <c r="B220" s="1131"/>
      <c r="C220" s="34">
        <v>13</v>
      </c>
      <c r="D220" s="21" t="s">
        <v>161</v>
      </c>
      <c r="E220" s="68" t="s">
        <v>397</v>
      </c>
      <c r="F220" s="775">
        <v>16</v>
      </c>
      <c r="G220" s="545">
        <v>26</v>
      </c>
      <c r="H220" s="100">
        <v>26</v>
      </c>
      <c r="I220" s="21"/>
      <c r="J220" s="524"/>
      <c r="K220" s="103"/>
      <c r="L220" s="103"/>
      <c r="M220" s="103"/>
      <c r="N220" s="22" t="s">
        <v>266</v>
      </c>
    </row>
    <row r="221" spans="1:14" ht="25.5">
      <c r="A221" s="1138"/>
      <c r="B221" s="1131"/>
      <c r="C221" s="34">
        <v>13</v>
      </c>
      <c r="D221" s="21" t="s">
        <v>161</v>
      </c>
      <c r="E221" s="68" t="s">
        <v>397</v>
      </c>
      <c r="F221" s="775">
        <v>2.8</v>
      </c>
      <c r="G221" s="545">
        <v>7</v>
      </c>
      <c r="H221" s="100">
        <v>7</v>
      </c>
      <c r="I221" s="21"/>
      <c r="J221" s="524" t="s">
        <v>943</v>
      </c>
      <c r="K221" s="103">
        <v>15</v>
      </c>
      <c r="L221" s="103">
        <v>15</v>
      </c>
      <c r="M221" s="103">
        <v>15</v>
      </c>
      <c r="N221" s="22" t="s">
        <v>266</v>
      </c>
    </row>
    <row r="222" spans="1:14" ht="24.6" customHeight="1">
      <c r="A222" s="1138"/>
      <c r="B222" s="1131"/>
      <c r="C222" s="34">
        <v>13</v>
      </c>
      <c r="D222" s="21" t="s">
        <v>161</v>
      </c>
      <c r="E222" s="68" t="s">
        <v>397</v>
      </c>
      <c r="F222" s="775">
        <v>12.4</v>
      </c>
      <c r="G222" s="545"/>
      <c r="H222" s="100">
        <v>4</v>
      </c>
      <c r="I222" s="21"/>
      <c r="J222" s="524" t="s">
        <v>1065</v>
      </c>
      <c r="K222" s="34">
        <v>87</v>
      </c>
      <c r="L222" s="34"/>
      <c r="M222" s="34">
        <v>2</v>
      </c>
      <c r="N222" s="22" t="s">
        <v>266</v>
      </c>
    </row>
    <row r="223" spans="1:14" ht="48.6" customHeight="1" thickBot="1">
      <c r="A223" s="1138"/>
      <c r="B223" s="1131"/>
      <c r="C223" s="34">
        <v>13</v>
      </c>
      <c r="D223" s="21" t="s">
        <v>20</v>
      </c>
      <c r="E223" s="68" t="s">
        <v>397</v>
      </c>
      <c r="F223" s="794">
        <v>3</v>
      </c>
      <c r="G223" s="545">
        <v>10</v>
      </c>
      <c r="H223" s="100"/>
      <c r="I223" s="21"/>
      <c r="J223" s="524" t="s">
        <v>1333</v>
      </c>
      <c r="K223" s="77" t="s">
        <v>8</v>
      </c>
      <c r="L223" s="34">
        <v>1</v>
      </c>
      <c r="M223" s="34"/>
      <c r="N223" s="22" t="s">
        <v>266</v>
      </c>
    </row>
    <row r="224" spans="1:14" ht="13.5" thickBot="1">
      <c r="A224" s="1139"/>
      <c r="B224" s="1132"/>
      <c r="C224" s="109"/>
      <c r="D224" s="1141" t="s">
        <v>16</v>
      </c>
      <c r="E224" s="1142"/>
      <c r="F224" s="355">
        <f t="shared" ref="F224" si="57">SUM(F216:F223)</f>
        <v>709.89999999999986</v>
      </c>
      <c r="G224" s="355">
        <f>SUM(G216:G223)</f>
        <v>876</v>
      </c>
      <c r="H224" s="594">
        <f>SUM(H216:H223)</f>
        <v>946</v>
      </c>
      <c r="I224" s="21"/>
      <c r="J224" s="22"/>
      <c r="K224" s="103"/>
      <c r="L224" s="103"/>
      <c r="M224" s="103"/>
      <c r="N224" s="59"/>
    </row>
    <row r="225" spans="1:14" ht="25.5">
      <c r="A225" s="1128" t="s">
        <v>1456</v>
      </c>
      <c r="B225" s="1130" t="s">
        <v>1168</v>
      </c>
      <c r="C225" s="34">
        <v>1</v>
      </c>
      <c r="D225" s="21" t="s">
        <v>20</v>
      </c>
      <c r="E225" s="68" t="s">
        <v>97</v>
      </c>
      <c r="F225" s="100"/>
      <c r="G225" s="545"/>
      <c r="H225" s="100"/>
      <c r="I225" s="21"/>
      <c r="J225" s="22" t="s">
        <v>1169</v>
      </c>
      <c r="K225" s="590"/>
      <c r="L225" s="590">
        <v>1</v>
      </c>
      <c r="M225" s="590">
        <v>1</v>
      </c>
      <c r="N225" s="56" t="s">
        <v>28</v>
      </c>
    </row>
    <row r="226" spans="1:14" ht="13.5" thickBot="1">
      <c r="A226" s="1128"/>
      <c r="B226" s="1131"/>
      <c r="C226" s="38"/>
      <c r="D226" s="32"/>
      <c r="E226" s="75"/>
      <c r="F226" s="100"/>
      <c r="G226" s="545"/>
      <c r="H226" s="800"/>
      <c r="I226" s="21"/>
      <c r="J226" s="801"/>
      <c r="K226" s="182"/>
      <c r="L226" s="182"/>
      <c r="M226" s="182"/>
      <c r="N226" s="56"/>
    </row>
    <row r="227" spans="1:14" ht="13.5" thickBot="1">
      <c r="A227" s="1129"/>
      <c r="B227" s="1132"/>
      <c r="C227" s="112"/>
      <c r="D227" s="1133" t="s">
        <v>16</v>
      </c>
      <c r="E227" s="1134"/>
      <c r="F227" s="355">
        <f t="shared" ref="F227" si="58">SUM(F225:F226)</f>
        <v>0</v>
      </c>
      <c r="G227" s="355">
        <f t="shared" ref="G227:H227" si="59">SUM(G225:G226)</f>
        <v>0</v>
      </c>
      <c r="H227" s="594">
        <f t="shared" si="59"/>
        <v>0</v>
      </c>
      <c r="I227" s="21"/>
      <c r="J227" s="801"/>
      <c r="K227" s="182"/>
      <c r="L227" s="182"/>
      <c r="M227" s="182"/>
      <c r="N227" s="56"/>
    </row>
    <row r="228" spans="1:14" ht="25.5">
      <c r="A228" s="1128" t="s">
        <v>1457</v>
      </c>
      <c r="B228" s="1130" t="s">
        <v>1535</v>
      </c>
      <c r="C228" s="34">
        <v>1</v>
      </c>
      <c r="D228" s="21" t="s">
        <v>20</v>
      </c>
      <c r="E228" s="68" t="s">
        <v>97</v>
      </c>
      <c r="F228" s="100"/>
      <c r="G228" s="545"/>
      <c r="H228" s="100">
        <v>8</v>
      </c>
      <c r="I228" s="21"/>
      <c r="J228" s="22" t="s">
        <v>1170</v>
      </c>
      <c r="K228" s="178"/>
      <c r="L228" s="178"/>
      <c r="M228" s="178">
        <v>1</v>
      </c>
      <c r="N228" s="56" t="s">
        <v>28</v>
      </c>
    </row>
    <row r="229" spans="1:14" ht="13.5" thickBot="1">
      <c r="A229" s="1128"/>
      <c r="B229" s="1131"/>
      <c r="C229" s="38"/>
      <c r="D229" s="32"/>
      <c r="E229" s="75"/>
      <c r="F229" s="100"/>
      <c r="G229" s="545"/>
      <c r="H229" s="800"/>
      <c r="I229" s="21"/>
      <c r="J229" s="22"/>
      <c r="K229" s="103"/>
      <c r="L229" s="103"/>
      <c r="M229" s="103"/>
      <c r="N229" s="22"/>
    </row>
    <row r="230" spans="1:14" ht="13.5" thickBot="1">
      <c r="A230" s="1129"/>
      <c r="B230" s="1132"/>
      <c r="C230" s="112"/>
      <c r="D230" s="1133" t="s">
        <v>16</v>
      </c>
      <c r="E230" s="1134"/>
      <c r="F230" s="355">
        <f t="shared" ref="F230" si="60">SUM(F228:F229)</f>
        <v>0</v>
      </c>
      <c r="G230" s="355">
        <f t="shared" ref="G230:H230" si="61">SUM(G228:G229)</f>
        <v>0</v>
      </c>
      <c r="H230" s="594">
        <f t="shared" si="61"/>
        <v>8</v>
      </c>
      <c r="I230" s="21"/>
      <c r="J230" s="177"/>
      <c r="K230" s="103"/>
      <c r="L230" s="103"/>
      <c r="M230" s="103"/>
      <c r="N230" s="22"/>
    </row>
    <row r="231" spans="1:14" ht="13.5" thickBot="1">
      <c r="A231" s="293" t="s">
        <v>1449</v>
      </c>
      <c r="B231" s="1133" t="s">
        <v>15</v>
      </c>
      <c r="C231" s="1151"/>
      <c r="D231" s="1151"/>
      <c r="E231" s="1163"/>
      <c r="F231" s="396">
        <f t="shared" ref="F231:H231" si="62">SUM(F194+F198+F204+F211+F215+F224+F227+F230)</f>
        <v>1862.3999999999999</v>
      </c>
      <c r="G231" s="355">
        <f t="shared" si="62"/>
        <v>2314.6</v>
      </c>
      <c r="H231" s="595">
        <f t="shared" si="62"/>
        <v>2404.9</v>
      </c>
      <c r="I231" s="21"/>
      <c r="J231" s="22"/>
      <c r="K231" s="103"/>
      <c r="L231" s="103"/>
      <c r="M231" s="103"/>
      <c r="N231" s="80"/>
    </row>
    <row r="232" spans="1:14" ht="13.5" thickBot="1">
      <c r="A232" s="63" t="s">
        <v>1458</v>
      </c>
      <c r="B232" s="1136" t="s">
        <v>517</v>
      </c>
      <c r="C232" s="1137"/>
      <c r="D232" s="1137"/>
      <c r="E232" s="1137"/>
      <c r="F232" s="593"/>
      <c r="G232" s="593"/>
      <c r="H232" s="593"/>
      <c r="I232" s="63"/>
      <c r="J232" s="22"/>
      <c r="K232" s="59"/>
      <c r="L232" s="59"/>
      <c r="M232" s="59"/>
      <c r="N232" s="22"/>
    </row>
    <row r="233" spans="1:14" ht="25.5">
      <c r="A233" s="1138" t="s">
        <v>1459</v>
      </c>
      <c r="B233" s="1131" t="s">
        <v>518</v>
      </c>
      <c r="C233" s="34">
        <v>13</v>
      </c>
      <c r="D233" s="65" t="s">
        <v>20</v>
      </c>
      <c r="E233" s="68" t="s">
        <v>397</v>
      </c>
      <c r="F233" s="354">
        <v>0.8</v>
      </c>
      <c r="G233" s="543">
        <v>1</v>
      </c>
      <c r="H233" s="116">
        <v>1</v>
      </c>
      <c r="I233" s="21"/>
      <c r="J233" s="524" t="s">
        <v>519</v>
      </c>
      <c r="K233" s="34">
        <v>2</v>
      </c>
      <c r="L233" s="34">
        <v>3</v>
      </c>
      <c r="M233" s="34">
        <v>4</v>
      </c>
      <c r="N233" s="22" t="s">
        <v>266</v>
      </c>
    </row>
    <row r="234" spans="1:14" ht="42.6" customHeight="1">
      <c r="A234" s="1138"/>
      <c r="B234" s="1131"/>
      <c r="C234" s="34">
        <v>13</v>
      </c>
      <c r="D234" s="21" t="s">
        <v>20</v>
      </c>
      <c r="E234" s="68" t="s">
        <v>397</v>
      </c>
      <c r="F234" s="354">
        <v>3</v>
      </c>
      <c r="G234" s="254">
        <v>5.6</v>
      </c>
      <c r="H234" s="115">
        <v>6.8</v>
      </c>
      <c r="I234" s="21"/>
      <c r="J234" s="524" t="s">
        <v>1334</v>
      </c>
      <c r="K234" s="34" t="s">
        <v>944</v>
      </c>
      <c r="L234" s="34" t="s">
        <v>945</v>
      </c>
      <c r="M234" s="34" t="s">
        <v>946</v>
      </c>
      <c r="N234" s="22" t="s">
        <v>266</v>
      </c>
    </row>
    <row r="235" spans="1:14" ht="38.25">
      <c r="A235" s="1138"/>
      <c r="B235" s="1131"/>
      <c r="C235" s="34">
        <v>13</v>
      </c>
      <c r="D235" s="21" t="s">
        <v>20</v>
      </c>
      <c r="E235" s="68" t="s">
        <v>397</v>
      </c>
      <c r="F235" s="775">
        <v>1.6</v>
      </c>
      <c r="G235" s="545">
        <v>3.4</v>
      </c>
      <c r="H235" s="100">
        <v>4</v>
      </c>
      <c r="I235" s="21"/>
      <c r="J235" s="22" t="s">
        <v>520</v>
      </c>
      <c r="K235" s="34">
        <v>8</v>
      </c>
      <c r="L235" s="34">
        <v>8</v>
      </c>
      <c r="M235" s="103">
        <v>8</v>
      </c>
      <c r="N235" s="22" t="s">
        <v>266</v>
      </c>
    </row>
    <row r="236" spans="1:14" ht="51">
      <c r="A236" s="1138"/>
      <c r="B236" s="1131"/>
      <c r="C236" s="34">
        <v>15</v>
      </c>
      <c r="D236" s="65" t="s">
        <v>20</v>
      </c>
      <c r="E236" s="75" t="s">
        <v>394</v>
      </c>
      <c r="F236" s="775">
        <v>0.5</v>
      </c>
      <c r="G236" s="545">
        <v>0.5</v>
      </c>
      <c r="H236" s="100">
        <v>0.5</v>
      </c>
      <c r="I236" s="21"/>
      <c r="J236" s="524" t="s">
        <v>484</v>
      </c>
      <c r="K236" s="77" t="s">
        <v>521</v>
      </c>
      <c r="L236" s="77" t="s">
        <v>521</v>
      </c>
      <c r="M236" s="77" t="s">
        <v>521</v>
      </c>
      <c r="N236" s="22" t="s">
        <v>297</v>
      </c>
    </row>
    <row r="237" spans="1:14" ht="27.6" customHeight="1" thickBot="1">
      <c r="A237" s="1138"/>
      <c r="B237" s="1131"/>
      <c r="C237" s="34">
        <v>16</v>
      </c>
      <c r="D237" s="21" t="s">
        <v>20</v>
      </c>
      <c r="E237" s="74" t="s">
        <v>394</v>
      </c>
      <c r="F237" s="775"/>
      <c r="G237" s="802">
        <v>1.5</v>
      </c>
      <c r="H237" s="100">
        <v>1.5</v>
      </c>
      <c r="I237" s="21"/>
      <c r="J237" s="524" t="s">
        <v>522</v>
      </c>
      <c r="K237" s="103"/>
      <c r="L237" s="103" t="s">
        <v>947</v>
      </c>
      <c r="M237" s="103" t="s">
        <v>947</v>
      </c>
      <c r="N237" s="22" t="s">
        <v>396</v>
      </c>
    </row>
    <row r="238" spans="1:14" ht="13.5" thickBot="1">
      <c r="A238" s="1139"/>
      <c r="B238" s="1132"/>
      <c r="C238" s="104"/>
      <c r="D238" s="1141" t="s">
        <v>16</v>
      </c>
      <c r="E238" s="1142"/>
      <c r="F238" s="355">
        <f t="shared" ref="F238" si="63">SUM(F233:F237)</f>
        <v>5.9</v>
      </c>
      <c r="G238" s="355">
        <f>SUM(G233:G237)</f>
        <v>12</v>
      </c>
      <c r="H238" s="594">
        <f>SUM(H233:H237)</f>
        <v>13.8</v>
      </c>
      <c r="I238" s="21"/>
      <c r="J238" s="22"/>
      <c r="K238" s="103"/>
      <c r="L238" s="103"/>
      <c r="M238" s="103"/>
      <c r="N238" s="59"/>
    </row>
    <row r="239" spans="1:14" ht="118.9" customHeight="1">
      <c r="A239" s="1129" t="s">
        <v>1460</v>
      </c>
      <c r="B239" s="1130" t="s">
        <v>523</v>
      </c>
      <c r="C239" s="38">
        <v>1</v>
      </c>
      <c r="D239" s="32" t="s">
        <v>20</v>
      </c>
      <c r="E239" s="75" t="s">
        <v>97</v>
      </c>
      <c r="F239" s="803">
        <v>2.5</v>
      </c>
      <c r="G239" s="548">
        <v>3</v>
      </c>
      <c r="H239" s="547">
        <v>3</v>
      </c>
      <c r="I239" s="600"/>
      <c r="J239" s="591" t="s">
        <v>524</v>
      </c>
      <c r="K239" s="182">
        <v>2</v>
      </c>
      <c r="L239" s="182">
        <v>2</v>
      </c>
      <c r="M239" s="182">
        <v>2</v>
      </c>
      <c r="N239" s="56" t="s">
        <v>28</v>
      </c>
    </row>
    <row r="240" spans="1:14" ht="13.5" thickBot="1">
      <c r="A240" s="1138"/>
      <c r="B240" s="1131"/>
      <c r="C240" s="38"/>
      <c r="D240" s="32"/>
      <c r="E240" s="75"/>
      <c r="F240" s="803"/>
      <c r="G240" s="548"/>
      <c r="H240" s="547"/>
      <c r="I240" s="600"/>
      <c r="J240" s="591"/>
      <c r="K240" s="182"/>
      <c r="L240" s="182"/>
      <c r="M240" s="182"/>
      <c r="N240" s="56"/>
    </row>
    <row r="241" spans="1:14" ht="13.5" thickBot="1">
      <c r="A241" s="1139"/>
      <c r="B241" s="1132"/>
      <c r="C241" s="104"/>
      <c r="D241" s="1141" t="s">
        <v>16</v>
      </c>
      <c r="E241" s="1142"/>
      <c r="F241" s="355">
        <f t="shared" ref="F241" si="64">SUM(F239:F240)</f>
        <v>2.5</v>
      </c>
      <c r="G241" s="355">
        <f t="shared" ref="G241:H241" si="65">SUM(G239:G240)</f>
        <v>3</v>
      </c>
      <c r="H241" s="594">
        <f t="shared" si="65"/>
        <v>3</v>
      </c>
      <c r="I241" s="600"/>
      <c r="J241" s="22"/>
      <c r="K241" s="103"/>
      <c r="L241" s="103"/>
      <c r="M241" s="103"/>
      <c r="N241" s="59"/>
    </row>
    <row r="242" spans="1:14" ht="34.15" customHeight="1">
      <c r="A242" s="1128" t="s">
        <v>1461</v>
      </c>
      <c r="B242" s="1130" t="s">
        <v>1171</v>
      </c>
      <c r="C242" s="34">
        <v>1</v>
      </c>
      <c r="D242" s="21" t="s">
        <v>20</v>
      </c>
      <c r="E242" s="68" t="s">
        <v>97</v>
      </c>
      <c r="F242" s="100"/>
      <c r="G242" s="545">
        <v>5</v>
      </c>
      <c r="H242" s="100">
        <v>5</v>
      </c>
      <c r="I242" s="21"/>
      <c r="J242" s="22" t="s">
        <v>1173</v>
      </c>
      <c r="K242" s="103"/>
      <c r="L242" s="103">
        <v>1</v>
      </c>
      <c r="M242" s="103"/>
      <c r="N242" s="56" t="s">
        <v>28</v>
      </c>
    </row>
    <row r="243" spans="1:14" ht="26.25" thickBot="1">
      <c r="A243" s="1128"/>
      <c r="B243" s="1131"/>
      <c r="C243" s="38"/>
      <c r="D243" s="32"/>
      <c r="E243" s="75"/>
      <c r="F243" s="100"/>
      <c r="G243" s="545"/>
      <c r="H243" s="800"/>
      <c r="I243" s="21"/>
      <c r="J243" s="22" t="s">
        <v>1276</v>
      </c>
      <c r="K243" s="103"/>
      <c r="L243" s="103">
        <v>2</v>
      </c>
      <c r="M243" s="103">
        <v>2</v>
      </c>
      <c r="N243" s="56" t="s">
        <v>28</v>
      </c>
    </row>
    <row r="244" spans="1:14" ht="13.5" thickBot="1">
      <c r="A244" s="1129"/>
      <c r="B244" s="1132"/>
      <c r="C244" s="112"/>
      <c r="D244" s="1133" t="s">
        <v>16</v>
      </c>
      <c r="E244" s="1134"/>
      <c r="F244" s="355">
        <f t="shared" ref="F244" si="66">SUM(F242:F243)</f>
        <v>0</v>
      </c>
      <c r="G244" s="355">
        <f t="shared" ref="G244:H244" si="67">SUM(G242:G243)</f>
        <v>5</v>
      </c>
      <c r="H244" s="594">
        <f t="shared" si="67"/>
        <v>5</v>
      </c>
      <c r="I244" s="21"/>
      <c r="J244" s="801"/>
      <c r="K244" s="182"/>
      <c r="L244" s="182"/>
      <c r="M244" s="182"/>
      <c r="N244" s="56"/>
    </row>
    <row r="245" spans="1:14" ht="55.15" customHeight="1">
      <c r="A245" s="1128" t="s">
        <v>1462</v>
      </c>
      <c r="B245" s="1130" t="s">
        <v>1172</v>
      </c>
      <c r="C245" s="38">
        <v>13</v>
      </c>
      <c r="D245" s="32" t="s">
        <v>20</v>
      </c>
      <c r="E245" s="75" t="s">
        <v>317</v>
      </c>
      <c r="F245" s="354">
        <v>10</v>
      </c>
      <c r="G245" s="254">
        <v>30</v>
      </c>
      <c r="H245" s="115">
        <v>30</v>
      </c>
      <c r="I245" s="21"/>
      <c r="J245" s="524" t="s">
        <v>476</v>
      </c>
      <c r="K245" s="103">
        <v>1</v>
      </c>
      <c r="L245" s="103">
        <v>2</v>
      </c>
      <c r="M245" s="103">
        <v>2</v>
      </c>
      <c r="N245" s="22" t="s">
        <v>266</v>
      </c>
    </row>
    <row r="246" spans="1:14" ht="13.5" thickBot="1">
      <c r="A246" s="1128"/>
      <c r="B246" s="1131"/>
      <c r="C246" s="38"/>
      <c r="D246" s="32"/>
      <c r="E246" s="75"/>
      <c r="F246" s="354"/>
      <c r="G246" s="254"/>
      <c r="H246" s="115"/>
      <c r="I246" s="21"/>
      <c r="J246" s="524"/>
      <c r="K246" s="103"/>
      <c r="L246" s="103"/>
      <c r="M246" s="103"/>
      <c r="N246" s="22"/>
    </row>
    <row r="247" spans="1:14" ht="13.5" thickBot="1">
      <c r="A247" s="1129"/>
      <c r="B247" s="1132"/>
      <c r="C247" s="112"/>
      <c r="D247" s="1133" t="s">
        <v>16</v>
      </c>
      <c r="E247" s="1134"/>
      <c r="F247" s="355">
        <f t="shared" ref="F247" si="68">SUM(F245:F246)</f>
        <v>10</v>
      </c>
      <c r="G247" s="355">
        <f t="shared" ref="G247:H247" si="69">SUM(G245:G246)</f>
        <v>30</v>
      </c>
      <c r="H247" s="594">
        <f t="shared" si="69"/>
        <v>30</v>
      </c>
      <c r="I247" s="21"/>
      <c r="J247" s="177"/>
      <c r="K247" s="103"/>
      <c r="L247" s="103"/>
      <c r="M247" s="103"/>
      <c r="N247" s="22"/>
    </row>
    <row r="248" spans="1:14" ht="13.9" customHeight="1" thickBot="1">
      <c r="A248" s="668" t="s">
        <v>1458</v>
      </c>
      <c r="B248" s="971" t="s">
        <v>15</v>
      </c>
      <c r="C248" s="972"/>
      <c r="D248" s="972"/>
      <c r="E248" s="973"/>
      <c r="F248" s="355">
        <f t="shared" ref="F248:H248" si="70">SUM(F238+F241+F244+F247)</f>
        <v>18.399999999999999</v>
      </c>
      <c r="G248" s="355">
        <f>SUM(G238+G241+G244+G247)</f>
        <v>50</v>
      </c>
      <c r="H248" s="594">
        <f t="shared" si="70"/>
        <v>51.8</v>
      </c>
      <c r="I248" s="21"/>
      <c r="J248" s="22"/>
      <c r="K248" s="103"/>
      <c r="L248" s="103"/>
      <c r="M248" s="103"/>
      <c r="N248" s="80"/>
    </row>
    <row r="249" spans="1:14" ht="13.9" customHeight="1" thickBot="1">
      <c r="A249" s="666" t="s">
        <v>6</v>
      </c>
      <c r="B249" s="971" t="s">
        <v>17</v>
      </c>
      <c r="C249" s="972"/>
      <c r="D249" s="972"/>
      <c r="E249" s="973"/>
      <c r="F249" s="355">
        <f t="shared" ref="F249" si="71">(F189+F231+F248)</f>
        <v>2175</v>
      </c>
      <c r="G249" s="355">
        <f>(G189+G231+G248)</f>
        <v>2602.6</v>
      </c>
      <c r="H249" s="594">
        <f>(H189+H231+H248)</f>
        <v>2631.7000000000003</v>
      </c>
      <c r="I249" s="21"/>
      <c r="J249" s="22"/>
      <c r="K249" s="103"/>
      <c r="L249" s="103"/>
      <c r="M249" s="103"/>
      <c r="N249" s="80"/>
    </row>
    <row r="250" spans="1:14" ht="13.9" customHeight="1" thickBot="1">
      <c r="A250" s="1005" t="s">
        <v>389</v>
      </c>
      <c r="B250" s="1005"/>
      <c r="C250" s="1005"/>
      <c r="D250" s="1005"/>
      <c r="E250" s="1006"/>
      <c r="F250" s="355">
        <f t="shared" ref="F250" si="72">(F249+F109+F169)</f>
        <v>3170.9009999999998</v>
      </c>
      <c r="G250" s="355">
        <f>(G249+G109+G169)</f>
        <v>4099.6000000000004</v>
      </c>
      <c r="H250" s="594">
        <f>(H249+H109+H169)</f>
        <v>4858.9000000000005</v>
      </c>
      <c r="I250" s="21"/>
      <c r="J250" s="22"/>
      <c r="K250" s="103"/>
      <c r="L250" s="103"/>
      <c r="M250" s="103"/>
      <c r="N250" s="80"/>
    </row>
    <row r="251" spans="1:14" ht="13.5" thickBot="1">
      <c r="A251" s="298"/>
      <c r="B251" s="298"/>
      <c r="C251" s="54"/>
      <c r="D251" s="298"/>
      <c r="E251" s="298"/>
      <c r="F251" s="537"/>
      <c r="G251" s="537"/>
      <c r="H251" s="537"/>
      <c r="I251" s="299"/>
      <c r="K251" s="44"/>
      <c r="L251" s="44"/>
      <c r="M251" s="44"/>
      <c r="N251" s="234"/>
    </row>
    <row r="252" spans="1:14" ht="25.9" customHeight="1" thickBot="1">
      <c r="A252" s="1011" t="s">
        <v>1388</v>
      </c>
      <c r="B252" s="1012"/>
      <c r="C252" s="1012"/>
      <c r="D252" s="1012"/>
      <c r="E252" s="1013"/>
      <c r="F252" s="673" t="s">
        <v>871</v>
      </c>
      <c r="G252" s="53" t="s">
        <v>83</v>
      </c>
      <c r="H252" s="53" t="s">
        <v>116</v>
      </c>
      <c r="I252" s="136"/>
      <c r="J252" s="23"/>
      <c r="K252" s="54"/>
      <c r="L252" s="54"/>
      <c r="M252" s="54"/>
      <c r="N252" s="23"/>
    </row>
    <row r="253" spans="1:14" ht="13.9" customHeight="1" thickBot="1">
      <c r="A253" s="987" t="s">
        <v>123</v>
      </c>
      <c r="B253" s="988"/>
      <c r="C253" s="988"/>
      <c r="D253" s="988"/>
      <c r="E253" s="989"/>
      <c r="F253" s="133">
        <f>SUM(F254:F259)</f>
        <v>3170.9010000000012</v>
      </c>
      <c r="G253" s="133">
        <f>SUM(G254:G259)</f>
        <v>3883.6000000000004</v>
      </c>
      <c r="H253" s="96">
        <f>SUM(H254:H259)</f>
        <v>4045.3000000000006</v>
      </c>
      <c r="I253" s="45"/>
      <c r="J253" s="300"/>
      <c r="N253" s="43"/>
    </row>
    <row r="254" spans="1:14" ht="31.15" customHeight="1">
      <c r="A254" s="1014" t="s">
        <v>117</v>
      </c>
      <c r="B254" s="1015"/>
      <c r="C254" s="1015"/>
      <c r="D254" s="1015"/>
      <c r="E254" s="1016"/>
      <c r="F254" s="134">
        <f>SUMIF(D8:D251,"SB",F8:F251)</f>
        <v>2746.2500000000009</v>
      </c>
      <c r="G254" s="134">
        <f>SUMIF(D8:D251,"SB",G8:G251)</f>
        <v>3726.7000000000003</v>
      </c>
      <c r="H254" s="150">
        <f>SUMIF(D8:D251,"SB",H8:H251)</f>
        <v>3912.1000000000004</v>
      </c>
      <c r="I254" s="45"/>
      <c r="N254" s="301"/>
    </row>
    <row r="255" spans="1:14" ht="13.15" customHeight="1">
      <c r="A255" s="978" t="s">
        <v>118</v>
      </c>
      <c r="B255" s="979"/>
      <c r="C255" s="979"/>
      <c r="D255" s="979"/>
      <c r="E255" s="980"/>
      <c r="F255" s="134">
        <f>SUMIF(D8:D252,"VD",F8:F252)</f>
        <v>27.244</v>
      </c>
      <c r="G255" s="134">
        <f>SUMIF(D8:D252,"VD",G8:G252)</f>
        <v>36.4</v>
      </c>
      <c r="H255" s="150">
        <f>SUMIF(D8:D252,"VD",H8:H252)</f>
        <v>36.4</v>
      </c>
      <c r="I255" s="45"/>
      <c r="N255" s="43"/>
    </row>
    <row r="256" spans="1:14" ht="13.15" customHeight="1">
      <c r="A256" s="978" t="s">
        <v>119</v>
      </c>
      <c r="B256" s="979"/>
      <c r="C256" s="979"/>
      <c r="D256" s="979"/>
      <c r="E256" s="980"/>
      <c r="F256" s="134">
        <f>SUMIF(D8:D251,"SP",F8:F251)</f>
        <v>131.5</v>
      </c>
      <c r="G256" s="134">
        <f>SUMIF(D8:D251,"SP",G8:G251)</f>
        <v>120.5</v>
      </c>
      <c r="H256" s="150">
        <f>SUMIF(D8:D251,"SP",H8:H251)</f>
        <v>96.8</v>
      </c>
      <c r="I256" s="45"/>
      <c r="N256" s="43"/>
    </row>
    <row r="257" spans="1:14" ht="30.6" customHeight="1">
      <c r="A257" s="978" t="s">
        <v>120</v>
      </c>
      <c r="B257" s="979"/>
      <c r="C257" s="979"/>
      <c r="D257" s="979"/>
      <c r="E257" s="980"/>
      <c r="F257" s="134">
        <f>SUMIF(D8:D251,"ESB",F8:F251)</f>
        <v>265.90699999999998</v>
      </c>
      <c r="G257" s="134">
        <f>SUMIF(D8:D251,"ESB",G8:G251)</f>
        <v>0</v>
      </c>
      <c r="H257" s="150">
        <f>SUMIF(D8:D251,"ESB",H8:H251)</f>
        <v>0</v>
      </c>
      <c r="I257" s="45"/>
      <c r="N257" s="43"/>
    </row>
    <row r="258" spans="1:14" ht="13.15" customHeight="1">
      <c r="A258" s="978" t="s">
        <v>121</v>
      </c>
      <c r="B258" s="979"/>
      <c r="C258" s="979"/>
      <c r="D258" s="979"/>
      <c r="E258" s="980"/>
      <c r="F258" s="134">
        <f>SUMIF(D8:D250,"SL",F8:F250)</f>
        <v>0</v>
      </c>
      <c r="G258" s="134">
        <f>SUMIF(D8:D252,"SL",G8:G252)</f>
        <v>0</v>
      </c>
      <c r="H258" s="150">
        <f>SUMIF(D8:D250,"SL",H8:H250)</f>
        <v>0</v>
      </c>
      <c r="I258" s="45"/>
      <c r="N258" s="43"/>
    </row>
    <row r="259" spans="1:14" ht="13.15" customHeight="1" thickBot="1">
      <c r="A259" s="981" t="s">
        <v>122</v>
      </c>
      <c r="B259" s="982"/>
      <c r="C259" s="982"/>
      <c r="D259" s="982"/>
      <c r="E259" s="983"/>
      <c r="F259" s="134">
        <f>SUMIF(D8:D249,"AML",F8:F249)</f>
        <v>0</v>
      </c>
      <c r="G259" s="134">
        <f>SUMIF(D8:D253,"AML",G8:G253)</f>
        <v>0</v>
      </c>
      <c r="H259" s="150">
        <f>SUMIF(D8:D249,"AML",H8:H249)</f>
        <v>0</v>
      </c>
      <c r="I259" s="45"/>
      <c r="N259" s="43"/>
    </row>
    <row r="260" spans="1:14" ht="13.9" customHeight="1" thickBot="1">
      <c r="A260" s="987" t="s">
        <v>124</v>
      </c>
      <c r="B260" s="988"/>
      <c r="C260" s="988"/>
      <c r="D260" s="988"/>
      <c r="E260" s="989"/>
      <c r="F260" s="394">
        <f>SUM(F261:F263)</f>
        <v>0</v>
      </c>
      <c r="G260" s="394">
        <f>SUM(G261:G263)</f>
        <v>216</v>
      </c>
      <c r="H260" s="164">
        <f>SUM(H261:H263)</f>
        <v>813.6</v>
      </c>
      <c r="I260" s="45"/>
      <c r="N260" s="43"/>
    </row>
    <row r="261" spans="1:14" ht="13.15" customHeight="1">
      <c r="A261" s="990" t="s">
        <v>30</v>
      </c>
      <c r="B261" s="991"/>
      <c r="C261" s="991"/>
      <c r="D261" s="991"/>
      <c r="E261" s="992"/>
      <c r="F261" s="134">
        <f>SUMIF(D10:D250,"ES",F10:F250)</f>
        <v>0</v>
      </c>
      <c r="G261" s="134">
        <f>SUMIF(D10:D250,"ES",G10:G250)</f>
        <v>200</v>
      </c>
      <c r="H261" s="150">
        <f>SUMIF(D10:D250,"ES",H10:H250)</f>
        <v>797.6</v>
      </c>
      <c r="I261" s="45"/>
      <c r="N261" s="43"/>
    </row>
    <row r="262" spans="1:14" ht="13.15" customHeight="1">
      <c r="A262" s="962" t="s">
        <v>1267</v>
      </c>
      <c r="B262" s="963"/>
      <c r="C262" s="963"/>
      <c r="D262" s="963"/>
      <c r="E262" s="964"/>
      <c r="F262" s="134">
        <f>SUMIF(D10:D250,"VB",F10:F250)</f>
        <v>0</v>
      </c>
      <c r="G262" s="134">
        <f>SUMIF(D10:D250,"VB",G10:G250)</f>
        <v>16</v>
      </c>
      <c r="H262" s="150">
        <f>SUMIF(D10:D250,"VB",H10:H250)</f>
        <v>16</v>
      </c>
      <c r="I262" s="45"/>
      <c r="N262" s="43"/>
    </row>
    <row r="263" spans="1:14" ht="13.9" customHeight="1" thickBot="1">
      <c r="A263" s="965" t="s">
        <v>31</v>
      </c>
      <c r="B263" s="966"/>
      <c r="C263" s="966"/>
      <c r="D263" s="966"/>
      <c r="E263" s="967"/>
      <c r="F263" s="473">
        <f>SUMIF(D10:D250,"Kt.",F10:F250)</f>
        <v>0</v>
      </c>
      <c r="G263" s="473">
        <f>SUMIF(D10:D250,"Kt.",G10:G250)</f>
        <v>0</v>
      </c>
      <c r="H263" s="506">
        <f>SUMIF(D10:D250,"Kt.",H10:H250)</f>
        <v>0</v>
      </c>
      <c r="I263" s="45"/>
      <c r="N263" s="43"/>
    </row>
    <row r="264" spans="1:14" ht="13.9" customHeight="1" thickBot="1">
      <c r="A264" s="968" t="s">
        <v>125</v>
      </c>
      <c r="B264" s="969"/>
      <c r="C264" s="969"/>
      <c r="D264" s="969"/>
      <c r="E264" s="970"/>
      <c r="F264" s="674">
        <f>SUM(F253+F260)</f>
        <v>3170.9010000000012</v>
      </c>
      <c r="G264" s="804">
        <f>SUM(G253+G260)</f>
        <v>4099.6000000000004</v>
      </c>
      <c r="H264" s="804">
        <f>SUM(H253+H260)</f>
        <v>4858.9000000000005</v>
      </c>
      <c r="I264" s="44"/>
      <c r="N264" s="43"/>
    </row>
    <row r="265" spans="1:14" ht="13.15" customHeight="1">
      <c r="A265" s="990" t="s">
        <v>113</v>
      </c>
      <c r="B265" s="991"/>
      <c r="C265" s="991"/>
      <c r="D265" s="991"/>
      <c r="E265" s="992"/>
      <c r="F265" s="97">
        <f>SUMIF(C12:C252,"1R",F12:F252)</f>
        <v>0</v>
      </c>
      <c r="G265" s="94">
        <f>SUMIF(C12:C252,"1R",G12:G252)</f>
        <v>0</v>
      </c>
      <c r="H265" s="94">
        <f>SUMIF(C12:C252,"1R",H12:H252)</f>
        <v>0</v>
      </c>
    </row>
    <row r="266" spans="1:14" ht="31.9" customHeight="1" thickBot="1">
      <c r="A266" s="994" t="s">
        <v>114</v>
      </c>
      <c r="B266" s="995"/>
      <c r="C266" s="995"/>
      <c r="D266" s="995"/>
      <c r="E266" s="996"/>
      <c r="F266" s="805">
        <v>266.10000000000002</v>
      </c>
      <c r="G266" s="506">
        <f>SUM(G264-F264)</f>
        <v>928.69899999999916</v>
      </c>
      <c r="H266" s="506">
        <f>SUM(H264-G264)</f>
        <v>759.30000000000018</v>
      </c>
    </row>
    <row r="267" spans="1:14">
      <c r="D267" s="806"/>
      <c r="E267" s="806"/>
      <c r="F267" s="91"/>
      <c r="G267" s="91"/>
      <c r="H267" s="91"/>
      <c r="I267" s="807"/>
      <c r="J267" s="118"/>
    </row>
    <row r="269" spans="1:14">
      <c r="F269" s="689">
        <f>SUBTOTAL(9,F14:F245)</f>
        <v>10480.203999999998</v>
      </c>
    </row>
  </sheetData>
  <sheetProtection formatCells="0" formatColumns="0" formatRows="0" deleteColumns="0" deleteRows="0" sort="0"/>
  <autoFilter ref="A11:N266" xr:uid="{170007AF-4D57-4723-93D3-242B30F00AC0}"/>
  <mergeCells count="204">
    <mergeCell ref="A265:E265"/>
    <mergeCell ref="A266:E266"/>
    <mergeCell ref="A5:N5"/>
    <mergeCell ref="A256:E256"/>
    <mergeCell ref="A257:E257"/>
    <mergeCell ref="A258:E258"/>
    <mergeCell ref="A259:E259"/>
    <mergeCell ref="A260:E260"/>
    <mergeCell ref="A261:E261"/>
    <mergeCell ref="A262:E262"/>
    <mergeCell ref="A263:E263"/>
    <mergeCell ref="A264:E264"/>
    <mergeCell ref="D43:E43"/>
    <mergeCell ref="B231:E231"/>
    <mergeCell ref="B232:E232"/>
    <mergeCell ref="D204:E204"/>
    <mergeCell ref="B115:B129"/>
    <mergeCell ref="B248:E248"/>
    <mergeCell ref="B249:E249"/>
    <mergeCell ref="A252:E252"/>
    <mergeCell ref="A253:E253"/>
    <mergeCell ref="A254:E254"/>
    <mergeCell ref="A255:E255"/>
    <mergeCell ref="A239:A241"/>
    <mergeCell ref="B239:B241"/>
    <mergeCell ref="D241:E241"/>
    <mergeCell ref="A242:A244"/>
    <mergeCell ref="B242:B244"/>
    <mergeCell ref="A233:A238"/>
    <mergeCell ref="B233:B238"/>
    <mergeCell ref="D238:E238"/>
    <mergeCell ref="A216:A224"/>
    <mergeCell ref="B216:B224"/>
    <mergeCell ref="D224:E224"/>
    <mergeCell ref="A228:A230"/>
    <mergeCell ref="B228:B230"/>
    <mergeCell ref="D230:E230"/>
    <mergeCell ref="D244:E244"/>
    <mergeCell ref="B212:B215"/>
    <mergeCell ref="D215:E215"/>
    <mergeCell ref="A205:A211"/>
    <mergeCell ref="B205:B211"/>
    <mergeCell ref="D211:E211"/>
    <mergeCell ref="A178:A185"/>
    <mergeCell ref="B178:B185"/>
    <mergeCell ref="D185:E185"/>
    <mergeCell ref="B199:B204"/>
    <mergeCell ref="A172:A177"/>
    <mergeCell ref="B172:B177"/>
    <mergeCell ref="D177:E177"/>
    <mergeCell ref="A92:A94"/>
    <mergeCell ref="B92:B94"/>
    <mergeCell ref="A112:A114"/>
    <mergeCell ref="A97:A101"/>
    <mergeCell ref="B97:B101"/>
    <mergeCell ref="D101:E101"/>
    <mergeCell ref="D104:E104"/>
    <mergeCell ref="A160:A162"/>
    <mergeCell ref="B160:B162"/>
    <mergeCell ref="D162:E162"/>
    <mergeCell ref="A165:A167"/>
    <mergeCell ref="B165:B167"/>
    <mergeCell ref="D167:E167"/>
    <mergeCell ref="A156:A159"/>
    <mergeCell ref="B156:B159"/>
    <mergeCell ref="D159:E159"/>
    <mergeCell ref="A105:A107"/>
    <mergeCell ref="B105:B107"/>
    <mergeCell ref="B102:B104"/>
    <mergeCell ref="A102:A104"/>
    <mergeCell ref="A144:A147"/>
    <mergeCell ref="A17:A19"/>
    <mergeCell ref="B17:B19"/>
    <mergeCell ref="D19:E19"/>
    <mergeCell ref="A23:A25"/>
    <mergeCell ref="A26:A28"/>
    <mergeCell ref="A20:A22"/>
    <mergeCell ref="A89:A91"/>
    <mergeCell ref="B89:B91"/>
    <mergeCell ref="D91:E91"/>
    <mergeCell ref="B85:B88"/>
    <mergeCell ref="D88:E88"/>
    <mergeCell ref="A41:A43"/>
    <mergeCell ref="B41:B43"/>
    <mergeCell ref="A55:A63"/>
    <mergeCell ref="B55:B63"/>
    <mergeCell ref="D63:E63"/>
    <mergeCell ref="A52:A54"/>
    <mergeCell ref="B52:B54"/>
    <mergeCell ref="D54:E54"/>
    <mergeCell ref="A85:A88"/>
    <mergeCell ref="A76:A84"/>
    <mergeCell ref="B76:B84"/>
    <mergeCell ref="D84:E84"/>
    <mergeCell ref="F1:H1"/>
    <mergeCell ref="B6:G6"/>
    <mergeCell ref="N7:N10"/>
    <mergeCell ref="A7:A10"/>
    <mergeCell ref="B7:B10"/>
    <mergeCell ref="C7:C10"/>
    <mergeCell ref="D7:D10"/>
    <mergeCell ref="M9:M10"/>
    <mergeCell ref="L9:L10"/>
    <mergeCell ref="G7:G10"/>
    <mergeCell ref="H7:H10"/>
    <mergeCell ref="K1:N1"/>
    <mergeCell ref="M4:N4"/>
    <mergeCell ref="J7:M8"/>
    <mergeCell ref="K9:K10"/>
    <mergeCell ref="J9:J10"/>
    <mergeCell ref="K2:N2"/>
    <mergeCell ref="B13:E13"/>
    <mergeCell ref="E7:E10"/>
    <mergeCell ref="I7:I10"/>
    <mergeCell ref="F7:F10"/>
    <mergeCell ref="B12:E12"/>
    <mergeCell ref="A46:A48"/>
    <mergeCell ref="B46:B48"/>
    <mergeCell ref="D48:E48"/>
    <mergeCell ref="A70:A75"/>
    <mergeCell ref="B70:B75"/>
    <mergeCell ref="D75:E75"/>
    <mergeCell ref="A64:A69"/>
    <mergeCell ref="B64:B69"/>
    <mergeCell ref="D69:E69"/>
    <mergeCell ref="B49:B51"/>
    <mergeCell ref="A14:A16"/>
    <mergeCell ref="B14:B16"/>
    <mergeCell ref="D16:E16"/>
    <mergeCell ref="B32:B40"/>
    <mergeCell ref="D40:E40"/>
    <mergeCell ref="D51:E51"/>
    <mergeCell ref="B44:E44"/>
    <mergeCell ref="B45:E45"/>
    <mergeCell ref="B26:B28"/>
    <mergeCell ref="A148:A151"/>
    <mergeCell ref="B148:B151"/>
    <mergeCell ref="A152:A155"/>
    <mergeCell ref="B152:B155"/>
    <mergeCell ref="D147:E147"/>
    <mergeCell ref="D114:E114"/>
    <mergeCell ref="B23:B25"/>
    <mergeCell ref="D25:E25"/>
    <mergeCell ref="A32:A40"/>
    <mergeCell ref="A29:A31"/>
    <mergeCell ref="B29:B31"/>
    <mergeCell ref="D31:E31"/>
    <mergeCell ref="A49:A51"/>
    <mergeCell ref="B140:B143"/>
    <mergeCell ref="D143:E143"/>
    <mergeCell ref="A133:A139"/>
    <mergeCell ref="B133:B139"/>
    <mergeCell ref="D139:E139"/>
    <mergeCell ref="D28:E28"/>
    <mergeCell ref="A130:A132"/>
    <mergeCell ref="A115:A129"/>
    <mergeCell ref="A140:A143"/>
    <mergeCell ref="B171:E171"/>
    <mergeCell ref="D129:E129"/>
    <mergeCell ref="D107:E107"/>
    <mergeCell ref="B130:B132"/>
    <mergeCell ref="D132:E132"/>
    <mergeCell ref="D151:E151"/>
    <mergeCell ref="B112:B114"/>
    <mergeCell ref="B20:B22"/>
    <mergeCell ref="D22:E22"/>
    <mergeCell ref="B109:E109"/>
    <mergeCell ref="B110:E110"/>
    <mergeCell ref="B108:E108"/>
    <mergeCell ref="D155:E155"/>
    <mergeCell ref="D94:E94"/>
    <mergeCell ref="B95:E95"/>
    <mergeCell ref="B96:E96"/>
    <mergeCell ref="B111:E111"/>
    <mergeCell ref="B163:E163"/>
    <mergeCell ref="B164:E164"/>
    <mergeCell ref="B168:E168"/>
    <mergeCell ref="B169:E169"/>
    <mergeCell ref="B170:E170"/>
    <mergeCell ref="B144:B147"/>
    <mergeCell ref="M180:M181"/>
    <mergeCell ref="A250:E250"/>
    <mergeCell ref="L180:L181"/>
    <mergeCell ref="A186:A188"/>
    <mergeCell ref="B186:B188"/>
    <mergeCell ref="D188:E188"/>
    <mergeCell ref="A191:A194"/>
    <mergeCell ref="B191:B194"/>
    <mergeCell ref="B190:E190"/>
    <mergeCell ref="A195:A198"/>
    <mergeCell ref="B195:B198"/>
    <mergeCell ref="A245:A247"/>
    <mergeCell ref="B245:B247"/>
    <mergeCell ref="D247:E247"/>
    <mergeCell ref="A225:A227"/>
    <mergeCell ref="B225:B227"/>
    <mergeCell ref="D227:E227"/>
    <mergeCell ref="B189:E189"/>
    <mergeCell ref="D194:E194"/>
    <mergeCell ref="A199:A204"/>
    <mergeCell ref="K180:K181"/>
    <mergeCell ref="J180:J181"/>
    <mergeCell ref="D198:E198"/>
    <mergeCell ref="A212:A215"/>
  </mergeCells>
  <phoneticPr fontId="12" type="noConversion"/>
  <pageMargins left="0.9055118110236221" right="0.31496062992125984" top="0.74803149606299213" bottom="0.74803149606299213" header="0.31496062992125984" footer="0.31496062992125984"/>
  <pageSetup paperSize="9" scale="60" orientation="portrait" r:id="rId1"/>
  <headerFooter>
    <oddHeader>&amp;C&amp;P</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A668D-527C-4233-A917-C5BB0D6455A0}">
  <sheetPr codeName="Lapas7">
    <tabColor theme="7" tint="0.59999389629810485"/>
  </sheetPr>
  <dimension ref="A1:P226"/>
  <sheetViews>
    <sheetView zoomScale="84" zoomScaleNormal="84" workbookViewId="0">
      <pane ySplit="11" topLeftCell="A80" activePane="bottomLeft" state="frozen"/>
      <selection activeCell="R132" sqref="R132"/>
      <selection pane="bottomLeft" activeCell="B83" sqref="B83:B87"/>
    </sheetView>
  </sheetViews>
  <sheetFormatPr defaultColWidth="9.140625" defaultRowHeight="12.75"/>
  <cols>
    <col min="1" max="1" width="9.85546875" style="215" customWidth="1"/>
    <col min="2" max="2" width="24" style="215" customWidth="1"/>
    <col min="3" max="3" width="5.85546875" style="213" customWidth="1"/>
    <col min="4" max="4" width="6.140625" style="215" customWidth="1"/>
    <col min="5" max="5" width="9.5703125" style="213" customWidth="1"/>
    <col min="6" max="6" width="12.5703125" style="889" customWidth="1"/>
    <col min="7" max="8" width="10.7109375" style="306" customWidth="1"/>
    <col min="9" max="9" width="11.140625" style="808" customWidth="1"/>
    <col min="10" max="10" width="24.7109375" style="466" customWidth="1"/>
    <col min="11" max="13" width="7.42578125" style="881" customWidth="1"/>
    <col min="14" max="14" width="7.85546875" style="466" customWidth="1"/>
    <col min="15" max="16384" width="9.140625" style="1"/>
  </cols>
  <sheetData>
    <row r="1" spans="1:16" ht="54.75" customHeight="1">
      <c r="E1" s="1"/>
      <c r="F1" s="1"/>
      <c r="G1" s="1"/>
      <c r="H1" s="1"/>
      <c r="K1" s="921" t="s">
        <v>1781</v>
      </c>
      <c r="L1" s="921"/>
      <c r="M1" s="921"/>
      <c r="N1" s="921"/>
    </row>
    <row r="2" spans="1:16" ht="42.75" customHeight="1">
      <c r="E2" s="1"/>
      <c r="F2" s="1"/>
      <c r="G2" s="1"/>
      <c r="H2" s="1"/>
      <c r="K2" s="921" t="s">
        <v>1782</v>
      </c>
      <c r="L2" s="921"/>
      <c r="M2" s="921"/>
      <c r="N2" s="921"/>
    </row>
    <row r="3" spans="1:16" ht="15.75">
      <c r="A3" s="70" t="s">
        <v>1618</v>
      </c>
      <c r="E3" s="71"/>
      <c r="F3" s="71"/>
      <c r="G3" s="71"/>
      <c r="H3" s="71"/>
      <c r="I3" s="213"/>
      <c r="K3" s="196"/>
      <c r="L3" s="196"/>
      <c r="M3" s="948" t="s">
        <v>1613</v>
      </c>
      <c r="N3" s="948"/>
    </row>
    <row r="4" spans="1:16" s="27" customFormat="1" ht="25.5" customHeight="1">
      <c r="A4" s="278" t="s">
        <v>1610</v>
      </c>
      <c r="B4" s="896"/>
      <c r="C4" s="896"/>
      <c r="D4" s="896"/>
      <c r="E4" s="896"/>
      <c r="F4" s="687"/>
      <c r="G4" s="687"/>
      <c r="H4" s="687"/>
      <c r="I4" s="687"/>
      <c r="J4" s="896"/>
    </row>
    <row r="5" spans="1:16" ht="36" customHeight="1">
      <c r="A5" s="1199" t="s">
        <v>1601</v>
      </c>
      <c r="B5" s="1199"/>
      <c r="C5" s="1199"/>
      <c r="D5" s="1199"/>
      <c r="E5" s="1199"/>
      <c r="F5" s="1199"/>
      <c r="G5" s="1199"/>
      <c r="H5" s="1199"/>
      <c r="I5" s="1199"/>
      <c r="J5" s="1199"/>
      <c r="K5" s="1199"/>
      <c r="L5" s="1199"/>
      <c r="M5" s="1199"/>
      <c r="N5" s="1199"/>
      <c r="O5" s="466"/>
      <c r="P5" s="466"/>
    </row>
    <row r="6" spans="1:16" ht="13.5" thickBot="1">
      <c r="A6" s="1200"/>
      <c r="B6" s="1200"/>
      <c r="C6" s="1200"/>
      <c r="D6" s="1200"/>
      <c r="E6" s="1200"/>
      <c r="F6" s="809"/>
      <c r="G6" s="810"/>
      <c r="H6" s="810"/>
      <c r="I6" s="811"/>
      <c r="J6" s="812"/>
      <c r="K6" s="1178"/>
      <c r="L6" s="1178"/>
      <c r="M6" s="1178"/>
      <c r="N6" s="814"/>
    </row>
    <row r="7" spans="1:16" s="46" customFormat="1" ht="25.5" customHeight="1">
      <c r="A7" s="1187" t="s">
        <v>0</v>
      </c>
      <c r="B7" s="1000" t="s">
        <v>1</v>
      </c>
      <c r="C7" s="1078" t="s">
        <v>1648</v>
      </c>
      <c r="D7" s="1078" t="s">
        <v>3</v>
      </c>
      <c r="E7" s="941" t="s">
        <v>2</v>
      </c>
      <c r="F7" s="1096" t="s">
        <v>1439</v>
      </c>
      <c r="G7" s="1028" t="s">
        <v>1391</v>
      </c>
      <c r="H7" s="1028" t="s">
        <v>1392</v>
      </c>
      <c r="I7" s="1190" t="s">
        <v>126</v>
      </c>
      <c r="J7" s="1017" t="s">
        <v>63</v>
      </c>
      <c r="K7" s="1018"/>
      <c r="L7" s="1018"/>
      <c r="M7" s="1019"/>
      <c r="N7" s="1075" t="s">
        <v>23</v>
      </c>
    </row>
    <row r="8" spans="1:16" s="46" customFormat="1" ht="13.5" thickBot="1">
      <c r="A8" s="1188"/>
      <c r="B8" s="1001"/>
      <c r="C8" s="1079"/>
      <c r="D8" s="1079"/>
      <c r="E8" s="942"/>
      <c r="F8" s="1097"/>
      <c r="G8" s="1029"/>
      <c r="H8" s="1029"/>
      <c r="I8" s="1191"/>
      <c r="J8" s="1020"/>
      <c r="K8" s="1021"/>
      <c r="L8" s="1021"/>
      <c r="M8" s="1022"/>
      <c r="N8" s="1076"/>
    </row>
    <row r="9" spans="1:16" s="46" customFormat="1" ht="12.75" customHeight="1">
      <c r="A9" s="1188"/>
      <c r="B9" s="1001"/>
      <c r="C9" s="1079"/>
      <c r="D9" s="1079"/>
      <c r="E9" s="942"/>
      <c r="F9" s="1097"/>
      <c r="G9" s="1029"/>
      <c r="H9" s="1029"/>
      <c r="I9" s="1191"/>
      <c r="J9" s="1186" t="s">
        <v>19</v>
      </c>
      <c r="K9" s="1023" t="s">
        <v>67</v>
      </c>
      <c r="L9" s="1023" t="s">
        <v>84</v>
      </c>
      <c r="M9" s="1023" t="s">
        <v>872</v>
      </c>
      <c r="N9" s="1076"/>
    </row>
    <row r="10" spans="1:16" s="46" customFormat="1" ht="45" customHeight="1" thickBot="1">
      <c r="A10" s="1189"/>
      <c r="B10" s="1002"/>
      <c r="C10" s="1080"/>
      <c r="D10" s="1080"/>
      <c r="E10" s="943"/>
      <c r="F10" s="1098"/>
      <c r="G10" s="1030"/>
      <c r="H10" s="1030"/>
      <c r="I10" s="1192"/>
      <c r="J10" s="1026"/>
      <c r="K10" s="1024"/>
      <c r="L10" s="1024"/>
      <c r="M10" s="1024"/>
      <c r="N10" s="1077"/>
    </row>
    <row r="11" spans="1:16" s="47" customFormat="1" ht="13.5" thickBot="1">
      <c r="A11" s="694" t="s">
        <v>8</v>
      </c>
      <c r="B11" s="712" t="s">
        <v>9</v>
      </c>
      <c r="C11" s="711" t="s">
        <v>10</v>
      </c>
      <c r="D11" s="711" t="s">
        <v>11</v>
      </c>
      <c r="E11" s="712" t="s">
        <v>18</v>
      </c>
      <c r="F11" s="713">
        <v>6</v>
      </c>
      <c r="G11" s="53">
        <v>7</v>
      </c>
      <c r="H11" s="714">
        <v>8</v>
      </c>
      <c r="I11" s="697" t="s">
        <v>681</v>
      </c>
      <c r="J11" s="697" t="s">
        <v>7</v>
      </c>
      <c r="K11" s="702" t="s">
        <v>105</v>
      </c>
      <c r="L11" s="702" t="s">
        <v>106</v>
      </c>
      <c r="M11" s="702" t="s">
        <v>86</v>
      </c>
      <c r="N11" s="715" t="s">
        <v>90</v>
      </c>
    </row>
    <row r="12" spans="1:16" s="18" customFormat="1" ht="41.25" customHeight="1" thickBot="1">
      <c r="A12" s="641" t="s">
        <v>4</v>
      </c>
      <c r="B12" s="1126" t="s">
        <v>525</v>
      </c>
      <c r="C12" s="1127"/>
      <c r="D12" s="1127"/>
      <c r="E12" s="1127"/>
      <c r="F12" s="815"/>
      <c r="G12" s="815"/>
      <c r="H12" s="815"/>
      <c r="I12" s="816"/>
      <c r="J12" s="817"/>
      <c r="K12" s="818"/>
      <c r="L12" s="818"/>
      <c r="M12" s="818"/>
      <c r="N12" s="817"/>
    </row>
    <row r="13" spans="1:16" s="18" customFormat="1" ht="29.25" customHeight="1" thickBot="1">
      <c r="A13" s="644" t="s">
        <v>1364</v>
      </c>
      <c r="B13" s="1090" t="s">
        <v>526</v>
      </c>
      <c r="C13" s="1004"/>
      <c r="D13" s="1004"/>
      <c r="E13" s="1004"/>
      <c r="F13" s="319"/>
      <c r="G13" s="319"/>
      <c r="H13" s="319"/>
      <c r="I13" s="816"/>
      <c r="J13" s="819"/>
      <c r="K13" s="818"/>
      <c r="L13" s="818"/>
      <c r="M13" s="818"/>
      <c r="N13" s="817"/>
    </row>
    <row r="14" spans="1:16" ht="99.75" customHeight="1">
      <c r="A14" s="1045" t="s">
        <v>1575</v>
      </c>
      <c r="B14" s="1055" t="s">
        <v>1813</v>
      </c>
      <c r="C14" s="77" t="s">
        <v>1467</v>
      </c>
      <c r="D14" s="78" t="s">
        <v>20</v>
      </c>
      <c r="E14" s="820" t="s">
        <v>528</v>
      </c>
      <c r="F14" s="117"/>
      <c r="G14" s="117"/>
      <c r="H14" s="117"/>
      <c r="I14" s="1175" t="s">
        <v>535</v>
      </c>
      <c r="J14" s="477" t="s">
        <v>1046</v>
      </c>
      <c r="K14" s="34"/>
      <c r="L14" s="34"/>
      <c r="M14" s="34" t="s">
        <v>1047</v>
      </c>
      <c r="N14" s="22" t="s">
        <v>28</v>
      </c>
    </row>
    <row r="15" spans="1:16" ht="24" customHeight="1">
      <c r="A15" s="1046"/>
      <c r="B15" s="1046"/>
      <c r="C15" s="77" t="s">
        <v>8</v>
      </c>
      <c r="D15" s="79" t="s">
        <v>20</v>
      </c>
      <c r="E15" s="902" t="s">
        <v>528</v>
      </c>
      <c r="F15" s="134"/>
      <c r="G15" s="134">
        <v>10</v>
      </c>
      <c r="H15" s="149"/>
      <c r="I15" s="1176"/>
      <c r="J15" s="477" t="s">
        <v>1812</v>
      </c>
      <c r="K15" s="34"/>
      <c r="L15" s="34" t="s">
        <v>415</v>
      </c>
      <c r="M15" s="34"/>
      <c r="N15" s="22" t="s">
        <v>28</v>
      </c>
    </row>
    <row r="16" spans="1:16" ht="13.5" thickBot="1">
      <c r="A16" s="1046"/>
      <c r="B16" s="1046"/>
      <c r="C16" s="77" t="s">
        <v>1467</v>
      </c>
      <c r="D16" s="79" t="s">
        <v>79</v>
      </c>
      <c r="E16" s="821"/>
      <c r="F16" s="589">
        <v>0</v>
      </c>
      <c r="G16" s="589">
        <v>791</v>
      </c>
      <c r="H16" s="589">
        <v>430</v>
      </c>
      <c r="I16" s="1176"/>
      <c r="J16" s="22" t="s">
        <v>1013</v>
      </c>
      <c r="K16" s="34"/>
      <c r="L16" s="34">
        <v>64.8</v>
      </c>
      <c r="M16" s="34">
        <v>35.200000000000003</v>
      </c>
      <c r="N16" s="22" t="s">
        <v>28</v>
      </c>
    </row>
    <row r="17" spans="1:14" ht="21.75" customHeight="1" thickBot="1">
      <c r="A17" s="1047"/>
      <c r="B17" s="1060"/>
      <c r="C17" s="77"/>
      <c r="D17" s="977" t="s">
        <v>16</v>
      </c>
      <c r="E17" s="1027"/>
      <c r="F17" s="133">
        <f>SUM(F14:F16)</f>
        <v>0</v>
      </c>
      <c r="G17" s="133">
        <f t="shared" ref="G17:H17" si="0">SUM(G14:G16)</f>
        <v>801</v>
      </c>
      <c r="H17" s="133">
        <f t="shared" si="0"/>
        <v>430</v>
      </c>
      <c r="I17" s="1177"/>
      <c r="J17" s="22"/>
      <c r="K17" s="34"/>
      <c r="L17" s="34"/>
      <c r="M17" s="34"/>
      <c r="N17" s="22"/>
    </row>
    <row r="18" spans="1:14" ht="13.5" thickBot="1">
      <c r="A18" s="645"/>
      <c r="B18" s="1179" t="s">
        <v>15</v>
      </c>
      <c r="C18" s="1180"/>
      <c r="D18" s="1180"/>
      <c r="E18" s="1181"/>
      <c r="F18" s="332">
        <f t="shared" ref="F18:H18" si="1">F17</f>
        <v>0</v>
      </c>
      <c r="G18" s="332">
        <f t="shared" si="1"/>
        <v>801</v>
      </c>
      <c r="H18" s="332">
        <f t="shared" si="1"/>
        <v>430</v>
      </c>
      <c r="I18" s="522"/>
      <c r="J18" s="817"/>
      <c r="K18" s="818"/>
      <c r="L18" s="818"/>
      <c r="M18" s="818"/>
      <c r="N18" s="817"/>
    </row>
    <row r="19" spans="1:14" s="18" customFormat="1" ht="29.25" customHeight="1" thickBot="1">
      <c r="A19" s="644" t="s">
        <v>1368</v>
      </c>
      <c r="B19" s="1090" t="s">
        <v>534</v>
      </c>
      <c r="C19" s="1004"/>
      <c r="D19" s="1004"/>
      <c r="E19" s="1004"/>
      <c r="F19" s="319"/>
      <c r="G19" s="319"/>
      <c r="H19" s="319"/>
      <c r="I19" s="816"/>
      <c r="J19" s="819"/>
      <c r="K19" s="818"/>
      <c r="L19" s="818"/>
      <c r="M19" s="818"/>
      <c r="N19" s="817"/>
    </row>
    <row r="20" spans="1:14" ht="37.5" customHeight="1">
      <c r="A20" s="1113" t="s">
        <v>1369</v>
      </c>
      <c r="B20" s="1055" t="s">
        <v>1197</v>
      </c>
      <c r="C20" s="17" t="s">
        <v>8</v>
      </c>
      <c r="D20" s="189" t="s">
        <v>20</v>
      </c>
      <c r="E20" s="822" t="s">
        <v>528</v>
      </c>
      <c r="F20" s="113">
        <v>19.239999999999998</v>
      </c>
      <c r="G20" s="113">
        <v>30</v>
      </c>
      <c r="H20" s="86">
        <v>30</v>
      </c>
      <c r="I20" s="1169" t="s">
        <v>530</v>
      </c>
      <c r="J20" s="491" t="s">
        <v>1810</v>
      </c>
      <c r="K20" s="381" t="s">
        <v>136</v>
      </c>
      <c r="L20" s="380" t="s">
        <v>167</v>
      </c>
      <c r="M20" s="409">
        <v>3</v>
      </c>
      <c r="N20" s="144" t="s">
        <v>28</v>
      </c>
    </row>
    <row r="21" spans="1:14" ht="63.75">
      <c r="A21" s="1114"/>
      <c r="B21" s="1046"/>
      <c r="C21" s="61" t="s">
        <v>8</v>
      </c>
      <c r="D21" s="78" t="s">
        <v>20</v>
      </c>
      <c r="E21" s="74"/>
      <c r="F21" s="94"/>
      <c r="G21" s="94"/>
      <c r="H21" s="86"/>
      <c r="I21" s="1170"/>
      <c r="J21" s="22" t="s">
        <v>532</v>
      </c>
      <c r="K21" s="77" t="s">
        <v>533</v>
      </c>
      <c r="L21" s="77" t="s">
        <v>533</v>
      </c>
      <c r="M21" s="77" t="s">
        <v>533</v>
      </c>
      <c r="N21" s="22" t="s">
        <v>28</v>
      </c>
    </row>
    <row r="22" spans="1:14" ht="51">
      <c r="A22" s="1114"/>
      <c r="B22" s="1046"/>
      <c r="C22" s="152" t="s">
        <v>216</v>
      </c>
      <c r="D22" s="80" t="s">
        <v>20</v>
      </c>
      <c r="E22" s="74" t="s">
        <v>528</v>
      </c>
      <c r="F22" s="166">
        <v>2.4</v>
      </c>
      <c r="G22" s="150"/>
      <c r="H22" s="823"/>
      <c r="I22" s="1170"/>
      <c r="J22" s="22" t="s">
        <v>1678</v>
      </c>
      <c r="K22" s="77" t="s">
        <v>8</v>
      </c>
      <c r="L22" s="77"/>
      <c r="M22" s="77"/>
      <c r="N22" s="22" t="s">
        <v>218</v>
      </c>
    </row>
    <row r="23" spans="1:14" ht="89.25">
      <c r="A23" s="1114"/>
      <c r="B23" s="1046"/>
      <c r="C23" s="152" t="s">
        <v>8</v>
      </c>
      <c r="D23" s="80" t="s">
        <v>20</v>
      </c>
      <c r="E23" s="74" t="s">
        <v>528</v>
      </c>
      <c r="F23" s="166">
        <v>4.74</v>
      </c>
      <c r="G23" s="150"/>
      <c r="H23" s="823"/>
      <c r="I23" s="1170"/>
      <c r="J23" s="22" t="s">
        <v>1679</v>
      </c>
      <c r="K23" s="77" t="s">
        <v>10</v>
      </c>
      <c r="L23" s="77"/>
      <c r="M23" s="77"/>
      <c r="N23" s="22" t="s">
        <v>529</v>
      </c>
    </row>
    <row r="24" spans="1:14" ht="25.5">
      <c r="A24" s="1114"/>
      <c r="B24" s="1046"/>
      <c r="C24" s="152" t="s">
        <v>136</v>
      </c>
      <c r="D24" s="80" t="s">
        <v>20</v>
      </c>
      <c r="E24" s="74" t="s">
        <v>528</v>
      </c>
      <c r="F24" s="166">
        <v>1.5</v>
      </c>
      <c r="G24" s="150"/>
      <c r="H24" s="823"/>
      <c r="I24" s="1170"/>
      <c r="J24" s="22" t="s">
        <v>1680</v>
      </c>
      <c r="K24" s="77" t="s">
        <v>8</v>
      </c>
      <c r="L24" s="77"/>
      <c r="M24" s="77"/>
      <c r="N24" s="22" t="s">
        <v>150</v>
      </c>
    </row>
    <row r="25" spans="1:14" ht="26.25" thickBot="1">
      <c r="A25" s="1114"/>
      <c r="B25" s="1046"/>
      <c r="C25" s="152" t="s">
        <v>168</v>
      </c>
      <c r="D25" s="824" t="s">
        <v>20</v>
      </c>
      <c r="E25" s="824" t="s">
        <v>528</v>
      </c>
      <c r="F25" s="166">
        <v>1.1200000000000001</v>
      </c>
      <c r="G25" s="95"/>
      <c r="H25" s="91"/>
      <c r="I25" s="1170"/>
      <c r="J25" s="22" t="s">
        <v>1681</v>
      </c>
      <c r="K25" s="77" t="s">
        <v>8</v>
      </c>
      <c r="L25" s="77"/>
      <c r="M25" s="77"/>
      <c r="N25" s="22" t="s">
        <v>157</v>
      </c>
    </row>
    <row r="26" spans="1:14" ht="13.5" customHeight="1" thickBot="1">
      <c r="A26" s="1084"/>
      <c r="B26" s="1047"/>
      <c r="C26" s="9"/>
      <c r="D26" s="952" t="s">
        <v>16</v>
      </c>
      <c r="E26" s="953"/>
      <c r="F26" s="96">
        <f>SUM(F20:F25)</f>
        <v>28.999999999999996</v>
      </c>
      <c r="G26" s="92">
        <f t="shared" ref="G26:H26" si="2">SUM(G20:G25)</f>
        <v>30</v>
      </c>
      <c r="H26" s="92">
        <f t="shared" si="2"/>
        <v>30</v>
      </c>
      <c r="I26" s="1171"/>
      <c r="J26" s="417"/>
      <c r="K26" s="11"/>
      <c r="L26" s="11"/>
      <c r="M26" s="11"/>
      <c r="N26" s="142"/>
    </row>
    <row r="27" spans="1:14" ht="32.25" customHeight="1">
      <c r="A27" s="1045" t="s">
        <v>1370</v>
      </c>
      <c r="B27" s="1045" t="s">
        <v>537</v>
      </c>
      <c r="C27" s="77" t="s">
        <v>8</v>
      </c>
      <c r="D27" s="78" t="s">
        <v>26</v>
      </c>
      <c r="E27" s="825" t="s">
        <v>528</v>
      </c>
      <c r="F27" s="85">
        <v>151.1</v>
      </c>
      <c r="G27" s="85">
        <v>157.19999999999999</v>
      </c>
      <c r="H27" s="117">
        <v>160.19999999999999</v>
      </c>
      <c r="I27" s="1175" t="s">
        <v>536</v>
      </c>
      <c r="J27" s="22" t="s">
        <v>538</v>
      </c>
      <c r="K27" s="34">
        <v>35</v>
      </c>
      <c r="L27" s="34">
        <v>35</v>
      </c>
      <c r="M27" s="34">
        <v>35</v>
      </c>
      <c r="N27" s="22" t="s">
        <v>529</v>
      </c>
    </row>
    <row r="28" spans="1:14" ht="38.25" customHeight="1">
      <c r="A28" s="1046"/>
      <c r="B28" s="1046"/>
      <c r="C28" s="77" t="s">
        <v>8</v>
      </c>
      <c r="D28" s="79" t="s">
        <v>20</v>
      </c>
      <c r="E28" s="826" t="s">
        <v>528</v>
      </c>
      <c r="F28" s="134">
        <v>10.1</v>
      </c>
      <c r="G28" s="150">
        <v>10</v>
      </c>
      <c r="H28" s="134">
        <v>10</v>
      </c>
      <c r="I28" s="1176"/>
      <c r="J28" s="22" t="s">
        <v>539</v>
      </c>
      <c r="K28" s="34">
        <v>1200</v>
      </c>
      <c r="L28" s="34">
        <v>1200</v>
      </c>
      <c r="M28" s="34">
        <v>1200</v>
      </c>
      <c r="N28" s="22" t="s">
        <v>529</v>
      </c>
    </row>
    <row r="29" spans="1:14" ht="89.25">
      <c r="A29" s="1046"/>
      <c r="B29" s="1046"/>
      <c r="C29" s="61" t="s">
        <v>8</v>
      </c>
      <c r="D29" s="79" t="s">
        <v>26</v>
      </c>
      <c r="E29" s="826" t="s">
        <v>528</v>
      </c>
      <c r="F29" s="85"/>
      <c r="G29" s="85"/>
      <c r="H29" s="85"/>
      <c r="I29" s="1176"/>
      <c r="J29" s="22" t="s">
        <v>540</v>
      </c>
      <c r="K29" s="34">
        <v>4</v>
      </c>
      <c r="L29" s="34">
        <v>4</v>
      </c>
      <c r="M29" s="34">
        <v>4</v>
      </c>
      <c r="N29" s="22" t="s">
        <v>529</v>
      </c>
    </row>
    <row r="30" spans="1:14" ht="51">
      <c r="A30" s="1046"/>
      <c r="B30" s="1046"/>
      <c r="C30" s="77" t="s">
        <v>8</v>
      </c>
      <c r="D30" s="79" t="s">
        <v>26</v>
      </c>
      <c r="E30" s="826" t="s">
        <v>528</v>
      </c>
      <c r="F30" s="85"/>
      <c r="G30" s="85"/>
      <c r="H30" s="85"/>
      <c r="I30" s="1176"/>
      <c r="J30" s="22" t="s">
        <v>541</v>
      </c>
      <c r="K30" s="34">
        <v>1</v>
      </c>
      <c r="L30" s="34">
        <v>1</v>
      </c>
      <c r="M30" s="34">
        <v>1</v>
      </c>
      <c r="N30" s="22" t="s">
        <v>529</v>
      </c>
    </row>
    <row r="31" spans="1:14" ht="51.75" thickBot="1">
      <c r="A31" s="1046"/>
      <c r="B31" s="1046"/>
      <c r="C31" s="77" t="s">
        <v>8</v>
      </c>
      <c r="D31" s="79" t="s">
        <v>26</v>
      </c>
      <c r="E31" s="826" t="s">
        <v>528</v>
      </c>
      <c r="F31" s="134"/>
      <c r="G31" s="150"/>
      <c r="H31" s="134"/>
      <c r="I31" s="1176"/>
      <c r="J31" s="22" t="s">
        <v>542</v>
      </c>
      <c r="K31" s="34">
        <v>4</v>
      </c>
      <c r="L31" s="34">
        <v>4</v>
      </c>
      <c r="M31" s="34">
        <v>4</v>
      </c>
      <c r="N31" s="22" t="s">
        <v>529</v>
      </c>
    </row>
    <row r="32" spans="1:14" s="18" customFormat="1" ht="13.5" customHeight="1" thickBot="1">
      <c r="A32" s="1047"/>
      <c r="B32" s="1047"/>
      <c r="C32" s="240"/>
      <c r="D32" s="956" t="s">
        <v>16</v>
      </c>
      <c r="E32" s="1027"/>
      <c r="F32" s="133">
        <f t="shared" ref="F32" si="3">SUM(F27:F31)</f>
        <v>161.19999999999999</v>
      </c>
      <c r="G32" s="133">
        <f>SUM(G27:G31)</f>
        <v>167.2</v>
      </c>
      <c r="H32" s="133">
        <f>SUM(H27:H31)</f>
        <v>170.2</v>
      </c>
      <c r="I32" s="1177"/>
      <c r="J32" s="22"/>
      <c r="K32" s="34"/>
      <c r="L32" s="34"/>
      <c r="M32" s="34"/>
      <c r="N32" s="22"/>
    </row>
    <row r="33" spans="1:14" ht="33.75" customHeight="1">
      <c r="A33" s="1045" t="s">
        <v>1373</v>
      </c>
      <c r="B33" s="1045" t="s">
        <v>543</v>
      </c>
      <c r="C33" s="77" t="s">
        <v>8</v>
      </c>
      <c r="D33" s="78" t="s">
        <v>20</v>
      </c>
      <c r="E33" s="820" t="s">
        <v>528</v>
      </c>
      <c r="F33" s="117">
        <v>11</v>
      </c>
      <c r="G33" s="117">
        <v>36</v>
      </c>
      <c r="H33" s="117">
        <v>37</v>
      </c>
      <c r="I33" s="1175"/>
      <c r="J33" s="22" t="s">
        <v>544</v>
      </c>
      <c r="K33" s="34">
        <v>25</v>
      </c>
      <c r="L33" s="34">
        <v>25</v>
      </c>
      <c r="M33" s="34">
        <v>25</v>
      </c>
      <c r="N33" s="22" t="s">
        <v>28</v>
      </c>
    </row>
    <row r="34" spans="1:14" ht="13.5" thickBot="1">
      <c r="A34" s="1046"/>
      <c r="B34" s="1046"/>
      <c r="C34" s="77"/>
      <c r="D34" s="79"/>
      <c r="E34" s="821"/>
      <c r="F34" s="589"/>
      <c r="G34" s="589"/>
      <c r="H34" s="589"/>
      <c r="I34" s="1176"/>
      <c r="J34" s="22"/>
      <c r="K34" s="34"/>
      <c r="L34" s="34"/>
      <c r="M34" s="34"/>
      <c r="N34" s="22"/>
    </row>
    <row r="35" spans="1:14" ht="13.5" customHeight="1" thickBot="1">
      <c r="A35" s="1047"/>
      <c r="B35" s="1047"/>
      <c r="C35" s="77"/>
      <c r="D35" s="977" t="s">
        <v>16</v>
      </c>
      <c r="E35" s="1027"/>
      <c r="F35" s="133">
        <f t="shared" ref="F35" si="4">SUM(F33+F34)</f>
        <v>11</v>
      </c>
      <c r="G35" s="96">
        <f t="shared" ref="G35:H35" si="5">SUM(G33+G34)</f>
        <v>36</v>
      </c>
      <c r="H35" s="133">
        <f t="shared" si="5"/>
        <v>37</v>
      </c>
      <c r="I35" s="1177"/>
      <c r="J35" s="22"/>
      <c r="K35" s="34"/>
      <c r="L35" s="34"/>
      <c r="M35" s="34"/>
      <c r="N35" s="22"/>
    </row>
    <row r="36" spans="1:14" ht="12.75" customHeight="1">
      <c r="A36" s="1045" t="s">
        <v>1374</v>
      </c>
      <c r="B36" s="1045" t="s">
        <v>545</v>
      </c>
      <c r="C36" s="61" t="s">
        <v>8</v>
      </c>
      <c r="D36" s="78" t="s">
        <v>20</v>
      </c>
      <c r="E36" s="111" t="s">
        <v>528</v>
      </c>
      <c r="F36" s="85"/>
      <c r="G36" s="85">
        <v>10</v>
      </c>
      <c r="H36" s="85">
        <v>10</v>
      </c>
      <c r="I36" s="1175"/>
      <c r="J36" s="491" t="s">
        <v>546</v>
      </c>
      <c r="K36" s="827"/>
      <c r="L36" s="827">
        <v>4</v>
      </c>
      <c r="M36" s="827">
        <v>4</v>
      </c>
      <c r="N36" s="22" t="s">
        <v>28</v>
      </c>
    </row>
    <row r="37" spans="1:14" s="18" customFormat="1" ht="13.5" thickBot="1">
      <c r="A37" s="1046"/>
      <c r="B37" s="1046"/>
      <c r="C37" s="61"/>
      <c r="D37" s="105"/>
      <c r="E37" s="39"/>
      <c r="F37" s="432"/>
      <c r="G37" s="432"/>
      <c r="H37" s="208"/>
      <c r="I37" s="1176"/>
      <c r="J37" s="402"/>
      <c r="K37" s="7"/>
      <c r="L37" s="7"/>
      <c r="M37" s="7"/>
      <c r="N37" s="144"/>
    </row>
    <row r="38" spans="1:14" s="18" customFormat="1" ht="13.5" customHeight="1" thickBot="1">
      <c r="A38" s="1047"/>
      <c r="B38" s="1047"/>
      <c r="C38" s="152"/>
      <c r="D38" s="956" t="s">
        <v>16</v>
      </c>
      <c r="E38" s="1027"/>
      <c r="F38" s="92">
        <f>SUM(F36:F37)</f>
        <v>0</v>
      </c>
      <c r="G38" s="92">
        <f t="shared" ref="G38:H38" si="6">SUM(G36:G37)</f>
        <v>10</v>
      </c>
      <c r="H38" s="133">
        <f t="shared" si="6"/>
        <v>10</v>
      </c>
      <c r="I38" s="1177"/>
      <c r="J38" s="417"/>
      <c r="K38" s="11"/>
      <c r="L38" s="11"/>
      <c r="M38" s="11"/>
      <c r="N38" s="142"/>
    </row>
    <row r="39" spans="1:14" ht="29.25" customHeight="1">
      <c r="A39" s="1113" t="s">
        <v>1375</v>
      </c>
      <c r="B39" s="1045" t="s">
        <v>548</v>
      </c>
      <c r="C39" s="61" t="s">
        <v>8</v>
      </c>
      <c r="D39" s="72" t="s">
        <v>20</v>
      </c>
      <c r="E39" s="828" t="s">
        <v>528</v>
      </c>
      <c r="F39" s="97">
        <v>27</v>
      </c>
      <c r="G39" s="432">
        <v>15</v>
      </c>
      <c r="H39" s="208">
        <v>15</v>
      </c>
      <c r="I39" s="1169" t="s">
        <v>547</v>
      </c>
      <c r="J39" s="402" t="s">
        <v>549</v>
      </c>
      <c r="K39" s="7" t="s">
        <v>9</v>
      </c>
      <c r="L39" s="7" t="s">
        <v>9</v>
      </c>
      <c r="M39" s="7" t="s">
        <v>9</v>
      </c>
      <c r="N39" s="144" t="s">
        <v>28</v>
      </c>
    </row>
    <row r="40" spans="1:14" ht="13.5" thickBot="1">
      <c r="A40" s="1114"/>
      <c r="B40" s="1046"/>
      <c r="C40" s="61"/>
      <c r="D40" s="105"/>
      <c r="E40" s="39"/>
      <c r="F40" s="97"/>
      <c r="G40" s="432"/>
      <c r="H40" s="208"/>
      <c r="I40" s="1170"/>
      <c r="J40" s="402"/>
      <c r="K40" s="7"/>
      <c r="L40" s="7"/>
      <c r="M40" s="7"/>
      <c r="N40" s="144"/>
    </row>
    <row r="41" spans="1:14" ht="19.5" customHeight="1" thickBot="1">
      <c r="A41" s="1084"/>
      <c r="B41" s="1047"/>
      <c r="C41" s="152"/>
      <c r="D41" s="956" t="s">
        <v>16</v>
      </c>
      <c r="E41" s="1027"/>
      <c r="F41" s="92">
        <f t="shared" ref="F41" si="7">SUM(F39:F40)</f>
        <v>27</v>
      </c>
      <c r="G41" s="92">
        <f t="shared" ref="G41:H41" si="8">SUM(G39:G40)</f>
        <v>15</v>
      </c>
      <c r="H41" s="133">
        <f t="shared" si="8"/>
        <v>15</v>
      </c>
      <c r="I41" s="1171"/>
      <c r="J41" s="417"/>
      <c r="K41" s="11"/>
      <c r="L41" s="11"/>
      <c r="M41" s="11"/>
      <c r="N41" s="142"/>
    </row>
    <row r="42" spans="1:14" ht="12.75" customHeight="1">
      <c r="A42" s="1113" t="s">
        <v>1376</v>
      </c>
      <c r="B42" s="1045" t="s">
        <v>551</v>
      </c>
      <c r="C42" s="61" t="s">
        <v>8</v>
      </c>
      <c r="D42" s="72" t="s">
        <v>20</v>
      </c>
      <c r="E42" s="828" t="s">
        <v>528</v>
      </c>
      <c r="F42" s="97"/>
      <c r="G42" s="432"/>
      <c r="H42" s="208"/>
      <c r="I42" s="1169" t="s">
        <v>550</v>
      </c>
      <c r="J42" s="22" t="s">
        <v>1017</v>
      </c>
      <c r="K42" s="34">
        <v>1</v>
      </c>
      <c r="L42" s="7"/>
      <c r="M42" s="7"/>
      <c r="N42" s="144" t="s">
        <v>28</v>
      </c>
    </row>
    <row r="43" spans="1:14" ht="13.5" thickBot="1">
      <c r="A43" s="1114"/>
      <c r="B43" s="1046"/>
      <c r="C43" s="77" t="s">
        <v>697</v>
      </c>
      <c r="D43" s="79" t="s">
        <v>1821</v>
      </c>
      <c r="E43" s="821" t="s">
        <v>528</v>
      </c>
      <c r="F43" s="589">
        <v>18.100000000000001</v>
      </c>
      <c r="G43" s="589"/>
      <c r="H43" s="589"/>
      <c r="I43" s="1170"/>
      <c r="J43" s="22" t="s">
        <v>1016</v>
      </c>
      <c r="K43" s="34">
        <v>1</v>
      </c>
      <c r="L43" s="7"/>
      <c r="M43" s="7"/>
      <c r="N43" s="144" t="s">
        <v>28</v>
      </c>
    </row>
    <row r="44" spans="1:14" ht="13.5" customHeight="1" thickBot="1">
      <c r="A44" s="1084"/>
      <c r="B44" s="1047"/>
      <c r="C44" s="152"/>
      <c r="D44" s="956" t="s">
        <v>16</v>
      </c>
      <c r="E44" s="1027"/>
      <c r="F44" s="92">
        <f t="shared" ref="F44" si="9">SUM(F42:F43)</f>
        <v>18.100000000000001</v>
      </c>
      <c r="G44" s="92">
        <f t="shared" ref="G44:H44" si="10">SUM(G42:G43)</f>
        <v>0</v>
      </c>
      <c r="H44" s="133">
        <f t="shared" si="10"/>
        <v>0</v>
      </c>
      <c r="I44" s="1171"/>
      <c r="J44" s="417"/>
      <c r="K44" s="11"/>
      <c r="L44" s="11"/>
      <c r="M44" s="11"/>
      <c r="N44" s="142"/>
    </row>
    <row r="45" spans="1:14" ht="25.5">
      <c r="A45" s="1113" t="s">
        <v>1377</v>
      </c>
      <c r="B45" s="1045" t="s">
        <v>552</v>
      </c>
      <c r="C45" s="61" t="s">
        <v>8</v>
      </c>
      <c r="D45" s="8" t="s">
        <v>20</v>
      </c>
      <c r="E45" s="82" t="s">
        <v>528</v>
      </c>
      <c r="F45" s="97">
        <v>5.3</v>
      </c>
      <c r="G45" s="97"/>
      <c r="H45" s="85"/>
      <c r="I45" s="1169"/>
      <c r="J45" s="402" t="s">
        <v>553</v>
      </c>
      <c r="K45" s="77" t="s">
        <v>531</v>
      </c>
      <c r="L45" s="77" t="s">
        <v>531</v>
      </c>
      <c r="M45" s="77" t="s">
        <v>531</v>
      </c>
      <c r="N45" s="144" t="s">
        <v>28</v>
      </c>
    </row>
    <row r="46" spans="1:14" ht="13.5" thickBot="1">
      <c r="A46" s="1114"/>
      <c r="B46" s="1046"/>
      <c r="C46" s="61"/>
      <c r="D46" s="21"/>
      <c r="E46" s="75"/>
      <c r="F46" s="97"/>
      <c r="G46" s="97"/>
      <c r="H46" s="85"/>
      <c r="I46" s="1170"/>
      <c r="J46" s="402"/>
      <c r="K46" s="77"/>
      <c r="L46" s="77"/>
      <c r="M46" s="77"/>
      <c r="N46" s="144"/>
    </row>
    <row r="47" spans="1:14" ht="13.5" customHeight="1" thickBot="1">
      <c r="A47" s="1084"/>
      <c r="B47" s="1047"/>
      <c r="C47" s="152"/>
      <c r="D47" s="956" t="s">
        <v>16</v>
      </c>
      <c r="E47" s="1027"/>
      <c r="F47" s="92">
        <f t="shared" ref="F47" si="11">SUM(F45:F46)</f>
        <v>5.3</v>
      </c>
      <c r="G47" s="92">
        <f>SUM(G45:G46)</f>
        <v>0</v>
      </c>
      <c r="H47" s="133">
        <f>SUM(H45:H46)</f>
        <v>0</v>
      </c>
      <c r="I47" s="1171"/>
      <c r="J47" s="417"/>
      <c r="K47" s="11"/>
      <c r="L47" s="11"/>
      <c r="M47" s="11"/>
      <c r="N47" s="142"/>
    </row>
    <row r="48" spans="1:14" s="18" customFormat="1" ht="33.75" customHeight="1">
      <c r="A48" s="1113" t="s">
        <v>1378</v>
      </c>
      <c r="B48" s="1048" t="s">
        <v>1497</v>
      </c>
      <c r="C48" s="34">
        <v>1</v>
      </c>
      <c r="D48" s="78" t="s">
        <v>20</v>
      </c>
      <c r="E48" s="109" t="s">
        <v>528</v>
      </c>
      <c r="F48" s="146">
        <v>30</v>
      </c>
      <c r="G48" s="146">
        <v>10</v>
      </c>
      <c r="H48" s="117">
        <v>10</v>
      </c>
      <c r="I48" s="1166"/>
      <c r="J48" s="22" t="s">
        <v>554</v>
      </c>
      <c r="K48" s="34">
        <v>24</v>
      </c>
      <c r="L48" s="34">
        <v>24</v>
      </c>
      <c r="M48" s="34">
        <v>24</v>
      </c>
      <c r="N48" s="22" t="s">
        <v>28</v>
      </c>
    </row>
    <row r="49" spans="1:14" ht="13.5" thickBot="1">
      <c r="A49" s="1114"/>
      <c r="B49" s="1049"/>
      <c r="C49" s="34"/>
      <c r="D49" s="78"/>
      <c r="E49" s="109"/>
      <c r="F49" s="149"/>
      <c r="G49" s="433"/>
      <c r="H49" s="161"/>
      <c r="I49" s="1167"/>
      <c r="J49" s="56"/>
      <c r="K49" s="178"/>
      <c r="L49" s="178"/>
      <c r="M49" s="178"/>
      <c r="N49" s="56"/>
    </row>
    <row r="50" spans="1:14" ht="13.5" customHeight="1" thickBot="1">
      <c r="A50" s="1084"/>
      <c r="B50" s="1056"/>
      <c r="C50" s="34"/>
      <c r="D50" s="977" t="s">
        <v>16</v>
      </c>
      <c r="E50" s="1027"/>
      <c r="F50" s="96">
        <f t="shared" ref="F50" si="12">SUM(F48:F49)</f>
        <v>30</v>
      </c>
      <c r="G50" s="322">
        <f t="shared" ref="G50:H50" si="13">SUM(G48:G49)</f>
        <v>10</v>
      </c>
      <c r="H50" s="332">
        <f t="shared" si="13"/>
        <v>10</v>
      </c>
      <c r="I50" s="1168"/>
      <c r="J50" s="817"/>
      <c r="K50" s="818"/>
      <c r="L50" s="818"/>
      <c r="M50" s="818"/>
      <c r="N50" s="817"/>
    </row>
    <row r="51" spans="1:14" s="18" customFormat="1" ht="33.75" customHeight="1">
      <c r="A51" s="1113" t="s">
        <v>1379</v>
      </c>
      <c r="B51" s="1048" t="s">
        <v>1694</v>
      </c>
      <c r="C51" s="34">
        <v>1</v>
      </c>
      <c r="D51" s="78" t="s">
        <v>20</v>
      </c>
      <c r="E51" s="829" t="s">
        <v>1777</v>
      </c>
      <c r="F51" s="146">
        <v>30</v>
      </c>
      <c r="G51" s="146">
        <v>30</v>
      </c>
      <c r="H51" s="117">
        <v>30</v>
      </c>
      <c r="I51" s="1166"/>
      <c r="J51" s="22" t="s">
        <v>1695</v>
      </c>
      <c r="K51" s="77" t="s">
        <v>681</v>
      </c>
      <c r="L51" s="34">
        <v>10</v>
      </c>
      <c r="M51" s="34">
        <v>9</v>
      </c>
      <c r="N51" s="22" t="s">
        <v>28</v>
      </c>
    </row>
    <row r="52" spans="1:14" ht="13.5" thickBot="1">
      <c r="A52" s="1114"/>
      <c r="B52" s="1049"/>
      <c r="C52" s="34">
        <v>1</v>
      </c>
      <c r="D52" s="78" t="s">
        <v>20</v>
      </c>
      <c r="E52" s="109" t="s">
        <v>1777</v>
      </c>
      <c r="F52" s="149">
        <v>15</v>
      </c>
      <c r="G52" s="433"/>
      <c r="H52" s="161"/>
      <c r="I52" s="1167"/>
      <c r="J52" s="56"/>
      <c r="K52" s="178"/>
      <c r="L52" s="178"/>
      <c r="M52" s="178"/>
      <c r="N52" s="56" t="s">
        <v>28</v>
      </c>
    </row>
    <row r="53" spans="1:14" ht="13.5" customHeight="1" thickBot="1">
      <c r="A53" s="1084"/>
      <c r="B53" s="1056"/>
      <c r="C53" s="34"/>
      <c r="D53" s="977" t="s">
        <v>16</v>
      </c>
      <c r="E53" s="1027"/>
      <c r="F53" s="96">
        <f t="shared" ref="F53:H53" si="14">SUM(F51:F52)</f>
        <v>45</v>
      </c>
      <c r="G53" s="322">
        <f t="shared" si="14"/>
        <v>30</v>
      </c>
      <c r="H53" s="332">
        <f t="shared" si="14"/>
        <v>30</v>
      </c>
      <c r="I53" s="1168"/>
      <c r="J53" s="817"/>
      <c r="K53" s="818"/>
      <c r="L53" s="818"/>
      <c r="M53" s="818"/>
      <c r="N53" s="817"/>
    </row>
    <row r="54" spans="1:14" s="18" customFormat="1" ht="33.75" customHeight="1">
      <c r="A54" s="1113" t="s">
        <v>1380</v>
      </c>
      <c r="B54" s="1049" t="s">
        <v>1663</v>
      </c>
      <c r="C54" s="34">
        <v>1</v>
      </c>
      <c r="D54" s="78" t="s">
        <v>20</v>
      </c>
      <c r="E54" s="829" t="s">
        <v>571</v>
      </c>
      <c r="F54" s="146">
        <v>30</v>
      </c>
      <c r="G54" s="146"/>
      <c r="H54" s="117"/>
      <c r="I54" s="1166"/>
      <c r="J54" s="22" t="s">
        <v>1687</v>
      </c>
      <c r="K54" s="77" t="s">
        <v>9</v>
      </c>
      <c r="L54" s="34">
        <v>2</v>
      </c>
      <c r="M54" s="34"/>
      <c r="N54" s="22" t="s">
        <v>28</v>
      </c>
    </row>
    <row r="55" spans="1:14" ht="13.5" thickBot="1">
      <c r="A55" s="1114"/>
      <c r="B55" s="1049"/>
      <c r="C55" s="34"/>
      <c r="D55" s="78"/>
      <c r="E55" s="109"/>
      <c r="F55" s="149"/>
      <c r="G55" s="433"/>
      <c r="H55" s="161"/>
      <c r="I55" s="1167"/>
      <c r="J55" s="56"/>
      <c r="K55" s="178"/>
      <c r="L55" s="178"/>
      <c r="M55" s="178"/>
      <c r="N55" s="56"/>
    </row>
    <row r="56" spans="1:14" ht="13.5" customHeight="1" thickBot="1">
      <c r="A56" s="1084"/>
      <c r="B56" s="1050"/>
      <c r="C56" s="34"/>
      <c r="D56" s="977" t="s">
        <v>16</v>
      </c>
      <c r="E56" s="1027"/>
      <c r="F56" s="96">
        <f t="shared" ref="F56" si="15">SUM(F54:F55)</f>
        <v>30</v>
      </c>
      <c r="G56" s="322">
        <f t="shared" ref="G56:H56" si="16">SUM(G54:G55)</f>
        <v>0</v>
      </c>
      <c r="H56" s="332">
        <f t="shared" si="16"/>
        <v>0</v>
      </c>
      <c r="I56" s="1168"/>
      <c r="J56" s="817"/>
      <c r="K56" s="818"/>
      <c r="L56" s="818"/>
      <c r="M56" s="818"/>
      <c r="N56" s="817"/>
    </row>
    <row r="57" spans="1:14" ht="13.5" thickBot="1">
      <c r="A57" s="645" t="s">
        <v>1368</v>
      </c>
      <c r="B57" s="1195" t="s">
        <v>15</v>
      </c>
      <c r="C57" s="1196"/>
      <c r="D57" s="1196"/>
      <c r="E57" s="1197"/>
      <c r="F57" s="332">
        <f>F26+F32+F35+F38+F41+F44+F47+F50+F53+F56</f>
        <v>356.6</v>
      </c>
      <c r="G57" s="332">
        <f t="shared" ref="G57:H57" si="17">G26+G32+G35+G38+G41+G44+G47+G50+G53+G56</f>
        <v>298.2</v>
      </c>
      <c r="H57" s="332">
        <f t="shared" si="17"/>
        <v>302.2</v>
      </c>
      <c r="I57" s="522"/>
      <c r="J57" s="817"/>
      <c r="K57" s="818"/>
      <c r="L57" s="818"/>
      <c r="M57" s="818"/>
      <c r="N57" s="817"/>
    </row>
    <row r="58" spans="1:14" s="18" customFormat="1" ht="13.5" thickBot="1">
      <c r="A58" s="645" t="s">
        <v>4</v>
      </c>
      <c r="B58" s="956" t="s">
        <v>17</v>
      </c>
      <c r="C58" s="957"/>
      <c r="D58" s="957"/>
      <c r="E58" s="1027"/>
      <c r="F58" s="332">
        <f t="shared" ref="F58:H58" si="18">F18+F57</f>
        <v>356.6</v>
      </c>
      <c r="G58" s="332">
        <f t="shared" si="18"/>
        <v>1099.2</v>
      </c>
      <c r="H58" s="332">
        <f t="shared" si="18"/>
        <v>732.2</v>
      </c>
      <c r="I58" s="522"/>
      <c r="J58" s="817"/>
      <c r="K58" s="818"/>
      <c r="L58" s="818"/>
      <c r="M58" s="818"/>
      <c r="N58" s="817"/>
    </row>
    <row r="59" spans="1:14" ht="29.25" customHeight="1" thickBot="1">
      <c r="A59" s="830" t="s">
        <v>5</v>
      </c>
      <c r="B59" s="1051" t="s">
        <v>555</v>
      </c>
      <c r="C59" s="1052"/>
      <c r="D59" s="1052"/>
      <c r="E59" s="1052"/>
      <c r="F59" s="141"/>
      <c r="G59" s="141"/>
      <c r="H59" s="141"/>
      <c r="I59" s="816"/>
      <c r="J59" s="817"/>
      <c r="K59" s="818"/>
      <c r="L59" s="818"/>
      <c r="M59" s="818"/>
      <c r="N59" s="817"/>
    </row>
    <row r="60" spans="1:14" ht="35.25" customHeight="1" thickBot="1">
      <c r="A60" s="644" t="s">
        <v>1419</v>
      </c>
      <c r="B60" s="1182" t="s">
        <v>556</v>
      </c>
      <c r="C60" s="1183"/>
      <c r="D60" s="1183"/>
      <c r="E60" s="1183"/>
      <c r="F60" s="831"/>
      <c r="G60" s="831"/>
      <c r="H60" s="831"/>
      <c r="I60" s="832"/>
      <c r="J60" s="819"/>
      <c r="K60" s="818"/>
      <c r="L60" s="818"/>
      <c r="M60" s="818"/>
      <c r="N60" s="817"/>
    </row>
    <row r="61" spans="1:14" ht="86.45" customHeight="1">
      <c r="A61" s="1045" t="s">
        <v>1597</v>
      </c>
      <c r="B61" s="1055" t="s">
        <v>558</v>
      </c>
      <c r="C61" s="77" t="s">
        <v>559</v>
      </c>
      <c r="D61" s="36" t="s">
        <v>20</v>
      </c>
      <c r="E61" s="828" t="s">
        <v>528</v>
      </c>
      <c r="F61" s="100"/>
      <c r="G61" s="833">
        <v>50</v>
      </c>
      <c r="H61" s="326"/>
      <c r="I61" s="1175" t="s">
        <v>557</v>
      </c>
      <c r="J61" s="402" t="s">
        <v>560</v>
      </c>
      <c r="K61" s="834"/>
      <c r="L61" s="49">
        <v>1</v>
      </c>
      <c r="M61" s="834"/>
      <c r="N61" s="22" t="s">
        <v>561</v>
      </c>
    </row>
    <row r="62" spans="1:14" s="18" customFormat="1" ht="13.5" thickBot="1">
      <c r="A62" s="1046"/>
      <c r="B62" s="1046"/>
      <c r="C62" s="58"/>
      <c r="D62" s="377"/>
      <c r="E62" s="228"/>
      <c r="F62" s="579"/>
      <c r="G62" s="573"/>
      <c r="H62" s="579"/>
      <c r="I62" s="1176"/>
      <c r="J62" s="402"/>
      <c r="K62" s="402"/>
      <c r="L62" s="402"/>
      <c r="M62" s="402"/>
      <c r="N62" s="22"/>
    </row>
    <row r="63" spans="1:14" s="18" customFormat="1" ht="13.5" customHeight="1" thickBot="1">
      <c r="A63" s="1047"/>
      <c r="B63" s="1047"/>
      <c r="C63" s="240"/>
      <c r="D63" s="956" t="s">
        <v>16</v>
      </c>
      <c r="E63" s="1027"/>
      <c r="F63" s="341">
        <f t="shared" ref="F63" si="19">SUM(F61+F62)</f>
        <v>0</v>
      </c>
      <c r="G63" s="96">
        <f>SUM(G61:G62)</f>
        <v>50</v>
      </c>
      <c r="H63" s="133">
        <f>SUM(H61:H62)</f>
        <v>0</v>
      </c>
      <c r="I63" s="1177"/>
      <c r="J63" s="402"/>
      <c r="K63" s="34"/>
      <c r="L63" s="34"/>
      <c r="M63" s="34"/>
      <c r="N63" s="22"/>
    </row>
    <row r="64" spans="1:14" ht="34.15" customHeight="1">
      <c r="A64" s="1045" t="s">
        <v>1465</v>
      </c>
      <c r="B64" s="1045" t="s">
        <v>1154</v>
      </c>
      <c r="C64" s="77" t="s">
        <v>8</v>
      </c>
      <c r="D64" s="36" t="s">
        <v>20</v>
      </c>
      <c r="E64" s="828" t="s">
        <v>528</v>
      </c>
      <c r="F64" s="100">
        <v>24</v>
      </c>
      <c r="G64" s="326">
        <v>143</v>
      </c>
      <c r="H64" s="326">
        <v>144</v>
      </c>
      <c r="I64" s="1175"/>
      <c r="J64" s="402" t="s">
        <v>1743</v>
      </c>
      <c r="K64" s="834"/>
      <c r="L64" s="76"/>
      <c r="M64" s="76" t="s">
        <v>1744</v>
      </c>
      <c r="N64" s="22" t="s">
        <v>28</v>
      </c>
    </row>
    <row r="65" spans="1:14" s="18" customFormat="1" ht="49.15" customHeight="1" thickBot="1">
      <c r="A65" s="1046"/>
      <c r="B65" s="1046"/>
      <c r="C65" s="58" t="s">
        <v>8</v>
      </c>
      <c r="D65" s="377" t="s">
        <v>79</v>
      </c>
      <c r="E65" s="228"/>
      <c r="F65" s="579"/>
      <c r="G65" s="579">
        <v>1125</v>
      </c>
      <c r="H65" s="579">
        <v>1125.2</v>
      </c>
      <c r="I65" s="1176"/>
      <c r="J65" s="402" t="s">
        <v>1741</v>
      </c>
      <c r="K65" s="402"/>
      <c r="L65" s="834"/>
      <c r="M65" s="76" t="s">
        <v>1742</v>
      </c>
      <c r="N65" s="22" t="s">
        <v>28</v>
      </c>
    </row>
    <row r="66" spans="1:14" s="18" customFormat="1" ht="25.9" customHeight="1" thickBot="1">
      <c r="A66" s="1047"/>
      <c r="B66" s="1060"/>
      <c r="C66" s="240"/>
      <c r="D66" s="956" t="s">
        <v>16</v>
      </c>
      <c r="E66" s="1027"/>
      <c r="F66" s="341">
        <f t="shared" ref="F66" si="20">SUM(F64+F65)</f>
        <v>24</v>
      </c>
      <c r="G66" s="133">
        <f>SUM(G64:G65)</f>
        <v>1268</v>
      </c>
      <c r="H66" s="133">
        <f>SUM(H64:H65)</f>
        <v>1269.2</v>
      </c>
      <c r="I66" s="1177"/>
      <c r="J66" s="402" t="s">
        <v>1043</v>
      </c>
      <c r="K66" s="34"/>
      <c r="L66" s="34">
        <v>3</v>
      </c>
      <c r="M66" s="34"/>
      <c r="N66" s="22"/>
    </row>
    <row r="67" spans="1:14" ht="13.5" thickBot="1">
      <c r="A67" s="645" t="s">
        <v>1419</v>
      </c>
      <c r="B67" s="1179" t="s">
        <v>15</v>
      </c>
      <c r="C67" s="1180"/>
      <c r="D67" s="1180"/>
      <c r="E67" s="1181"/>
      <c r="F67" s="332">
        <f>F63+F66</f>
        <v>24</v>
      </c>
      <c r="G67" s="332">
        <f t="shared" ref="G67:H67" si="21">G63+G66</f>
        <v>1318</v>
      </c>
      <c r="H67" s="332">
        <f t="shared" si="21"/>
        <v>1269.2</v>
      </c>
      <c r="I67" s="522"/>
      <c r="J67" s="817"/>
      <c r="K67" s="818"/>
      <c r="L67" s="818"/>
      <c r="M67" s="818"/>
      <c r="N67" s="817"/>
    </row>
    <row r="68" spans="1:14" ht="46.5" customHeight="1" thickBot="1">
      <c r="A68" s="644" t="s">
        <v>1427</v>
      </c>
      <c r="B68" s="1090" t="s">
        <v>562</v>
      </c>
      <c r="C68" s="1004"/>
      <c r="D68" s="1004"/>
      <c r="E68" s="1004"/>
      <c r="F68" s="319"/>
      <c r="G68" s="319"/>
      <c r="H68" s="319"/>
      <c r="I68" s="835"/>
      <c r="J68" s="817"/>
      <c r="K68" s="818"/>
      <c r="L68" s="818"/>
      <c r="M68" s="818"/>
      <c r="N68" s="817"/>
    </row>
    <row r="69" spans="1:14" ht="38.25">
      <c r="A69" s="1113" t="s">
        <v>1466</v>
      </c>
      <c r="B69" s="1059" t="s">
        <v>563</v>
      </c>
      <c r="C69" s="34">
        <v>1</v>
      </c>
      <c r="D69" s="79" t="s">
        <v>20</v>
      </c>
      <c r="E69" s="836" t="s">
        <v>325</v>
      </c>
      <c r="F69" s="146">
        <v>73.7</v>
      </c>
      <c r="G69" s="146">
        <v>90</v>
      </c>
      <c r="H69" s="117">
        <v>90</v>
      </c>
      <c r="I69" s="1166"/>
      <c r="J69" s="22" t="s">
        <v>564</v>
      </c>
      <c r="K69" s="34">
        <v>400</v>
      </c>
      <c r="L69" s="34">
        <v>400</v>
      </c>
      <c r="M69" s="34">
        <v>400</v>
      </c>
      <c r="N69" s="56" t="s">
        <v>28</v>
      </c>
    </row>
    <row r="70" spans="1:14" ht="13.5" thickBot="1">
      <c r="A70" s="1114"/>
      <c r="B70" s="1049"/>
      <c r="C70" s="178"/>
      <c r="D70" s="343"/>
      <c r="E70" s="837"/>
      <c r="F70" s="149"/>
      <c r="G70" s="150"/>
      <c r="H70" s="134"/>
      <c r="I70" s="1167"/>
      <c r="J70" s="56"/>
      <c r="K70" s="178"/>
      <c r="L70" s="178"/>
      <c r="M70" s="178"/>
      <c r="N70" s="56"/>
    </row>
    <row r="71" spans="1:14" ht="13.5" customHeight="1" thickBot="1">
      <c r="A71" s="1084"/>
      <c r="B71" s="1056"/>
      <c r="C71" s="178"/>
      <c r="D71" s="1174" t="s">
        <v>16</v>
      </c>
      <c r="E71" s="1173"/>
      <c r="F71" s="96">
        <f t="shared" ref="F71" si="22">SUM(F69:F70)</f>
        <v>73.7</v>
      </c>
      <c r="G71" s="96">
        <f t="shared" ref="G71:H71" si="23">SUM(G69:G70)</f>
        <v>90</v>
      </c>
      <c r="H71" s="133">
        <f t="shared" si="23"/>
        <v>90</v>
      </c>
      <c r="I71" s="1168"/>
      <c r="J71" s="56"/>
      <c r="K71" s="178"/>
      <c r="L71" s="178"/>
      <c r="M71" s="178"/>
      <c r="N71" s="56"/>
    </row>
    <row r="72" spans="1:14" ht="63.75">
      <c r="A72" s="1045" t="s">
        <v>1429</v>
      </c>
      <c r="B72" s="1083" t="s">
        <v>565</v>
      </c>
      <c r="C72" s="257" t="s">
        <v>8</v>
      </c>
      <c r="D72" s="323" t="s">
        <v>20</v>
      </c>
      <c r="E72" s="829" t="s">
        <v>566</v>
      </c>
      <c r="F72" s="146">
        <v>474.2</v>
      </c>
      <c r="G72" s="146">
        <v>390</v>
      </c>
      <c r="H72" s="117">
        <v>390</v>
      </c>
      <c r="I72" s="1175"/>
      <c r="J72" s="56" t="s">
        <v>567</v>
      </c>
      <c r="K72" s="178" t="s">
        <v>602</v>
      </c>
      <c r="L72" s="178" t="s">
        <v>602</v>
      </c>
      <c r="M72" s="178" t="s">
        <v>602</v>
      </c>
      <c r="N72" s="56" t="s">
        <v>28</v>
      </c>
    </row>
    <row r="73" spans="1:14" ht="39" thickBot="1">
      <c r="A73" s="1046"/>
      <c r="B73" s="1184"/>
      <c r="C73" s="61" t="s">
        <v>8</v>
      </c>
      <c r="D73" s="78" t="s">
        <v>26</v>
      </c>
      <c r="E73" s="109" t="s">
        <v>568</v>
      </c>
      <c r="F73" s="346">
        <v>481.4</v>
      </c>
      <c r="G73" s="346">
        <v>480</v>
      </c>
      <c r="H73" s="90">
        <v>480</v>
      </c>
      <c r="I73" s="1176"/>
      <c r="J73" s="22" t="s">
        <v>569</v>
      </c>
      <c r="K73" s="34">
        <v>45</v>
      </c>
      <c r="L73" s="34">
        <v>45</v>
      </c>
      <c r="M73" s="34">
        <v>45</v>
      </c>
      <c r="N73" s="22" t="s">
        <v>28</v>
      </c>
    </row>
    <row r="74" spans="1:14" ht="13.5" customHeight="1" thickBot="1">
      <c r="A74" s="1047"/>
      <c r="B74" s="1185"/>
      <c r="C74" s="265"/>
      <c r="D74" s="1174" t="s">
        <v>16</v>
      </c>
      <c r="E74" s="1173"/>
      <c r="F74" s="96">
        <f>SUM(F72:F73)</f>
        <v>955.59999999999991</v>
      </c>
      <c r="G74" s="96">
        <f>SUM(G72:G73)</f>
        <v>870</v>
      </c>
      <c r="H74" s="133">
        <f>SUM(H72:H73)</f>
        <v>870</v>
      </c>
      <c r="I74" s="1177"/>
      <c r="J74" s="22"/>
      <c r="K74" s="34"/>
      <c r="L74" s="34"/>
      <c r="M74" s="34"/>
      <c r="N74" s="22"/>
    </row>
    <row r="75" spans="1:14" ht="39" customHeight="1">
      <c r="A75" s="1113" t="s">
        <v>1430</v>
      </c>
      <c r="B75" s="1048" t="s">
        <v>570</v>
      </c>
      <c r="C75" s="178">
        <v>1</v>
      </c>
      <c r="D75" s="838" t="s">
        <v>20</v>
      </c>
      <c r="E75" s="829" t="s">
        <v>571</v>
      </c>
      <c r="F75" s="146">
        <v>1368</v>
      </c>
      <c r="G75" s="146">
        <v>1450</v>
      </c>
      <c r="H75" s="117">
        <v>1450</v>
      </c>
      <c r="I75" s="1166"/>
      <c r="J75" s="22" t="s">
        <v>572</v>
      </c>
      <c r="K75" s="34">
        <v>1296</v>
      </c>
      <c r="L75" s="34">
        <v>1305</v>
      </c>
      <c r="M75" s="34">
        <v>1305</v>
      </c>
      <c r="N75" s="22" t="s">
        <v>28</v>
      </c>
    </row>
    <row r="76" spans="1:14" ht="39" customHeight="1">
      <c r="A76" s="1114"/>
      <c r="B76" s="1049"/>
      <c r="C76" s="178">
        <v>1</v>
      </c>
      <c r="D76" s="333" t="s">
        <v>26</v>
      </c>
      <c r="E76" s="603" t="s">
        <v>1690</v>
      </c>
      <c r="F76" s="97">
        <v>33.670999999999999</v>
      </c>
      <c r="G76" s="97"/>
      <c r="H76" s="85"/>
      <c r="I76" s="1167"/>
      <c r="J76" s="22"/>
      <c r="K76" s="34"/>
      <c r="L76" s="34"/>
      <c r="M76" s="34"/>
      <c r="N76" s="22" t="s">
        <v>28</v>
      </c>
    </row>
    <row r="77" spans="1:14">
      <c r="A77" s="1114"/>
      <c r="B77" s="1049"/>
      <c r="C77" s="178">
        <v>1</v>
      </c>
      <c r="D77" s="343" t="s">
        <v>26</v>
      </c>
      <c r="E77" s="837" t="s">
        <v>1347</v>
      </c>
      <c r="F77" s="149">
        <v>144.6</v>
      </c>
      <c r="G77" s="149">
        <v>170</v>
      </c>
      <c r="H77" s="134">
        <v>180</v>
      </c>
      <c r="I77" s="1167"/>
      <c r="J77" s="22" t="s">
        <v>573</v>
      </c>
      <c r="K77" s="178">
        <v>290</v>
      </c>
      <c r="L77" s="178">
        <v>290</v>
      </c>
      <c r="M77" s="178">
        <v>290</v>
      </c>
      <c r="N77" s="56" t="s">
        <v>28</v>
      </c>
    </row>
    <row r="78" spans="1:14" ht="39" thickBot="1">
      <c r="A78" s="1114"/>
      <c r="B78" s="1049"/>
      <c r="C78" s="178">
        <v>1</v>
      </c>
      <c r="D78" s="333" t="s">
        <v>20</v>
      </c>
      <c r="E78" s="327" t="s">
        <v>574</v>
      </c>
      <c r="F78" s="149">
        <v>877.16099999999994</v>
      </c>
      <c r="G78" s="149">
        <v>1110</v>
      </c>
      <c r="H78" s="134">
        <v>1120</v>
      </c>
      <c r="I78" s="1167"/>
      <c r="J78" s="63" t="s">
        <v>1198</v>
      </c>
      <c r="K78" s="178">
        <v>1740</v>
      </c>
      <c r="L78" s="178">
        <v>1750</v>
      </c>
      <c r="M78" s="178">
        <v>1750</v>
      </c>
      <c r="N78" s="56" t="s">
        <v>28</v>
      </c>
    </row>
    <row r="79" spans="1:14" ht="13.5" customHeight="1" thickBot="1">
      <c r="A79" s="1084"/>
      <c r="B79" s="1056"/>
      <c r="C79" s="178"/>
      <c r="D79" s="1174" t="s">
        <v>16</v>
      </c>
      <c r="E79" s="1173"/>
      <c r="F79" s="96">
        <f>SUM(F75:F78)</f>
        <v>2423.4319999999998</v>
      </c>
      <c r="G79" s="96">
        <f>SUM(G75:G78)</f>
        <v>2730</v>
      </c>
      <c r="H79" s="133">
        <f>SUM(H75:H78)</f>
        <v>2750</v>
      </c>
      <c r="I79" s="1168"/>
      <c r="J79" s="22"/>
      <c r="K79" s="34"/>
      <c r="L79" s="34"/>
      <c r="M79" s="34"/>
      <c r="N79" s="22"/>
    </row>
    <row r="80" spans="1:14" s="18" customFormat="1" ht="26.25" customHeight="1">
      <c r="A80" s="1113" t="s">
        <v>1431</v>
      </c>
      <c r="B80" s="1164" t="s">
        <v>576</v>
      </c>
      <c r="C80" s="181">
        <v>1</v>
      </c>
      <c r="D80" s="838" t="s">
        <v>59</v>
      </c>
      <c r="E80" s="603" t="s">
        <v>577</v>
      </c>
      <c r="F80" s="149">
        <v>1346.8</v>
      </c>
      <c r="G80" s="433">
        <v>1450</v>
      </c>
      <c r="H80" s="161">
        <v>1500</v>
      </c>
      <c r="I80" s="1166"/>
      <c r="J80" s="56" t="s">
        <v>578</v>
      </c>
      <c r="K80" s="178">
        <v>700</v>
      </c>
      <c r="L80" s="178">
        <v>720</v>
      </c>
      <c r="M80" s="178">
        <v>720</v>
      </c>
      <c r="N80" s="56" t="s">
        <v>28</v>
      </c>
    </row>
    <row r="81" spans="1:14" ht="26.25" thickBot="1">
      <c r="A81" s="1114"/>
      <c r="B81" s="1198"/>
      <c r="C81" s="181">
        <v>1</v>
      </c>
      <c r="D81" s="351" t="s">
        <v>59</v>
      </c>
      <c r="E81" s="839" t="s">
        <v>579</v>
      </c>
      <c r="F81" s="433">
        <v>67.3</v>
      </c>
      <c r="G81" s="149">
        <v>68</v>
      </c>
      <c r="H81" s="134">
        <v>70</v>
      </c>
      <c r="I81" s="1167"/>
      <c r="J81" s="56"/>
      <c r="K81" s="178"/>
      <c r="L81" s="178"/>
      <c r="M81" s="178"/>
      <c r="N81" s="56" t="s">
        <v>28</v>
      </c>
    </row>
    <row r="82" spans="1:14" ht="13.5" customHeight="1" thickBot="1">
      <c r="A82" s="1084"/>
      <c r="B82" s="1165"/>
      <c r="C82" s="245"/>
      <c r="D82" s="952" t="s">
        <v>16</v>
      </c>
      <c r="E82" s="975"/>
      <c r="F82" s="96">
        <f t="shared" ref="F82" si="24">SUM(F80:F81)</f>
        <v>1414.1</v>
      </c>
      <c r="G82" s="96">
        <f t="shared" ref="G82:H82" si="25">SUM(G80:G81)</f>
        <v>1518</v>
      </c>
      <c r="H82" s="133">
        <f t="shared" si="25"/>
        <v>1570</v>
      </c>
      <c r="I82" s="1168"/>
      <c r="J82" s="817"/>
      <c r="K82" s="818"/>
      <c r="L82" s="818"/>
      <c r="M82" s="818"/>
      <c r="N82" s="817"/>
    </row>
    <row r="83" spans="1:14" s="18" customFormat="1" ht="44.25" customHeight="1">
      <c r="A83" s="1113" t="s">
        <v>1598</v>
      </c>
      <c r="B83" s="1048" t="s">
        <v>1119</v>
      </c>
      <c r="C83" s="181" t="s">
        <v>1467</v>
      </c>
      <c r="D83" s="838" t="s">
        <v>20</v>
      </c>
      <c r="E83" s="603" t="s">
        <v>325</v>
      </c>
      <c r="F83" s="433">
        <v>39.4</v>
      </c>
      <c r="G83" s="433">
        <v>68</v>
      </c>
      <c r="H83" s="161"/>
      <c r="I83" s="1166"/>
      <c r="J83" s="1164" t="s">
        <v>1192</v>
      </c>
      <c r="K83" s="1164">
        <v>12</v>
      </c>
      <c r="L83" s="1164">
        <v>12</v>
      </c>
      <c r="M83" s="1164">
        <v>12</v>
      </c>
      <c r="N83" s="56" t="s">
        <v>28</v>
      </c>
    </row>
    <row r="84" spans="1:14" s="18" customFormat="1" ht="35.450000000000003" customHeight="1">
      <c r="A84" s="1114"/>
      <c r="B84" s="1049"/>
      <c r="C84" s="181" t="s">
        <v>1467</v>
      </c>
      <c r="D84" s="313" t="s">
        <v>1821</v>
      </c>
      <c r="E84" s="603" t="s">
        <v>616</v>
      </c>
      <c r="F84" s="433">
        <v>26.477</v>
      </c>
      <c r="G84" s="433">
        <v>46</v>
      </c>
      <c r="H84" s="161"/>
      <c r="I84" s="1167"/>
      <c r="J84" s="1165"/>
      <c r="K84" s="1165"/>
      <c r="L84" s="1165"/>
      <c r="M84" s="1165"/>
      <c r="N84" s="56" t="s">
        <v>28</v>
      </c>
    </row>
    <row r="85" spans="1:14" s="18" customFormat="1" ht="42" customHeight="1">
      <c r="A85" s="1114"/>
      <c r="B85" s="1049"/>
      <c r="C85" s="181" t="s">
        <v>1467</v>
      </c>
      <c r="D85" s="759" t="s">
        <v>20</v>
      </c>
      <c r="E85" s="603" t="s">
        <v>325</v>
      </c>
      <c r="F85" s="149">
        <v>18</v>
      </c>
      <c r="G85" s="433"/>
      <c r="H85" s="161"/>
      <c r="I85" s="1167"/>
      <c r="J85" s="56" t="s">
        <v>1666</v>
      </c>
      <c r="K85" s="178">
        <v>2</v>
      </c>
      <c r="L85" s="178"/>
      <c r="M85" s="178"/>
      <c r="N85" s="56" t="s">
        <v>28</v>
      </c>
    </row>
    <row r="86" spans="1:14" ht="43.15" customHeight="1" thickBot="1">
      <c r="A86" s="1114"/>
      <c r="B86" s="1049"/>
      <c r="C86" s="181" t="s">
        <v>1467</v>
      </c>
      <c r="D86" s="840" t="s">
        <v>79</v>
      </c>
      <c r="E86" s="839"/>
      <c r="F86" s="433">
        <v>30</v>
      </c>
      <c r="G86" s="149">
        <v>30</v>
      </c>
      <c r="H86" s="134"/>
      <c r="I86" s="1167"/>
      <c r="J86" s="56" t="s">
        <v>1335</v>
      </c>
      <c r="K86" s="178">
        <v>1</v>
      </c>
      <c r="L86" s="178">
        <v>1</v>
      </c>
      <c r="M86" s="178"/>
      <c r="N86" s="56" t="s">
        <v>28</v>
      </c>
    </row>
    <row r="87" spans="1:14" ht="13.5" customHeight="1" thickBot="1">
      <c r="A87" s="1084"/>
      <c r="B87" s="1056"/>
      <c r="C87" s="245"/>
      <c r="D87" s="952" t="s">
        <v>16</v>
      </c>
      <c r="E87" s="975"/>
      <c r="F87" s="96">
        <f>SUM(F83:F86)</f>
        <v>113.877</v>
      </c>
      <c r="G87" s="96">
        <f t="shared" ref="G87:H87" si="26">SUM(G83:G86)</f>
        <v>144</v>
      </c>
      <c r="H87" s="133">
        <f t="shared" si="26"/>
        <v>0</v>
      </c>
      <c r="I87" s="1168"/>
      <c r="J87" s="817"/>
      <c r="K87" s="818"/>
      <c r="L87" s="818"/>
      <c r="M87" s="818"/>
      <c r="N87" s="817"/>
    </row>
    <row r="88" spans="1:14" ht="63.75" customHeight="1">
      <c r="A88" s="1113" t="s">
        <v>1433</v>
      </c>
      <c r="B88" s="1164" t="s">
        <v>580</v>
      </c>
      <c r="C88" s="178">
        <v>31</v>
      </c>
      <c r="D88" s="131" t="s">
        <v>20</v>
      </c>
      <c r="E88" s="841" t="s">
        <v>581</v>
      </c>
      <c r="F88" s="146">
        <v>211.6</v>
      </c>
      <c r="G88" s="94">
        <v>250</v>
      </c>
      <c r="H88" s="117">
        <v>260</v>
      </c>
      <c r="I88" s="1166"/>
      <c r="J88" s="22" t="s">
        <v>582</v>
      </c>
      <c r="K88" s="34">
        <v>30</v>
      </c>
      <c r="L88" s="34">
        <v>30</v>
      </c>
      <c r="M88" s="34">
        <v>30</v>
      </c>
      <c r="N88" s="477" t="s">
        <v>561</v>
      </c>
    </row>
    <row r="89" spans="1:14" ht="77.25" customHeight="1">
      <c r="A89" s="1114"/>
      <c r="B89" s="1198"/>
      <c r="C89" s="178">
        <v>31</v>
      </c>
      <c r="D89" s="842" t="s">
        <v>161</v>
      </c>
      <c r="E89" s="374" t="s">
        <v>581</v>
      </c>
      <c r="F89" s="97">
        <v>195</v>
      </c>
      <c r="G89" s="94">
        <v>175</v>
      </c>
      <c r="H89" s="85">
        <v>180</v>
      </c>
      <c r="I89" s="1167"/>
      <c r="J89" s="22" t="s">
        <v>583</v>
      </c>
      <c r="K89" s="638">
        <v>1285.3</v>
      </c>
      <c r="L89" s="638">
        <v>1361.1</v>
      </c>
      <c r="M89" s="638">
        <v>1416.7</v>
      </c>
      <c r="N89" s="477" t="s">
        <v>561</v>
      </c>
    </row>
    <row r="90" spans="1:14" ht="43.5" customHeight="1">
      <c r="A90" s="1114"/>
      <c r="B90" s="1198"/>
      <c r="C90" s="178">
        <v>31</v>
      </c>
      <c r="D90" s="842" t="s">
        <v>26</v>
      </c>
      <c r="E90" s="374" t="s">
        <v>568</v>
      </c>
      <c r="F90" s="132">
        <v>60</v>
      </c>
      <c r="G90" s="157">
        <v>65</v>
      </c>
      <c r="H90" s="430">
        <v>70</v>
      </c>
      <c r="I90" s="1167"/>
      <c r="J90" s="22" t="s">
        <v>584</v>
      </c>
      <c r="K90" s="34">
        <v>49.2</v>
      </c>
      <c r="L90" s="34">
        <v>49</v>
      </c>
      <c r="M90" s="34">
        <v>49</v>
      </c>
      <c r="N90" s="477" t="s">
        <v>561</v>
      </c>
    </row>
    <row r="91" spans="1:14" ht="25.5">
      <c r="A91" s="1114"/>
      <c r="B91" s="1198"/>
      <c r="C91" s="178">
        <v>31</v>
      </c>
      <c r="D91" s="842" t="s">
        <v>26</v>
      </c>
      <c r="E91" s="374" t="s">
        <v>585</v>
      </c>
      <c r="F91" s="132"/>
      <c r="G91" s="157"/>
      <c r="H91" s="430"/>
      <c r="I91" s="1167"/>
      <c r="J91" s="22" t="s">
        <v>586</v>
      </c>
      <c r="K91" s="34" t="s">
        <v>963</v>
      </c>
      <c r="L91" s="34" t="s">
        <v>963</v>
      </c>
      <c r="M91" s="34" t="s">
        <v>963</v>
      </c>
      <c r="N91" s="477" t="s">
        <v>561</v>
      </c>
    </row>
    <row r="92" spans="1:14" ht="39" thickBot="1">
      <c r="A92" s="1114"/>
      <c r="B92" s="1198"/>
      <c r="C92" s="178">
        <v>31</v>
      </c>
      <c r="D92" s="379" t="s">
        <v>26</v>
      </c>
      <c r="E92" s="13" t="s">
        <v>587</v>
      </c>
      <c r="F92" s="132">
        <v>14.2</v>
      </c>
      <c r="G92" s="157">
        <v>14</v>
      </c>
      <c r="H92" s="430">
        <v>14</v>
      </c>
      <c r="I92" s="1167"/>
      <c r="J92" s="491" t="s">
        <v>588</v>
      </c>
      <c r="K92" s="34">
        <v>50</v>
      </c>
      <c r="L92" s="34">
        <v>50</v>
      </c>
      <c r="M92" s="34">
        <v>50</v>
      </c>
      <c r="N92" s="477" t="s">
        <v>561</v>
      </c>
    </row>
    <row r="93" spans="1:14" ht="13.5" customHeight="1" thickBot="1">
      <c r="A93" s="1084"/>
      <c r="B93" s="1165"/>
      <c r="C93" s="178"/>
      <c r="D93" s="1193" t="s">
        <v>16</v>
      </c>
      <c r="E93" s="1194"/>
      <c r="F93" s="133">
        <f>SUM(F88:F92)</f>
        <v>480.8</v>
      </c>
      <c r="G93" s="133">
        <f t="shared" ref="G93:H93" si="27">SUM(G88:G92)</f>
        <v>504</v>
      </c>
      <c r="H93" s="133">
        <f t="shared" si="27"/>
        <v>524</v>
      </c>
      <c r="I93" s="1168"/>
      <c r="J93" s="56"/>
      <c r="K93" s="178"/>
      <c r="L93" s="178"/>
      <c r="M93" s="178"/>
      <c r="N93" s="56"/>
    </row>
    <row r="94" spans="1:14" s="18" customFormat="1" ht="12.75" customHeight="1">
      <c r="A94" s="1113" t="s">
        <v>1471</v>
      </c>
      <c r="B94" s="1164" t="s">
        <v>589</v>
      </c>
      <c r="C94" s="178">
        <v>1</v>
      </c>
      <c r="D94" s="333" t="s">
        <v>26</v>
      </c>
      <c r="E94" s="603" t="s">
        <v>590</v>
      </c>
      <c r="F94" s="149">
        <v>2.2999999999999998</v>
      </c>
      <c r="G94" s="149">
        <v>2.5</v>
      </c>
      <c r="H94" s="134">
        <v>2.5</v>
      </c>
      <c r="I94" s="1166"/>
      <c r="J94" s="56" t="s">
        <v>964</v>
      </c>
      <c r="K94" s="178">
        <v>82</v>
      </c>
      <c r="L94" s="178">
        <v>82</v>
      </c>
      <c r="M94" s="178">
        <v>82</v>
      </c>
      <c r="N94" s="56" t="s">
        <v>28</v>
      </c>
    </row>
    <row r="95" spans="1:14" ht="13.5" thickBot="1">
      <c r="A95" s="1114"/>
      <c r="B95" s="1198"/>
      <c r="C95" s="178"/>
      <c r="D95" s="333"/>
      <c r="E95" s="603"/>
      <c r="F95" s="149"/>
      <c r="G95" s="162"/>
      <c r="H95" s="161"/>
      <c r="I95" s="1167"/>
      <c r="J95" s="56"/>
      <c r="K95" s="178"/>
      <c r="L95" s="178"/>
      <c r="M95" s="178"/>
      <c r="N95" s="56"/>
    </row>
    <row r="96" spans="1:14" ht="13.5" customHeight="1" thickBot="1">
      <c r="A96" s="1084"/>
      <c r="B96" s="1165"/>
      <c r="C96" s="178"/>
      <c r="D96" s="1174" t="s">
        <v>16</v>
      </c>
      <c r="E96" s="1173"/>
      <c r="F96" s="96">
        <f t="shared" ref="F96" si="28">SUM(F94:F95)</f>
        <v>2.2999999999999998</v>
      </c>
      <c r="G96" s="322">
        <f t="shared" ref="G96:H96" si="29">SUM(G94:G95)</f>
        <v>2.5</v>
      </c>
      <c r="H96" s="332">
        <f t="shared" si="29"/>
        <v>2.5</v>
      </c>
      <c r="I96" s="1168"/>
      <c r="J96" s="817"/>
      <c r="K96" s="535"/>
      <c r="L96" s="535"/>
      <c r="M96" s="818"/>
      <c r="N96" s="817"/>
    </row>
    <row r="97" spans="1:14" ht="38.25">
      <c r="A97" s="1113" t="s">
        <v>1468</v>
      </c>
      <c r="B97" s="1045" t="s">
        <v>591</v>
      </c>
      <c r="C97" s="17" t="s">
        <v>8</v>
      </c>
      <c r="D97" s="267" t="s">
        <v>20</v>
      </c>
      <c r="E97" s="822" t="s">
        <v>592</v>
      </c>
      <c r="F97" s="97">
        <v>5</v>
      </c>
      <c r="G97" s="97">
        <v>5</v>
      </c>
      <c r="H97" s="85">
        <v>5</v>
      </c>
      <c r="I97" s="1169"/>
      <c r="J97" s="402" t="s">
        <v>1120</v>
      </c>
      <c r="K97" s="77" t="s">
        <v>10</v>
      </c>
      <c r="L97" s="77" t="s">
        <v>10</v>
      </c>
      <c r="M97" s="77" t="s">
        <v>10</v>
      </c>
      <c r="N97" s="144" t="s">
        <v>28</v>
      </c>
    </row>
    <row r="98" spans="1:14" ht="26.25" thickBot="1">
      <c r="A98" s="1114"/>
      <c r="B98" s="1046"/>
      <c r="C98" s="17" t="s">
        <v>8</v>
      </c>
      <c r="D98" s="147" t="s">
        <v>20</v>
      </c>
      <c r="E98" s="242" t="s">
        <v>592</v>
      </c>
      <c r="F98" s="97">
        <v>12</v>
      </c>
      <c r="G98" s="432">
        <v>6</v>
      </c>
      <c r="H98" s="208">
        <v>6</v>
      </c>
      <c r="I98" s="1170"/>
      <c r="J98" s="402" t="s">
        <v>1336</v>
      </c>
      <c r="K98" s="7" t="s">
        <v>136</v>
      </c>
      <c r="L98" s="7" t="s">
        <v>106</v>
      </c>
      <c r="M98" s="7" t="s">
        <v>106</v>
      </c>
      <c r="N98" s="144" t="s">
        <v>28</v>
      </c>
    </row>
    <row r="99" spans="1:14" ht="13.5" customHeight="1" thickBot="1">
      <c r="A99" s="1084"/>
      <c r="B99" s="1047"/>
      <c r="C99" s="9"/>
      <c r="D99" s="952" t="s">
        <v>16</v>
      </c>
      <c r="E99" s="975"/>
      <c r="F99" s="92">
        <f t="shared" ref="F99" si="30">SUM(F97:F98)</f>
        <v>17</v>
      </c>
      <c r="G99" s="92">
        <f t="shared" ref="G99:H99" si="31">SUM(G97:G98)</f>
        <v>11</v>
      </c>
      <c r="H99" s="133">
        <f t="shared" si="31"/>
        <v>11</v>
      </c>
      <c r="I99" s="1171"/>
      <c r="J99" s="417"/>
      <c r="K99" s="11"/>
      <c r="L99" s="11"/>
      <c r="M99" s="11"/>
      <c r="N99" s="142"/>
    </row>
    <row r="100" spans="1:14" s="18" customFormat="1" ht="32.25" customHeight="1">
      <c r="A100" s="1045" t="s">
        <v>1469</v>
      </c>
      <c r="B100" s="1048" t="s">
        <v>593</v>
      </c>
      <c r="C100" s="34">
        <v>1</v>
      </c>
      <c r="D100" s="78" t="s">
        <v>20</v>
      </c>
      <c r="E100" s="75" t="s">
        <v>25</v>
      </c>
      <c r="F100" s="149">
        <v>12.348000000000001</v>
      </c>
      <c r="G100" s="150">
        <v>15</v>
      </c>
      <c r="H100" s="134">
        <v>15</v>
      </c>
      <c r="I100" s="1175"/>
      <c r="J100" s="239" t="s">
        <v>1337</v>
      </c>
      <c r="K100" s="238" t="s">
        <v>158</v>
      </c>
      <c r="L100" s="238" t="s">
        <v>965</v>
      </c>
      <c r="M100" s="238" t="s">
        <v>965</v>
      </c>
      <c r="N100" s="22" t="s">
        <v>28</v>
      </c>
    </row>
    <row r="101" spans="1:14" ht="13.5" thickBot="1">
      <c r="A101" s="1046"/>
      <c r="B101" s="1049"/>
      <c r="C101" s="34"/>
      <c r="D101" s="78"/>
      <c r="E101" s="75"/>
      <c r="F101" s="149"/>
      <c r="G101" s="150"/>
      <c r="H101" s="134"/>
      <c r="I101" s="1176"/>
      <c r="J101" s="239"/>
      <c r="K101" s="238"/>
      <c r="L101" s="238"/>
      <c r="M101" s="238"/>
      <c r="N101" s="22"/>
    </row>
    <row r="102" spans="1:14" ht="13.5" customHeight="1" thickBot="1">
      <c r="A102" s="1047"/>
      <c r="B102" s="1056"/>
      <c r="C102" s="34"/>
      <c r="D102" s="977" t="s">
        <v>16</v>
      </c>
      <c r="E102" s="1027"/>
      <c r="F102" s="96">
        <f t="shared" ref="F102" si="32">SUM(F100:F101)</f>
        <v>12.348000000000001</v>
      </c>
      <c r="G102" s="96">
        <f t="shared" ref="G102:H102" si="33">SUM(G100:G101)</f>
        <v>15</v>
      </c>
      <c r="H102" s="133">
        <f t="shared" si="33"/>
        <v>15</v>
      </c>
      <c r="I102" s="1177"/>
      <c r="J102" s="227"/>
      <c r="K102" s="535"/>
      <c r="L102" s="535"/>
      <c r="M102" s="535"/>
      <c r="N102" s="227"/>
    </row>
    <row r="103" spans="1:14" s="18" customFormat="1" ht="29.25" customHeight="1">
      <c r="A103" s="1045" t="s">
        <v>1470</v>
      </c>
      <c r="B103" s="1045" t="s">
        <v>594</v>
      </c>
      <c r="C103" s="257" t="s">
        <v>9</v>
      </c>
      <c r="D103" s="333" t="s">
        <v>20</v>
      </c>
      <c r="E103" s="603" t="s">
        <v>325</v>
      </c>
      <c r="F103" s="146">
        <v>652.70000000000005</v>
      </c>
      <c r="G103" s="97">
        <v>670</v>
      </c>
      <c r="H103" s="85">
        <v>700</v>
      </c>
      <c r="I103" s="1166"/>
      <c r="J103" s="56" t="s">
        <v>1302</v>
      </c>
      <c r="K103" s="34">
        <v>20</v>
      </c>
      <c r="L103" s="34">
        <v>20</v>
      </c>
      <c r="M103" s="34">
        <v>20</v>
      </c>
      <c r="N103" s="56" t="s">
        <v>58</v>
      </c>
    </row>
    <row r="104" spans="1:14" s="18" customFormat="1" ht="33" customHeight="1">
      <c r="A104" s="1046"/>
      <c r="B104" s="1046"/>
      <c r="C104" s="257" t="s">
        <v>9</v>
      </c>
      <c r="D104" s="333" t="s">
        <v>26</v>
      </c>
      <c r="E104" s="603" t="s">
        <v>595</v>
      </c>
      <c r="F104" s="97">
        <v>50</v>
      </c>
      <c r="G104" s="97">
        <v>80</v>
      </c>
      <c r="H104" s="85">
        <v>86</v>
      </c>
      <c r="I104" s="1167"/>
      <c r="J104" s="22" t="s">
        <v>596</v>
      </c>
      <c r="K104" s="34">
        <v>32</v>
      </c>
      <c r="L104" s="34">
        <v>30</v>
      </c>
      <c r="M104" s="34">
        <v>28</v>
      </c>
      <c r="N104" s="56" t="s">
        <v>58</v>
      </c>
    </row>
    <row r="105" spans="1:14" s="18" customFormat="1" ht="25.5">
      <c r="A105" s="1046"/>
      <c r="B105" s="1046"/>
      <c r="C105" s="257" t="s">
        <v>9</v>
      </c>
      <c r="D105" s="333" t="s">
        <v>26</v>
      </c>
      <c r="E105" s="603" t="s">
        <v>587</v>
      </c>
      <c r="F105" s="432">
        <v>11.98</v>
      </c>
      <c r="G105" s="97">
        <v>12</v>
      </c>
      <c r="H105" s="85">
        <v>15</v>
      </c>
      <c r="I105" s="1167"/>
      <c r="J105" s="843" t="s">
        <v>597</v>
      </c>
      <c r="K105" s="34">
        <v>150</v>
      </c>
      <c r="L105" s="34">
        <v>160</v>
      </c>
      <c r="M105" s="34">
        <v>170</v>
      </c>
      <c r="N105" s="56" t="s">
        <v>58</v>
      </c>
    </row>
    <row r="106" spans="1:14" s="18" customFormat="1" ht="35.25" customHeight="1">
      <c r="A106" s="1046"/>
      <c r="B106" s="1046"/>
      <c r="C106" s="257" t="s">
        <v>9</v>
      </c>
      <c r="D106" s="333" t="s">
        <v>20</v>
      </c>
      <c r="E106" s="603" t="s">
        <v>598</v>
      </c>
      <c r="F106" s="432">
        <v>91.3</v>
      </c>
      <c r="G106" s="97">
        <v>135</v>
      </c>
      <c r="H106" s="85">
        <v>150</v>
      </c>
      <c r="I106" s="1167"/>
      <c r="J106" s="22" t="s">
        <v>599</v>
      </c>
      <c r="K106" s="77" t="s">
        <v>600</v>
      </c>
      <c r="L106" s="77" t="s">
        <v>600</v>
      </c>
      <c r="M106" s="77" t="s">
        <v>600</v>
      </c>
      <c r="N106" s="56" t="s">
        <v>58</v>
      </c>
    </row>
    <row r="107" spans="1:14" s="18" customFormat="1" ht="51">
      <c r="A107" s="1046"/>
      <c r="B107" s="1046"/>
      <c r="C107" s="257" t="s">
        <v>9</v>
      </c>
      <c r="D107" s="333" t="s">
        <v>161</v>
      </c>
      <c r="E107" s="603" t="s">
        <v>325</v>
      </c>
      <c r="F107" s="432">
        <v>35</v>
      </c>
      <c r="G107" s="97">
        <v>40</v>
      </c>
      <c r="H107" s="85">
        <v>45</v>
      </c>
      <c r="I107" s="1167"/>
      <c r="J107" s="22" t="s">
        <v>601</v>
      </c>
      <c r="K107" s="34" t="s">
        <v>602</v>
      </c>
      <c r="L107" s="34" t="s">
        <v>602</v>
      </c>
      <c r="M107" s="34" t="s">
        <v>602</v>
      </c>
      <c r="N107" s="56" t="s">
        <v>58</v>
      </c>
    </row>
    <row r="108" spans="1:14" s="18" customFormat="1" ht="39.75" customHeight="1">
      <c r="A108" s="1046"/>
      <c r="B108" s="1046"/>
      <c r="C108" s="257" t="s">
        <v>9</v>
      </c>
      <c r="D108" s="333" t="s">
        <v>26</v>
      </c>
      <c r="E108" s="603" t="s">
        <v>603</v>
      </c>
      <c r="F108" s="432">
        <v>28.6</v>
      </c>
      <c r="G108" s="97">
        <v>34</v>
      </c>
      <c r="H108" s="85">
        <v>36</v>
      </c>
      <c r="I108" s="1167"/>
      <c r="J108" s="22" t="s">
        <v>604</v>
      </c>
      <c r="K108" s="34">
        <v>24</v>
      </c>
      <c r="L108" s="34">
        <v>24</v>
      </c>
      <c r="M108" s="34">
        <v>24</v>
      </c>
      <c r="N108" s="56" t="s">
        <v>58</v>
      </c>
    </row>
    <row r="109" spans="1:14" s="18" customFormat="1" ht="31.5" customHeight="1">
      <c r="A109" s="1046"/>
      <c r="B109" s="1046"/>
      <c r="C109" s="257" t="s">
        <v>9</v>
      </c>
      <c r="D109" s="333" t="s">
        <v>26</v>
      </c>
      <c r="E109" s="603" t="s">
        <v>605</v>
      </c>
      <c r="F109" s="432">
        <v>12.5</v>
      </c>
      <c r="G109" s="85">
        <v>14</v>
      </c>
      <c r="H109" s="85">
        <v>15</v>
      </c>
      <c r="I109" s="1167"/>
      <c r="J109" s="22" t="s">
        <v>606</v>
      </c>
      <c r="K109" s="34">
        <v>150</v>
      </c>
      <c r="L109" s="34">
        <v>200</v>
      </c>
      <c r="M109" s="34">
        <v>250</v>
      </c>
      <c r="N109" s="56" t="s">
        <v>58</v>
      </c>
    </row>
    <row r="110" spans="1:14" s="18" customFormat="1" ht="57.75" customHeight="1" thickBot="1">
      <c r="A110" s="1046"/>
      <c r="B110" s="1046"/>
      <c r="C110" s="257" t="s">
        <v>9</v>
      </c>
      <c r="D110" s="333" t="s">
        <v>26</v>
      </c>
      <c r="E110" s="603" t="s">
        <v>568</v>
      </c>
      <c r="F110" s="432">
        <v>314.5</v>
      </c>
      <c r="G110" s="94">
        <v>430</v>
      </c>
      <c r="H110" s="85">
        <v>450</v>
      </c>
      <c r="I110" s="1167"/>
      <c r="J110" s="22" t="s">
        <v>607</v>
      </c>
      <c r="K110" s="77" t="s">
        <v>608</v>
      </c>
      <c r="L110" s="77" t="s">
        <v>608</v>
      </c>
      <c r="M110" s="77" t="s">
        <v>608</v>
      </c>
      <c r="N110" s="56" t="s">
        <v>58</v>
      </c>
    </row>
    <row r="111" spans="1:14" ht="13.5" customHeight="1" thickBot="1">
      <c r="A111" s="1047"/>
      <c r="B111" s="1047"/>
      <c r="C111" s="844"/>
      <c r="D111" s="1172" t="s">
        <v>16</v>
      </c>
      <c r="E111" s="1173"/>
      <c r="F111" s="133">
        <f>SUM(F103:F110)</f>
        <v>1196.58</v>
      </c>
      <c r="G111" s="133">
        <f t="shared" ref="G111:H111" si="34">SUM(G103:G110)</f>
        <v>1415</v>
      </c>
      <c r="H111" s="133">
        <f t="shared" si="34"/>
        <v>1497</v>
      </c>
      <c r="I111" s="1168"/>
      <c r="J111" s="843"/>
      <c r="K111" s="178"/>
      <c r="L111" s="178"/>
      <c r="M111" s="178"/>
      <c r="N111" s="56"/>
    </row>
    <row r="112" spans="1:14" s="18" customFormat="1" ht="38.25" customHeight="1">
      <c r="A112" s="1045" t="s">
        <v>1472</v>
      </c>
      <c r="B112" s="1048" t="s">
        <v>609</v>
      </c>
      <c r="C112" s="181">
        <v>32</v>
      </c>
      <c r="D112" s="145" t="s">
        <v>20</v>
      </c>
      <c r="E112" s="9" t="s">
        <v>610</v>
      </c>
      <c r="F112" s="97">
        <v>1.077</v>
      </c>
      <c r="G112" s="97"/>
      <c r="H112" s="85"/>
      <c r="I112" s="1175"/>
      <c r="J112" s="186" t="s">
        <v>1547</v>
      </c>
      <c r="K112" s="178" t="s">
        <v>1792</v>
      </c>
      <c r="L112" s="178" t="s">
        <v>1792</v>
      </c>
      <c r="M112" s="178" t="s">
        <v>1792</v>
      </c>
      <c r="N112" s="56" t="s">
        <v>611</v>
      </c>
    </row>
    <row r="113" spans="1:14" s="18" customFormat="1" ht="38.25" customHeight="1">
      <c r="A113" s="1046"/>
      <c r="B113" s="1049"/>
      <c r="C113" s="181">
        <v>32</v>
      </c>
      <c r="D113" s="145" t="s">
        <v>1821</v>
      </c>
      <c r="E113" s="9" t="s">
        <v>325</v>
      </c>
      <c r="F113" s="97">
        <v>123.184</v>
      </c>
      <c r="G113" s="97"/>
      <c r="H113" s="85"/>
      <c r="I113" s="1176"/>
      <c r="J113" s="186"/>
      <c r="K113" s="178"/>
      <c r="L113" s="178"/>
      <c r="M113" s="178"/>
      <c r="N113" s="56" t="s">
        <v>611</v>
      </c>
    </row>
    <row r="114" spans="1:14" s="18" customFormat="1" ht="13.5" thickBot="1">
      <c r="A114" s="1046"/>
      <c r="B114" s="1049"/>
      <c r="C114" s="181">
        <v>1</v>
      </c>
      <c r="D114" s="145" t="s">
        <v>1821</v>
      </c>
      <c r="E114" s="9" t="s">
        <v>325</v>
      </c>
      <c r="F114" s="97">
        <v>10.8</v>
      </c>
      <c r="G114" s="97"/>
      <c r="H114" s="85"/>
      <c r="I114" s="1176"/>
      <c r="J114" s="186"/>
      <c r="K114" s="178"/>
      <c r="L114" s="178"/>
      <c r="M114" s="178"/>
      <c r="N114" s="56" t="s">
        <v>28</v>
      </c>
    </row>
    <row r="115" spans="1:14" ht="13.5" customHeight="1" thickBot="1">
      <c r="A115" s="1047"/>
      <c r="B115" s="1056"/>
      <c r="C115" s="245"/>
      <c r="D115" s="1172" t="s">
        <v>16</v>
      </c>
      <c r="E115" s="1173"/>
      <c r="F115" s="96">
        <f>SUM(F112:F114)</f>
        <v>135.06100000000001</v>
      </c>
      <c r="G115" s="322">
        <f>SUM(G112:G114)</f>
        <v>0</v>
      </c>
      <c r="H115" s="332">
        <f>SUM(H112:H114)</f>
        <v>0</v>
      </c>
      <c r="I115" s="1177"/>
      <c r="J115" s="817"/>
      <c r="K115" s="818"/>
      <c r="L115" s="818"/>
      <c r="M115" s="818"/>
      <c r="N115" s="817"/>
    </row>
    <row r="116" spans="1:14" s="18" customFormat="1" ht="24" customHeight="1">
      <c r="A116" s="1045" t="s">
        <v>1599</v>
      </c>
      <c r="B116" s="1048" t="s">
        <v>613</v>
      </c>
      <c r="C116" s="257" t="s">
        <v>559</v>
      </c>
      <c r="D116" s="333" t="s">
        <v>20</v>
      </c>
      <c r="E116" s="603" t="s">
        <v>325</v>
      </c>
      <c r="F116" s="149"/>
      <c r="G116" s="150">
        <v>15</v>
      </c>
      <c r="H116" s="134"/>
      <c r="I116" s="1175" t="s">
        <v>612</v>
      </c>
      <c r="J116" s="22" t="s">
        <v>614</v>
      </c>
      <c r="K116" s="76"/>
      <c r="L116" s="76" t="s">
        <v>143</v>
      </c>
      <c r="M116" s="76"/>
      <c r="N116" s="56" t="s">
        <v>561</v>
      </c>
    </row>
    <row r="117" spans="1:14" ht="51.75" customHeight="1" thickBot="1">
      <c r="A117" s="1046"/>
      <c r="B117" s="1049"/>
      <c r="C117" s="34">
        <v>31</v>
      </c>
      <c r="D117" s="78" t="s">
        <v>79</v>
      </c>
      <c r="E117" s="845" t="s">
        <v>325</v>
      </c>
      <c r="F117" s="149"/>
      <c r="G117" s="150">
        <v>135</v>
      </c>
      <c r="H117" s="473"/>
      <c r="I117" s="1176"/>
      <c r="J117" s="846" t="s">
        <v>1338</v>
      </c>
      <c r="K117" s="34"/>
      <c r="L117" s="178">
        <v>8</v>
      </c>
      <c r="M117" s="178"/>
      <c r="N117" s="56" t="s">
        <v>561</v>
      </c>
    </row>
    <row r="118" spans="1:14" ht="13.5" customHeight="1" thickBot="1">
      <c r="A118" s="1047"/>
      <c r="B118" s="1056"/>
      <c r="C118" s="34"/>
      <c r="D118" s="977" t="s">
        <v>16</v>
      </c>
      <c r="E118" s="1027"/>
      <c r="F118" s="96">
        <f t="shared" ref="F118" si="35">SUM(F116:F117)</f>
        <v>0</v>
      </c>
      <c r="G118" s="96">
        <f t="shared" ref="G118:H118" si="36">SUM(G116:G117)</f>
        <v>150</v>
      </c>
      <c r="H118" s="133">
        <f t="shared" si="36"/>
        <v>0</v>
      </c>
      <c r="I118" s="1177"/>
      <c r="J118" s="227"/>
      <c r="K118" s="818"/>
      <c r="L118" s="818"/>
      <c r="M118" s="818"/>
      <c r="N118" s="817"/>
    </row>
    <row r="119" spans="1:14" s="18" customFormat="1" ht="25.5" customHeight="1">
      <c r="A119" s="1045" t="s">
        <v>1473</v>
      </c>
      <c r="B119" s="1048" t="s">
        <v>615</v>
      </c>
      <c r="C119" s="181">
        <v>1</v>
      </c>
      <c r="D119" s="838" t="s">
        <v>20</v>
      </c>
      <c r="E119" s="847" t="s">
        <v>616</v>
      </c>
      <c r="F119" s="97">
        <v>5.5</v>
      </c>
      <c r="G119" s="432">
        <v>10</v>
      </c>
      <c r="H119" s="208">
        <v>10</v>
      </c>
      <c r="I119" s="1175"/>
      <c r="J119" s="56" t="s">
        <v>617</v>
      </c>
      <c r="K119" s="178">
        <v>1</v>
      </c>
      <c r="L119" s="178">
        <v>1</v>
      </c>
      <c r="M119" s="178">
        <v>1</v>
      </c>
      <c r="N119" s="56" t="s">
        <v>28</v>
      </c>
    </row>
    <row r="120" spans="1:14" ht="26.25" thickBot="1">
      <c r="A120" s="1046"/>
      <c r="B120" s="1049"/>
      <c r="C120" s="104">
        <v>1</v>
      </c>
      <c r="D120" s="848" t="s">
        <v>26</v>
      </c>
      <c r="E120" s="849" t="s">
        <v>616</v>
      </c>
      <c r="F120" s="149">
        <v>3.1280000000000001</v>
      </c>
      <c r="G120" s="433">
        <v>5</v>
      </c>
      <c r="H120" s="161">
        <v>5</v>
      </c>
      <c r="I120" s="1176"/>
      <c r="J120" s="402" t="s">
        <v>618</v>
      </c>
      <c r="K120" s="77" t="s">
        <v>9</v>
      </c>
      <c r="L120" s="77" t="s">
        <v>10</v>
      </c>
      <c r="M120" s="77" t="s">
        <v>10</v>
      </c>
      <c r="N120" s="56" t="s">
        <v>28</v>
      </c>
    </row>
    <row r="121" spans="1:14" ht="13.5" customHeight="1" thickBot="1">
      <c r="A121" s="1047"/>
      <c r="B121" s="1056"/>
      <c r="C121" s="245"/>
      <c r="D121" s="1172" t="s">
        <v>16</v>
      </c>
      <c r="E121" s="1173"/>
      <c r="F121" s="96">
        <f t="shared" ref="F121" si="37">SUM(F119:F120)</f>
        <v>8.6280000000000001</v>
      </c>
      <c r="G121" s="322">
        <f t="shared" ref="G121:H121" si="38">SUM(G119:G120)</f>
        <v>15</v>
      </c>
      <c r="H121" s="332">
        <f t="shared" si="38"/>
        <v>15</v>
      </c>
      <c r="I121" s="1177"/>
      <c r="J121" s="817"/>
      <c r="K121" s="818"/>
      <c r="L121" s="818"/>
      <c r="M121" s="818"/>
      <c r="N121" s="817"/>
    </row>
    <row r="122" spans="1:14" s="18" customFormat="1" ht="20.25" customHeight="1">
      <c r="A122" s="1113" t="s">
        <v>1474</v>
      </c>
      <c r="B122" s="1045" t="s">
        <v>1683</v>
      </c>
      <c r="C122" s="76" t="s">
        <v>8</v>
      </c>
      <c r="D122" s="185" t="s">
        <v>20</v>
      </c>
      <c r="E122" s="850" t="s">
        <v>616</v>
      </c>
      <c r="F122" s="146">
        <v>13</v>
      </c>
      <c r="G122" s="146">
        <v>30</v>
      </c>
      <c r="H122" s="117">
        <v>30</v>
      </c>
      <c r="I122" s="1166"/>
      <c r="J122" s="491" t="s">
        <v>1199</v>
      </c>
      <c r="K122" s="827">
        <v>10</v>
      </c>
      <c r="L122" s="827">
        <v>15</v>
      </c>
      <c r="M122" s="827">
        <v>15</v>
      </c>
      <c r="N122" s="56" t="s">
        <v>28</v>
      </c>
    </row>
    <row r="123" spans="1:14" ht="13.5" thickBot="1">
      <c r="A123" s="1114"/>
      <c r="B123" s="1046"/>
      <c r="C123" s="76"/>
      <c r="D123" s="343"/>
      <c r="E123" s="851"/>
      <c r="F123" s="149"/>
      <c r="G123" s="433"/>
      <c r="H123" s="161"/>
      <c r="I123" s="1167"/>
      <c r="J123" s="56"/>
      <c r="K123" s="178"/>
      <c r="L123" s="178"/>
      <c r="M123" s="178"/>
      <c r="N123" s="56"/>
    </row>
    <row r="124" spans="1:14" ht="13.5" customHeight="1" thickBot="1">
      <c r="A124" s="1084"/>
      <c r="B124" s="1047"/>
      <c r="C124" s="76"/>
      <c r="D124" s="1174" t="s">
        <v>16</v>
      </c>
      <c r="E124" s="1173"/>
      <c r="F124" s="96">
        <f t="shared" ref="F124" si="39">SUM(F122:F123)</f>
        <v>13</v>
      </c>
      <c r="G124" s="322">
        <f t="shared" ref="G124:H124" si="40">SUM(G122:G123)</f>
        <v>30</v>
      </c>
      <c r="H124" s="332">
        <f t="shared" si="40"/>
        <v>30</v>
      </c>
      <c r="I124" s="1168"/>
      <c r="J124" s="56"/>
      <c r="K124" s="178"/>
      <c r="L124" s="178"/>
      <c r="M124" s="178"/>
      <c r="N124" s="56"/>
    </row>
    <row r="125" spans="1:14" s="18" customFormat="1" ht="25.5" customHeight="1">
      <c r="A125" s="1113" t="s">
        <v>1475</v>
      </c>
      <c r="B125" s="1048" t="s">
        <v>620</v>
      </c>
      <c r="C125" s="34">
        <v>1</v>
      </c>
      <c r="D125" s="8" t="s">
        <v>20</v>
      </c>
      <c r="E125" s="75" t="s">
        <v>616</v>
      </c>
      <c r="F125" s="97">
        <v>30.6</v>
      </c>
      <c r="G125" s="97">
        <v>38</v>
      </c>
      <c r="H125" s="85">
        <v>38</v>
      </c>
      <c r="I125" s="1166"/>
      <c r="J125" s="852" t="s">
        <v>621</v>
      </c>
      <c r="K125" s="853">
        <v>141</v>
      </c>
      <c r="L125" s="853">
        <v>141</v>
      </c>
      <c r="M125" s="853">
        <v>141</v>
      </c>
      <c r="N125" s="22" t="s">
        <v>28</v>
      </c>
    </row>
    <row r="126" spans="1:14" ht="51.75" thickBot="1">
      <c r="A126" s="1114"/>
      <c r="B126" s="1049"/>
      <c r="C126" s="34">
        <v>1</v>
      </c>
      <c r="D126" s="78" t="s">
        <v>26</v>
      </c>
      <c r="E126" s="845" t="s">
        <v>619</v>
      </c>
      <c r="F126" s="149">
        <v>58.741</v>
      </c>
      <c r="G126" s="162">
        <v>62</v>
      </c>
      <c r="H126" s="161">
        <v>62</v>
      </c>
      <c r="I126" s="1167"/>
      <c r="J126" s="56" t="s">
        <v>622</v>
      </c>
      <c r="K126" s="178" t="s">
        <v>1121</v>
      </c>
      <c r="L126" s="178" t="s">
        <v>1121</v>
      </c>
      <c r="M126" s="178" t="s">
        <v>1121</v>
      </c>
      <c r="N126" s="56" t="s">
        <v>28</v>
      </c>
    </row>
    <row r="127" spans="1:14" ht="13.5" customHeight="1" thickBot="1">
      <c r="A127" s="1084"/>
      <c r="B127" s="1056"/>
      <c r="C127" s="34"/>
      <c r="D127" s="977" t="s">
        <v>16</v>
      </c>
      <c r="E127" s="1027"/>
      <c r="F127" s="96">
        <f>SUM(F125:F126)</f>
        <v>89.341000000000008</v>
      </c>
      <c r="G127" s="322">
        <f t="shared" ref="G127:H127" si="41">SUM(G125:G126)</f>
        <v>100</v>
      </c>
      <c r="H127" s="332">
        <f t="shared" si="41"/>
        <v>100</v>
      </c>
      <c r="I127" s="1168"/>
      <c r="J127" s="817"/>
      <c r="K127" s="818"/>
      <c r="L127" s="818"/>
      <c r="M127" s="818"/>
      <c r="N127" s="817"/>
    </row>
    <row r="128" spans="1:14" s="18" customFormat="1" ht="30.75" customHeight="1">
      <c r="A128" s="1113" t="s">
        <v>1476</v>
      </c>
      <c r="B128" s="1048" t="s">
        <v>623</v>
      </c>
      <c r="C128" s="34">
        <v>1</v>
      </c>
      <c r="D128" s="8" t="s">
        <v>20</v>
      </c>
      <c r="E128" s="75" t="s">
        <v>616</v>
      </c>
      <c r="F128" s="97">
        <v>54.152000000000001</v>
      </c>
      <c r="G128" s="97">
        <v>50</v>
      </c>
      <c r="H128" s="85">
        <v>50</v>
      </c>
      <c r="I128" s="1166"/>
      <c r="J128" s="402" t="s">
        <v>1200</v>
      </c>
      <c r="K128" s="178">
        <v>210</v>
      </c>
      <c r="L128" s="178">
        <v>210</v>
      </c>
      <c r="M128" s="178">
        <v>210</v>
      </c>
      <c r="N128" s="56" t="s">
        <v>28</v>
      </c>
    </row>
    <row r="129" spans="1:14" ht="13.5" thickBot="1">
      <c r="A129" s="1114"/>
      <c r="B129" s="1049"/>
      <c r="C129" s="34"/>
      <c r="D129" s="78"/>
      <c r="E129" s="845"/>
      <c r="F129" s="149"/>
      <c r="G129" s="162"/>
      <c r="H129" s="161"/>
      <c r="I129" s="1167"/>
      <c r="J129" s="56"/>
      <c r="K129" s="178"/>
      <c r="L129" s="178"/>
      <c r="M129" s="178"/>
      <c r="N129" s="56"/>
    </row>
    <row r="130" spans="1:14" ht="13.5" customHeight="1" thickBot="1">
      <c r="A130" s="1084"/>
      <c r="B130" s="1056"/>
      <c r="C130" s="34"/>
      <c r="D130" s="977" t="s">
        <v>16</v>
      </c>
      <c r="E130" s="1027"/>
      <c r="F130" s="96">
        <f t="shared" ref="F130" si="42">SUM(F128:F129)</f>
        <v>54.152000000000001</v>
      </c>
      <c r="G130" s="322">
        <f t="shared" ref="G130:H130" si="43">SUM(G128:G129)</f>
        <v>50</v>
      </c>
      <c r="H130" s="332">
        <f t="shared" si="43"/>
        <v>50</v>
      </c>
      <c r="I130" s="1168"/>
      <c r="J130" s="817"/>
      <c r="K130" s="818"/>
      <c r="L130" s="818"/>
      <c r="M130" s="818"/>
      <c r="N130" s="817"/>
    </row>
    <row r="131" spans="1:14" s="18" customFormat="1" ht="33.75" customHeight="1">
      <c r="A131" s="1113" t="s">
        <v>1477</v>
      </c>
      <c r="B131" s="1048" t="s">
        <v>624</v>
      </c>
      <c r="C131" s="77" t="s">
        <v>9</v>
      </c>
      <c r="D131" s="65" t="s">
        <v>26</v>
      </c>
      <c r="E131" s="854" t="s">
        <v>625</v>
      </c>
      <c r="F131" s="97">
        <v>54.6</v>
      </c>
      <c r="G131" s="97">
        <v>80</v>
      </c>
      <c r="H131" s="85">
        <v>86</v>
      </c>
      <c r="I131" s="1166"/>
      <c r="J131" s="852" t="s">
        <v>626</v>
      </c>
      <c r="K131" s="853">
        <v>20</v>
      </c>
      <c r="L131" s="853">
        <v>25</v>
      </c>
      <c r="M131" s="853">
        <v>30</v>
      </c>
      <c r="N131" s="22" t="s">
        <v>58</v>
      </c>
    </row>
    <row r="132" spans="1:14" ht="13.5" thickBot="1">
      <c r="A132" s="1114"/>
      <c r="B132" s="1049"/>
      <c r="C132" s="34">
        <v>1</v>
      </c>
      <c r="D132" s="78" t="s">
        <v>26</v>
      </c>
      <c r="E132" s="845" t="s">
        <v>625</v>
      </c>
      <c r="F132" s="149">
        <v>1.0920000000000001</v>
      </c>
      <c r="G132" s="162">
        <v>2</v>
      </c>
      <c r="H132" s="161">
        <v>2</v>
      </c>
      <c r="I132" s="1167"/>
      <c r="J132" s="56"/>
      <c r="K132" s="178"/>
      <c r="L132" s="178"/>
      <c r="M132" s="178"/>
      <c r="N132" s="56" t="s">
        <v>28</v>
      </c>
    </row>
    <row r="133" spans="1:14" ht="13.5" customHeight="1" thickBot="1">
      <c r="A133" s="1084"/>
      <c r="B133" s="1056"/>
      <c r="C133" s="34"/>
      <c r="D133" s="977" t="s">
        <v>16</v>
      </c>
      <c r="E133" s="1027"/>
      <c r="F133" s="96">
        <f t="shared" ref="F133" si="44">SUM(F131:F132)</f>
        <v>55.692</v>
      </c>
      <c r="G133" s="322">
        <f>SUM(G131:G132)</f>
        <v>82</v>
      </c>
      <c r="H133" s="332">
        <f>SUM(H131:H132)</f>
        <v>88</v>
      </c>
      <c r="I133" s="1168"/>
      <c r="J133" s="817"/>
      <c r="K133" s="818"/>
      <c r="L133" s="818"/>
      <c r="M133" s="818"/>
      <c r="N133" s="817"/>
    </row>
    <row r="134" spans="1:14" s="18" customFormat="1" ht="66" customHeight="1">
      <c r="A134" s="1113" t="s">
        <v>1478</v>
      </c>
      <c r="B134" s="1048" t="s">
        <v>627</v>
      </c>
      <c r="C134" s="77" t="s">
        <v>8</v>
      </c>
      <c r="D134" s="65" t="s">
        <v>20</v>
      </c>
      <c r="E134" s="854" t="s">
        <v>628</v>
      </c>
      <c r="F134" s="97">
        <v>1</v>
      </c>
      <c r="G134" s="97">
        <v>2.5</v>
      </c>
      <c r="H134" s="85">
        <v>2.5</v>
      </c>
      <c r="I134" s="1166"/>
      <c r="J134" s="852" t="s">
        <v>629</v>
      </c>
      <c r="K134" s="853">
        <v>8</v>
      </c>
      <c r="L134" s="853">
        <v>8</v>
      </c>
      <c r="M134" s="853">
        <v>8</v>
      </c>
      <c r="N134" s="22" t="s">
        <v>28</v>
      </c>
    </row>
    <row r="135" spans="1:14" ht="54" customHeight="1" thickBot="1">
      <c r="A135" s="1114"/>
      <c r="B135" s="1049"/>
      <c r="C135" s="34">
        <v>1</v>
      </c>
      <c r="D135" s="78" t="s">
        <v>20</v>
      </c>
      <c r="E135" s="845" t="s">
        <v>628</v>
      </c>
      <c r="F135" s="149"/>
      <c r="G135" s="162"/>
      <c r="H135" s="161"/>
      <c r="I135" s="1167"/>
      <c r="J135" s="56" t="s">
        <v>630</v>
      </c>
      <c r="K135" s="178">
        <v>8</v>
      </c>
      <c r="L135" s="178">
        <v>8</v>
      </c>
      <c r="M135" s="178">
        <v>8</v>
      </c>
      <c r="N135" s="56" t="s">
        <v>28</v>
      </c>
    </row>
    <row r="136" spans="1:14" ht="13.5" customHeight="1" thickBot="1">
      <c r="A136" s="1084"/>
      <c r="B136" s="1056"/>
      <c r="C136" s="34"/>
      <c r="D136" s="977" t="s">
        <v>16</v>
      </c>
      <c r="E136" s="1027"/>
      <c r="F136" s="96">
        <f t="shared" ref="F136" si="45">SUM(F134:F135)</f>
        <v>1</v>
      </c>
      <c r="G136" s="322">
        <f t="shared" ref="G136:H136" si="46">SUM(G134:G135)</f>
        <v>2.5</v>
      </c>
      <c r="H136" s="332">
        <f t="shared" si="46"/>
        <v>2.5</v>
      </c>
      <c r="I136" s="1168"/>
      <c r="J136" s="817"/>
      <c r="K136" s="818"/>
      <c r="L136" s="818"/>
      <c r="M136" s="818"/>
      <c r="N136" s="817"/>
    </row>
    <row r="137" spans="1:14" s="18" customFormat="1" ht="30.75" customHeight="1">
      <c r="A137" s="1113" t="s">
        <v>1776</v>
      </c>
      <c r="B137" s="1049" t="s">
        <v>1778</v>
      </c>
      <c r="C137" s="34">
        <v>1</v>
      </c>
      <c r="D137" s="8" t="s">
        <v>26</v>
      </c>
      <c r="E137" s="75" t="s">
        <v>1774</v>
      </c>
      <c r="F137" s="97">
        <v>52.8</v>
      </c>
      <c r="G137" s="97">
        <v>53</v>
      </c>
      <c r="H137" s="85">
        <v>54</v>
      </c>
      <c r="I137" s="1166"/>
      <c r="J137" s="402" t="s">
        <v>1783</v>
      </c>
      <c r="K137" s="34">
        <v>40</v>
      </c>
      <c r="L137" s="178">
        <v>40</v>
      </c>
      <c r="M137" s="178">
        <v>40</v>
      </c>
      <c r="N137" s="56" t="s">
        <v>28</v>
      </c>
    </row>
    <row r="138" spans="1:14" ht="13.5" thickBot="1">
      <c r="A138" s="1114"/>
      <c r="B138" s="1049"/>
      <c r="C138" s="34"/>
      <c r="D138" s="78"/>
      <c r="E138" s="845"/>
      <c r="F138" s="149"/>
      <c r="G138" s="162"/>
      <c r="H138" s="161"/>
      <c r="I138" s="1167"/>
      <c r="J138" s="56"/>
      <c r="K138" s="178"/>
      <c r="L138" s="178"/>
      <c r="M138" s="178"/>
      <c r="N138" s="56"/>
    </row>
    <row r="139" spans="1:14" ht="13.5" customHeight="1" thickBot="1">
      <c r="A139" s="1084"/>
      <c r="B139" s="1056"/>
      <c r="C139" s="34"/>
      <c r="D139" s="977" t="s">
        <v>16</v>
      </c>
      <c r="E139" s="1027"/>
      <c r="F139" s="96">
        <f t="shared" ref="F139:H139" si="47">SUM(F137:F138)</f>
        <v>52.8</v>
      </c>
      <c r="G139" s="322">
        <f t="shared" si="47"/>
        <v>53</v>
      </c>
      <c r="H139" s="332">
        <f t="shared" si="47"/>
        <v>54</v>
      </c>
      <c r="I139" s="1168"/>
      <c r="J139" s="817"/>
      <c r="K139" s="818"/>
      <c r="L139" s="818"/>
      <c r="M139" s="818"/>
      <c r="N139" s="817"/>
    </row>
    <row r="140" spans="1:14" s="18" customFormat="1" ht="30.75" customHeight="1">
      <c r="A140" s="1113" t="s">
        <v>1827</v>
      </c>
      <c r="B140" s="1049" t="s">
        <v>1828</v>
      </c>
      <c r="C140" s="34">
        <v>1</v>
      </c>
      <c r="D140" s="8" t="s">
        <v>1821</v>
      </c>
      <c r="E140" s="75" t="s">
        <v>571</v>
      </c>
      <c r="F140" s="97">
        <v>4.8449999999999998</v>
      </c>
      <c r="G140" s="97"/>
      <c r="H140" s="85"/>
      <c r="I140" s="1166"/>
      <c r="J140" s="402"/>
      <c r="K140" s="34"/>
      <c r="L140" s="178"/>
      <c r="M140" s="178"/>
      <c r="N140" s="56" t="s">
        <v>28</v>
      </c>
    </row>
    <row r="141" spans="1:14" ht="13.5" thickBot="1">
      <c r="A141" s="1114"/>
      <c r="B141" s="1049"/>
      <c r="C141" s="34"/>
      <c r="D141" s="78"/>
      <c r="E141" s="845"/>
      <c r="F141" s="149"/>
      <c r="G141" s="162"/>
      <c r="H141" s="161"/>
      <c r="I141" s="1167"/>
      <c r="J141" s="56"/>
      <c r="K141" s="178"/>
      <c r="L141" s="178"/>
      <c r="M141" s="178"/>
      <c r="N141" s="56"/>
    </row>
    <row r="142" spans="1:14" ht="13.5" customHeight="1" thickBot="1">
      <c r="A142" s="1084"/>
      <c r="B142" s="1056"/>
      <c r="C142" s="34"/>
      <c r="D142" s="977" t="s">
        <v>16</v>
      </c>
      <c r="E142" s="1027"/>
      <c r="F142" s="96">
        <f t="shared" ref="F142:H142" si="48">SUM(F140:F141)</f>
        <v>4.8449999999999998</v>
      </c>
      <c r="G142" s="96">
        <f t="shared" si="48"/>
        <v>0</v>
      </c>
      <c r="H142" s="96">
        <f t="shared" si="48"/>
        <v>0</v>
      </c>
      <c r="I142" s="1168"/>
      <c r="J142" s="817"/>
      <c r="K142" s="818"/>
      <c r="L142" s="818"/>
      <c r="M142" s="818"/>
      <c r="N142" s="817"/>
    </row>
    <row r="143" spans="1:14" s="18" customFormat="1" ht="26.25" customHeight="1" thickBot="1">
      <c r="A143" s="479" t="s">
        <v>1427</v>
      </c>
      <c r="B143" s="953" t="s">
        <v>15</v>
      </c>
      <c r="C143" s="953"/>
      <c r="D143" s="953"/>
      <c r="E143" s="975"/>
      <c r="F143" s="631">
        <f>F71+F74+F79+F82+F93+F96+F99+F87+F102+F111+F115+F118+F121+F124+F127+F130+F133+F136+F139+F142</f>
        <v>7104.2560000000012</v>
      </c>
      <c r="G143" s="631">
        <f t="shared" ref="G143:H143" si="49">G71+G74+G79+G82+G93+G96+G99+G87+G102+G111+G115+G118+G121+G124+G127+G130+G133+G136+G139+G142</f>
        <v>7782</v>
      </c>
      <c r="H143" s="631">
        <f t="shared" si="49"/>
        <v>7669</v>
      </c>
      <c r="I143" s="611"/>
      <c r="J143" s="817"/>
      <c r="K143" s="818"/>
      <c r="L143" s="818"/>
      <c r="M143" s="818"/>
      <c r="N143" s="817"/>
    </row>
    <row r="144" spans="1:14" s="18" customFormat="1" ht="34.5" customHeight="1" thickBot="1">
      <c r="A144" s="644" t="s">
        <v>1434</v>
      </c>
      <c r="B144" s="1090" t="s">
        <v>631</v>
      </c>
      <c r="C144" s="1004"/>
      <c r="D144" s="1004"/>
      <c r="E144" s="1004"/>
      <c r="F144" s="319"/>
      <c r="G144" s="319"/>
      <c r="H144" s="319"/>
      <c r="I144" s="816"/>
      <c r="J144" s="819"/>
      <c r="K144" s="818"/>
      <c r="L144" s="818"/>
      <c r="M144" s="818"/>
      <c r="N144" s="817"/>
    </row>
    <row r="145" spans="1:14" s="27" customFormat="1" ht="42.75" customHeight="1">
      <c r="A145" s="1045" t="s">
        <v>1435</v>
      </c>
      <c r="B145" s="1059" t="s">
        <v>1548</v>
      </c>
      <c r="C145" s="34">
        <v>1</v>
      </c>
      <c r="D145" s="78" t="s">
        <v>26</v>
      </c>
      <c r="E145" s="297" t="s">
        <v>1346</v>
      </c>
      <c r="F145" s="149">
        <v>24.419</v>
      </c>
      <c r="G145" s="150">
        <v>26</v>
      </c>
      <c r="H145" s="117">
        <v>27</v>
      </c>
      <c r="I145" s="1175" t="s">
        <v>632</v>
      </c>
      <c r="J145" s="22" t="s">
        <v>1339</v>
      </c>
      <c r="K145" s="77" t="s">
        <v>8</v>
      </c>
      <c r="L145" s="77" t="s">
        <v>8</v>
      </c>
      <c r="M145" s="77" t="s">
        <v>8</v>
      </c>
      <c r="N145" s="22" t="s">
        <v>28</v>
      </c>
    </row>
    <row r="146" spans="1:14" s="26" customFormat="1" ht="13.5" thickBot="1">
      <c r="A146" s="1046"/>
      <c r="B146" s="1049"/>
      <c r="C146" s="34"/>
      <c r="D146" s="78"/>
      <c r="E146" s="845"/>
      <c r="F146" s="149"/>
      <c r="G146" s="150"/>
      <c r="H146" s="473"/>
      <c r="I146" s="1176"/>
      <c r="J146" s="22"/>
      <c r="K146" s="34"/>
      <c r="L146" s="34"/>
      <c r="M146" s="34"/>
      <c r="N146" s="22"/>
    </row>
    <row r="147" spans="1:14" s="26" customFormat="1" ht="22.5" customHeight="1" thickBot="1">
      <c r="A147" s="1047"/>
      <c r="B147" s="1056"/>
      <c r="C147" s="34"/>
      <c r="D147" s="977" t="s">
        <v>16</v>
      </c>
      <c r="E147" s="1027"/>
      <c r="F147" s="96">
        <f t="shared" ref="F147" si="50">SUM(F145:F146)</f>
        <v>24.419</v>
      </c>
      <c r="G147" s="96">
        <f t="shared" ref="G147:H147" si="51">SUM(G145:G146)</f>
        <v>26</v>
      </c>
      <c r="H147" s="133">
        <f t="shared" si="51"/>
        <v>27</v>
      </c>
      <c r="I147" s="1177"/>
      <c r="J147" s="227"/>
      <c r="K147" s="535"/>
      <c r="L147" s="535"/>
      <c r="M147" s="535"/>
      <c r="N147" s="227"/>
    </row>
    <row r="148" spans="1:14" s="18" customFormat="1" ht="33.75" customHeight="1">
      <c r="A148" s="1045" t="s">
        <v>1479</v>
      </c>
      <c r="B148" s="1048" t="s">
        <v>633</v>
      </c>
      <c r="C148" s="34">
        <v>1</v>
      </c>
      <c r="D148" s="838" t="s">
        <v>26</v>
      </c>
      <c r="E148" s="297" t="s">
        <v>634</v>
      </c>
      <c r="F148" s="149">
        <v>2.5129999999999999</v>
      </c>
      <c r="G148" s="150">
        <v>1</v>
      </c>
      <c r="H148" s="134">
        <v>1</v>
      </c>
      <c r="I148" s="1175" t="s">
        <v>632</v>
      </c>
      <c r="J148" s="22" t="s">
        <v>635</v>
      </c>
      <c r="K148" s="76" t="s">
        <v>636</v>
      </c>
      <c r="L148" s="76" t="s">
        <v>966</v>
      </c>
      <c r="M148" s="76" t="s">
        <v>966</v>
      </c>
      <c r="N148" s="56" t="s">
        <v>28</v>
      </c>
    </row>
    <row r="149" spans="1:14" ht="33.6" customHeight="1" thickBot="1">
      <c r="A149" s="1046"/>
      <c r="B149" s="1049"/>
      <c r="C149" s="34"/>
      <c r="D149" s="78"/>
      <c r="E149" s="845"/>
      <c r="F149" s="149"/>
      <c r="G149" s="150"/>
      <c r="H149" s="473"/>
      <c r="I149" s="1176"/>
      <c r="J149" s="22"/>
      <c r="K149" s="178"/>
      <c r="L149" s="178"/>
      <c r="M149" s="178"/>
      <c r="N149" s="56"/>
    </row>
    <row r="150" spans="1:14" ht="13.5" customHeight="1" thickBot="1">
      <c r="A150" s="1047"/>
      <c r="B150" s="1056"/>
      <c r="C150" s="34"/>
      <c r="D150" s="977" t="s">
        <v>16</v>
      </c>
      <c r="E150" s="1027"/>
      <c r="F150" s="96">
        <f t="shared" ref="F150" si="52">SUM(F148:F149)</f>
        <v>2.5129999999999999</v>
      </c>
      <c r="G150" s="96">
        <f t="shared" ref="G150:H150" si="53">SUM(G148:G149)</f>
        <v>1</v>
      </c>
      <c r="H150" s="133">
        <f t="shared" si="53"/>
        <v>1</v>
      </c>
      <c r="I150" s="1177"/>
      <c r="J150" s="227"/>
      <c r="K150" s="818"/>
      <c r="L150" s="818"/>
      <c r="M150" s="818"/>
      <c r="N150" s="817"/>
    </row>
    <row r="151" spans="1:14" s="18" customFormat="1" ht="25.5" customHeight="1">
      <c r="A151" s="1113" t="s">
        <v>1600</v>
      </c>
      <c r="B151" s="1048" t="s">
        <v>638</v>
      </c>
      <c r="C151" s="760">
        <v>1</v>
      </c>
      <c r="D151" s="329" t="s">
        <v>20</v>
      </c>
      <c r="E151" s="855" t="s">
        <v>639</v>
      </c>
      <c r="F151" s="856"/>
      <c r="G151" s="857">
        <v>120</v>
      </c>
      <c r="H151" s="858">
        <v>120</v>
      </c>
      <c r="I151" s="1166" t="s">
        <v>637</v>
      </c>
      <c r="J151" s="239" t="s">
        <v>640</v>
      </c>
      <c r="K151" s="77"/>
      <c r="L151" s="77" t="s">
        <v>9</v>
      </c>
      <c r="M151" s="77" t="s">
        <v>9</v>
      </c>
      <c r="N151" s="22" t="s">
        <v>28</v>
      </c>
    </row>
    <row r="152" spans="1:14" s="18" customFormat="1" ht="25.5" customHeight="1">
      <c r="A152" s="1114"/>
      <c r="B152" s="1049"/>
      <c r="C152" s="38">
        <v>1</v>
      </c>
      <c r="D152" s="131" t="s">
        <v>20</v>
      </c>
      <c r="E152" s="232" t="s">
        <v>639</v>
      </c>
      <c r="F152" s="903">
        <v>22.3</v>
      </c>
      <c r="G152" s="859"/>
      <c r="H152" s="860"/>
      <c r="I152" s="1167"/>
      <c r="J152" s="239" t="s">
        <v>1650</v>
      </c>
      <c r="K152" s="77" t="s">
        <v>208</v>
      </c>
      <c r="L152" s="77" t="s">
        <v>168</v>
      </c>
      <c r="M152" s="77" t="s">
        <v>531</v>
      </c>
      <c r="N152" s="22" t="s">
        <v>28</v>
      </c>
    </row>
    <row r="153" spans="1:14" s="18" customFormat="1" ht="30.75" customHeight="1">
      <c r="A153" s="1114"/>
      <c r="B153" s="1049"/>
      <c r="C153" s="861" t="s">
        <v>1232</v>
      </c>
      <c r="D153" s="862" t="s">
        <v>20</v>
      </c>
      <c r="E153" s="863" t="s">
        <v>639</v>
      </c>
      <c r="F153" s="864">
        <v>0.3</v>
      </c>
      <c r="G153" s="865">
        <v>219</v>
      </c>
      <c r="H153" s="866">
        <v>172</v>
      </c>
      <c r="I153" s="1167"/>
      <c r="J153" s="239" t="s">
        <v>1098</v>
      </c>
      <c r="K153" s="380" t="s">
        <v>8</v>
      </c>
      <c r="L153" s="380"/>
      <c r="M153" s="380"/>
      <c r="N153" s="22" t="s">
        <v>28</v>
      </c>
    </row>
    <row r="154" spans="1:14" s="18" customFormat="1" ht="25.5">
      <c r="A154" s="1114"/>
      <c r="B154" s="1049"/>
      <c r="C154" s="861" t="s">
        <v>1232</v>
      </c>
      <c r="D154" s="862" t="s">
        <v>1821</v>
      </c>
      <c r="E154" s="863" t="s">
        <v>639</v>
      </c>
      <c r="F154" s="864">
        <v>52</v>
      </c>
      <c r="G154" s="865">
        <v>1240</v>
      </c>
      <c r="H154" s="866">
        <v>974</v>
      </c>
      <c r="I154" s="1167"/>
      <c r="J154" s="239" t="s">
        <v>641</v>
      </c>
      <c r="K154" s="380"/>
      <c r="L154" s="380" t="s">
        <v>11</v>
      </c>
      <c r="M154" s="380" t="s">
        <v>106</v>
      </c>
      <c r="N154" s="22" t="s">
        <v>28</v>
      </c>
    </row>
    <row r="155" spans="1:14" s="18" customFormat="1" ht="25.5">
      <c r="A155" s="1114"/>
      <c r="B155" s="1049"/>
      <c r="C155" s="34">
        <v>1</v>
      </c>
      <c r="D155" s="122" t="s">
        <v>26</v>
      </c>
      <c r="E155" s="867" t="s">
        <v>642</v>
      </c>
      <c r="F155" s="868">
        <v>4.0359999999999996</v>
      </c>
      <c r="G155" s="869">
        <v>5</v>
      </c>
      <c r="H155" s="870">
        <v>5</v>
      </c>
      <c r="I155" s="1167"/>
      <c r="J155" s="239" t="s">
        <v>1099</v>
      </c>
      <c r="K155" s="380" t="s">
        <v>8</v>
      </c>
      <c r="L155" s="380" t="s">
        <v>10</v>
      </c>
      <c r="M155" s="380"/>
      <c r="N155" s="22" t="s">
        <v>28</v>
      </c>
    </row>
    <row r="156" spans="1:14" s="18" customFormat="1" ht="76.5">
      <c r="A156" s="1114"/>
      <c r="B156" s="1049"/>
      <c r="C156" s="34">
        <v>1</v>
      </c>
      <c r="D156" s="122" t="s">
        <v>26</v>
      </c>
      <c r="E156" s="867" t="s">
        <v>1779</v>
      </c>
      <c r="F156" s="868">
        <v>3.69</v>
      </c>
      <c r="G156" s="869"/>
      <c r="H156" s="870"/>
      <c r="I156" s="1167"/>
      <c r="J156" s="239" t="s">
        <v>1780</v>
      </c>
      <c r="K156" s="380"/>
      <c r="L156" s="380"/>
      <c r="M156" s="380"/>
      <c r="N156" s="22" t="s">
        <v>28</v>
      </c>
    </row>
    <row r="157" spans="1:14" ht="51.75" thickBot="1">
      <c r="A157" s="1114"/>
      <c r="B157" s="1049"/>
      <c r="C157" s="34">
        <v>1</v>
      </c>
      <c r="D157" s="79" t="s">
        <v>26</v>
      </c>
      <c r="E157" s="104" t="s">
        <v>643</v>
      </c>
      <c r="F157" s="868">
        <v>7</v>
      </c>
      <c r="G157" s="150">
        <v>7</v>
      </c>
      <c r="H157" s="134">
        <v>7</v>
      </c>
      <c r="I157" s="1167"/>
      <c r="J157" s="871" t="s">
        <v>644</v>
      </c>
      <c r="K157" s="77" t="s">
        <v>7</v>
      </c>
      <c r="L157" s="77" t="s">
        <v>7</v>
      </c>
      <c r="M157" s="77" t="s">
        <v>7</v>
      </c>
      <c r="N157" s="22" t="s">
        <v>28</v>
      </c>
    </row>
    <row r="158" spans="1:14" ht="13.5" customHeight="1" thickBot="1">
      <c r="A158" s="1084"/>
      <c r="B158" s="1056"/>
      <c r="C158" s="38"/>
      <c r="D158" s="952" t="s">
        <v>16</v>
      </c>
      <c r="E158" s="975"/>
      <c r="F158" s="872">
        <f>SUM(F151:F157)</f>
        <v>89.325999999999993</v>
      </c>
      <c r="G158" s="92">
        <f>SUM(G151:G157)</f>
        <v>1591</v>
      </c>
      <c r="H158" s="133">
        <f>SUM(H151:H157)</f>
        <v>1278</v>
      </c>
      <c r="I158" s="1168"/>
      <c r="J158" s="239"/>
      <c r="K158" s="10"/>
      <c r="L158" s="10"/>
      <c r="M158" s="10"/>
      <c r="N158" s="63"/>
    </row>
    <row r="159" spans="1:14" s="18" customFormat="1" ht="50.25" customHeight="1">
      <c r="A159" s="1113" t="s">
        <v>1480</v>
      </c>
      <c r="B159" s="1048" t="s">
        <v>645</v>
      </c>
      <c r="C159" s="34">
        <v>1</v>
      </c>
      <c r="D159" s="122" t="s">
        <v>339</v>
      </c>
      <c r="E159" s="261" t="s">
        <v>646</v>
      </c>
      <c r="F159" s="868">
        <v>20</v>
      </c>
      <c r="G159" s="869">
        <v>20</v>
      </c>
      <c r="H159" s="870">
        <v>20</v>
      </c>
      <c r="I159" s="1166"/>
      <c r="J159" s="80" t="s">
        <v>647</v>
      </c>
      <c r="K159" s="34">
        <v>2</v>
      </c>
      <c r="L159" s="34">
        <v>2</v>
      </c>
      <c r="M159" s="34">
        <v>2</v>
      </c>
      <c r="N159" s="22" t="s">
        <v>28</v>
      </c>
    </row>
    <row r="160" spans="1:14" s="18" customFormat="1" ht="30.75" customHeight="1">
      <c r="A160" s="1114"/>
      <c r="B160" s="1049"/>
      <c r="C160" s="34">
        <v>1</v>
      </c>
      <c r="D160" s="145" t="s">
        <v>20</v>
      </c>
      <c r="E160" s="873" t="s">
        <v>25</v>
      </c>
      <c r="F160" s="868">
        <v>30</v>
      </c>
      <c r="G160" s="869"/>
      <c r="H160" s="870"/>
      <c r="I160" s="1167"/>
      <c r="J160" s="80" t="s">
        <v>1201</v>
      </c>
      <c r="K160" s="77" t="s">
        <v>452</v>
      </c>
      <c r="L160" s="34"/>
      <c r="M160" s="34"/>
      <c r="N160" s="22" t="s">
        <v>28</v>
      </c>
    </row>
    <row r="161" spans="1:14" s="18" customFormat="1" ht="39" thickBot="1">
      <c r="A161" s="1114"/>
      <c r="B161" s="1049"/>
      <c r="C161" s="34">
        <v>1</v>
      </c>
      <c r="D161" s="145" t="s">
        <v>20</v>
      </c>
      <c r="E161" s="873" t="s">
        <v>25</v>
      </c>
      <c r="F161" s="868">
        <v>1</v>
      </c>
      <c r="G161" s="869">
        <v>1</v>
      </c>
      <c r="H161" s="870">
        <v>1</v>
      </c>
      <c r="I161" s="1167"/>
      <c r="J161" s="80" t="s">
        <v>648</v>
      </c>
      <c r="K161" s="34" t="s">
        <v>415</v>
      </c>
      <c r="L161" s="34" t="s">
        <v>415</v>
      </c>
      <c r="M161" s="34" t="s">
        <v>415</v>
      </c>
      <c r="N161" s="22" t="s">
        <v>28</v>
      </c>
    </row>
    <row r="162" spans="1:14" s="18" customFormat="1" ht="13.5" customHeight="1" thickBot="1">
      <c r="A162" s="1084"/>
      <c r="B162" s="1056"/>
      <c r="C162" s="34"/>
      <c r="D162" s="934" t="s">
        <v>16</v>
      </c>
      <c r="E162" s="975"/>
      <c r="F162" s="872">
        <f t="shared" ref="F162" si="54">SUM(F159:F161)</f>
        <v>51</v>
      </c>
      <c r="G162" s="872">
        <f t="shared" ref="G162:H162" si="55">SUM(G159:G161)</f>
        <v>21</v>
      </c>
      <c r="H162" s="874">
        <f t="shared" si="55"/>
        <v>21</v>
      </c>
      <c r="I162" s="1168"/>
      <c r="J162" s="253"/>
      <c r="K162" s="34"/>
      <c r="L162" s="34"/>
      <c r="M162" s="34"/>
      <c r="N162" s="22"/>
    </row>
    <row r="163" spans="1:14" s="18" customFormat="1" ht="38.25" customHeight="1">
      <c r="A163" s="1113" t="s">
        <v>1481</v>
      </c>
      <c r="B163" s="1045" t="s">
        <v>649</v>
      </c>
      <c r="C163" s="386" t="s">
        <v>8</v>
      </c>
      <c r="D163" s="84" t="s">
        <v>20</v>
      </c>
      <c r="E163" s="231" t="s">
        <v>25</v>
      </c>
      <c r="F163" s="856">
        <v>11</v>
      </c>
      <c r="G163" s="856">
        <v>11</v>
      </c>
      <c r="H163" s="858">
        <v>11</v>
      </c>
      <c r="I163" s="1166"/>
      <c r="J163" s="239" t="s">
        <v>650</v>
      </c>
      <c r="K163" s="77" t="s">
        <v>1277</v>
      </c>
      <c r="L163" s="77" t="s">
        <v>1278</v>
      </c>
      <c r="M163" s="77" t="s">
        <v>1279</v>
      </c>
      <c r="N163" s="22" t="s">
        <v>28</v>
      </c>
    </row>
    <row r="164" spans="1:14" ht="38.25">
      <c r="A164" s="1114"/>
      <c r="B164" s="1046"/>
      <c r="C164" s="77" t="s">
        <v>8</v>
      </c>
      <c r="D164" s="260" t="s">
        <v>339</v>
      </c>
      <c r="E164" s="261" t="s">
        <v>646</v>
      </c>
      <c r="F164" s="149">
        <v>15</v>
      </c>
      <c r="G164" s="149">
        <v>15</v>
      </c>
      <c r="H164" s="134">
        <v>15</v>
      </c>
      <c r="I164" s="1167"/>
      <c r="J164" s="63" t="s">
        <v>651</v>
      </c>
      <c r="K164" s="77" t="s">
        <v>415</v>
      </c>
      <c r="L164" s="77" t="s">
        <v>415</v>
      </c>
      <c r="M164" s="77" t="s">
        <v>415</v>
      </c>
      <c r="N164" s="22" t="s">
        <v>28</v>
      </c>
    </row>
    <row r="165" spans="1:14" ht="51.75" thickBot="1">
      <c r="A165" s="1114"/>
      <c r="B165" s="1046"/>
      <c r="C165" s="58" t="s">
        <v>8</v>
      </c>
      <c r="D165" s="260" t="s">
        <v>339</v>
      </c>
      <c r="E165" s="261" t="s">
        <v>646</v>
      </c>
      <c r="F165" s="149">
        <v>15</v>
      </c>
      <c r="G165" s="134">
        <v>15</v>
      </c>
      <c r="H165" s="134">
        <v>15</v>
      </c>
      <c r="I165" s="1167"/>
      <c r="J165" s="63" t="s">
        <v>652</v>
      </c>
      <c r="K165" s="77" t="s">
        <v>1280</v>
      </c>
      <c r="L165" s="77" t="s">
        <v>1280</v>
      </c>
      <c r="M165" s="77" t="s">
        <v>1162</v>
      </c>
      <c r="N165" s="22" t="s">
        <v>28</v>
      </c>
    </row>
    <row r="166" spans="1:14" ht="13.5" customHeight="1" thickBot="1">
      <c r="A166" s="1084"/>
      <c r="B166" s="1060"/>
      <c r="C166" s="152"/>
      <c r="D166" s="952" t="s">
        <v>16</v>
      </c>
      <c r="E166" s="975"/>
      <c r="F166" s="872">
        <f>SUM(F163:F165)</f>
        <v>41</v>
      </c>
      <c r="G166" s="872">
        <f t="shared" ref="G166:H166" si="56">SUM(G163:G165)</f>
        <v>41</v>
      </c>
      <c r="H166" s="874">
        <f t="shared" si="56"/>
        <v>41</v>
      </c>
      <c r="I166" s="1168"/>
      <c r="J166" s="253"/>
      <c r="K166" s="10"/>
      <c r="L166" s="10"/>
      <c r="M166" s="10"/>
      <c r="N166" s="93"/>
    </row>
    <row r="167" spans="1:14" s="18" customFormat="1" ht="13.5" thickBot="1">
      <c r="A167" s="643" t="s">
        <v>1434</v>
      </c>
      <c r="B167" s="1179" t="s">
        <v>15</v>
      </c>
      <c r="C167" s="1180"/>
      <c r="D167" s="1180"/>
      <c r="E167" s="1181"/>
      <c r="F167" s="631">
        <f>F147+F150+F158+F162+F166</f>
        <v>208.25799999999998</v>
      </c>
      <c r="G167" s="631">
        <f>G147+G150+G158+G162+G166</f>
        <v>1680</v>
      </c>
      <c r="H167" s="631">
        <f>H147+H150+H158+H162+H166</f>
        <v>1368</v>
      </c>
      <c r="I167" s="832"/>
      <c r="J167" s="817"/>
      <c r="K167" s="818"/>
      <c r="L167" s="818"/>
      <c r="M167" s="818"/>
      <c r="N167" s="817"/>
    </row>
    <row r="168" spans="1:14" s="18" customFormat="1" ht="13.5" customHeight="1" thickBot="1">
      <c r="A168" s="644" t="s">
        <v>1482</v>
      </c>
      <c r="B168" s="1090" t="s">
        <v>653</v>
      </c>
      <c r="C168" s="1004"/>
      <c r="D168" s="1004"/>
      <c r="E168" s="1004"/>
      <c r="F168" s="319"/>
      <c r="G168" s="319"/>
      <c r="H168" s="319"/>
      <c r="I168" s="816"/>
      <c r="J168" s="819"/>
      <c r="K168" s="818"/>
      <c r="L168" s="818"/>
      <c r="M168" s="818"/>
      <c r="N168" s="817"/>
    </row>
    <row r="169" spans="1:14" s="18" customFormat="1" ht="51">
      <c r="A169" s="1113" t="s">
        <v>1483</v>
      </c>
      <c r="B169" s="1059" t="s">
        <v>655</v>
      </c>
      <c r="C169" s="178">
        <v>1</v>
      </c>
      <c r="D169" s="333" t="s">
        <v>20</v>
      </c>
      <c r="E169" s="370" t="s">
        <v>575</v>
      </c>
      <c r="F169" s="146">
        <v>70.09</v>
      </c>
      <c r="G169" s="431">
        <v>121</v>
      </c>
      <c r="H169" s="614">
        <v>141</v>
      </c>
      <c r="I169" s="1166" t="s">
        <v>654</v>
      </c>
      <c r="J169" s="56" t="s">
        <v>1546</v>
      </c>
      <c r="K169" s="178" t="s">
        <v>1361</v>
      </c>
      <c r="L169" s="178" t="s">
        <v>1122</v>
      </c>
      <c r="M169" s="178" t="s">
        <v>1123</v>
      </c>
      <c r="N169" s="56" t="s">
        <v>28</v>
      </c>
    </row>
    <row r="170" spans="1:14" ht="13.5" thickBot="1">
      <c r="A170" s="1114"/>
      <c r="B170" s="1049"/>
      <c r="C170" s="178">
        <v>1</v>
      </c>
      <c r="D170" s="333" t="s">
        <v>26</v>
      </c>
      <c r="E170" s="847" t="s">
        <v>656</v>
      </c>
      <c r="F170" s="149">
        <v>116.4</v>
      </c>
      <c r="G170" s="162">
        <v>130</v>
      </c>
      <c r="H170" s="161">
        <v>135</v>
      </c>
      <c r="I170" s="1167"/>
      <c r="J170" s="402" t="s">
        <v>1250</v>
      </c>
      <c r="K170" s="77" t="s">
        <v>1281</v>
      </c>
      <c r="L170" s="77" t="s">
        <v>1281</v>
      </c>
      <c r="M170" s="77" t="s">
        <v>1281</v>
      </c>
      <c r="N170" s="56" t="s">
        <v>28</v>
      </c>
    </row>
    <row r="171" spans="1:14" ht="13.5" customHeight="1" thickBot="1">
      <c r="A171" s="1084"/>
      <c r="B171" s="1056"/>
      <c r="C171" s="178"/>
      <c r="D171" s="1174" t="s">
        <v>16</v>
      </c>
      <c r="E171" s="1173"/>
      <c r="F171" s="96">
        <f t="shared" ref="F171" si="57">SUM(F169:F170)</f>
        <v>186.49</v>
      </c>
      <c r="G171" s="322">
        <f t="shared" ref="G171:H171" si="58">SUM(G169:G170)</f>
        <v>251</v>
      </c>
      <c r="H171" s="332">
        <f t="shared" si="58"/>
        <v>276</v>
      </c>
      <c r="I171" s="1168"/>
      <c r="J171" s="817"/>
      <c r="K171" s="818"/>
      <c r="L171" s="818"/>
      <c r="M171" s="818"/>
      <c r="N171" s="817"/>
    </row>
    <row r="172" spans="1:14" s="18" customFormat="1" ht="49.5" customHeight="1">
      <c r="A172" s="1113" t="s">
        <v>1484</v>
      </c>
      <c r="B172" s="1048" t="s">
        <v>1788</v>
      </c>
      <c r="C172" s="178">
        <v>1</v>
      </c>
      <c r="D172" s="333" t="s">
        <v>20</v>
      </c>
      <c r="E172" s="370" t="s">
        <v>575</v>
      </c>
      <c r="F172" s="146">
        <v>79.599999999999994</v>
      </c>
      <c r="G172" s="431">
        <v>65</v>
      </c>
      <c r="H172" s="614">
        <v>65</v>
      </c>
      <c r="I172" s="1166" t="s">
        <v>657</v>
      </c>
      <c r="J172" s="56" t="s">
        <v>658</v>
      </c>
      <c r="K172" s="178">
        <v>30</v>
      </c>
      <c r="L172" s="178">
        <v>30</v>
      </c>
      <c r="M172" s="178">
        <v>30</v>
      </c>
      <c r="N172" s="56" t="s">
        <v>28</v>
      </c>
    </row>
    <row r="173" spans="1:14" ht="42" customHeight="1" thickBot="1">
      <c r="A173" s="1114"/>
      <c r="B173" s="1049"/>
      <c r="C173" s="178">
        <v>1</v>
      </c>
      <c r="D173" s="333" t="s">
        <v>20</v>
      </c>
      <c r="E173" s="370" t="s">
        <v>575</v>
      </c>
      <c r="F173" s="149">
        <v>29.7</v>
      </c>
      <c r="G173" s="433">
        <v>29</v>
      </c>
      <c r="H173" s="161">
        <v>29</v>
      </c>
      <c r="I173" s="1167"/>
      <c r="J173" s="56" t="s">
        <v>1124</v>
      </c>
      <c r="K173" s="178">
        <v>12</v>
      </c>
      <c r="L173" s="178">
        <v>12</v>
      </c>
      <c r="M173" s="178">
        <v>12</v>
      </c>
      <c r="N173" s="56" t="s">
        <v>28</v>
      </c>
    </row>
    <row r="174" spans="1:14" ht="13.5" customHeight="1" thickBot="1">
      <c r="A174" s="1084"/>
      <c r="B174" s="1056"/>
      <c r="C174" s="178"/>
      <c r="D174" s="1174" t="s">
        <v>16</v>
      </c>
      <c r="E174" s="1173"/>
      <c r="F174" s="96">
        <f t="shared" ref="F174" si="59">SUM(F172:F173)</f>
        <v>109.3</v>
      </c>
      <c r="G174" s="322">
        <f t="shared" ref="G174:H174" si="60">SUM(G172:G173)</f>
        <v>94</v>
      </c>
      <c r="H174" s="332">
        <f t="shared" si="60"/>
        <v>94</v>
      </c>
      <c r="I174" s="1168"/>
      <c r="J174" s="817"/>
      <c r="K174" s="818"/>
      <c r="L174" s="818"/>
      <c r="M174" s="818"/>
      <c r="N174" s="817"/>
    </row>
    <row r="175" spans="1:14" s="18" customFormat="1" ht="45" customHeight="1">
      <c r="A175" s="1113" t="s">
        <v>1485</v>
      </c>
      <c r="B175" s="1048" t="s">
        <v>1256</v>
      </c>
      <c r="C175" s="178">
        <v>1</v>
      </c>
      <c r="D175" s="333" t="s">
        <v>20</v>
      </c>
      <c r="E175" s="370" t="s">
        <v>575</v>
      </c>
      <c r="F175" s="146">
        <v>1</v>
      </c>
      <c r="G175" s="431">
        <v>1</v>
      </c>
      <c r="H175" s="614">
        <v>1</v>
      </c>
      <c r="I175" s="1166" t="s">
        <v>657</v>
      </c>
      <c r="J175" s="56" t="s">
        <v>1255</v>
      </c>
      <c r="K175" s="178">
        <v>3</v>
      </c>
      <c r="L175" s="178">
        <v>3</v>
      </c>
      <c r="M175" s="178">
        <v>3</v>
      </c>
      <c r="N175" s="56" t="s">
        <v>28</v>
      </c>
    </row>
    <row r="176" spans="1:14" ht="14.25" customHeight="1" thickBot="1">
      <c r="A176" s="1114"/>
      <c r="B176" s="1049"/>
      <c r="C176" s="178"/>
      <c r="D176" s="333"/>
      <c r="E176" s="370"/>
      <c r="F176" s="149"/>
      <c r="G176" s="433"/>
      <c r="H176" s="161"/>
      <c r="I176" s="1167"/>
      <c r="J176" s="56"/>
      <c r="K176" s="178"/>
      <c r="L176" s="178"/>
      <c r="M176" s="178"/>
      <c r="N176" s="56"/>
    </row>
    <row r="177" spans="1:14" ht="24.6" customHeight="1" thickBot="1">
      <c r="A177" s="1084"/>
      <c r="B177" s="1056"/>
      <c r="C177" s="178"/>
      <c r="D177" s="1174" t="s">
        <v>16</v>
      </c>
      <c r="E177" s="1173"/>
      <c r="F177" s="96">
        <f t="shared" ref="F177" si="61">SUM(F175:F176)</f>
        <v>1</v>
      </c>
      <c r="G177" s="322">
        <f t="shared" ref="G177:H177" si="62">SUM(G175:G176)</f>
        <v>1</v>
      </c>
      <c r="H177" s="332">
        <f t="shared" si="62"/>
        <v>1</v>
      </c>
      <c r="I177" s="1168"/>
      <c r="J177" s="817"/>
      <c r="K177" s="818"/>
      <c r="L177" s="818"/>
      <c r="M177" s="818"/>
      <c r="N177" s="817"/>
    </row>
    <row r="178" spans="1:14" ht="25.5" customHeight="1">
      <c r="A178" s="1113" t="s">
        <v>1486</v>
      </c>
      <c r="B178" s="1045" t="s">
        <v>659</v>
      </c>
      <c r="C178" s="76" t="s">
        <v>8</v>
      </c>
      <c r="D178" s="343" t="s">
        <v>20</v>
      </c>
      <c r="E178" s="875" t="s">
        <v>325</v>
      </c>
      <c r="F178" s="149">
        <v>12.5</v>
      </c>
      <c r="G178" s="433">
        <v>12.5</v>
      </c>
      <c r="H178" s="161">
        <v>12.5</v>
      </c>
      <c r="I178" s="1166"/>
      <c r="J178" s="56" t="s">
        <v>1341</v>
      </c>
      <c r="K178" s="178">
        <v>50</v>
      </c>
      <c r="L178" s="178">
        <v>50</v>
      </c>
      <c r="M178" s="178">
        <v>50</v>
      </c>
      <c r="N178" s="56" t="s">
        <v>28</v>
      </c>
    </row>
    <row r="179" spans="1:14" ht="13.5" thickBot="1">
      <c r="A179" s="1114"/>
      <c r="B179" s="1046"/>
      <c r="C179" s="76"/>
      <c r="D179" s="343"/>
      <c r="E179" s="875"/>
      <c r="F179" s="149"/>
      <c r="G179" s="162"/>
      <c r="H179" s="161"/>
      <c r="I179" s="1167"/>
      <c r="J179" s="56"/>
      <c r="K179" s="178"/>
      <c r="L179" s="178"/>
      <c r="M179" s="178"/>
      <c r="N179" s="56"/>
    </row>
    <row r="180" spans="1:14" ht="13.5" customHeight="1" thickBot="1">
      <c r="A180" s="1084"/>
      <c r="B180" s="1047"/>
      <c r="C180" s="76"/>
      <c r="D180" s="934" t="s">
        <v>16</v>
      </c>
      <c r="E180" s="975"/>
      <c r="F180" s="92">
        <f t="shared" ref="F180" si="63">SUM(F178+F179)</f>
        <v>12.5</v>
      </c>
      <c r="G180" s="322">
        <f t="shared" ref="G180:H180" si="64">SUM(G178+G179)</f>
        <v>12.5</v>
      </c>
      <c r="H180" s="332">
        <f t="shared" si="64"/>
        <v>12.5</v>
      </c>
      <c r="I180" s="1168"/>
      <c r="J180" s="491"/>
      <c r="K180" s="178"/>
      <c r="L180" s="178"/>
      <c r="M180" s="178"/>
      <c r="N180" s="56"/>
    </row>
    <row r="181" spans="1:14" s="18" customFormat="1" ht="13.5" customHeight="1">
      <c r="A181" s="1113" t="s">
        <v>1487</v>
      </c>
      <c r="B181" s="1048" t="s">
        <v>660</v>
      </c>
      <c r="C181" s="181">
        <v>1</v>
      </c>
      <c r="D181" s="838" t="s">
        <v>59</v>
      </c>
      <c r="E181" s="603" t="s">
        <v>237</v>
      </c>
      <c r="F181" s="149">
        <v>3601.2</v>
      </c>
      <c r="G181" s="433">
        <v>3900</v>
      </c>
      <c r="H181" s="161">
        <v>3900</v>
      </c>
      <c r="I181" s="1166"/>
      <c r="J181" s="56" t="s">
        <v>1340</v>
      </c>
      <c r="K181" s="178">
        <v>2500</v>
      </c>
      <c r="L181" s="178">
        <v>2500</v>
      </c>
      <c r="M181" s="178">
        <v>2500</v>
      </c>
      <c r="N181" s="56" t="s">
        <v>28</v>
      </c>
    </row>
    <row r="182" spans="1:14" ht="26.25" thickBot="1">
      <c r="A182" s="1114"/>
      <c r="B182" s="1049"/>
      <c r="C182" s="181">
        <v>1</v>
      </c>
      <c r="D182" s="840" t="s">
        <v>59</v>
      </c>
      <c r="E182" s="839" t="s">
        <v>579</v>
      </c>
      <c r="F182" s="149">
        <v>25.2</v>
      </c>
      <c r="G182" s="433">
        <v>28</v>
      </c>
      <c r="H182" s="161">
        <v>28</v>
      </c>
      <c r="I182" s="1167"/>
      <c r="J182" s="56"/>
      <c r="K182" s="178"/>
      <c r="L182" s="178"/>
      <c r="M182" s="178"/>
      <c r="N182" s="56" t="s">
        <v>28</v>
      </c>
    </row>
    <row r="183" spans="1:14" ht="13.15" customHeight="1" thickBot="1">
      <c r="A183" s="1084"/>
      <c r="B183" s="1056"/>
      <c r="C183" s="245"/>
      <c r="D183" s="952" t="s">
        <v>16</v>
      </c>
      <c r="E183" s="975"/>
      <c r="F183" s="332">
        <f>SUM(F181:F182)</f>
        <v>3626.3999999999996</v>
      </c>
      <c r="G183" s="322">
        <f>SUM(G181:G182)</f>
        <v>3928</v>
      </c>
      <c r="H183" s="332">
        <f>SUM(H181:H182)</f>
        <v>3928</v>
      </c>
      <c r="I183" s="1168"/>
      <c r="J183" s="817"/>
      <c r="K183" s="818"/>
      <c r="L183" s="818"/>
      <c r="M183" s="818"/>
      <c r="N183" s="817"/>
    </row>
    <row r="184" spans="1:14" ht="25.5" customHeight="1">
      <c r="A184" s="1113" t="s">
        <v>1487</v>
      </c>
      <c r="B184" s="1048" t="s">
        <v>661</v>
      </c>
      <c r="C184" s="178">
        <v>32</v>
      </c>
      <c r="D184" s="876" t="s">
        <v>26</v>
      </c>
      <c r="E184" s="9" t="s">
        <v>662</v>
      </c>
      <c r="F184" s="97"/>
      <c r="G184" s="94"/>
      <c r="H184" s="85"/>
      <c r="I184" s="1166"/>
      <c r="J184" s="56" t="s">
        <v>663</v>
      </c>
      <c r="K184" s="77" t="s">
        <v>664</v>
      </c>
      <c r="L184" s="77" t="s">
        <v>664</v>
      </c>
      <c r="M184" s="77" t="s">
        <v>664</v>
      </c>
      <c r="N184" s="477" t="s">
        <v>611</v>
      </c>
    </row>
    <row r="185" spans="1:14" ht="51">
      <c r="A185" s="1114"/>
      <c r="B185" s="1049"/>
      <c r="C185" s="178">
        <v>32</v>
      </c>
      <c r="D185" s="876" t="s">
        <v>26</v>
      </c>
      <c r="E185" s="9" t="s">
        <v>665</v>
      </c>
      <c r="F185" s="97">
        <v>7.6</v>
      </c>
      <c r="G185" s="94">
        <v>7.6</v>
      </c>
      <c r="H185" s="85">
        <v>8</v>
      </c>
      <c r="I185" s="1167"/>
      <c r="J185" s="56" t="s">
        <v>666</v>
      </c>
      <c r="K185" s="34" t="s">
        <v>1125</v>
      </c>
      <c r="L185" s="34" t="s">
        <v>1126</v>
      </c>
      <c r="M185" s="34" t="s">
        <v>1126</v>
      </c>
      <c r="N185" s="477" t="s">
        <v>611</v>
      </c>
    </row>
    <row r="186" spans="1:14" ht="51">
      <c r="A186" s="1114"/>
      <c r="B186" s="1049"/>
      <c r="C186" s="178">
        <v>32</v>
      </c>
      <c r="D186" s="876" t="s">
        <v>20</v>
      </c>
      <c r="E186" s="9" t="s">
        <v>628</v>
      </c>
      <c r="F186" s="149">
        <v>7.2750000000000004</v>
      </c>
      <c r="G186" s="150">
        <v>7.3</v>
      </c>
      <c r="H186" s="134">
        <v>7.3</v>
      </c>
      <c r="I186" s="1167"/>
      <c r="J186" s="186" t="s">
        <v>667</v>
      </c>
      <c r="K186" s="34" t="s">
        <v>967</v>
      </c>
      <c r="L186" s="34" t="s">
        <v>967</v>
      </c>
      <c r="M186" s="34" t="s">
        <v>967</v>
      </c>
      <c r="N186" s="477" t="s">
        <v>611</v>
      </c>
    </row>
    <row r="187" spans="1:14" ht="25.5">
      <c r="A187" s="1114"/>
      <c r="B187" s="1049"/>
      <c r="C187" s="178">
        <v>32</v>
      </c>
      <c r="D187" s="876" t="s">
        <v>161</v>
      </c>
      <c r="E187" s="9" t="s">
        <v>575</v>
      </c>
      <c r="F187" s="149">
        <v>19.3</v>
      </c>
      <c r="G187" s="150">
        <v>71</v>
      </c>
      <c r="H187" s="134">
        <v>72</v>
      </c>
      <c r="I187" s="1167"/>
      <c r="J187" s="186" t="s">
        <v>1342</v>
      </c>
      <c r="K187" s="34">
        <v>43</v>
      </c>
      <c r="L187" s="34">
        <v>44</v>
      </c>
      <c r="M187" s="34">
        <v>45</v>
      </c>
      <c r="N187" s="477" t="s">
        <v>611</v>
      </c>
    </row>
    <row r="188" spans="1:14" ht="25.5">
      <c r="A188" s="1114"/>
      <c r="B188" s="1049"/>
      <c r="C188" s="178">
        <v>32</v>
      </c>
      <c r="D188" s="876" t="s">
        <v>20</v>
      </c>
      <c r="E188" s="9" t="s">
        <v>575</v>
      </c>
      <c r="F188" s="149">
        <v>7.7</v>
      </c>
      <c r="G188" s="150"/>
      <c r="H188" s="134"/>
      <c r="I188" s="1167"/>
      <c r="J188" s="186" t="s">
        <v>1210</v>
      </c>
      <c r="K188" s="34">
        <v>1</v>
      </c>
      <c r="L188" s="34"/>
      <c r="M188" s="34"/>
      <c r="N188" s="477" t="s">
        <v>611</v>
      </c>
    </row>
    <row r="189" spans="1:14" ht="15" customHeight="1">
      <c r="A189" s="1114"/>
      <c r="B189" s="1049"/>
      <c r="C189" s="178">
        <v>32</v>
      </c>
      <c r="D189" s="876" t="s">
        <v>20</v>
      </c>
      <c r="E189" s="9" t="s">
        <v>325</v>
      </c>
      <c r="F189" s="149">
        <v>74.022999999999996</v>
      </c>
      <c r="G189" s="150">
        <v>93</v>
      </c>
      <c r="H189" s="134">
        <v>93</v>
      </c>
      <c r="I189" s="1167"/>
      <c r="J189" s="186" t="s">
        <v>968</v>
      </c>
      <c r="K189" s="34">
        <v>24</v>
      </c>
      <c r="L189" s="34">
        <v>24</v>
      </c>
      <c r="M189" s="34">
        <v>24</v>
      </c>
      <c r="N189" s="477" t="s">
        <v>611</v>
      </c>
    </row>
    <row r="190" spans="1:14" ht="15" customHeight="1">
      <c r="A190" s="1114"/>
      <c r="B190" s="1049"/>
      <c r="C190" s="178">
        <v>32</v>
      </c>
      <c r="D190" s="876" t="s">
        <v>20</v>
      </c>
      <c r="E190" s="9" t="s">
        <v>575</v>
      </c>
      <c r="F190" s="149">
        <v>4.2</v>
      </c>
      <c r="G190" s="150"/>
      <c r="H190" s="134"/>
      <c r="I190" s="1167"/>
      <c r="J190" s="186" t="s">
        <v>1688</v>
      </c>
      <c r="K190" s="34">
        <v>1</v>
      </c>
      <c r="L190" s="34"/>
      <c r="M190" s="34"/>
      <c r="N190" s="477" t="s">
        <v>611</v>
      </c>
    </row>
    <row r="191" spans="1:14" ht="51">
      <c r="A191" s="1114"/>
      <c r="B191" s="1049"/>
      <c r="C191" s="178">
        <v>32</v>
      </c>
      <c r="D191" s="876" t="s">
        <v>161</v>
      </c>
      <c r="E191" s="9" t="s">
        <v>575</v>
      </c>
      <c r="F191" s="149"/>
      <c r="G191" s="150"/>
      <c r="H191" s="134"/>
      <c r="I191" s="1167"/>
      <c r="J191" s="22" t="s">
        <v>671</v>
      </c>
      <c r="K191" s="77" t="s">
        <v>672</v>
      </c>
      <c r="L191" s="77" t="s">
        <v>672</v>
      </c>
      <c r="M191" s="77" t="s">
        <v>672</v>
      </c>
      <c r="N191" s="477" t="s">
        <v>611</v>
      </c>
    </row>
    <row r="192" spans="1:14" ht="42" customHeight="1">
      <c r="A192" s="1114"/>
      <c r="B192" s="1049"/>
      <c r="C192" s="178">
        <v>32</v>
      </c>
      <c r="D192" s="876" t="s">
        <v>20</v>
      </c>
      <c r="E192" s="9" t="s">
        <v>575</v>
      </c>
      <c r="F192" s="149">
        <v>520.6</v>
      </c>
      <c r="G192" s="150">
        <v>542.6</v>
      </c>
      <c r="H192" s="134">
        <v>542.6</v>
      </c>
      <c r="I192" s="1167"/>
      <c r="J192" s="22" t="s">
        <v>668</v>
      </c>
      <c r="K192" s="34" t="s">
        <v>1127</v>
      </c>
      <c r="L192" s="34" t="s">
        <v>669</v>
      </c>
      <c r="M192" s="34" t="s">
        <v>1127</v>
      </c>
      <c r="N192" s="477" t="s">
        <v>611</v>
      </c>
    </row>
    <row r="193" spans="1:14" s="18" customFormat="1" ht="51.75" thickBot="1">
      <c r="A193" s="1114"/>
      <c r="B193" s="1049"/>
      <c r="C193" s="178">
        <v>32</v>
      </c>
      <c r="D193" s="876" t="s">
        <v>26</v>
      </c>
      <c r="E193" s="9" t="s">
        <v>587</v>
      </c>
      <c r="F193" s="149">
        <v>15.4</v>
      </c>
      <c r="G193" s="150">
        <v>16</v>
      </c>
      <c r="H193" s="134">
        <v>16</v>
      </c>
      <c r="I193" s="1167"/>
      <c r="J193" s="22" t="s">
        <v>670</v>
      </c>
      <c r="K193" s="34">
        <v>1</v>
      </c>
      <c r="L193" s="34">
        <v>1</v>
      </c>
      <c r="M193" s="34">
        <v>1</v>
      </c>
      <c r="N193" s="477" t="s">
        <v>611</v>
      </c>
    </row>
    <row r="194" spans="1:14" ht="13.5" customHeight="1" thickBot="1">
      <c r="A194" s="1084"/>
      <c r="B194" s="1056"/>
      <c r="C194" s="178"/>
      <c r="D194" s="934" t="s">
        <v>16</v>
      </c>
      <c r="E194" s="975"/>
      <c r="F194" s="96">
        <f>SUM(F184:F193)</f>
        <v>656.09799999999996</v>
      </c>
      <c r="G194" s="96">
        <f>SUM(G184:G193)</f>
        <v>737.5</v>
      </c>
      <c r="H194" s="96">
        <f>SUM(H184:H193)</f>
        <v>738.90000000000009</v>
      </c>
      <c r="I194" s="1168"/>
      <c r="J194" s="227"/>
      <c r="K194" s="818"/>
      <c r="L194" s="818"/>
      <c r="M194" s="818"/>
      <c r="N194" s="817"/>
    </row>
    <row r="195" spans="1:14" ht="25.5" customHeight="1">
      <c r="A195" s="1113" t="s">
        <v>1803</v>
      </c>
      <c r="B195" s="1046" t="s">
        <v>1805</v>
      </c>
      <c r="C195" s="76" t="s">
        <v>8</v>
      </c>
      <c r="D195" s="343" t="s">
        <v>20</v>
      </c>
      <c r="E195" s="875" t="s">
        <v>575</v>
      </c>
      <c r="F195" s="149">
        <v>5</v>
      </c>
      <c r="G195" s="433">
        <v>5</v>
      </c>
      <c r="H195" s="161">
        <v>5</v>
      </c>
      <c r="I195" s="1166"/>
      <c r="J195" s="56" t="s">
        <v>1804</v>
      </c>
      <c r="K195" s="178">
        <v>417</v>
      </c>
      <c r="L195" s="178">
        <v>415</v>
      </c>
      <c r="M195" s="178">
        <v>415</v>
      </c>
      <c r="N195" s="56" t="s">
        <v>28</v>
      </c>
    </row>
    <row r="196" spans="1:14" ht="13.5" thickBot="1">
      <c r="A196" s="1114"/>
      <c r="B196" s="1046"/>
      <c r="C196" s="76"/>
      <c r="D196" s="343"/>
      <c r="E196" s="875"/>
      <c r="F196" s="149"/>
      <c r="G196" s="162"/>
      <c r="H196" s="161"/>
      <c r="I196" s="1167"/>
      <c r="J196" s="56"/>
      <c r="K196" s="178"/>
      <c r="L196" s="178"/>
      <c r="M196" s="178"/>
      <c r="N196" s="56"/>
    </row>
    <row r="197" spans="1:14" ht="13.5" customHeight="1" thickBot="1">
      <c r="A197" s="1084"/>
      <c r="B197" s="1047"/>
      <c r="C197" s="76"/>
      <c r="D197" s="934" t="s">
        <v>16</v>
      </c>
      <c r="E197" s="975"/>
      <c r="F197" s="92">
        <f t="shared" ref="F197" si="65">SUM(F195+F196)</f>
        <v>5</v>
      </c>
      <c r="G197" s="322">
        <f t="shared" ref="G197:H197" si="66">SUM(G195+G196)</f>
        <v>5</v>
      </c>
      <c r="H197" s="332">
        <f t="shared" si="66"/>
        <v>5</v>
      </c>
      <c r="I197" s="1168"/>
      <c r="J197" s="491"/>
      <c r="K197" s="178"/>
      <c r="L197" s="178"/>
      <c r="M197" s="178"/>
      <c r="N197" s="56"/>
    </row>
    <row r="198" spans="1:14" s="18" customFormat="1" ht="20.25" customHeight="1" thickBot="1">
      <c r="A198" s="668" t="s">
        <v>1482</v>
      </c>
      <c r="B198" s="971" t="s">
        <v>15</v>
      </c>
      <c r="C198" s="972"/>
      <c r="D198" s="972"/>
      <c r="E198" s="973"/>
      <c r="F198" s="631">
        <f>F171+F174+F177+F180+F183+F194+F197</f>
        <v>4596.7879999999996</v>
      </c>
      <c r="G198" s="631">
        <f>G171+G174+G177+G180+G183+G194+G197</f>
        <v>5029</v>
      </c>
      <c r="H198" s="631">
        <f>H171+H174+H177+H180+H183+H194+H197</f>
        <v>5055.3999999999996</v>
      </c>
      <c r="I198" s="832"/>
      <c r="J198" s="817"/>
      <c r="K198" s="818"/>
      <c r="L198" s="818"/>
      <c r="M198" s="818"/>
      <c r="N198" s="817"/>
    </row>
    <row r="199" spans="1:14" s="18" customFormat="1" ht="13.9" customHeight="1" thickBot="1">
      <c r="A199" s="666" t="s">
        <v>5</v>
      </c>
      <c r="B199" s="971" t="s">
        <v>17</v>
      </c>
      <c r="C199" s="972"/>
      <c r="D199" s="972"/>
      <c r="E199" s="973"/>
      <c r="F199" s="332">
        <f>F67+F143+F167+F198</f>
        <v>11933.302</v>
      </c>
      <c r="G199" s="332">
        <f>G67+G143+G167+G198</f>
        <v>15809</v>
      </c>
      <c r="H199" s="332">
        <f>H67+H143+H167+H198</f>
        <v>15361.6</v>
      </c>
      <c r="I199" s="522"/>
      <c r="J199" s="817"/>
      <c r="K199" s="818"/>
      <c r="L199" s="818"/>
      <c r="M199" s="818"/>
      <c r="N199" s="817"/>
    </row>
    <row r="200" spans="1:14" s="27" customFormat="1" ht="13.9" customHeight="1" thickBot="1">
      <c r="A200" s="1005" t="s">
        <v>389</v>
      </c>
      <c r="B200" s="1005"/>
      <c r="C200" s="1005"/>
      <c r="D200" s="1005"/>
      <c r="E200" s="1006"/>
      <c r="F200" s="133">
        <f>SUM(F58+F199)</f>
        <v>12289.902</v>
      </c>
      <c r="G200" s="133">
        <f>SUM(G58+G199)</f>
        <v>16908.2</v>
      </c>
      <c r="H200" s="133">
        <f>SUM(H58+H199)</f>
        <v>16093.800000000001</v>
      </c>
      <c r="I200" s="601"/>
      <c r="J200" s="227"/>
      <c r="K200" s="535"/>
      <c r="L200" s="535"/>
      <c r="M200" s="535"/>
      <c r="N200" s="227"/>
    </row>
    <row r="201" spans="1:14" s="18" customFormat="1" ht="13.5" thickBot="1">
      <c r="A201" s="877"/>
      <c r="B201" s="757"/>
      <c r="C201" s="813"/>
      <c r="D201" s="878"/>
      <c r="E201" s="879"/>
      <c r="F201" s="809"/>
      <c r="G201" s="809"/>
      <c r="H201" s="809"/>
      <c r="I201" s="880"/>
      <c r="J201" s="466"/>
      <c r="K201" s="881"/>
      <c r="L201" s="881"/>
      <c r="M201" s="881"/>
      <c r="N201" s="466"/>
    </row>
    <row r="202" spans="1:14" s="26" customFormat="1" ht="39" thickBot="1">
      <c r="A202" s="1011" t="s">
        <v>1388</v>
      </c>
      <c r="B202" s="1012"/>
      <c r="C202" s="1012"/>
      <c r="D202" s="1012"/>
      <c r="E202" s="1013"/>
      <c r="F202" s="673" t="s">
        <v>871</v>
      </c>
      <c r="G202" s="882" t="s">
        <v>83</v>
      </c>
      <c r="H202" s="53" t="s">
        <v>116</v>
      </c>
      <c r="I202" s="136"/>
      <c r="J202" s="23"/>
      <c r="K202" s="54"/>
      <c r="L202" s="54"/>
      <c r="M202" s="54"/>
      <c r="N202" s="23"/>
    </row>
    <row r="203" spans="1:14" ht="13.5" customHeight="1" thickBot="1">
      <c r="A203" s="987" t="s">
        <v>123</v>
      </c>
      <c r="B203" s="988"/>
      <c r="C203" s="988"/>
      <c r="D203" s="988"/>
      <c r="E203" s="989"/>
      <c r="F203" s="133">
        <f>SUM(F204:F209)</f>
        <v>7169.4020000000019</v>
      </c>
      <c r="G203" s="133">
        <f>SUM(G204:G209)</f>
        <v>9331.2000000000007</v>
      </c>
      <c r="H203" s="96">
        <f>SUM(H204:H209)</f>
        <v>8990.6</v>
      </c>
      <c r="I203" s="138"/>
      <c r="J203" s="883"/>
    </row>
    <row r="204" spans="1:14" ht="13.15" customHeight="1">
      <c r="A204" s="1014" t="s">
        <v>117</v>
      </c>
      <c r="B204" s="1015"/>
      <c r="C204" s="1015"/>
      <c r="D204" s="1015"/>
      <c r="E204" s="1016"/>
      <c r="F204" s="117">
        <f>SUMIF(D11:D201,"SB",F11:F201)</f>
        <v>5028.4260000000013</v>
      </c>
      <c r="G204" s="134">
        <f>SUMIF(D11:D201,"SB",G11:G201)</f>
        <v>5905.9000000000005</v>
      </c>
      <c r="H204" s="150">
        <f>SUMIF(D11:D201,"SB",H11:H201)</f>
        <v>5802.9000000000005</v>
      </c>
      <c r="I204" s="91"/>
      <c r="J204" s="883"/>
    </row>
    <row r="205" spans="1:14" ht="13.15" customHeight="1">
      <c r="A205" s="978" t="s">
        <v>118</v>
      </c>
      <c r="B205" s="979"/>
      <c r="C205" s="979"/>
      <c r="D205" s="979"/>
      <c r="E205" s="980"/>
      <c r="F205" s="134">
        <f>SUMIF(D11:D202,"VD",F11:F202)</f>
        <v>1656.2700000000002</v>
      </c>
      <c r="G205" s="134">
        <f>SUMIF(D11:D202,"VD",G11:G202)</f>
        <v>1853.3</v>
      </c>
      <c r="H205" s="150">
        <f>SUMIF(D11:D202,"VD",H11:H202)</f>
        <v>1916.7</v>
      </c>
      <c r="I205" s="91"/>
      <c r="J205" s="220"/>
      <c r="K205" s="220"/>
      <c r="L205" s="220"/>
      <c r="M205" s="220"/>
      <c r="N205" s="71"/>
    </row>
    <row r="206" spans="1:14" ht="12.75" customHeight="1">
      <c r="A206" s="978" t="s">
        <v>119</v>
      </c>
      <c r="B206" s="979"/>
      <c r="C206" s="979"/>
      <c r="D206" s="979"/>
      <c r="E206" s="980"/>
      <c r="F206" s="134">
        <f>SUMIF(D11:D201,"SP",F11:F201)</f>
        <v>249.3</v>
      </c>
      <c r="G206" s="134">
        <f>SUMIF(D11:D201,"SP",G11:G201)</f>
        <v>286</v>
      </c>
      <c r="H206" s="150">
        <f>SUMIF(D11:D201,"SP",H11:H201)</f>
        <v>297</v>
      </c>
      <c r="I206" s="91"/>
      <c r="J206" s="220"/>
      <c r="K206" s="220"/>
      <c r="L206" s="220"/>
      <c r="M206" s="220"/>
      <c r="N206" s="71"/>
    </row>
    <row r="207" spans="1:14" ht="13.15" customHeight="1">
      <c r="A207" s="978" t="s">
        <v>120</v>
      </c>
      <c r="B207" s="979"/>
      <c r="C207" s="979"/>
      <c r="D207" s="979"/>
      <c r="E207" s="980"/>
      <c r="F207" s="134">
        <f>SUMIF(D11:D201,"ESB",F11:F201)</f>
        <v>235.40600000000001</v>
      </c>
      <c r="G207" s="134">
        <f>SUMIF(D11:D201,"ESB",G11:G201)</f>
        <v>1286</v>
      </c>
      <c r="H207" s="150">
        <f>SUMIF(D11:D201,"ESB",H11:H201)</f>
        <v>974</v>
      </c>
      <c r="I207" s="91"/>
      <c r="J207" s="220"/>
      <c r="K207" s="220"/>
      <c r="L207" s="220"/>
      <c r="M207" s="220"/>
      <c r="N207" s="71"/>
    </row>
    <row r="208" spans="1:14" ht="13.15" customHeight="1">
      <c r="A208" s="978" t="s">
        <v>121</v>
      </c>
      <c r="B208" s="979"/>
      <c r="C208" s="979"/>
      <c r="D208" s="979"/>
      <c r="E208" s="980"/>
      <c r="F208" s="134">
        <f>SUMIF(D10:D200,"SL",F10:F200)</f>
        <v>0</v>
      </c>
      <c r="G208" s="134">
        <f>SUMIF(D12:D202,"SL",G12:G202)</f>
        <v>0</v>
      </c>
      <c r="H208" s="150">
        <f>SUMIF(D10:D200,"SL",H10:H200)</f>
        <v>0</v>
      </c>
      <c r="I208" s="91"/>
      <c r="J208" s="220"/>
      <c r="K208" s="220"/>
      <c r="L208" s="220"/>
      <c r="M208" s="220"/>
      <c r="N208" s="71"/>
    </row>
    <row r="209" spans="1:14" ht="13.15" customHeight="1" thickBot="1">
      <c r="A209" s="981" t="s">
        <v>122</v>
      </c>
      <c r="B209" s="982"/>
      <c r="C209" s="982"/>
      <c r="D209" s="982"/>
      <c r="E209" s="983"/>
      <c r="F209" s="473">
        <f>SUMIF(D9:D199,"AML",F9:F199)</f>
        <v>0</v>
      </c>
      <c r="G209" s="134">
        <f>SUMIF(D19:D203,"AML",G19:G203)</f>
        <v>0</v>
      </c>
      <c r="H209" s="150">
        <f>SUMIF(D9:D199,"AML",H9:H199)</f>
        <v>0</v>
      </c>
      <c r="I209" s="91"/>
      <c r="J209" s="220"/>
      <c r="K209" s="220"/>
      <c r="L209" s="220"/>
      <c r="M209" s="220"/>
      <c r="N209" s="71"/>
    </row>
    <row r="210" spans="1:14" ht="13.5" customHeight="1" thickBot="1">
      <c r="A210" s="987" t="s">
        <v>124</v>
      </c>
      <c r="B210" s="988"/>
      <c r="C210" s="988"/>
      <c r="D210" s="988"/>
      <c r="E210" s="989"/>
      <c r="F210" s="133">
        <f>SUM(F211:F213)</f>
        <v>5120.4999999999991</v>
      </c>
      <c r="G210" s="133">
        <f>SUM(G211:G213)</f>
        <v>7577</v>
      </c>
      <c r="H210" s="96">
        <f>SUM(H211:H213)</f>
        <v>7103.2</v>
      </c>
      <c r="I210" s="138"/>
      <c r="J210" s="220"/>
      <c r="K210" s="220"/>
      <c r="L210" s="220"/>
      <c r="M210" s="220"/>
      <c r="N210" s="71"/>
    </row>
    <row r="211" spans="1:14" ht="13.15" customHeight="1">
      <c r="A211" s="990" t="s">
        <v>30</v>
      </c>
      <c r="B211" s="991"/>
      <c r="C211" s="991"/>
      <c r="D211" s="991"/>
      <c r="E211" s="992"/>
      <c r="F211" s="117">
        <f>SUMIF(D11:D201,"ES",F11:F201)</f>
        <v>30</v>
      </c>
      <c r="G211" s="161">
        <f>SUMIF(D11:D201,"ES",G11:G201)</f>
        <v>2081</v>
      </c>
      <c r="H211" s="162">
        <f>SUMIF(D11:D201,"ES",H11:H201)</f>
        <v>1555.2</v>
      </c>
      <c r="I211" s="360"/>
      <c r="J211" s="220"/>
      <c r="K211" s="220"/>
      <c r="L211" s="220"/>
      <c r="M211" s="220"/>
      <c r="N211" s="71"/>
    </row>
    <row r="212" spans="1:14" ht="13.15" customHeight="1">
      <c r="A212" s="962" t="s">
        <v>1267</v>
      </c>
      <c r="B212" s="963"/>
      <c r="C212" s="963"/>
      <c r="D212" s="963"/>
      <c r="E212" s="964"/>
      <c r="F212" s="134">
        <f>SUMIF(D11:D201,"VB",F11:F201)</f>
        <v>5040.4999999999991</v>
      </c>
      <c r="G212" s="161">
        <f>SUMIF(D11:D201,"VB",G11:G201)</f>
        <v>5446</v>
      </c>
      <c r="H212" s="162">
        <f>SUMIF(D11:D201,"VB",H11:H201)</f>
        <v>5498</v>
      </c>
      <c r="I212" s="360"/>
      <c r="J212" s="220"/>
      <c r="K212" s="220"/>
      <c r="L212" s="220"/>
      <c r="M212" s="220"/>
      <c r="N212" s="71"/>
    </row>
    <row r="213" spans="1:14" ht="13.15" customHeight="1" thickBot="1">
      <c r="A213" s="965" t="s">
        <v>31</v>
      </c>
      <c r="B213" s="966"/>
      <c r="C213" s="966"/>
      <c r="D213" s="966"/>
      <c r="E213" s="967"/>
      <c r="F213" s="473">
        <f>SUMIF(D11:D201,"Kt.",F11:F201)</f>
        <v>50</v>
      </c>
      <c r="G213" s="516">
        <f>SUMIF(D11:D201,"Kt.",G11:G201)</f>
        <v>50</v>
      </c>
      <c r="H213" s="168">
        <f>SUMIF(D11:D201,"Kt.",H11:H201)</f>
        <v>50</v>
      </c>
      <c r="I213" s="360"/>
      <c r="J213" s="220"/>
      <c r="K213" s="220"/>
      <c r="L213" s="220"/>
      <c r="M213" s="220"/>
      <c r="N213" s="71"/>
    </row>
    <row r="214" spans="1:14" ht="13.9" customHeight="1" thickBot="1">
      <c r="A214" s="968" t="s">
        <v>125</v>
      </c>
      <c r="B214" s="969"/>
      <c r="C214" s="969"/>
      <c r="D214" s="969"/>
      <c r="E214" s="970"/>
      <c r="F214" s="674">
        <f>SUM(F203+F210)</f>
        <v>12289.902000000002</v>
      </c>
      <c r="G214" s="884">
        <f>SUM(G203+G210)</f>
        <v>16908.2</v>
      </c>
      <c r="H214" s="884">
        <f>SUM(H203+H210)</f>
        <v>16093.8</v>
      </c>
      <c r="I214" s="360"/>
      <c r="J214" s="220"/>
      <c r="K214" s="220"/>
      <c r="L214" s="220"/>
      <c r="M214" s="220"/>
      <c r="N214" s="71"/>
    </row>
    <row r="215" spans="1:14" ht="13.9" customHeight="1">
      <c r="A215" s="990" t="s">
        <v>113</v>
      </c>
      <c r="B215" s="991"/>
      <c r="C215" s="991"/>
      <c r="D215" s="991"/>
      <c r="E215" s="992"/>
      <c r="F215" s="117">
        <f>SUMIF(C11:C203,"1R",F10:F203)</f>
        <v>22.6</v>
      </c>
      <c r="G215" s="516">
        <f>SUMIF(C10:C203,"1R",G10:G203)</f>
        <v>1459</v>
      </c>
      <c r="H215" s="168">
        <f>SUMIF(D13:D203,"1R",H13:H203)</f>
        <v>0</v>
      </c>
    </row>
    <row r="216" spans="1:14" ht="13.9" customHeight="1" thickBot="1">
      <c r="A216" s="965" t="s">
        <v>114</v>
      </c>
      <c r="B216" s="966"/>
      <c r="C216" s="966"/>
      <c r="D216" s="966"/>
      <c r="E216" s="967"/>
      <c r="F216" s="885">
        <v>1537.2</v>
      </c>
      <c r="G216" s="886">
        <f>SUM(G214-F214)</f>
        <v>4618.2979999999989</v>
      </c>
      <c r="H216" s="887">
        <f>SUM(H214-G214)</f>
        <v>-814.40000000000146</v>
      </c>
    </row>
    <row r="217" spans="1:14" ht="13.5" customHeight="1">
      <c r="F217" s="888"/>
      <c r="G217" s="888"/>
      <c r="H217" s="888"/>
    </row>
    <row r="218" spans="1:14">
      <c r="F218" s="360"/>
      <c r="G218" s="360"/>
      <c r="H218" s="360"/>
    </row>
    <row r="219" spans="1:14">
      <c r="F219" s="899">
        <f>SUBTOTAL(9,F14:F195)</f>
        <v>32624.518000000004</v>
      </c>
      <c r="G219" s="360"/>
    </row>
    <row r="220" spans="1:14">
      <c r="F220" s="360"/>
      <c r="G220" s="360"/>
      <c r="H220" s="360"/>
    </row>
    <row r="221" spans="1:14">
      <c r="F221" s="360"/>
      <c r="G221" s="360"/>
      <c r="H221" s="360"/>
    </row>
    <row r="225" spans="6:6">
      <c r="F225" s="360"/>
    </row>
    <row r="226" spans="6:6">
      <c r="F226" s="360"/>
    </row>
  </sheetData>
  <sheetProtection formatCells="0" formatColumns="0" formatRows="0" insertColumns="0" insertHyperlinks="0" deleteColumns="0"/>
  <autoFilter ref="A11:N216" xr:uid="{AA4A668D-527C-4233-A917-C5BB0D6455A0}"/>
  <mergeCells count="237">
    <mergeCell ref="A5:N5"/>
    <mergeCell ref="A103:A111"/>
    <mergeCell ref="D127:E127"/>
    <mergeCell ref="I145:I147"/>
    <mergeCell ref="I163:I166"/>
    <mergeCell ref="I148:I150"/>
    <mergeCell ref="D133:E133"/>
    <mergeCell ref="D147:E147"/>
    <mergeCell ref="D150:E150"/>
    <mergeCell ref="B143:E143"/>
    <mergeCell ref="A137:A139"/>
    <mergeCell ref="B137:B139"/>
    <mergeCell ref="I137:I139"/>
    <mergeCell ref="D139:E139"/>
    <mergeCell ref="B128:B130"/>
    <mergeCell ref="D130:E130"/>
    <mergeCell ref="I131:I133"/>
    <mergeCell ref="A134:A136"/>
    <mergeCell ref="B68:E68"/>
    <mergeCell ref="A69:A71"/>
    <mergeCell ref="B69:B71"/>
    <mergeCell ref="A6:E6"/>
    <mergeCell ref="B88:B93"/>
    <mergeCell ref="B39:B41"/>
    <mergeCell ref="A195:A197"/>
    <mergeCell ref="B195:B197"/>
    <mergeCell ref="I195:I197"/>
    <mergeCell ref="D197:E197"/>
    <mergeCell ref="B167:E167"/>
    <mergeCell ref="A148:A150"/>
    <mergeCell ref="B148:B150"/>
    <mergeCell ref="K1:N1"/>
    <mergeCell ref="M3:N3"/>
    <mergeCell ref="A97:A99"/>
    <mergeCell ref="B97:B99"/>
    <mergeCell ref="A94:A96"/>
    <mergeCell ref="B94:B96"/>
    <mergeCell ref="I54:I56"/>
    <mergeCell ref="I61:I63"/>
    <mergeCell ref="I64:I66"/>
    <mergeCell ref="I69:I71"/>
    <mergeCell ref="I72:I74"/>
    <mergeCell ref="B80:B82"/>
    <mergeCell ref="D82:E82"/>
    <mergeCell ref="A80:A82"/>
    <mergeCell ref="I75:I79"/>
    <mergeCell ref="I80:I82"/>
    <mergeCell ref="A39:A41"/>
    <mergeCell ref="I151:I158"/>
    <mergeCell ref="I159:I162"/>
    <mergeCell ref="A145:A147"/>
    <mergeCell ref="B145:B147"/>
    <mergeCell ref="A54:A56"/>
    <mergeCell ref="B57:E57"/>
    <mergeCell ref="B67:E67"/>
    <mergeCell ref="B131:B133"/>
    <mergeCell ref="D166:E166"/>
    <mergeCell ref="A159:A162"/>
    <mergeCell ref="B159:B162"/>
    <mergeCell ref="I140:I142"/>
    <mergeCell ref="D142:E142"/>
    <mergeCell ref="I122:I124"/>
    <mergeCell ref="I125:I127"/>
    <mergeCell ref="I128:I130"/>
    <mergeCell ref="I88:I93"/>
    <mergeCell ref="I94:I96"/>
    <mergeCell ref="I97:I99"/>
    <mergeCell ref="I100:I102"/>
    <mergeCell ref="I103:I111"/>
    <mergeCell ref="I112:I115"/>
    <mergeCell ref="A128:A130"/>
    <mergeCell ref="D71:E71"/>
    <mergeCell ref="A131:A133"/>
    <mergeCell ref="A140:A142"/>
    <mergeCell ref="B140:B142"/>
    <mergeCell ref="B134:B136"/>
    <mergeCell ref="D136:E136"/>
    <mergeCell ref="B144:E144"/>
    <mergeCell ref="B169:B171"/>
    <mergeCell ref="A151:A158"/>
    <mergeCell ref="A169:A171"/>
    <mergeCell ref="D162:E162"/>
    <mergeCell ref="D158:E158"/>
    <mergeCell ref="I181:I183"/>
    <mergeCell ref="I184:I194"/>
    <mergeCell ref="D180:E180"/>
    <mergeCell ref="D174:E174"/>
    <mergeCell ref="B168:E168"/>
    <mergeCell ref="A175:A177"/>
    <mergeCell ref="B175:B177"/>
    <mergeCell ref="I175:I177"/>
    <mergeCell ref="D177:E177"/>
    <mergeCell ref="I169:I171"/>
    <mergeCell ref="I172:I174"/>
    <mergeCell ref="D171:E171"/>
    <mergeCell ref="A178:A180"/>
    <mergeCell ref="B178:B180"/>
    <mergeCell ref="I178:I180"/>
    <mergeCell ref="A100:A102"/>
    <mergeCell ref="B100:B102"/>
    <mergeCell ref="D102:E102"/>
    <mergeCell ref="D87:E87"/>
    <mergeCell ref="D74:E74"/>
    <mergeCell ref="D124:E124"/>
    <mergeCell ref="D99:E99"/>
    <mergeCell ref="A119:A121"/>
    <mergeCell ref="B119:B121"/>
    <mergeCell ref="A75:A79"/>
    <mergeCell ref="B75:B79"/>
    <mergeCell ref="D79:E79"/>
    <mergeCell ref="D93:E93"/>
    <mergeCell ref="A88:A93"/>
    <mergeCell ref="B122:B124"/>
    <mergeCell ref="A116:A118"/>
    <mergeCell ref="B116:B118"/>
    <mergeCell ref="D118:E118"/>
    <mergeCell ref="A112:A115"/>
    <mergeCell ref="B125:B127"/>
    <mergeCell ref="B58:E58"/>
    <mergeCell ref="B59:E59"/>
    <mergeCell ref="A51:A53"/>
    <mergeCell ref="B51:B53"/>
    <mergeCell ref="B33:B35"/>
    <mergeCell ref="D35:E35"/>
    <mergeCell ref="L9:L10"/>
    <mergeCell ref="A7:A10"/>
    <mergeCell ref="G7:G10"/>
    <mergeCell ref="B7:B10"/>
    <mergeCell ref="C7:C10"/>
    <mergeCell ref="F7:F10"/>
    <mergeCell ref="H7:H10"/>
    <mergeCell ref="D7:D10"/>
    <mergeCell ref="E7:E10"/>
    <mergeCell ref="I7:I10"/>
    <mergeCell ref="B12:E12"/>
    <mergeCell ref="B13:E13"/>
    <mergeCell ref="A36:A38"/>
    <mergeCell ref="B36:B38"/>
    <mergeCell ref="D38:E38"/>
    <mergeCell ref="A27:A32"/>
    <mergeCell ref="B112:B115"/>
    <mergeCell ref="J9:J10"/>
    <mergeCell ref="A64:A66"/>
    <mergeCell ref="A61:A63"/>
    <mergeCell ref="B61:B63"/>
    <mergeCell ref="D63:E63"/>
    <mergeCell ref="A216:E216"/>
    <mergeCell ref="A202:E202"/>
    <mergeCell ref="A207:E207"/>
    <mergeCell ref="A208:E208"/>
    <mergeCell ref="A209:E209"/>
    <mergeCell ref="A210:E210"/>
    <mergeCell ref="A211:E211"/>
    <mergeCell ref="A212:E212"/>
    <mergeCell ref="A213:E213"/>
    <mergeCell ref="A214:E214"/>
    <mergeCell ref="A215:E215"/>
    <mergeCell ref="A203:E203"/>
    <mergeCell ref="A204:E204"/>
    <mergeCell ref="A205:E205"/>
    <mergeCell ref="A206:E206"/>
    <mergeCell ref="B198:E198"/>
    <mergeCell ref="B199:E199"/>
    <mergeCell ref="A122:A124"/>
    <mergeCell ref="A125:A127"/>
    <mergeCell ref="A200:E200"/>
    <mergeCell ref="A172:A174"/>
    <mergeCell ref="B172:B174"/>
    <mergeCell ref="A163:A166"/>
    <mergeCell ref="B163:B166"/>
    <mergeCell ref="D47:E47"/>
    <mergeCell ref="D41:E41"/>
    <mergeCell ref="B48:B50"/>
    <mergeCell ref="A184:A194"/>
    <mergeCell ref="B184:B194"/>
    <mergeCell ref="D194:E194"/>
    <mergeCell ref="A181:A183"/>
    <mergeCell ref="B181:B183"/>
    <mergeCell ref="D115:E115"/>
    <mergeCell ref="B64:B66"/>
    <mergeCell ref="B54:B56"/>
    <mergeCell ref="D56:E56"/>
    <mergeCell ref="D66:E66"/>
    <mergeCell ref="B60:E60"/>
    <mergeCell ref="D183:E183"/>
    <mergeCell ref="A83:A87"/>
    <mergeCell ref="B83:B87"/>
    <mergeCell ref="A72:A74"/>
    <mergeCell ref="B72:B74"/>
    <mergeCell ref="D17:E17"/>
    <mergeCell ref="A48:A50"/>
    <mergeCell ref="B18:E18"/>
    <mergeCell ref="B19:E19"/>
    <mergeCell ref="A33:A35"/>
    <mergeCell ref="A20:A26"/>
    <mergeCell ref="B20:B26"/>
    <mergeCell ref="I27:I32"/>
    <mergeCell ref="I33:I35"/>
    <mergeCell ref="I36:I38"/>
    <mergeCell ref="I39:I41"/>
    <mergeCell ref="I42:I44"/>
    <mergeCell ref="I45:I47"/>
    <mergeCell ref="I48:I50"/>
    <mergeCell ref="B42:B44"/>
    <mergeCell ref="D32:E32"/>
    <mergeCell ref="D50:E50"/>
    <mergeCell ref="A45:A47"/>
    <mergeCell ref="B45:B47"/>
    <mergeCell ref="B27:B32"/>
    <mergeCell ref="D44:E44"/>
    <mergeCell ref="A42:A44"/>
    <mergeCell ref="B14:B17"/>
    <mergeCell ref="A14:A17"/>
    <mergeCell ref="J83:J84"/>
    <mergeCell ref="K83:K84"/>
    <mergeCell ref="L83:L84"/>
    <mergeCell ref="M83:M84"/>
    <mergeCell ref="B151:B158"/>
    <mergeCell ref="K2:N2"/>
    <mergeCell ref="I51:I53"/>
    <mergeCell ref="D53:E53"/>
    <mergeCell ref="I20:I26"/>
    <mergeCell ref="D26:E26"/>
    <mergeCell ref="B103:B111"/>
    <mergeCell ref="D111:E111"/>
    <mergeCell ref="M9:M10"/>
    <mergeCell ref="J7:M8"/>
    <mergeCell ref="D96:E96"/>
    <mergeCell ref="I134:I136"/>
    <mergeCell ref="I83:I87"/>
    <mergeCell ref="I116:I118"/>
    <mergeCell ref="D121:E121"/>
    <mergeCell ref="I119:I121"/>
    <mergeCell ref="K6:M6"/>
    <mergeCell ref="K9:K10"/>
    <mergeCell ref="N7:N10"/>
    <mergeCell ref="I14:I17"/>
  </mergeCells>
  <pageMargins left="0.9055118110236221" right="0.31496062992125984" top="0.74803149606299213" bottom="0.74803149606299213" header="0.31496062992125984" footer="0.31496062992125984"/>
  <pageSetup paperSize="9" scale="60" orientation="portrait" r:id="rId1"/>
  <headerFooter>
    <oddHeader>&amp;C&amp;P</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B219B-2927-43BC-B8DF-F7BF3595FF95}">
  <sheetPr codeName="Lapas8">
    <tabColor theme="2" tint="-0.249977111117893"/>
  </sheetPr>
  <dimension ref="A1:N223"/>
  <sheetViews>
    <sheetView tabSelected="1" zoomScale="91" zoomScaleNormal="91" workbookViewId="0">
      <pane ySplit="11" topLeftCell="A17" activePane="bottomLeft" state="frozen"/>
      <selection pane="bottomLeft" activeCell="H7" sqref="H7:H10"/>
    </sheetView>
  </sheetViews>
  <sheetFormatPr defaultColWidth="9.140625" defaultRowHeight="15"/>
  <cols>
    <col min="1" max="1" width="8.5703125" style="215" customWidth="1"/>
    <col min="2" max="2" width="24.140625" style="467" customWidth="1"/>
    <col min="3" max="3" width="5.28515625" style="213" customWidth="1"/>
    <col min="4" max="4" width="6.5703125" style="215" customWidth="1"/>
    <col min="5" max="5" width="6.7109375" style="215" customWidth="1"/>
    <col min="6" max="6" width="10.7109375" style="435" customWidth="1"/>
    <col min="7" max="7" width="11.28515625" style="306" customWidth="1"/>
    <col min="8" max="8" width="10" style="306" customWidth="1"/>
    <col min="9" max="9" width="11.28515625" style="213" customWidth="1"/>
    <col min="10" max="10" width="24.7109375" style="309" customWidth="1"/>
    <col min="11" max="13" width="7.42578125" style="195" customWidth="1"/>
    <col min="14" max="14" width="6.7109375" style="43" customWidth="1"/>
    <col min="15" max="16384" width="9.140625" style="1"/>
  </cols>
  <sheetData>
    <row r="1" spans="1:14" ht="51.75" customHeight="1">
      <c r="G1" s="771"/>
      <c r="J1" s="46"/>
      <c r="K1" s="921" t="s">
        <v>1781</v>
      </c>
      <c r="L1" s="921"/>
      <c r="M1" s="921"/>
      <c r="N1" s="921"/>
    </row>
    <row r="2" spans="1:14" ht="49.5" customHeight="1">
      <c r="G2" s="890"/>
      <c r="J2" s="118"/>
      <c r="K2" s="921" t="s">
        <v>1782</v>
      </c>
      <c r="L2" s="921"/>
      <c r="M2" s="921"/>
      <c r="N2" s="921"/>
    </row>
    <row r="3" spans="1:14" ht="15.75">
      <c r="A3" s="250" t="s">
        <v>1616</v>
      </c>
      <c r="B3" s="250"/>
      <c r="C3" s="250"/>
      <c r="D3" s="250"/>
      <c r="E3" s="250"/>
      <c r="F3" s="436"/>
      <c r="G3" s="250"/>
      <c r="H3" s="307"/>
      <c r="I3" s="216"/>
      <c r="J3" s="308"/>
      <c r="K3" s="196"/>
      <c r="L3" s="196"/>
      <c r="M3" s="948" t="s">
        <v>1612</v>
      </c>
      <c r="N3" s="948"/>
    </row>
    <row r="4" spans="1:14" s="26" customFormat="1" ht="12.75">
      <c r="A4" s="25" t="s">
        <v>1610</v>
      </c>
      <c r="F4" s="81"/>
      <c r="G4" s="81"/>
      <c r="H4" s="81"/>
      <c r="I4" s="81"/>
    </row>
    <row r="5" spans="1:14">
      <c r="A5" s="2" t="s">
        <v>1580</v>
      </c>
      <c r="B5" s="690"/>
      <c r="F5" s="306"/>
      <c r="K5" s="1"/>
      <c r="L5" s="1"/>
      <c r="M5" s="1"/>
      <c r="N5" s="1"/>
    </row>
    <row r="6" spans="1:14" ht="15.75" thickBot="1">
      <c r="B6" s="684"/>
      <c r="F6" s="306"/>
      <c r="K6" s="685"/>
      <c r="L6" s="685"/>
      <c r="M6" s="685"/>
      <c r="N6" s="685"/>
    </row>
    <row r="7" spans="1:14" s="46" customFormat="1" ht="25.5" customHeight="1">
      <c r="A7" s="1241" t="s">
        <v>0</v>
      </c>
      <c r="B7" s="1245" t="s">
        <v>1</v>
      </c>
      <c r="C7" s="937" t="s">
        <v>1648</v>
      </c>
      <c r="D7" s="937" t="s">
        <v>3</v>
      </c>
      <c r="E7" s="941" t="s">
        <v>2</v>
      </c>
      <c r="F7" s="1096" t="s">
        <v>1655</v>
      </c>
      <c r="G7" s="1028" t="s">
        <v>1391</v>
      </c>
      <c r="H7" s="1031" t="s">
        <v>1392</v>
      </c>
      <c r="I7" s="1218" t="s">
        <v>126</v>
      </c>
      <c r="J7" s="1017" t="s">
        <v>63</v>
      </c>
      <c r="K7" s="1018"/>
      <c r="L7" s="1018"/>
      <c r="M7" s="1019"/>
      <c r="N7" s="924" t="s">
        <v>23</v>
      </c>
    </row>
    <row r="8" spans="1:14" s="46" customFormat="1" ht="13.5" thickBot="1">
      <c r="A8" s="1242"/>
      <c r="B8" s="1246"/>
      <c r="C8" s="938"/>
      <c r="D8" s="938"/>
      <c r="E8" s="942"/>
      <c r="F8" s="1097"/>
      <c r="G8" s="1029"/>
      <c r="H8" s="1032"/>
      <c r="I8" s="1219"/>
      <c r="J8" s="1020"/>
      <c r="K8" s="1021"/>
      <c r="L8" s="1021"/>
      <c r="M8" s="1022"/>
      <c r="N8" s="925"/>
    </row>
    <row r="9" spans="1:14" s="46" customFormat="1" ht="12.75" customHeight="1">
      <c r="A9" s="1243"/>
      <c r="B9" s="1246"/>
      <c r="C9" s="939"/>
      <c r="D9" s="939"/>
      <c r="E9" s="942"/>
      <c r="F9" s="1097"/>
      <c r="G9" s="1029"/>
      <c r="H9" s="1032"/>
      <c r="I9" s="1220"/>
      <c r="J9" s="1239" t="s">
        <v>19</v>
      </c>
      <c r="K9" s="1023" t="s">
        <v>67</v>
      </c>
      <c r="L9" s="1023" t="s">
        <v>84</v>
      </c>
      <c r="M9" s="1023" t="s">
        <v>872</v>
      </c>
      <c r="N9" s="925"/>
    </row>
    <row r="10" spans="1:14" s="46" customFormat="1" ht="47.25" customHeight="1" thickBot="1">
      <c r="A10" s="1244"/>
      <c r="B10" s="1247"/>
      <c r="C10" s="940"/>
      <c r="D10" s="940"/>
      <c r="E10" s="943"/>
      <c r="F10" s="1098"/>
      <c r="G10" s="1030"/>
      <c r="H10" s="1033"/>
      <c r="I10" s="1221"/>
      <c r="J10" s="1240"/>
      <c r="K10" s="1024"/>
      <c r="L10" s="1024"/>
      <c r="M10" s="1024"/>
      <c r="N10" s="926"/>
    </row>
    <row r="11" spans="1:14" s="47" customFormat="1" ht="15.75" thickBot="1">
      <c r="A11" s="716" t="s">
        <v>8</v>
      </c>
      <c r="B11" s="717" t="s">
        <v>9</v>
      </c>
      <c r="C11" s="711" t="s">
        <v>10</v>
      </c>
      <c r="D11" s="711" t="s">
        <v>11</v>
      </c>
      <c r="E11" s="712" t="s">
        <v>18</v>
      </c>
      <c r="F11" s="718">
        <v>6</v>
      </c>
      <c r="G11" s="719">
        <v>7</v>
      </c>
      <c r="H11" s="720">
        <v>8</v>
      </c>
      <c r="I11" s="701" t="s">
        <v>681</v>
      </c>
      <c r="J11" s="697" t="s">
        <v>7</v>
      </c>
      <c r="K11" s="702" t="s">
        <v>105</v>
      </c>
      <c r="L11" s="702" t="s">
        <v>106</v>
      </c>
      <c r="M11" s="702" t="s">
        <v>86</v>
      </c>
      <c r="N11" s="715" t="s">
        <v>90</v>
      </c>
    </row>
    <row r="12" spans="1:14" s="18" customFormat="1" ht="37.5" customHeight="1" thickBot="1">
      <c r="A12" s="641" t="s">
        <v>4</v>
      </c>
      <c r="B12" s="1099" t="s">
        <v>673</v>
      </c>
      <c r="C12" s="1100"/>
      <c r="D12" s="1100"/>
      <c r="E12" s="1100"/>
      <c r="F12" s="437"/>
      <c r="G12" s="224"/>
      <c r="H12" s="224"/>
      <c r="I12" s="621"/>
      <c r="J12" s="632"/>
      <c r="K12" s="310"/>
      <c r="L12" s="310"/>
      <c r="M12" s="311"/>
      <c r="N12" s="227"/>
    </row>
    <row r="13" spans="1:14" s="18" customFormat="1" ht="27.6" customHeight="1" thickBot="1">
      <c r="A13" s="642" t="s">
        <v>1488</v>
      </c>
      <c r="B13" s="1090" t="s">
        <v>674</v>
      </c>
      <c r="C13" s="1004"/>
      <c r="D13" s="1004"/>
      <c r="E13" s="1004"/>
      <c r="F13" s="438"/>
      <c r="G13" s="102"/>
      <c r="H13" s="102"/>
      <c r="I13" s="621"/>
      <c r="J13" s="632"/>
      <c r="K13" s="310"/>
      <c r="L13" s="310"/>
      <c r="M13" s="311"/>
      <c r="N13" s="227"/>
    </row>
    <row r="14" spans="1:14" ht="37.5" customHeight="1">
      <c r="A14" s="974" t="s">
        <v>1575</v>
      </c>
      <c r="B14" s="1204" t="s">
        <v>1211</v>
      </c>
      <c r="C14" s="257" t="s">
        <v>8</v>
      </c>
      <c r="D14" s="121" t="s">
        <v>20</v>
      </c>
      <c r="E14" s="312" t="s">
        <v>97</v>
      </c>
      <c r="F14" s="414"/>
      <c r="G14" s="117">
        <v>10</v>
      </c>
      <c r="H14" s="117"/>
      <c r="I14" s="1040" t="s">
        <v>1213</v>
      </c>
      <c r="J14" s="477" t="s">
        <v>1212</v>
      </c>
      <c r="K14" s="77"/>
      <c r="L14" s="77" t="s">
        <v>8</v>
      </c>
      <c r="M14" s="77"/>
      <c r="N14" s="22" t="s">
        <v>28</v>
      </c>
    </row>
    <row r="15" spans="1:14" s="26" customFormat="1" ht="13.5" thickBot="1">
      <c r="A15" s="974"/>
      <c r="B15" s="1204"/>
      <c r="C15" s="265"/>
      <c r="D15" s="313"/>
      <c r="E15" s="314"/>
      <c r="F15" s="420"/>
      <c r="G15" s="90"/>
      <c r="H15" s="90"/>
      <c r="I15" s="1040"/>
      <c r="J15" s="477"/>
      <c r="K15" s="77"/>
      <c r="L15" s="77"/>
      <c r="M15" s="77"/>
      <c r="N15" s="22"/>
    </row>
    <row r="16" spans="1:14" ht="13.5" thickBot="1">
      <c r="A16" s="974"/>
      <c r="B16" s="1204"/>
      <c r="C16" s="77"/>
      <c r="D16" s="1208" t="s">
        <v>16</v>
      </c>
      <c r="E16" s="1207"/>
      <c r="F16" s="304">
        <f t="shared" ref="F16" si="0">SUM(F14:F15)</f>
        <v>0</v>
      </c>
      <c r="G16" s="96">
        <f t="shared" ref="G16:H16" si="1">SUM(G14:G15)</f>
        <v>10</v>
      </c>
      <c r="H16" s="133">
        <f t="shared" si="1"/>
        <v>0</v>
      </c>
      <c r="I16" s="1040"/>
      <c r="J16" s="488"/>
      <c r="K16" s="10"/>
      <c r="L16" s="10"/>
      <c r="M16" s="10"/>
      <c r="N16" s="93"/>
    </row>
    <row r="17" spans="1:14" ht="25.5">
      <c r="A17" s="974" t="s">
        <v>1367</v>
      </c>
      <c r="B17" s="1204" t="s">
        <v>675</v>
      </c>
      <c r="C17" s="257" t="s">
        <v>1114</v>
      </c>
      <c r="D17" s="121" t="s">
        <v>20</v>
      </c>
      <c r="E17" s="312" t="s">
        <v>676</v>
      </c>
      <c r="F17" s="414"/>
      <c r="G17" s="85">
        <v>30</v>
      </c>
      <c r="H17" s="117"/>
      <c r="I17" s="1040" t="s">
        <v>32</v>
      </c>
      <c r="J17" s="477" t="s">
        <v>1110</v>
      </c>
      <c r="K17" s="77"/>
      <c r="L17" s="77" t="s">
        <v>1111</v>
      </c>
      <c r="M17" s="77"/>
      <c r="N17" s="22" t="s">
        <v>28</v>
      </c>
    </row>
    <row r="18" spans="1:14" s="26" customFormat="1" ht="26.25" thickBot="1">
      <c r="A18" s="974"/>
      <c r="B18" s="1204"/>
      <c r="C18" s="265" t="s">
        <v>1114</v>
      </c>
      <c r="D18" s="313" t="s">
        <v>79</v>
      </c>
      <c r="E18" s="314" t="s">
        <v>676</v>
      </c>
      <c r="F18" s="420"/>
      <c r="G18" s="90">
        <v>170</v>
      </c>
      <c r="H18" s="90"/>
      <c r="I18" s="1040"/>
      <c r="J18" s="477" t="s">
        <v>677</v>
      </c>
      <c r="K18" s="77"/>
      <c r="L18" s="77" t="s">
        <v>8</v>
      </c>
      <c r="M18" s="77"/>
      <c r="N18" s="22" t="s">
        <v>28</v>
      </c>
    </row>
    <row r="19" spans="1:14" ht="39" thickBot="1">
      <c r="A19" s="974"/>
      <c r="B19" s="1204"/>
      <c r="C19" s="77"/>
      <c r="D19" s="1208" t="s">
        <v>16</v>
      </c>
      <c r="E19" s="1207"/>
      <c r="F19" s="304">
        <f t="shared" ref="F19" si="2">SUM(F17:F18)</f>
        <v>0</v>
      </c>
      <c r="G19" s="96">
        <f t="shared" ref="G19:H19" si="3">SUM(G17:G18)</f>
        <v>200</v>
      </c>
      <c r="H19" s="133">
        <f t="shared" si="3"/>
        <v>0</v>
      </c>
      <c r="I19" s="1040"/>
      <c r="J19" s="405" t="s">
        <v>1214</v>
      </c>
      <c r="K19" s="10"/>
      <c r="L19" s="77" t="s">
        <v>8</v>
      </c>
      <c r="M19" s="10"/>
      <c r="N19" s="80"/>
    </row>
    <row r="20" spans="1:14" ht="25.5">
      <c r="A20" s="974" t="s">
        <v>1576</v>
      </c>
      <c r="B20" s="1204" t="s">
        <v>679</v>
      </c>
      <c r="C20" s="257" t="s">
        <v>1114</v>
      </c>
      <c r="D20" s="121" t="s">
        <v>20</v>
      </c>
      <c r="E20" s="312" t="s">
        <v>676</v>
      </c>
      <c r="F20" s="414"/>
      <c r="G20" s="462">
        <v>35</v>
      </c>
      <c r="H20" s="514">
        <v>43</v>
      </c>
      <c r="I20" s="1040" t="s">
        <v>678</v>
      </c>
      <c r="J20" s="487" t="s">
        <v>680</v>
      </c>
      <c r="K20" s="77" t="s">
        <v>8</v>
      </c>
      <c r="L20" s="77"/>
      <c r="M20" s="77"/>
      <c r="N20" s="22" t="s">
        <v>28</v>
      </c>
    </row>
    <row r="21" spans="1:14" s="26" customFormat="1" ht="26.25" thickBot="1">
      <c r="A21" s="974"/>
      <c r="B21" s="1204"/>
      <c r="C21" s="265" t="s">
        <v>1114</v>
      </c>
      <c r="D21" s="80" t="s">
        <v>79</v>
      </c>
      <c r="E21" s="55" t="s">
        <v>676</v>
      </c>
      <c r="F21" s="420"/>
      <c r="G21" s="134">
        <v>200</v>
      </c>
      <c r="H21" s="134">
        <v>242</v>
      </c>
      <c r="I21" s="1040"/>
      <c r="J21" s="633" t="s">
        <v>1112</v>
      </c>
      <c r="K21" s="77"/>
      <c r="L21" s="77"/>
      <c r="M21" s="77" t="s">
        <v>1113</v>
      </c>
      <c r="N21" s="22" t="s">
        <v>28</v>
      </c>
    </row>
    <row r="22" spans="1:14" ht="13.5" thickBot="1">
      <c r="A22" s="974"/>
      <c r="B22" s="1204"/>
      <c r="C22" s="77"/>
      <c r="D22" s="1208" t="s">
        <v>16</v>
      </c>
      <c r="E22" s="1207"/>
      <c r="F22" s="304">
        <f t="shared" ref="F22" si="4">SUM(F20:F21)</f>
        <v>0</v>
      </c>
      <c r="G22" s="133">
        <f t="shared" ref="G22:H22" si="5">SUM(G20:G21)</f>
        <v>235</v>
      </c>
      <c r="H22" s="133">
        <f t="shared" si="5"/>
        <v>285</v>
      </c>
      <c r="I22" s="1040"/>
      <c r="J22" s="488"/>
      <c r="K22" s="10"/>
      <c r="L22" s="10"/>
      <c r="M22" s="10"/>
      <c r="N22" s="93"/>
    </row>
    <row r="23" spans="1:14" ht="29.25" customHeight="1">
      <c r="A23" s="974" t="s">
        <v>1396</v>
      </c>
      <c r="B23" s="1203" t="s">
        <v>1106</v>
      </c>
      <c r="C23" s="61" t="s">
        <v>8</v>
      </c>
      <c r="D23" s="78" t="s">
        <v>20</v>
      </c>
      <c r="E23" s="255" t="s">
        <v>97</v>
      </c>
      <c r="F23" s="414">
        <v>10</v>
      </c>
      <c r="G23" s="94">
        <v>10</v>
      </c>
      <c r="H23" s="85">
        <v>5</v>
      </c>
      <c r="I23" s="1040" t="s">
        <v>678</v>
      </c>
      <c r="J23" s="239" t="s">
        <v>1107</v>
      </c>
      <c r="K23" s="238" t="s">
        <v>1108</v>
      </c>
      <c r="L23" s="238" t="s">
        <v>65</v>
      </c>
      <c r="M23" s="238" t="s">
        <v>65</v>
      </c>
      <c r="N23" s="22" t="s">
        <v>28</v>
      </c>
    </row>
    <row r="24" spans="1:14" ht="29.25" customHeight="1">
      <c r="A24" s="974"/>
      <c r="B24" s="1203"/>
      <c r="C24" s="61" t="s">
        <v>8</v>
      </c>
      <c r="D24" s="78" t="s">
        <v>20</v>
      </c>
      <c r="E24" s="255" t="s">
        <v>718</v>
      </c>
      <c r="F24" s="414">
        <v>20</v>
      </c>
      <c r="G24" s="94"/>
      <c r="H24" s="85"/>
      <c r="I24" s="1040"/>
      <c r="J24" s="239" t="s">
        <v>1749</v>
      </c>
      <c r="K24" s="238" t="s">
        <v>65</v>
      </c>
      <c r="L24" s="238"/>
      <c r="M24" s="238"/>
      <c r="N24" s="22" t="s">
        <v>28</v>
      </c>
    </row>
    <row r="25" spans="1:14" ht="26.25" thickBot="1">
      <c r="A25" s="974"/>
      <c r="B25" s="1203"/>
      <c r="C25" s="61" t="s">
        <v>8</v>
      </c>
      <c r="D25" s="78" t="s">
        <v>20</v>
      </c>
      <c r="E25" s="255" t="s">
        <v>718</v>
      </c>
      <c r="F25" s="414">
        <v>3.9</v>
      </c>
      <c r="G25" s="94"/>
      <c r="H25" s="85"/>
      <c r="I25" s="1040"/>
      <c r="J25" s="239" t="s">
        <v>1814</v>
      </c>
      <c r="K25" s="238" t="s">
        <v>8</v>
      </c>
      <c r="L25" s="238"/>
      <c r="M25" s="238"/>
      <c r="N25" s="22" t="s">
        <v>28</v>
      </c>
    </row>
    <row r="26" spans="1:14" ht="13.5" thickBot="1">
      <c r="A26" s="974"/>
      <c r="B26" s="1204"/>
      <c r="C26" s="58"/>
      <c r="D26" s="960" t="s">
        <v>16</v>
      </c>
      <c r="E26" s="961"/>
      <c r="F26" s="305">
        <f t="shared" ref="F26" si="6">SUM(F23:F25)</f>
        <v>33.9</v>
      </c>
      <c r="G26" s="92">
        <f>SUM(G23:G25)</f>
        <v>10</v>
      </c>
      <c r="H26" s="133">
        <f>SUM(H23:H25)</f>
        <v>5</v>
      </c>
      <c r="I26" s="1040"/>
      <c r="J26" s="276"/>
      <c r="K26" s="10"/>
      <c r="L26" s="10"/>
      <c r="M26" s="10"/>
      <c r="N26" s="93"/>
    </row>
    <row r="27" spans="1:14" thickBot="1">
      <c r="A27" s="643" t="s">
        <v>1364</v>
      </c>
      <c r="B27" s="470" t="s">
        <v>15</v>
      </c>
      <c r="C27" s="315"/>
      <c r="D27" s="316"/>
      <c r="E27" s="317"/>
      <c r="F27" s="439">
        <f t="shared" ref="F27:H27" si="7">SUM(F16+F19+F22+F26)</f>
        <v>33.9</v>
      </c>
      <c r="G27" s="318">
        <f>SUM(G16+G19+G22+G26)</f>
        <v>455</v>
      </c>
      <c r="H27" s="627">
        <f t="shared" si="7"/>
        <v>290</v>
      </c>
      <c r="I27" s="611"/>
      <c r="J27" s="422"/>
      <c r="K27" s="10"/>
      <c r="L27" s="10"/>
      <c r="M27" s="10"/>
      <c r="N27" s="59"/>
    </row>
    <row r="28" spans="1:14" s="18" customFormat="1" ht="29.25" customHeight="1" thickBot="1">
      <c r="A28" s="644" t="s">
        <v>1368</v>
      </c>
      <c r="B28" s="1090" t="s">
        <v>682</v>
      </c>
      <c r="C28" s="1004"/>
      <c r="D28" s="1004"/>
      <c r="E28" s="1004"/>
      <c r="F28" s="440"/>
      <c r="G28" s="319"/>
      <c r="H28" s="319"/>
      <c r="I28" s="621"/>
      <c r="J28" s="632"/>
      <c r="K28" s="310"/>
      <c r="L28" s="310"/>
      <c r="M28" s="311"/>
      <c r="N28" s="227"/>
    </row>
    <row r="29" spans="1:14" ht="25.5">
      <c r="A29" s="974" t="s">
        <v>1369</v>
      </c>
      <c r="B29" s="1204" t="s">
        <v>684</v>
      </c>
      <c r="C29" s="77" t="s">
        <v>685</v>
      </c>
      <c r="D29" s="80" t="s">
        <v>20</v>
      </c>
      <c r="E29" s="55" t="s">
        <v>686</v>
      </c>
      <c r="F29" s="421">
        <v>2.2999999999999998</v>
      </c>
      <c r="G29" s="113" t="s">
        <v>1651</v>
      </c>
      <c r="H29" s="117">
        <v>4</v>
      </c>
      <c r="I29" s="265"/>
      <c r="J29" s="487" t="s">
        <v>694</v>
      </c>
      <c r="K29" s="77" t="s">
        <v>8</v>
      </c>
      <c r="L29" s="77" t="s">
        <v>8</v>
      </c>
      <c r="M29" s="77" t="s">
        <v>8</v>
      </c>
      <c r="N29" s="22" t="s">
        <v>28</v>
      </c>
    </row>
    <row r="30" spans="1:14" s="26" customFormat="1" ht="13.5" thickBot="1">
      <c r="A30" s="974"/>
      <c r="B30" s="1204"/>
      <c r="C30" s="265"/>
      <c r="D30" s="313"/>
      <c r="E30" s="314"/>
      <c r="F30" s="420"/>
      <c r="G30" s="461"/>
      <c r="H30" s="461"/>
      <c r="I30" s="77" t="s">
        <v>683</v>
      </c>
      <c r="J30" s="477"/>
      <c r="K30" s="77"/>
      <c r="L30" s="77"/>
      <c r="M30" s="77"/>
      <c r="N30" s="22"/>
    </row>
    <row r="31" spans="1:14" ht="13.5" thickBot="1">
      <c r="A31" s="974"/>
      <c r="B31" s="1204"/>
      <c r="C31" s="77"/>
      <c r="D31" s="1208" t="s">
        <v>16</v>
      </c>
      <c r="E31" s="1207"/>
      <c r="F31" s="304">
        <f t="shared" ref="F31" si="8">SUM(F29:F30)</f>
        <v>2.2999999999999998</v>
      </c>
      <c r="G31" s="133">
        <f t="shared" ref="G31:H31" si="9">SUM(G29:G30)</f>
        <v>0</v>
      </c>
      <c r="H31" s="133">
        <f t="shared" si="9"/>
        <v>4</v>
      </c>
      <c r="I31" s="77"/>
      <c r="J31" s="488"/>
      <c r="K31" s="10"/>
      <c r="L31" s="10"/>
      <c r="M31" s="10"/>
      <c r="N31" s="93"/>
    </row>
    <row r="32" spans="1:14" ht="38.25">
      <c r="A32" s="1083" t="s">
        <v>1370</v>
      </c>
      <c r="B32" s="1205" t="s">
        <v>1216</v>
      </c>
      <c r="C32" s="61" t="s">
        <v>685</v>
      </c>
      <c r="D32" s="72" t="s">
        <v>20</v>
      </c>
      <c r="E32" s="108" t="s">
        <v>686</v>
      </c>
      <c r="F32" s="441">
        <v>20</v>
      </c>
      <c r="G32" s="113">
        <v>29</v>
      </c>
      <c r="H32" s="117">
        <v>29</v>
      </c>
      <c r="I32" s="265" t="s">
        <v>703</v>
      </c>
      <c r="J32" s="487" t="s">
        <v>687</v>
      </c>
      <c r="K32" s="77" t="s">
        <v>350</v>
      </c>
      <c r="L32" s="77" t="s">
        <v>350</v>
      </c>
      <c r="M32" s="77" t="s">
        <v>350</v>
      </c>
      <c r="N32" s="22" t="s">
        <v>28</v>
      </c>
    </row>
    <row r="33" spans="1:14" ht="80.25" customHeight="1">
      <c r="A33" s="1184"/>
      <c r="B33" s="1206"/>
      <c r="C33" s="61" t="s">
        <v>685</v>
      </c>
      <c r="D33" s="121" t="s">
        <v>20</v>
      </c>
      <c r="E33" s="55" t="s">
        <v>686</v>
      </c>
      <c r="F33" s="414">
        <v>2.5</v>
      </c>
      <c r="G33" s="94"/>
      <c r="H33" s="85"/>
      <c r="I33" s="265"/>
      <c r="J33" s="487" t="s">
        <v>688</v>
      </c>
      <c r="K33" s="77" t="s">
        <v>11</v>
      </c>
      <c r="L33" s="77" t="s">
        <v>11</v>
      </c>
      <c r="M33" s="77" t="s">
        <v>11</v>
      </c>
      <c r="N33" s="22" t="s">
        <v>28</v>
      </c>
    </row>
    <row r="34" spans="1:14" ht="78" customHeight="1">
      <c r="A34" s="1184"/>
      <c r="B34" s="1206"/>
      <c r="C34" s="61" t="s">
        <v>685</v>
      </c>
      <c r="D34" s="121" t="s">
        <v>20</v>
      </c>
      <c r="E34" s="55" t="s">
        <v>686</v>
      </c>
      <c r="F34" s="414"/>
      <c r="G34" s="94"/>
      <c r="H34" s="85"/>
      <c r="I34" s="265" t="s">
        <v>1219</v>
      </c>
      <c r="J34" s="487" t="s">
        <v>689</v>
      </c>
      <c r="K34" s="77" t="s">
        <v>7</v>
      </c>
      <c r="L34" s="77" t="s">
        <v>7</v>
      </c>
      <c r="M34" s="77" t="s">
        <v>7</v>
      </c>
      <c r="N34" s="22" t="s">
        <v>28</v>
      </c>
    </row>
    <row r="35" spans="1:14" ht="38.25">
      <c r="A35" s="1184"/>
      <c r="B35" s="1206"/>
      <c r="C35" s="61" t="s">
        <v>685</v>
      </c>
      <c r="D35" s="121" t="s">
        <v>20</v>
      </c>
      <c r="E35" s="55" t="s">
        <v>686</v>
      </c>
      <c r="F35" s="414"/>
      <c r="G35" s="94"/>
      <c r="H35" s="85"/>
      <c r="I35" s="265" t="s">
        <v>1215</v>
      </c>
      <c r="J35" s="487" t="s">
        <v>1218</v>
      </c>
      <c r="K35" s="77" t="s">
        <v>10</v>
      </c>
      <c r="L35" s="77" t="s">
        <v>10</v>
      </c>
      <c r="M35" s="77" t="s">
        <v>10</v>
      </c>
      <c r="N35" s="22" t="s">
        <v>28</v>
      </c>
    </row>
    <row r="36" spans="1:14" ht="41.25" customHeight="1">
      <c r="A36" s="1184"/>
      <c r="B36" s="1206"/>
      <c r="C36" s="61" t="s">
        <v>685</v>
      </c>
      <c r="D36" s="121" t="s">
        <v>20</v>
      </c>
      <c r="E36" s="55" t="s">
        <v>686</v>
      </c>
      <c r="F36" s="414"/>
      <c r="G36" s="94"/>
      <c r="H36" s="85"/>
      <c r="I36" s="265" t="s">
        <v>1215</v>
      </c>
      <c r="J36" s="487" t="s">
        <v>1217</v>
      </c>
      <c r="K36" s="77" t="s">
        <v>10</v>
      </c>
      <c r="L36" s="77" t="s">
        <v>10</v>
      </c>
      <c r="M36" s="77" t="s">
        <v>10</v>
      </c>
      <c r="N36" s="22" t="s">
        <v>28</v>
      </c>
    </row>
    <row r="37" spans="1:14" ht="38.25">
      <c r="A37" s="1184"/>
      <c r="B37" s="1206"/>
      <c r="C37" s="61" t="s">
        <v>685</v>
      </c>
      <c r="D37" s="121" t="s">
        <v>20</v>
      </c>
      <c r="E37" s="55" t="s">
        <v>686</v>
      </c>
      <c r="F37" s="414">
        <v>0.2</v>
      </c>
      <c r="G37" s="94"/>
      <c r="H37" s="85"/>
      <c r="I37" s="265"/>
      <c r="J37" s="487" t="s">
        <v>690</v>
      </c>
      <c r="K37" s="77" t="s">
        <v>691</v>
      </c>
      <c r="L37" s="77" t="s">
        <v>691</v>
      </c>
      <c r="M37" s="77" t="s">
        <v>691</v>
      </c>
      <c r="N37" s="22" t="s">
        <v>28</v>
      </c>
    </row>
    <row r="38" spans="1:14" ht="51">
      <c r="A38" s="1184"/>
      <c r="B38" s="1206"/>
      <c r="C38" s="61" t="s">
        <v>685</v>
      </c>
      <c r="D38" s="121" t="s">
        <v>20</v>
      </c>
      <c r="E38" s="55" t="s">
        <v>686</v>
      </c>
      <c r="F38" s="414">
        <v>0.4</v>
      </c>
      <c r="G38" s="94"/>
      <c r="H38" s="85"/>
      <c r="I38" s="265"/>
      <c r="J38" s="487" t="s">
        <v>692</v>
      </c>
      <c r="K38" s="77" t="s">
        <v>7</v>
      </c>
      <c r="L38" s="77" t="s">
        <v>7</v>
      </c>
      <c r="M38" s="77" t="s">
        <v>7</v>
      </c>
      <c r="N38" s="22" t="s">
        <v>28</v>
      </c>
    </row>
    <row r="39" spans="1:14" ht="51">
      <c r="A39" s="1184"/>
      <c r="B39" s="1206"/>
      <c r="C39" s="61" t="s">
        <v>685</v>
      </c>
      <c r="D39" s="80" t="s">
        <v>20</v>
      </c>
      <c r="E39" s="55" t="s">
        <v>686</v>
      </c>
      <c r="F39" s="421">
        <v>0.1</v>
      </c>
      <c r="G39" s="150"/>
      <c r="H39" s="134"/>
      <c r="I39" s="265"/>
      <c r="J39" s="487" t="s">
        <v>693</v>
      </c>
      <c r="K39" s="77" t="s">
        <v>239</v>
      </c>
      <c r="L39" s="77" t="s">
        <v>239</v>
      </c>
      <c r="M39" s="77" t="s">
        <v>239</v>
      </c>
      <c r="N39" s="22" t="s">
        <v>28</v>
      </c>
    </row>
    <row r="40" spans="1:14" ht="39" thickBot="1">
      <c r="A40" s="1184"/>
      <c r="B40" s="1206"/>
      <c r="C40" s="61" t="s">
        <v>685</v>
      </c>
      <c r="D40" s="78" t="s">
        <v>20</v>
      </c>
      <c r="E40" s="55" t="s">
        <v>686</v>
      </c>
      <c r="F40" s="442"/>
      <c r="G40" s="97"/>
      <c r="H40" s="85"/>
      <c r="I40" s="265"/>
      <c r="J40" s="63" t="s">
        <v>1282</v>
      </c>
      <c r="K40" s="77" t="s">
        <v>136</v>
      </c>
      <c r="L40" s="77" t="s">
        <v>136</v>
      </c>
      <c r="M40" s="77" t="s">
        <v>136</v>
      </c>
      <c r="N40" s="22" t="s">
        <v>28</v>
      </c>
    </row>
    <row r="41" spans="1:14" ht="13.5" thickBot="1">
      <c r="A41" s="1185"/>
      <c r="B41" s="1203"/>
      <c r="C41" s="61"/>
      <c r="D41" s="1224" t="s">
        <v>16</v>
      </c>
      <c r="E41" s="1224"/>
      <c r="F41" s="443">
        <f t="shared" ref="F41" si="10">SUM(F32:F40)</f>
        <v>23.2</v>
      </c>
      <c r="G41" s="92">
        <f>SUM(G32:G40)</f>
        <v>29</v>
      </c>
      <c r="H41" s="133">
        <f>SUM(H32:H40)</f>
        <v>29</v>
      </c>
      <c r="I41" s="265"/>
      <c r="J41" s="63"/>
      <c r="K41" s="310"/>
      <c r="L41" s="310"/>
      <c r="M41" s="310"/>
      <c r="N41" s="22"/>
    </row>
    <row r="42" spans="1:14" ht="38.25">
      <c r="A42" s="932" t="s">
        <v>1373</v>
      </c>
      <c r="B42" s="1204" t="s">
        <v>696</v>
      </c>
      <c r="C42" s="77" t="s">
        <v>697</v>
      </c>
      <c r="D42" s="233" t="s">
        <v>20</v>
      </c>
      <c r="E42" s="73" t="s">
        <v>698</v>
      </c>
      <c r="F42" s="420">
        <v>12</v>
      </c>
      <c r="G42" s="150">
        <v>13</v>
      </c>
      <c r="H42" s="117">
        <v>14</v>
      </c>
      <c r="I42" s="76" t="s">
        <v>695</v>
      </c>
      <c r="J42" s="405" t="s">
        <v>699</v>
      </c>
      <c r="K42" s="77" t="s">
        <v>1220</v>
      </c>
      <c r="L42" s="77" t="s">
        <v>1044</v>
      </c>
      <c r="M42" s="77" t="s">
        <v>1221</v>
      </c>
      <c r="N42" s="22" t="s">
        <v>28</v>
      </c>
    </row>
    <row r="43" spans="1:14" ht="53.25" customHeight="1" thickBot="1">
      <c r="A43" s="932"/>
      <c r="B43" s="1204"/>
      <c r="C43" s="77" t="s">
        <v>8</v>
      </c>
      <c r="D43" s="78" t="s">
        <v>20</v>
      </c>
      <c r="E43" s="255" t="s">
        <v>698</v>
      </c>
      <c r="F43" s="420"/>
      <c r="G43" s="461">
        <v>2</v>
      </c>
      <c r="H43" s="461">
        <v>2</v>
      </c>
      <c r="I43" s="77" t="s">
        <v>695</v>
      </c>
      <c r="J43" s="477" t="s">
        <v>700</v>
      </c>
      <c r="K43" s="77"/>
      <c r="L43" s="77" t="s">
        <v>9</v>
      </c>
      <c r="M43" s="77" t="s">
        <v>9</v>
      </c>
      <c r="N43" s="22" t="s">
        <v>28</v>
      </c>
    </row>
    <row r="44" spans="1:14" ht="13.5" thickBot="1">
      <c r="A44" s="932"/>
      <c r="B44" s="1204"/>
      <c r="C44" s="77"/>
      <c r="D44" s="1208" t="s">
        <v>16</v>
      </c>
      <c r="E44" s="959"/>
      <c r="F44" s="443">
        <f t="shared" ref="F44" si="11">SUM(F42:F43)</f>
        <v>12</v>
      </c>
      <c r="G44" s="96">
        <f t="shared" ref="G44:H44" si="12">SUM(G42:G43)</f>
        <v>15</v>
      </c>
      <c r="H44" s="133">
        <f t="shared" si="12"/>
        <v>16</v>
      </c>
      <c r="I44" s="76"/>
      <c r="J44" s="488"/>
      <c r="K44" s="10"/>
      <c r="L44" s="10"/>
      <c r="M44" s="10"/>
      <c r="N44" s="93"/>
    </row>
    <row r="45" spans="1:14" ht="25.5">
      <c r="A45" s="986" t="s">
        <v>1374</v>
      </c>
      <c r="B45" s="1203" t="s">
        <v>702</v>
      </c>
      <c r="C45" s="77" t="s">
        <v>8</v>
      </c>
      <c r="D45" s="233" t="s">
        <v>20</v>
      </c>
      <c r="E45" s="73" t="s">
        <v>676</v>
      </c>
      <c r="F45" s="444"/>
      <c r="G45" s="229"/>
      <c r="H45" s="229"/>
      <c r="I45" s="1082" t="s">
        <v>701</v>
      </c>
      <c r="J45" s="63" t="s">
        <v>1222</v>
      </c>
      <c r="K45" s="77"/>
      <c r="L45" s="77" t="s">
        <v>8</v>
      </c>
      <c r="M45" s="77"/>
      <c r="N45" s="22" t="s">
        <v>28</v>
      </c>
    </row>
    <row r="46" spans="1:14" ht="13.5" thickBot="1">
      <c r="A46" s="986"/>
      <c r="B46" s="1204"/>
      <c r="C46" s="61"/>
      <c r="D46" s="78"/>
      <c r="E46" s="255"/>
      <c r="F46" s="445"/>
      <c r="G46" s="229"/>
      <c r="H46" s="229"/>
      <c r="I46" s="1082"/>
      <c r="J46" s="63"/>
      <c r="K46" s="77"/>
      <c r="L46" s="77"/>
      <c r="M46" s="77"/>
      <c r="N46" s="22"/>
    </row>
    <row r="47" spans="1:14" ht="13.5" thickBot="1">
      <c r="A47" s="986"/>
      <c r="B47" s="1204"/>
      <c r="C47" s="58"/>
      <c r="D47" s="960" t="s">
        <v>16</v>
      </c>
      <c r="E47" s="961"/>
      <c r="F47" s="443">
        <f t="shared" ref="F47" si="13">SUM(F45:F46)</f>
        <v>0</v>
      </c>
      <c r="G47" s="92">
        <f t="shared" ref="G47:H47" si="14">SUM(G45:G46)</f>
        <v>0</v>
      </c>
      <c r="H47" s="133">
        <f t="shared" si="14"/>
        <v>0</v>
      </c>
      <c r="I47" s="1082"/>
      <c r="J47" s="276"/>
      <c r="K47" s="10"/>
      <c r="L47" s="10"/>
      <c r="M47" s="10"/>
      <c r="N47" s="93"/>
    </row>
    <row r="48" spans="1:14" ht="89.25">
      <c r="A48" s="974" t="s">
        <v>1375</v>
      </c>
      <c r="B48" s="1204" t="s">
        <v>704</v>
      </c>
      <c r="C48" s="61" t="s">
        <v>8</v>
      </c>
      <c r="D48" s="121" t="s">
        <v>20</v>
      </c>
      <c r="E48" s="39" t="s">
        <v>686</v>
      </c>
      <c r="F48" s="414">
        <v>60</v>
      </c>
      <c r="G48" s="85">
        <v>70</v>
      </c>
      <c r="H48" s="117">
        <v>75</v>
      </c>
      <c r="I48" s="77" t="s">
        <v>703</v>
      </c>
      <c r="J48" s="487" t="s">
        <v>1506</v>
      </c>
      <c r="K48" s="380" t="s">
        <v>705</v>
      </c>
      <c r="L48" s="380" t="s">
        <v>705</v>
      </c>
      <c r="M48" s="380" t="s">
        <v>705</v>
      </c>
      <c r="N48" s="22" t="s">
        <v>28</v>
      </c>
    </row>
    <row r="49" spans="1:14" ht="39" thickBot="1">
      <c r="A49" s="974"/>
      <c r="B49" s="1204"/>
      <c r="C49" s="61" t="s">
        <v>8</v>
      </c>
      <c r="D49" s="121" t="s">
        <v>20</v>
      </c>
      <c r="E49" s="39" t="s">
        <v>686</v>
      </c>
      <c r="F49" s="414"/>
      <c r="G49" s="85"/>
      <c r="H49" s="85"/>
      <c r="I49" s="77" t="s">
        <v>703</v>
      </c>
      <c r="J49" s="487" t="s">
        <v>706</v>
      </c>
      <c r="K49" s="77" t="s">
        <v>8</v>
      </c>
      <c r="L49" s="77" t="s">
        <v>8</v>
      </c>
      <c r="M49" s="77" t="s">
        <v>8</v>
      </c>
      <c r="N49" s="22" t="s">
        <v>28</v>
      </c>
    </row>
    <row r="50" spans="1:14" ht="13.5" thickBot="1">
      <c r="A50" s="974"/>
      <c r="B50" s="1204"/>
      <c r="C50" s="77"/>
      <c r="D50" s="1208" t="s">
        <v>16</v>
      </c>
      <c r="E50" s="1207"/>
      <c r="F50" s="304">
        <f t="shared" ref="F50" si="15">SUM(F48:F49)</f>
        <v>60</v>
      </c>
      <c r="G50" s="133">
        <f t="shared" ref="G50:H50" si="16">SUM(G48:G49)</f>
        <v>70</v>
      </c>
      <c r="H50" s="133">
        <f t="shared" si="16"/>
        <v>75</v>
      </c>
      <c r="I50" s="77"/>
      <c r="J50" s="488"/>
      <c r="K50" s="10"/>
      <c r="L50" s="10"/>
      <c r="M50" s="10"/>
      <c r="N50" s="93"/>
    </row>
    <row r="51" spans="1:14" ht="55.9" customHeight="1">
      <c r="A51" s="974" t="s">
        <v>1668</v>
      </c>
      <c r="B51" s="1204" t="s">
        <v>1667</v>
      </c>
      <c r="C51" s="61" t="s">
        <v>8</v>
      </c>
      <c r="D51" s="121" t="s">
        <v>20</v>
      </c>
      <c r="E51" s="39" t="s">
        <v>698</v>
      </c>
      <c r="F51" s="414">
        <v>18</v>
      </c>
      <c r="G51" s="85"/>
      <c r="H51" s="117"/>
      <c r="I51" s="77"/>
      <c r="J51" s="487" t="s">
        <v>1669</v>
      </c>
      <c r="K51" s="380"/>
      <c r="L51" s="380" t="s">
        <v>8</v>
      </c>
      <c r="M51" s="380"/>
      <c r="N51" s="22" t="s">
        <v>28</v>
      </c>
    </row>
    <row r="52" spans="1:14" ht="31.15" customHeight="1" thickBot="1">
      <c r="A52" s="974"/>
      <c r="B52" s="1204"/>
      <c r="C52" s="61"/>
      <c r="D52" s="121"/>
      <c r="E52" s="39"/>
      <c r="F52" s="414"/>
      <c r="G52" s="85"/>
      <c r="H52" s="85"/>
      <c r="I52" s="77"/>
      <c r="J52" s="487"/>
      <c r="K52" s="77"/>
      <c r="L52" s="77"/>
      <c r="M52" s="77"/>
      <c r="N52" s="22" t="s">
        <v>28</v>
      </c>
    </row>
    <row r="53" spans="1:14" ht="13.5" thickBot="1">
      <c r="A53" s="974"/>
      <c r="B53" s="1204"/>
      <c r="C53" s="77"/>
      <c r="D53" s="1208" t="s">
        <v>16</v>
      </c>
      <c r="E53" s="1207"/>
      <c r="F53" s="304">
        <f t="shared" ref="F53:H53" si="17">SUM(F51:F52)</f>
        <v>18</v>
      </c>
      <c r="G53" s="133">
        <f t="shared" si="17"/>
        <v>0</v>
      </c>
      <c r="H53" s="133">
        <f t="shared" si="17"/>
        <v>0</v>
      </c>
      <c r="I53" s="77"/>
      <c r="J53" s="488"/>
      <c r="K53" s="10"/>
      <c r="L53" s="10"/>
      <c r="M53" s="10"/>
      <c r="N53" s="93"/>
    </row>
    <row r="54" spans="1:14" thickBot="1">
      <c r="A54" s="643" t="s">
        <v>1368</v>
      </c>
      <c r="B54" s="624" t="s">
        <v>15</v>
      </c>
      <c r="C54" s="315"/>
      <c r="D54" s="316"/>
      <c r="E54" s="317"/>
      <c r="F54" s="439">
        <f>SUM(F31+F41+F44+F47+F50+F53)</f>
        <v>115.5</v>
      </c>
      <c r="G54" s="439">
        <f t="shared" ref="G54:H54" si="18">SUM(G31+G41+G44+G47+G50+G53)</f>
        <v>114</v>
      </c>
      <c r="H54" s="439">
        <f t="shared" si="18"/>
        <v>124</v>
      </c>
      <c r="I54" s="272"/>
      <c r="J54" s="422"/>
      <c r="K54" s="10"/>
      <c r="L54" s="10"/>
      <c r="M54" s="10"/>
      <c r="N54" s="59"/>
    </row>
    <row r="55" spans="1:14" s="18" customFormat="1" thickBot="1">
      <c r="A55" s="645" t="s">
        <v>4</v>
      </c>
      <c r="B55" s="470" t="s">
        <v>17</v>
      </c>
      <c r="C55" s="124"/>
      <c r="D55" s="320"/>
      <c r="E55" s="321"/>
      <c r="F55" s="303">
        <f t="shared" ref="F55" si="19">SUM(F27+F54)</f>
        <v>149.4</v>
      </c>
      <c r="G55" s="322">
        <f>SUM(G27+G54)</f>
        <v>569</v>
      </c>
      <c r="H55" s="332">
        <f>SUM(H27+H54)</f>
        <v>414</v>
      </c>
      <c r="I55" s="12"/>
      <c r="J55" s="423"/>
      <c r="K55" s="10"/>
      <c r="L55" s="10"/>
      <c r="M55" s="10"/>
      <c r="N55" s="93"/>
    </row>
    <row r="56" spans="1:14" s="18" customFormat="1" ht="31.5" customHeight="1" thickBot="1">
      <c r="A56" s="641" t="s">
        <v>5</v>
      </c>
      <c r="B56" s="1126" t="s">
        <v>707</v>
      </c>
      <c r="C56" s="1127"/>
      <c r="D56" s="1127"/>
      <c r="E56" s="1127"/>
      <c r="F56" s="446"/>
      <c r="G56" s="237"/>
      <c r="H56" s="237"/>
      <c r="I56" s="621"/>
      <c r="J56" s="632"/>
      <c r="K56" s="310"/>
      <c r="L56" s="310"/>
      <c r="M56" s="311"/>
      <c r="N56" s="227"/>
    </row>
    <row r="57" spans="1:14" s="18" customFormat="1" ht="35.25" customHeight="1" thickBot="1">
      <c r="A57" s="642" t="s">
        <v>1419</v>
      </c>
      <c r="B57" s="1090" t="s">
        <v>392</v>
      </c>
      <c r="C57" s="1004"/>
      <c r="D57" s="1004"/>
      <c r="E57" s="1004"/>
      <c r="F57" s="438"/>
      <c r="G57" s="102"/>
      <c r="H57" s="102"/>
      <c r="I57" s="621"/>
      <c r="J57" s="632"/>
      <c r="K57" s="310"/>
      <c r="L57" s="310"/>
      <c r="M57" s="311"/>
      <c r="N57" s="227"/>
    </row>
    <row r="58" spans="1:14" ht="25.5">
      <c r="A58" s="986" t="s">
        <v>1577</v>
      </c>
      <c r="B58" s="1203" t="s">
        <v>709</v>
      </c>
      <c r="C58" s="265" t="s">
        <v>8</v>
      </c>
      <c r="D58" s="323" t="s">
        <v>20</v>
      </c>
      <c r="E58" s="324" t="s">
        <v>676</v>
      </c>
      <c r="F58" s="444"/>
      <c r="G58" s="116">
        <v>20</v>
      </c>
      <c r="H58" s="628"/>
      <c r="I58" s="1082" t="s">
        <v>708</v>
      </c>
      <c r="J58" s="477" t="s">
        <v>710</v>
      </c>
      <c r="K58" s="77"/>
      <c r="L58" s="77" t="s">
        <v>8</v>
      </c>
      <c r="M58" s="77"/>
      <c r="N58" s="22" t="s">
        <v>28</v>
      </c>
    </row>
    <row r="59" spans="1:14" ht="13.5" thickBot="1">
      <c r="A59" s="986"/>
      <c r="B59" s="1204"/>
      <c r="C59" s="257"/>
      <c r="D59" s="131"/>
      <c r="E59" s="325"/>
      <c r="F59" s="447"/>
      <c r="G59" s="273"/>
      <c r="H59" s="273"/>
      <c r="I59" s="1082"/>
      <c r="J59" s="477"/>
      <c r="K59" s="77"/>
      <c r="L59" s="77"/>
      <c r="M59" s="77"/>
      <c r="N59" s="22"/>
    </row>
    <row r="60" spans="1:14" ht="13.5" thickBot="1">
      <c r="A60" s="986"/>
      <c r="B60" s="1204"/>
      <c r="C60" s="327"/>
      <c r="D60" s="1222" t="s">
        <v>16</v>
      </c>
      <c r="E60" s="1223"/>
      <c r="F60" s="443">
        <f t="shared" ref="F60" si="20">SUM(F58:F59)</f>
        <v>0</v>
      </c>
      <c r="G60" s="328">
        <f t="shared" ref="G60:H60" si="21">SUM(G58:G59)</f>
        <v>20</v>
      </c>
      <c r="H60" s="332">
        <f t="shared" si="21"/>
        <v>0</v>
      </c>
      <c r="I60" s="1082"/>
      <c r="J60" s="423"/>
      <c r="K60" s="10"/>
      <c r="L60" s="10"/>
      <c r="M60" s="10"/>
      <c r="N60" s="93"/>
    </row>
    <row r="61" spans="1:14" ht="63.75">
      <c r="A61" s="932" t="s">
        <v>1578</v>
      </c>
      <c r="B61" s="1216" t="s">
        <v>1227</v>
      </c>
      <c r="C61" s="77" t="s">
        <v>8</v>
      </c>
      <c r="D61" s="72" t="s">
        <v>339</v>
      </c>
      <c r="E61" s="39" t="s">
        <v>676</v>
      </c>
      <c r="F61" s="414"/>
      <c r="G61" s="85">
        <v>10</v>
      </c>
      <c r="H61" s="85">
        <v>20</v>
      </c>
      <c r="I61" s="1040" t="s">
        <v>1228</v>
      </c>
      <c r="J61" s="634" t="s">
        <v>1229</v>
      </c>
      <c r="K61" s="87"/>
      <c r="L61" s="87">
        <v>1</v>
      </c>
      <c r="M61" s="77" t="s">
        <v>8</v>
      </c>
      <c r="N61" s="22" t="s">
        <v>28</v>
      </c>
    </row>
    <row r="62" spans="1:14" ht="13.5" thickBot="1">
      <c r="A62" s="932"/>
      <c r="B62" s="1217"/>
      <c r="C62" s="61"/>
      <c r="D62" s="88"/>
      <c r="E62" s="89"/>
      <c r="F62" s="448"/>
      <c r="G62" s="90"/>
      <c r="H62" s="90"/>
      <c r="I62" s="1040"/>
      <c r="J62" s="487"/>
      <c r="K62" s="87"/>
      <c r="L62" s="87"/>
      <c r="M62" s="77"/>
      <c r="N62" s="22"/>
    </row>
    <row r="63" spans="1:14" ht="13.5" thickBot="1">
      <c r="A63" s="932"/>
      <c r="B63" s="1201"/>
      <c r="C63" s="58"/>
      <c r="D63" s="958" t="s">
        <v>16</v>
      </c>
      <c r="E63" s="959"/>
      <c r="F63" s="443">
        <f t="shared" ref="F63" si="22">SUM(F61:F62)</f>
        <v>0</v>
      </c>
      <c r="G63" s="92">
        <f t="shared" ref="G63:H63" si="23">SUM(G61:G62)</f>
        <v>10</v>
      </c>
      <c r="H63" s="133">
        <f t="shared" si="23"/>
        <v>20</v>
      </c>
      <c r="I63" s="1040"/>
      <c r="J63" s="488"/>
      <c r="K63" s="10"/>
      <c r="L63" s="10"/>
      <c r="M63" s="10"/>
      <c r="N63" s="93"/>
    </row>
    <row r="64" spans="1:14" ht="25.5">
      <c r="A64" s="932" t="s">
        <v>1579</v>
      </c>
      <c r="B64" s="1216" t="s">
        <v>1230</v>
      </c>
      <c r="C64" s="77" t="s">
        <v>8</v>
      </c>
      <c r="D64" s="72" t="s">
        <v>20</v>
      </c>
      <c r="E64" s="39" t="s">
        <v>97</v>
      </c>
      <c r="F64" s="414"/>
      <c r="G64" s="85"/>
      <c r="H64" s="85">
        <v>45</v>
      </c>
      <c r="I64" s="1040" t="s">
        <v>1231</v>
      </c>
      <c r="J64" s="634" t="s">
        <v>1641</v>
      </c>
      <c r="K64" s="87"/>
      <c r="L64" s="87">
        <v>1</v>
      </c>
      <c r="M64" s="77"/>
      <c r="N64" s="22" t="s">
        <v>28</v>
      </c>
    </row>
    <row r="65" spans="1:14" ht="102.75" thickBot="1">
      <c r="A65" s="932"/>
      <c r="B65" s="1217"/>
      <c r="C65" s="61" t="s">
        <v>8</v>
      </c>
      <c r="D65" s="88" t="s">
        <v>79</v>
      </c>
      <c r="E65" s="89" t="s">
        <v>97</v>
      </c>
      <c r="F65" s="448"/>
      <c r="G65" s="90"/>
      <c r="H65" s="90">
        <v>300</v>
      </c>
      <c r="I65" s="1040"/>
      <c r="J65" s="487" t="s">
        <v>1283</v>
      </c>
      <c r="K65" s="87"/>
      <c r="L65" s="87"/>
      <c r="M65" s="77" t="s">
        <v>9</v>
      </c>
      <c r="N65" s="22" t="s">
        <v>28</v>
      </c>
    </row>
    <row r="66" spans="1:14" ht="13.5" thickBot="1">
      <c r="A66" s="932"/>
      <c r="B66" s="1201"/>
      <c r="C66" s="58"/>
      <c r="D66" s="958" t="s">
        <v>16</v>
      </c>
      <c r="E66" s="959"/>
      <c r="F66" s="443">
        <f t="shared" ref="F66" si="24">SUM(F64:F65)</f>
        <v>0</v>
      </c>
      <c r="G66" s="92">
        <f t="shared" ref="G66:H66" si="25">SUM(G64:G65)</f>
        <v>0</v>
      </c>
      <c r="H66" s="133">
        <f t="shared" si="25"/>
        <v>345</v>
      </c>
      <c r="I66" s="1040"/>
      <c r="J66" s="405"/>
      <c r="K66" s="10"/>
      <c r="L66" s="10"/>
      <c r="M66" s="10"/>
      <c r="N66" s="93"/>
    </row>
    <row r="67" spans="1:14" ht="38.25">
      <c r="A67" s="974" t="s">
        <v>1581</v>
      </c>
      <c r="B67" s="1203" t="s">
        <v>1115</v>
      </c>
      <c r="C67" s="61" t="s">
        <v>1114</v>
      </c>
      <c r="D67" s="78" t="s">
        <v>20</v>
      </c>
      <c r="E67" s="255" t="s">
        <v>676</v>
      </c>
      <c r="F67" s="414">
        <v>10</v>
      </c>
      <c r="G67" s="94">
        <v>255</v>
      </c>
      <c r="H67" s="85">
        <v>300</v>
      </c>
      <c r="I67" s="1040"/>
      <c r="J67" s="239" t="s">
        <v>1745</v>
      </c>
      <c r="K67" s="238" t="s">
        <v>1746</v>
      </c>
      <c r="L67" s="238" t="s">
        <v>1747</v>
      </c>
      <c r="M67" s="238"/>
      <c r="N67" s="22" t="s">
        <v>28</v>
      </c>
    </row>
    <row r="68" spans="1:14" ht="13.5" thickBot="1">
      <c r="A68" s="974"/>
      <c r="B68" s="1203"/>
      <c r="C68" s="61" t="s">
        <v>1114</v>
      </c>
      <c r="D68" s="78" t="s">
        <v>79</v>
      </c>
      <c r="E68" s="255"/>
      <c r="F68" s="414"/>
      <c r="G68" s="94"/>
      <c r="H68" s="85">
        <v>600</v>
      </c>
      <c r="I68" s="1040"/>
      <c r="J68" s="239" t="s">
        <v>1116</v>
      </c>
      <c r="K68" s="77"/>
      <c r="L68" s="77"/>
      <c r="M68" s="238" t="s">
        <v>99</v>
      </c>
      <c r="N68" s="22" t="s">
        <v>28</v>
      </c>
    </row>
    <row r="69" spans="1:14" ht="13.5" thickBot="1">
      <c r="A69" s="974"/>
      <c r="B69" s="1204"/>
      <c r="C69" s="58"/>
      <c r="D69" s="960" t="s">
        <v>16</v>
      </c>
      <c r="E69" s="961"/>
      <c r="F69" s="305">
        <f t="shared" ref="F69" si="26">SUM(F67:F68)</f>
        <v>10</v>
      </c>
      <c r="G69" s="92">
        <f t="shared" ref="G69:H69" si="27">SUM(G67:G68)</f>
        <v>255</v>
      </c>
      <c r="H69" s="133">
        <f t="shared" si="27"/>
        <v>900</v>
      </c>
      <c r="I69" s="1040"/>
      <c r="J69" s="276"/>
      <c r="K69" s="10"/>
      <c r="L69" s="10"/>
      <c r="M69" s="10"/>
      <c r="N69" s="93"/>
    </row>
    <row r="70" spans="1:14" ht="12.75">
      <c r="A70" s="932" t="s">
        <v>1443</v>
      </c>
      <c r="B70" s="1204" t="s">
        <v>1233</v>
      </c>
      <c r="C70" s="77"/>
      <c r="D70" s="84"/>
      <c r="E70" s="39"/>
      <c r="F70" s="414"/>
      <c r="G70" s="85"/>
      <c r="H70" s="85"/>
      <c r="I70" s="1112" t="s">
        <v>712</v>
      </c>
      <c r="J70" s="487"/>
      <c r="K70" s="87"/>
      <c r="L70" s="87"/>
      <c r="M70" s="77"/>
      <c r="N70" s="22"/>
    </row>
    <row r="71" spans="1:14" ht="76.5" customHeight="1" thickBot="1">
      <c r="A71" s="932"/>
      <c r="B71" s="1204"/>
      <c r="C71" s="77" t="s">
        <v>8</v>
      </c>
      <c r="D71" s="122" t="s">
        <v>20</v>
      </c>
      <c r="E71" s="55" t="s">
        <v>97</v>
      </c>
      <c r="F71" s="421">
        <v>0.6</v>
      </c>
      <c r="G71" s="134">
        <v>0.6</v>
      </c>
      <c r="H71" s="134">
        <v>0.6</v>
      </c>
      <c r="I71" s="1112"/>
      <c r="J71" s="524" t="s">
        <v>714</v>
      </c>
      <c r="K71" s="77" t="s">
        <v>415</v>
      </c>
      <c r="L71" s="77" t="s">
        <v>415</v>
      </c>
      <c r="M71" s="77" t="s">
        <v>415</v>
      </c>
      <c r="N71" s="22" t="s">
        <v>28</v>
      </c>
    </row>
    <row r="72" spans="1:14" ht="13.5" thickBot="1">
      <c r="A72" s="932"/>
      <c r="B72" s="1204"/>
      <c r="C72" s="58"/>
      <c r="D72" s="958" t="s">
        <v>16</v>
      </c>
      <c r="E72" s="959"/>
      <c r="F72" s="443">
        <f t="shared" ref="F72" si="28">SUM(F70:F71)</f>
        <v>0.6</v>
      </c>
      <c r="G72" s="92">
        <f>SUM(G70:G71)</f>
        <v>0.6</v>
      </c>
      <c r="H72" s="133">
        <f>SUM(H70:H71)</f>
        <v>0.6</v>
      </c>
      <c r="I72" s="1112"/>
      <c r="J72" s="488"/>
      <c r="K72" s="10"/>
      <c r="L72" s="10"/>
      <c r="M72" s="10"/>
      <c r="N72" s="93"/>
    </row>
    <row r="73" spans="1:14" ht="68.25" customHeight="1">
      <c r="A73" s="932" t="s">
        <v>1582</v>
      </c>
      <c r="B73" s="1204" t="s">
        <v>713</v>
      </c>
      <c r="C73" s="76" t="s">
        <v>685</v>
      </c>
      <c r="D73" s="329" t="s">
        <v>20</v>
      </c>
      <c r="E73" s="330" t="s">
        <v>97</v>
      </c>
      <c r="F73" s="420">
        <v>1.4550000000000001</v>
      </c>
      <c r="G73" s="166"/>
      <c r="H73" s="614"/>
      <c r="I73" s="1112" t="s">
        <v>712</v>
      </c>
      <c r="J73" s="635" t="s">
        <v>1203</v>
      </c>
      <c r="K73" s="87">
        <v>1</v>
      </c>
      <c r="L73" s="87"/>
      <c r="M73" s="87"/>
      <c r="N73" s="22" t="s">
        <v>28</v>
      </c>
    </row>
    <row r="74" spans="1:14" ht="13.5" thickBot="1">
      <c r="A74" s="932"/>
      <c r="B74" s="1204"/>
      <c r="C74" s="76"/>
      <c r="D74" s="131"/>
      <c r="E74" s="331"/>
      <c r="F74" s="442"/>
      <c r="G74" s="165"/>
      <c r="H74" s="208"/>
      <c r="I74" s="1112"/>
      <c r="J74" s="635"/>
      <c r="K74" s="87"/>
      <c r="L74" s="87"/>
      <c r="M74" s="87"/>
      <c r="N74" s="22"/>
    </row>
    <row r="75" spans="1:14" ht="24.6" customHeight="1" thickBot="1">
      <c r="A75" s="932"/>
      <c r="B75" s="1204"/>
      <c r="C75" s="163"/>
      <c r="D75" s="1211" t="s">
        <v>16</v>
      </c>
      <c r="E75" s="1212"/>
      <c r="F75" s="443">
        <f t="shared" ref="F75" si="29">SUM(F73:F74)</f>
        <v>1.4550000000000001</v>
      </c>
      <c r="G75" s="322">
        <f>SUM(G73:G74)</f>
        <v>0</v>
      </c>
      <c r="H75" s="332">
        <f>SUM(H73:H74)</f>
        <v>0</v>
      </c>
      <c r="I75" s="1112"/>
      <c r="J75" s="422"/>
      <c r="K75" s="10"/>
      <c r="L75" s="10"/>
      <c r="M75" s="10"/>
      <c r="N75" s="93"/>
    </row>
    <row r="76" spans="1:14" s="70" customFormat="1" ht="62.25" customHeight="1">
      <c r="A76" s="974" t="s">
        <v>1583</v>
      </c>
      <c r="B76" s="1201" t="s">
        <v>716</v>
      </c>
      <c r="C76" s="257" t="s">
        <v>697</v>
      </c>
      <c r="D76" s="333" t="s">
        <v>20</v>
      </c>
      <c r="E76" s="325" t="s">
        <v>676</v>
      </c>
      <c r="F76" s="449">
        <v>30</v>
      </c>
      <c r="G76" s="229"/>
      <c r="H76" s="273"/>
      <c r="I76" s="265"/>
      <c r="J76" s="477" t="s">
        <v>1791</v>
      </c>
      <c r="K76" s="77" t="s">
        <v>415</v>
      </c>
      <c r="L76" s="77"/>
      <c r="M76" s="77"/>
      <c r="N76" s="22" t="s">
        <v>28</v>
      </c>
    </row>
    <row r="77" spans="1:14" s="70" customFormat="1" ht="38.25" customHeight="1">
      <c r="A77" s="974"/>
      <c r="B77" s="1201"/>
      <c r="C77" s="61" t="s">
        <v>8</v>
      </c>
      <c r="D77" s="78" t="s">
        <v>20</v>
      </c>
      <c r="E77" s="39" t="s">
        <v>25</v>
      </c>
      <c r="F77" s="449">
        <v>11.8</v>
      </c>
      <c r="G77" s="180"/>
      <c r="H77" s="180"/>
      <c r="I77" s="265"/>
      <c r="J77" s="1251" t="s">
        <v>1304</v>
      </c>
      <c r="K77" s="1071" t="s">
        <v>8</v>
      </c>
      <c r="L77" s="77"/>
      <c r="M77" s="77"/>
      <c r="N77" s="63" t="s">
        <v>28</v>
      </c>
    </row>
    <row r="78" spans="1:14" s="70" customFormat="1" ht="12.75">
      <c r="A78" s="974"/>
      <c r="B78" s="1201"/>
      <c r="C78" s="257" t="s">
        <v>8</v>
      </c>
      <c r="D78" s="333" t="s">
        <v>20</v>
      </c>
      <c r="E78" s="255" t="s">
        <v>676</v>
      </c>
      <c r="F78" s="449">
        <v>9.1999999999999993</v>
      </c>
      <c r="G78" s="180"/>
      <c r="H78" s="180"/>
      <c r="I78" s="265"/>
      <c r="J78" s="1252"/>
      <c r="K78" s="1073"/>
      <c r="L78" s="77"/>
      <c r="M78" s="77"/>
      <c r="N78" s="63"/>
    </row>
    <row r="79" spans="1:14" s="70" customFormat="1" ht="25.5">
      <c r="A79" s="974"/>
      <c r="B79" s="1201"/>
      <c r="C79" s="61" t="s">
        <v>8</v>
      </c>
      <c r="D79" s="78" t="s">
        <v>20</v>
      </c>
      <c r="E79" s="39" t="s">
        <v>718</v>
      </c>
      <c r="F79" s="449">
        <v>8</v>
      </c>
      <c r="G79" s="180"/>
      <c r="H79" s="180"/>
      <c r="I79" s="265"/>
      <c r="J79" s="405" t="s">
        <v>1751</v>
      </c>
      <c r="K79" s="77" t="s">
        <v>8</v>
      </c>
      <c r="L79" s="77"/>
      <c r="M79" s="77"/>
      <c r="N79" s="63" t="s">
        <v>28</v>
      </c>
    </row>
    <row r="80" spans="1:14" s="70" customFormat="1" ht="26.25" thickBot="1">
      <c r="A80" s="974"/>
      <c r="B80" s="1201"/>
      <c r="C80" s="61" t="s">
        <v>8</v>
      </c>
      <c r="D80" s="78" t="s">
        <v>20</v>
      </c>
      <c r="E80" s="39" t="s">
        <v>718</v>
      </c>
      <c r="F80" s="449"/>
      <c r="G80" s="179">
        <v>10</v>
      </c>
      <c r="H80" s="180"/>
      <c r="I80" s="265"/>
      <c r="J80" s="405" t="s">
        <v>717</v>
      </c>
      <c r="K80" s="77"/>
      <c r="L80" s="77" t="s">
        <v>8</v>
      </c>
      <c r="M80" s="77"/>
      <c r="N80" s="63" t="s">
        <v>28</v>
      </c>
    </row>
    <row r="81" spans="1:14" s="71" customFormat="1" ht="13.5" thickBot="1">
      <c r="A81" s="974"/>
      <c r="B81" s="1202"/>
      <c r="C81" s="74"/>
      <c r="D81" s="960" t="s">
        <v>16</v>
      </c>
      <c r="E81" s="961"/>
      <c r="F81" s="623">
        <f>SUM(F76:F80)</f>
        <v>59</v>
      </c>
      <c r="G81" s="550">
        <f>SUM(G76:G80)</f>
        <v>10</v>
      </c>
      <c r="H81" s="211">
        <f>SUM(H76:H80)</f>
        <v>0</v>
      </c>
      <c r="I81" s="265"/>
      <c r="J81" s="417"/>
      <c r="K81" s="10"/>
      <c r="L81" s="10"/>
      <c r="M81" s="10"/>
      <c r="N81" s="59"/>
    </row>
    <row r="82" spans="1:14" ht="12.75">
      <c r="A82" s="1083" t="s">
        <v>1584</v>
      </c>
      <c r="B82" s="1205" t="s">
        <v>719</v>
      </c>
      <c r="C82" s="76"/>
      <c r="D82" s="329"/>
      <c r="E82" s="330"/>
      <c r="F82" s="420"/>
      <c r="G82" s="433"/>
      <c r="H82" s="161"/>
      <c r="I82" s="1112" t="s">
        <v>715</v>
      </c>
      <c r="J82" s="632"/>
      <c r="K82" s="87"/>
      <c r="L82" s="87"/>
      <c r="M82" s="87"/>
      <c r="N82" s="22" t="s">
        <v>28</v>
      </c>
    </row>
    <row r="83" spans="1:14" ht="26.25" thickBot="1">
      <c r="A83" s="1184"/>
      <c r="B83" s="1206"/>
      <c r="C83" s="76" t="s">
        <v>8</v>
      </c>
      <c r="D83" s="66" t="s">
        <v>20</v>
      </c>
      <c r="E83" s="334" t="s">
        <v>718</v>
      </c>
      <c r="F83" s="420"/>
      <c r="G83" s="166"/>
      <c r="H83" s="461">
        <v>15</v>
      </c>
      <c r="I83" s="1112"/>
      <c r="J83" s="477" t="s">
        <v>720</v>
      </c>
      <c r="K83" s="7"/>
      <c r="L83" s="7"/>
      <c r="M83" s="7" t="s">
        <v>8</v>
      </c>
      <c r="N83" s="22" t="s">
        <v>28</v>
      </c>
    </row>
    <row r="84" spans="1:14" ht="13.5" thickBot="1">
      <c r="A84" s="1185"/>
      <c r="B84" s="1203"/>
      <c r="C84" s="9"/>
      <c r="D84" s="1211" t="s">
        <v>16</v>
      </c>
      <c r="E84" s="1212"/>
      <c r="F84" s="443">
        <f>SUM(F82:F83)</f>
        <v>0</v>
      </c>
      <c r="G84" s="322">
        <f>SUM(G82:G83)</f>
        <v>0</v>
      </c>
      <c r="H84" s="332">
        <f>SUM(H82:H83)</f>
        <v>15</v>
      </c>
      <c r="I84" s="1112"/>
      <c r="J84" s="422"/>
      <c r="K84" s="10"/>
      <c r="L84" s="10"/>
      <c r="M84" s="10"/>
      <c r="N84" s="93"/>
    </row>
    <row r="85" spans="1:14" ht="72" customHeight="1">
      <c r="A85" s="974" t="s">
        <v>1585</v>
      </c>
      <c r="B85" s="1204" t="s">
        <v>1235</v>
      </c>
      <c r="C85" s="77" t="s">
        <v>1467</v>
      </c>
      <c r="D85" s="233" t="s">
        <v>20</v>
      </c>
      <c r="E85" s="73" t="s">
        <v>718</v>
      </c>
      <c r="F85" s="441">
        <v>2</v>
      </c>
      <c r="G85" s="117"/>
      <c r="H85" s="117"/>
      <c r="I85" s="1040" t="s">
        <v>721</v>
      </c>
      <c r="J85" s="477" t="s">
        <v>1234</v>
      </c>
      <c r="K85" s="77" t="s">
        <v>8</v>
      </c>
      <c r="L85" s="77"/>
      <c r="M85" s="77"/>
      <c r="N85" s="22" t="s">
        <v>28</v>
      </c>
    </row>
    <row r="86" spans="1:14" ht="13.5" thickBot="1">
      <c r="A86" s="974"/>
      <c r="B86" s="1204"/>
      <c r="C86" s="77"/>
      <c r="D86" s="79"/>
      <c r="E86" s="55"/>
      <c r="F86" s="421"/>
      <c r="G86" s="134"/>
      <c r="H86" s="134"/>
      <c r="I86" s="1040"/>
      <c r="J86" s="487"/>
      <c r="K86" s="335"/>
      <c r="L86" s="335"/>
      <c r="M86" s="77"/>
      <c r="N86" s="22"/>
    </row>
    <row r="87" spans="1:14" ht="13.5" thickBot="1">
      <c r="A87" s="974"/>
      <c r="B87" s="1204"/>
      <c r="C87" s="77"/>
      <c r="D87" s="1208" t="s">
        <v>16</v>
      </c>
      <c r="E87" s="1207"/>
      <c r="F87" s="443">
        <f t="shared" ref="F87:H87" si="30">SUM(F85:F86)</f>
        <v>2</v>
      </c>
      <c r="G87" s="92">
        <f t="shared" si="30"/>
        <v>0</v>
      </c>
      <c r="H87" s="133">
        <f t="shared" si="30"/>
        <v>0</v>
      </c>
      <c r="I87" s="1040"/>
      <c r="J87" s="529"/>
      <c r="K87" s="10"/>
      <c r="L87" s="10"/>
      <c r="M87" s="10"/>
      <c r="N87" s="93"/>
    </row>
    <row r="88" spans="1:14" ht="51">
      <c r="A88" s="974" t="s">
        <v>1586</v>
      </c>
      <c r="B88" s="1204" t="s">
        <v>1239</v>
      </c>
      <c r="C88" s="77" t="s">
        <v>1232</v>
      </c>
      <c r="D88" s="233" t="s">
        <v>20</v>
      </c>
      <c r="E88" s="108" t="s">
        <v>718</v>
      </c>
      <c r="F88" s="441"/>
      <c r="G88" s="113"/>
      <c r="H88" s="117"/>
      <c r="I88" s="1040"/>
      <c r="J88" s="633" t="s">
        <v>1236</v>
      </c>
      <c r="K88" s="77" t="s">
        <v>1237</v>
      </c>
      <c r="L88" s="77" t="s">
        <v>156</v>
      </c>
      <c r="M88" s="77" t="s">
        <v>185</v>
      </c>
      <c r="N88" s="22" t="s">
        <v>28</v>
      </c>
    </row>
    <row r="89" spans="1:14" ht="39.75" customHeight="1">
      <c r="A89" s="974"/>
      <c r="B89" s="1204"/>
      <c r="C89" s="77" t="s">
        <v>1232</v>
      </c>
      <c r="D89" s="80" t="s">
        <v>20</v>
      </c>
      <c r="E89" s="55" t="s">
        <v>718</v>
      </c>
      <c r="F89" s="420"/>
      <c r="G89" s="150">
        <v>14</v>
      </c>
      <c r="H89" s="134"/>
      <c r="I89" s="1040"/>
      <c r="J89" s="487" t="s">
        <v>1343</v>
      </c>
      <c r="K89" s="87"/>
      <c r="L89" s="87">
        <v>28</v>
      </c>
      <c r="M89" s="77"/>
      <c r="N89" s="22" t="s">
        <v>28</v>
      </c>
    </row>
    <row r="90" spans="1:14" ht="13.5" thickBot="1">
      <c r="A90" s="974"/>
      <c r="B90" s="1204"/>
      <c r="C90" s="77" t="s">
        <v>1232</v>
      </c>
      <c r="D90" s="107" t="s">
        <v>79</v>
      </c>
      <c r="E90" s="368" t="s">
        <v>1238</v>
      </c>
      <c r="F90" s="450"/>
      <c r="G90" s="157">
        <v>79</v>
      </c>
      <c r="H90" s="430"/>
      <c r="I90" s="1040"/>
      <c r="J90" s="487"/>
      <c r="K90" s="87"/>
      <c r="L90" s="87"/>
      <c r="M90" s="77"/>
      <c r="N90" s="22"/>
    </row>
    <row r="91" spans="1:14" ht="13.5" thickBot="1">
      <c r="A91" s="974"/>
      <c r="B91" s="1204"/>
      <c r="C91" s="152"/>
      <c r="D91" s="958" t="s">
        <v>16</v>
      </c>
      <c r="E91" s="1207"/>
      <c r="F91" s="443">
        <f t="shared" ref="F91:H91" si="31">SUM(F88:F90)</f>
        <v>0</v>
      </c>
      <c r="G91" s="92">
        <f t="shared" si="31"/>
        <v>93</v>
      </c>
      <c r="H91" s="133">
        <f t="shared" si="31"/>
        <v>0</v>
      </c>
      <c r="I91" s="1040"/>
      <c r="J91" s="488"/>
      <c r="K91" s="10"/>
      <c r="L91" s="10"/>
      <c r="M91" s="10"/>
      <c r="N91" s="93"/>
    </row>
    <row r="92" spans="1:14" ht="51">
      <c r="A92" s="932" t="s">
        <v>1587</v>
      </c>
      <c r="B92" s="1216" t="s">
        <v>723</v>
      </c>
      <c r="C92" s="77" t="s">
        <v>8</v>
      </c>
      <c r="D92" s="72" t="s">
        <v>20</v>
      </c>
      <c r="E92" s="39" t="s">
        <v>97</v>
      </c>
      <c r="F92" s="414"/>
      <c r="G92" s="85">
        <v>17</v>
      </c>
      <c r="H92" s="85"/>
      <c r="I92" s="1040" t="s">
        <v>722</v>
      </c>
      <c r="J92" s="404" t="s">
        <v>1811</v>
      </c>
      <c r="K92" s="87"/>
      <c r="L92" s="87">
        <v>2</v>
      </c>
      <c r="M92" s="77" t="s">
        <v>10</v>
      </c>
      <c r="N92" s="22" t="s">
        <v>28</v>
      </c>
    </row>
    <row r="93" spans="1:14" ht="13.5" thickBot="1">
      <c r="A93" s="932"/>
      <c r="B93" s="1217"/>
      <c r="C93" s="61"/>
      <c r="D93" s="88"/>
      <c r="E93" s="89"/>
      <c r="F93" s="448"/>
      <c r="G93" s="90"/>
      <c r="H93" s="90"/>
      <c r="I93" s="1040"/>
      <c r="J93" s="487"/>
      <c r="K93" s="87"/>
      <c r="L93" s="87"/>
      <c r="M93" s="77"/>
      <c r="N93" s="22"/>
    </row>
    <row r="94" spans="1:14" ht="13.5" thickBot="1">
      <c r="A94" s="932"/>
      <c r="B94" s="1201"/>
      <c r="C94" s="58"/>
      <c r="D94" s="958" t="s">
        <v>16</v>
      </c>
      <c r="E94" s="959"/>
      <c r="F94" s="443">
        <f>SUM(F92:F93)</f>
        <v>0</v>
      </c>
      <c r="G94" s="92">
        <f t="shared" ref="G94:H94" si="32">SUM(G92:G93)</f>
        <v>17</v>
      </c>
      <c r="H94" s="133">
        <f t="shared" si="32"/>
        <v>0</v>
      </c>
      <c r="I94" s="1040"/>
      <c r="J94" s="488"/>
      <c r="K94" s="10"/>
      <c r="L94" s="10"/>
      <c r="M94" s="10"/>
      <c r="N94" s="93"/>
    </row>
    <row r="95" spans="1:14" ht="25.5">
      <c r="A95" s="974" t="s">
        <v>1588</v>
      </c>
      <c r="B95" s="1204" t="s">
        <v>1109</v>
      </c>
      <c r="C95" s="77" t="s">
        <v>8</v>
      </c>
      <c r="D95" s="233" t="s">
        <v>20</v>
      </c>
      <c r="E95" s="75" t="s">
        <v>676</v>
      </c>
      <c r="F95" s="414">
        <v>90</v>
      </c>
      <c r="G95" s="94"/>
      <c r="H95" s="85"/>
      <c r="I95" s="1040"/>
      <c r="J95" s="524" t="s">
        <v>1284</v>
      </c>
      <c r="K95" s="77" t="s">
        <v>8</v>
      </c>
      <c r="L95" s="77"/>
      <c r="M95" s="77"/>
      <c r="N95" s="22" t="s">
        <v>28</v>
      </c>
    </row>
    <row r="96" spans="1:14" ht="13.5" thickBot="1">
      <c r="A96" s="974"/>
      <c r="B96" s="1204"/>
      <c r="C96" s="61"/>
      <c r="D96" s="119"/>
      <c r="E96" s="228"/>
      <c r="F96" s="414"/>
      <c r="G96" s="94"/>
      <c r="H96" s="90"/>
      <c r="I96" s="1040"/>
      <c r="J96" s="524"/>
      <c r="K96" s="77"/>
      <c r="L96" s="77"/>
      <c r="M96" s="77"/>
      <c r="N96" s="22" t="s">
        <v>28</v>
      </c>
    </row>
    <row r="97" spans="1:14" ht="13.5" thickBot="1">
      <c r="A97" s="974"/>
      <c r="B97" s="1204"/>
      <c r="C97" s="58"/>
      <c r="D97" s="958" t="s">
        <v>16</v>
      </c>
      <c r="E97" s="959"/>
      <c r="F97" s="443">
        <f>SUM(F95:F96)</f>
        <v>90</v>
      </c>
      <c r="G97" s="96">
        <f>SUM(G95:G96)</f>
        <v>0</v>
      </c>
      <c r="H97" s="133">
        <f>SUM(H95:H96)</f>
        <v>0</v>
      </c>
      <c r="I97" s="1040"/>
      <c r="J97" s="488"/>
      <c r="K97" s="77"/>
      <c r="L97" s="87"/>
      <c r="M97" s="10"/>
      <c r="N97" s="93"/>
    </row>
    <row r="98" spans="1:14" ht="63.75">
      <c r="A98" s="932" t="s">
        <v>1589</v>
      </c>
      <c r="B98" s="1204" t="s">
        <v>724</v>
      </c>
      <c r="C98" s="265" t="s">
        <v>8</v>
      </c>
      <c r="D98" s="323" t="s">
        <v>20</v>
      </c>
      <c r="E98" s="330" t="s">
        <v>97</v>
      </c>
      <c r="F98" s="414"/>
      <c r="G98" s="148">
        <v>30</v>
      </c>
      <c r="H98" s="208"/>
      <c r="I98" s="1112"/>
      <c r="J98" s="524" t="s">
        <v>725</v>
      </c>
      <c r="L98" s="77" t="s">
        <v>9</v>
      </c>
      <c r="M98" s="77"/>
      <c r="N98" s="22" t="s">
        <v>28</v>
      </c>
    </row>
    <row r="99" spans="1:14" ht="13.5" thickBot="1">
      <c r="A99" s="932"/>
      <c r="B99" s="1204"/>
      <c r="C99" s="265"/>
      <c r="D99" s="119"/>
      <c r="E99" s="331"/>
      <c r="F99" s="421"/>
      <c r="G99" s="162"/>
      <c r="H99" s="161"/>
      <c r="I99" s="1112"/>
      <c r="J99" s="477"/>
      <c r="K99" s="77"/>
      <c r="L99" s="77"/>
      <c r="M99" s="77"/>
      <c r="N99" s="22"/>
    </row>
    <row r="100" spans="1:14" ht="13.5" thickBot="1">
      <c r="A100" s="932"/>
      <c r="B100" s="1204"/>
      <c r="C100" s="327"/>
      <c r="D100" s="958" t="s">
        <v>16</v>
      </c>
      <c r="E100" s="1210"/>
      <c r="F100" s="443">
        <f t="shared" ref="F100" si="33">SUM(F98:F99)</f>
        <v>0</v>
      </c>
      <c r="G100" s="92">
        <f t="shared" ref="G100:H100" si="34">SUM(G98:G99)</f>
        <v>30</v>
      </c>
      <c r="H100" s="133">
        <f t="shared" si="34"/>
        <v>0</v>
      </c>
      <c r="I100" s="1112"/>
      <c r="J100" s="422"/>
      <c r="K100" s="87"/>
      <c r="L100" s="87"/>
      <c r="M100" s="10"/>
      <c r="N100" s="93"/>
    </row>
    <row r="101" spans="1:14" ht="32.25" customHeight="1">
      <c r="A101" s="986" t="s">
        <v>1490</v>
      </c>
      <c r="B101" s="1204" t="s">
        <v>1699</v>
      </c>
      <c r="C101" s="163" t="s">
        <v>726</v>
      </c>
      <c r="D101" s="72" t="s">
        <v>20</v>
      </c>
      <c r="E101" s="336" t="s">
        <v>718</v>
      </c>
      <c r="F101" s="441">
        <v>15.8</v>
      </c>
      <c r="G101" s="158"/>
      <c r="H101" s="614"/>
      <c r="I101" s="1082"/>
      <c r="J101" s="405" t="s">
        <v>1700</v>
      </c>
      <c r="K101" s="154">
        <v>1</v>
      </c>
      <c r="L101" s="154"/>
      <c r="M101" s="154"/>
      <c r="N101" s="22" t="s">
        <v>28</v>
      </c>
    </row>
    <row r="102" spans="1:14" ht="14.45" customHeight="1" thickBot="1">
      <c r="A102" s="986"/>
      <c r="B102" s="1204"/>
      <c r="C102" s="163"/>
      <c r="D102" s="80"/>
      <c r="E102" s="312"/>
      <c r="F102" s="421"/>
      <c r="G102" s="162"/>
      <c r="H102" s="161"/>
      <c r="I102" s="1082"/>
      <c r="J102" s="405"/>
      <c r="K102" s="154"/>
      <c r="L102" s="154"/>
      <c r="M102" s="154"/>
      <c r="N102" s="22"/>
    </row>
    <row r="103" spans="1:14" ht="13.5" thickBot="1">
      <c r="A103" s="932"/>
      <c r="B103" s="1204"/>
      <c r="C103" s="76"/>
      <c r="D103" s="1208" t="s">
        <v>16</v>
      </c>
      <c r="E103" s="1209"/>
      <c r="F103" s="305">
        <f t="shared" ref="F103" si="35">SUM(F101:F102)</f>
        <v>15.8</v>
      </c>
      <c r="G103" s="96">
        <f t="shared" ref="G103:H103" si="36">SUM(G101:G102)</f>
        <v>0</v>
      </c>
      <c r="H103" s="133">
        <f t="shared" si="36"/>
        <v>0</v>
      </c>
      <c r="I103" s="1112"/>
      <c r="J103" s="422"/>
      <c r="K103" s="10"/>
      <c r="L103" s="10"/>
      <c r="M103" s="10"/>
      <c r="N103" s="93"/>
    </row>
    <row r="104" spans="1:14" ht="12.75">
      <c r="A104" s="986" t="s">
        <v>1489</v>
      </c>
      <c r="B104" s="1204" t="s">
        <v>1609</v>
      </c>
      <c r="C104" s="163" t="s">
        <v>1590</v>
      </c>
      <c r="D104" s="72" t="s">
        <v>20</v>
      </c>
      <c r="E104" s="336" t="s">
        <v>97</v>
      </c>
      <c r="F104" s="441"/>
      <c r="G104" s="158">
        <v>161</v>
      </c>
      <c r="H104" s="614">
        <v>271</v>
      </c>
      <c r="I104" s="265"/>
      <c r="J104" s="405"/>
      <c r="K104" s="154"/>
      <c r="L104" s="154"/>
      <c r="M104" s="154"/>
      <c r="N104" s="22" t="s">
        <v>28</v>
      </c>
    </row>
    <row r="105" spans="1:14" ht="27" customHeight="1">
      <c r="A105" s="986"/>
      <c r="B105" s="1204"/>
      <c r="C105" s="163" t="s">
        <v>1590</v>
      </c>
      <c r="D105" s="121" t="s">
        <v>79</v>
      </c>
      <c r="E105" s="336"/>
      <c r="F105" s="414"/>
      <c r="G105" s="148"/>
      <c r="H105" s="208">
        <v>467</v>
      </c>
      <c r="I105" s="265"/>
      <c r="J105" s="405" t="s">
        <v>1285</v>
      </c>
      <c r="K105" s="154"/>
      <c r="L105" s="154"/>
      <c r="M105" s="154">
        <v>27395</v>
      </c>
      <c r="N105" s="22" t="s">
        <v>28</v>
      </c>
    </row>
    <row r="106" spans="1:14" ht="53.25" customHeight="1">
      <c r="A106" s="986"/>
      <c r="B106" s="1204"/>
      <c r="C106" s="163" t="s">
        <v>1590</v>
      </c>
      <c r="D106" s="121" t="s">
        <v>79</v>
      </c>
      <c r="E106" s="336"/>
      <c r="F106" s="414"/>
      <c r="G106" s="148">
        <v>170</v>
      </c>
      <c r="H106" s="208">
        <v>170</v>
      </c>
      <c r="I106" s="265"/>
      <c r="J106" s="405" t="s">
        <v>1307</v>
      </c>
      <c r="K106" s="154"/>
      <c r="L106" s="154"/>
      <c r="M106" s="463">
        <v>2.1800000000000002</v>
      </c>
      <c r="N106" s="22" t="s">
        <v>28</v>
      </c>
    </row>
    <row r="107" spans="1:14" ht="38.25" customHeight="1" thickBot="1">
      <c r="A107" s="986"/>
      <c r="B107" s="1204"/>
      <c r="C107" s="163" t="s">
        <v>1590</v>
      </c>
      <c r="D107" s="80" t="s">
        <v>79</v>
      </c>
      <c r="E107" s="312"/>
      <c r="F107" s="421"/>
      <c r="G107" s="460">
        <v>200</v>
      </c>
      <c r="H107" s="464">
        <v>352</v>
      </c>
      <c r="I107" s="265"/>
      <c r="J107" s="405" t="s">
        <v>1288</v>
      </c>
      <c r="K107" s="154"/>
      <c r="L107" s="154"/>
      <c r="M107" s="463">
        <v>4.1399999999999997</v>
      </c>
      <c r="N107" s="22" t="s">
        <v>28</v>
      </c>
    </row>
    <row r="108" spans="1:14" ht="13.5" thickBot="1">
      <c r="A108" s="932"/>
      <c r="B108" s="1204"/>
      <c r="C108" s="76"/>
      <c r="D108" s="1208" t="s">
        <v>16</v>
      </c>
      <c r="E108" s="1209"/>
      <c r="F108" s="305">
        <f t="shared" ref="F108:H108" si="37">SUM(F104:F107)</f>
        <v>0</v>
      </c>
      <c r="G108" s="133">
        <f t="shared" si="37"/>
        <v>531</v>
      </c>
      <c r="H108" s="133">
        <f t="shared" si="37"/>
        <v>1260</v>
      </c>
      <c r="I108" s="76"/>
      <c r="J108" s="422"/>
      <c r="K108" s="10"/>
      <c r="L108" s="10"/>
      <c r="M108" s="10"/>
      <c r="N108" s="93"/>
    </row>
    <row r="109" spans="1:14" ht="32.25" customHeight="1">
      <c r="A109" s="986" t="s">
        <v>1829</v>
      </c>
      <c r="B109" s="1204" t="s">
        <v>1830</v>
      </c>
      <c r="C109" s="163" t="s">
        <v>8</v>
      </c>
      <c r="D109" s="72" t="s">
        <v>1821</v>
      </c>
      <c r="E109" s="336" t="s">
        <v>676</v>
      </c>
      <c r="F109" s="441">
        <v>334.3</v>
      </c>
      <c r="G109" s="158"/>
      <c r="H109" s="614"/>
      <c r="I109" s="1082"/>
      <c r="J109" s="405" t="s">
        <v>1831</v>
      </c>
      <c r="K109" s="154"/>
      <c r="L109" s="154"/>
      <c r="M109" s="154"/>
      <c r="N109" s="22" t="s">
        <v>28</v>
      </c>
    </row>
    <row r="110" spans="1:14" ht="14.45" customHeight="1" thickBot="1">
      <c r="A110" s="986"/>
      <c r="B110" s="1204"/>
      <c r="C110" s="163"/>
      <c r="D110" s="80"/>
      <c r="E110" s="312"/>
      <c r="F110" s="421"/>
      <c r="G110" s="162"/>
      <c r="H110" s="161"/>
      <c r="I110" s="1082"/>
      <c r="J110" s="405"/>
      <c r="K110" s="154"/>
      <c r="L110" s="154"/>
      <c r="M110" s="154"/>
      <c r="N110" s="22"/>
    </row>
    <row r="111" spans="1:14" ht="13.5" thickBot="1">
      <c r="A111" s="932"/>
      <c r="B111" s="1204"/>
      <c r="C111" s="76"/>
      <c r="D111" s="1208" t="s">
        <v>16</v>
      </c>
      <c r="E111" s="1209"/>
      <c r="F111" s="305">
        <f t="shared" ref="F111:H111" si="38">SUM(F109:F110)</f>
        <v>334.3</v>
      </c>
      <c r="G111" s="96">
        <f t="shared" si="38"/>
        <v>0</v>
      </c>
      <c r="H111" s="133">
        <f t="shared" si="38"/>
        <v>0</v>
      </c>
      <c r="I111" s="1112"/>
      <c r="J111" s="422"/>
      <c r="K111" s="10"/>
      <c r="L111" s="10"/>
      <c r="M111" s="10"/>
      <c r="N111" s="93"/>
    </row>
    <row r="112" spans="1:14" thickBot="1">
      <c r="A112" s="645" t="s">
        <v>1419</v>
      </c>
      <c r="B112" s="471" t="s">
        <v>15</v>
      </c>
      <c r="C112" s="123"/>
      <c r="D112" s="337"/>
      <c r="E112" s="338"/>
      <c r="F112" s="339">
        <f>SUM(F60+F63+F66+F69+F72+F75+F81+F84+F87+F91+F94+F97+F100+F103+F108+F111)</f>
        <v>513.15499999999997</v>
      </c>
      <c r="G112" s="339">
        <f t="shared" ref="G112:H112" si="39">SUM(G60+G63+G66+G69+G72+G75+G81+G84+G87+G91+G94+G97+G100+G103+G108+G111)</f>
        <v>966.6</v>
      </c>
      <c r="H112" s="339">
        <f t="shared" si="39"/>
        <v>2540.6</v>
      </c>
      <c r="I112" s="12"/>
      <c r="J112" s="422"/>
      <c r="K112" s="10"/>
      <c r="L112" s="10"/>
      <c r="M112" s="10"/>
      <c r="N112" s="59"/>
    </row>
    <row r="113" spans="1:14" s="18" customFormat="1" ht="35.25" customHeight="1" thickBot="1">
      <c r="A113" s="644" t="s">
        <v>1427</v>
      </c>
      <c r="B113" s="1090" t="s">
        <v>727</v>
      </c>
      <c r="C113" s="1004"/>
      <c r="D113" s="1004"/>
      <c r="E113" s="1004"/>
      <c r="F113" s="302"/>
      <c r="G113" s="340"/>
      <c r="H113" s="340"/>
      <c r="I113" s="621"/>
      <c r="J113" s="632"/>
      <c r="K113" s="87"/>
      <c r="L113" s="87"/>
      <c r="M113" s="10"/>
      <c r="N113" s="22"/>
    </row>
    <row r="114" spans="1:14" ht="12.75">
      <c r="A114" s="932" t="s">
        <v>1591</v>
      </c>
      <c r="B114" s="1213" t="s">
        <v>1549</v>
      </c>
      <c r="C114" s="77" t="s">
        <v>8</v>
      </c>
      <c r="D114" s="84" t="s">
        <v>20</v>
      </c>
      <c r="E114" s="39" t="s">
        <v>97</v>
      </c>
      <c r="F114" s="414">
        <v>1.5</v>
      </c>
      <c r="G114" s="117">
        <v>2</v>
      </c>
      <c r="H114" s="117">
        <v>2</v>
      </c>
      <c r="I114" s="1040"/>
      <c r="J114" s="404" t="s">
        <v>1045</v>
      </c>
      <c r="K114" s="87">
        <v>4</v>
      </c>
      <c r="L114" s="87">
        <v>4</v>
      </c>
      <c r="M114" s="77" t="s">
        <v>11</v>
      </c>
      <c r="N114" s="22" t="s">
        <v>28</v>
      </c>
    </row>
    <row r="115" spans="1:14" ht="13.5" thickBot="1">
      <c r="A115" s="932"/>
      <c r="B115" s="1214"/>
      <c r="C115" s="61"/>
      <c r="D115" s="88"/>
      <c r="E115" s="89" t="s">
        <v>718</v>
      </c>
      <c r="F115" s="448"/>
      <c r="G115" s="90"/>
      <c r="H115" s="90"/>
      <c r="I115" s="1040"/>
      <c r="J115" s="487"/>
      <c r="K115" s="87"/>
      <c r="L115" s="87"/>
      <c r="M115" s="77"/>
      <c r="N115" s="22"/>
    </row>
    <row r="116" spans="1:14" ht="13.5" thickBot="1">
      <c r="A116" s="932"/>
      <c r="B116" s="1215"/>
      <c r="C116" s="58"/>
      <c r="D116" s="958" t="s">
        <v>16</v>
      </c>
      <c r="E116" s="959"/>
      <c r="F116" s="443">
        <f t="shared" ref="F116" si="40">SUM(F114:F115)</f>
        <v>1.5</v>
      </c>
      <c r="G116" s="92">
        <f t="shared" ref="G116:H116" si="41">SUM(G114:G115)</f>
        <v>2</v>
      </c>
      <c r="H116" s="133">
        <f t="shared" si="41"/>
        <v>2</v>
      </c>
      <c r="I116" s="1040"/>
      <c r="J116" s="488"/>
      <c r="K116" s="10"/>
      <c r="L116" s="10"/>
      <c r="M116" s="10"/>
      <c r="N116" s="93"/>
    </row>
    <row r="117" spans="1:14" ht="32.450000000000003" customHeight="1">
      <c r="A117" s="932" t="s">
        <v>1592</v>
      </c>
      <c r="B117" s="1204" t="s">
        <v>1363</v>
      </c>
      <c r="C117" s="265" t="s">
        <v>8</v>
      </c>
      <c r="D117" s="313" t="s">
        <v>20</v>
      </c>
      <c r="E117" s="334" t="s">
        <v>97</v>
      </c>
      <c r="F117" s="421"/>
      <c r="G117" s="148">
        <v>58</v>
      </c>
      <c r="H117" s="208">
        <v>70</v>
      </c>
      <c r="I117" s="76" t="s">
        <v>1645</v>
      </c>
      <c r="J117" s="1250" t="s">
        <v>1305</v>
      </c>
      <c r="K117" s="974"/>
      <c r="L117" s="974"/>
      <c r="M117" s="1249" t="s">
        <v>1507</v>
      </c>
      <c r="N117" s="1219" t="s">
        <v>28</v>
      </c>
    </row>
    <row r="118" spans="1:14" ht="13.5" thickBot="1">
      <c r="A118" s="932"/>
      <c r="B118" s="1204"/>
      <c r="C118" s="257" t="s">
        <v>8</v>
      </c>
      <c r="D118" s="119" t="s">
        <v>79</v>
      </c>
      <c r="E118" s="331" t="s">
        <v>97</v>
      </c>
      <c r="F118" s="414"/>
      <c r="G118" s="148">
        <v>390</v>
      </c>
      <c r="H118" s="208">
        <v>392</v>
      </c>
      <c r="I118" s="265"/>
      <c r="J118" s="1250"/>
      <c r="K118" s="974"/>
      <c r="L118" s="974"/>
      <c r="M118" s="1249"/>
      <c r="N118" s="1219"/>
    </row>
    <row r="119" spans="1:14" ht="13.5" thickBot="1">
      <c r="A119" s="932"/>
      <c r="B119" s="1204"/>
      <c r="C119" s="327"/>
      <c r="D119" s="958" t="s">
        <v>16</v>
      </c>
      <c r="E119" s="1210"/>
      <c r="F119" s="443">
        <f t="shared" ref="F119" si="42">SUM(F117:F118)</f>
        <v>0</v>
      </c>
      <c r="G119" s="92">
        <f>SUM(G117:G118)</f>
        <v>448</v>
      </c>
      <c r="H119" s="133">
        <f>SUM(H117:H118)</f>
        <v>462</v>
      </c>
      <c r="I119" s="76"/>
      <c r="J119" s="422"/>
      <c r="K119" s="87"/>
      <c r="L119" s="87"/>
      <c r="M119" s="10"/>
      <c r="N119" s="93"/>
    </row>
    <row r="120" spans="1:14" ht="12.75">
      <c r="A120" s="932" t="s">
        <v>1491</v>
      </c>
      <c r="B120" s="1216" t="s">
        <v>711</v>
      </c>
      <c r="C120" s="77" t="s">
        <v>8</v>
      </c>
      <c r="D120" s="72" t="s">
        <v>20</v>
      </c>
      <c r="E120" s="39" t="s">
        <v>97</v>
      </c>
      <c r="F120" s="414"/>
      <c r="G120" s="85">
        <v>45</v>
      </c>
      <c r="H120" s="85">
        <v>28</v>
      </c>
      <c r="I120" s="1040" t="s">
        <v>1646</v>
      </c>
      <c r="J120" s="634"/>
      <c r="K120" s="87"/>
      <c r="L120" s="87"/>
      <c r="M120" s="77"/>
      <c r="N120" s="22" t="s">
        <v>28</v>
      </c>
    </row>
    <row r="121" spans="1:14" ht="52.5" customHeight="1" thickBot="1">
      <c r="A121" s="932"/>
      <c r="B121" s="1217"/>
      <c r="C121" s="163" t="s">
        <v>8</v>
      </c>
      <c r="D121" s="121" t="s">
        <v>79</v>
      </c>
      <c r="E121" s="336"/>
      <c r="F121" s="414"/>
      <c r="G121" s="148">
        <v>150</v>
      </c>
      <c r="H121" s="208">
        <v>150</v>
      </c>
      <c r="I121" s="1040"/>
      <c r="J121" s="405" t="s">
        <v>1287</v>
      </c>
      <c r="K121" s="154"/>
      <c r="L121" s="154"/>
      <c r="M121" s="77" t="s">
        <v>1306</v>
      </c>
      <c r="N121" s="22" t="s">
        <v>28</v>
      </c>
    </row>
    <row r="122" spans="1:14" ht="24.75" customHeight="1" thickBot="1">
      <c r="A122" s="932"/>
      <c r="B122" s="1201"/>
      <c r="C122" s="58"/>
      <c r="D122" s="958" t="s">
        <v>16</v>
      </c>
      <c r="E122" s="959"/>
      <c r="F122" s="443">
        <f t="shared" ref="F122" si="43">SUM(F120:F121)</f>
        <v>0</v>
      </c>
      <c r="G122" s="92">
        <f>SUM(G120:G121)</f>
        <v>195</v>
      </c>
      <c r="H122" s="133">
        <f>SUM(H120:H121)</f>
        <v>178</v>
      </c>
      <c r="I122" s="1040"/>
      <c r="J122" s="488"/>
      <c r="K122" s="10"/>
      <c r="L122" s="10"/>
      <c r="M122" s="10"/>
      <c r="N122" s="93"/>
    </row>
    <row r="123" spans="1:14" thickBot="1">
      <c r="A123" s="645" t="s">
        <v>1427</v>
      </c>
      <c r="B123" s="471" t="s">
        <v>15</v>
      </c>
      <c r="C123" s="123"/>
      <c r="D123" s="337"/>
      <c r="E123" s="338"/>
      <c r="F123" s="339">
        <f t="shared" ref="F123:H123" si="44">SUM(F116+F119+F122)</f>
        <v>1.5</v>
      </c>
      <c r="G123" s="339">
        <f t="shared" si="44"/>
        <v>645</v>
      </c>
      <c r="H123" s="578">
        <f t="shared" si="44"/>
        <v>642</v>
      </c>
      <c r="I123" s="12"/>
      <c r="J123" s="422"/>
      <c r="K123" s="10"/>
      <c r="L123" s="10"/>
      <c r="M123" s="10"/>
      <c r="N123" s="59"/>
    </row>
    <row r="124" spans="1:14" s="18" customFormat="1" ht="48.75" customHeight="1" thickBot="1">
      <c r="A124" s="644" t="s">
        <v>1434</v>
      </c>
      <c r="B124" s="1090" t="s">
        <v>728</v>
      </c>
      <c r="C124" s="1004"/>
      <c r="D124" s="1004"/>
      <c r="E124" s="1004"/>
      <c r="F124" s="451"/>
      <c r="G124" s="340"/>
      <c r="H124" s="340"/>
      <c r="I124" s="621"/>
      <c r="J124" s="632"/>
      <c r="K124" s="87"/>
      <c r="L124" s="87"/>
      <c r="M124" s="10"/>
      <c r="N124" s="22"/>
    </row>
    <row r="125" spans="1:14" ht="30">
      <c r="A125" s="1083" t="s">
        <v>1435</v>
      </c>
      <c r="B125" s="469" t="s">
        <v>730</v>
      </c>
      <c r="C125" s="257" t="s">
        <v>685</v>
      </c>
      <c r="D125" s="121" t="s">
        <v>20</v>
      </c>
      <c r="E125" s="325" t="s">
        <v>718</v>
      </c>
      <c r="F125" s="442"/>
      <c r="G125" s="431">
        <v>98</v>
      </c>
      <c r="H125" s="614">
        <v>99</v>
      </c>
      <c r="I125" s="189" t="s">
        <v>729</v>
      </c>
      <c r="J125" s="487"/>
      <c r="K125" s="77"/>
      <c r="L125" s="77"/>
      <c r="M125" s="77"/>
      <c r="N125" s="22" t="s">
        <v>28</v>
      </c>
    </row>
    <row r="126" spans="1:14" ht="42" customHeight="1">
      <c r="A126" s="1184"/>
      <c r="B126" s="1203" t="s">
        <v>731</v>
      </c>
      <c r="C126" s="257" t="s">
        <v>685</v>
      </c>
      <c r="D126" s="121" t="s">
        <v>20</v>
      </c>
      <c r="E126" s="325" t="s">
        <v>718</v>
      </c>
      <c r="F126" s="442">
        <v>6</v>
      </c>
      <c r="G126" s="432"/>
      <c r="H126" s="208"/>
      <c r="I126" s="189"/>
      <c r="J126" s="487" t="s">
        <v>732</v>
      </c>
      <c r="K126" s="77" t="s">
        <v>18</v>
      </c>
      <c r="L126" s="77" t="s">
        <v>18</v>
      </c>
      <c r="M126" s="77" t="s">
        <v>18</v>
      </c>
      <c r="N126" s="22" t="s">
        <v>28</v>
      </c>
    </row>
    <row r="127" spans="1:14" ht="51">
      <c r="A127" s="1184"/>
      <c r="B127" s="1204"/>
      <c r="C127" s="257" t="s">
        <v>685</v>
      </c>
      <c r="D127" s="313" t="s">
        <v>20</v>
      </c>
      <c r="E127" s="342" t="s">
        <v>718</v>
      </c>
      <c r="F127" s="420">
        <v>1.2</v>
      </c>
      <c r="G127" s="433"/>
      <c r="H127" s="161"/>
      <c r="I127" s="189"/>
      <c r="J127" s="487" t="s">
        <v>733</v>
      </c>
      <c r="K127" s="48" t="s">
        <v>734</v>
      </c>
      <c r="L127" s="48" t="s">
        <v>734</v>
      </c>
      <c r="M127" s="48" t="s">
        <v>734</v>
      </c>
      <c r="N127" s="22" t="s">
        <v>28</v>
      </c>
    </row>
    <row r="128" spans="1:14" ht="25.5">
      <c r="A128" s="1184"/>
      <c r="B128" s="1205" t="s">
        <v>735</v>
      </c>
      <c r="C128" s="257" t="s">
        <v>685</v>
      </c>
      <c r="D128" s="333" t="s">
        <v>20</v>
      </c>
      <c r="E128" s="325" t="s">
        <v>718</v>
      </c>
      <c r="F128" s="442">
        <v>1.3</v>
      </c>
      <c r="G128" s="432"/>
      <c r="H128" s="208"/>
      <c r="I128" s="189"/>
      <c r="J128" s="632" t="s">
        <v>1500</v>
      </c>
      <c r="K128" s="77" t="s">
        <v>8</v>
      </c>
      <c r="L128" s="77" t="s">
        <v>8</v>
      </c>
      <c r="M128" s="77" t="s">
        <v>8</v>
      </c>
      <c r="N128" s="22" t="s">
        <v>28</v>
      </c>
    </row>
    <row r="129" spans="1:14" ht="38.25">
      <c r="A129" s="1184"/>
      <c r="B129" s="1206"/>
      <c r="C129" s="257" t="s">
        <v>685</v>
      </c>
      <c r="D129" s="333" t="s">
        <v>339</v>
      </c>
      <c r="E129" s="325"/>
      <c r="F129" s="442"/>
      <c r="G129" s="432"/>
      <c r="H129" s="208"/>
      <c r="I129" s="189"/>
      <c r="J129" s="632" t="s">
        <v>1501</v>
      </c>
      <c r="K129" s="77" t="s">
        <v>8</v>
      </c>
      <c r="L129" s="77" t="s">
        <v>8</v>
      </c>
      <c r="M129" s="77" t="s">
        <v>8</v>
      </c>
      <c r="N129" s="22" t="s">
        <v>28</v>
      </c>
    </row>
    <row r="130" spans="1:14" ht="38.25">
      <c r="A130" s="1184"/>
      <c r="B130" s="1206"/>
      <c r="C130" s="257" t="s">
        <v>685</v>
      </c>
      <c r="D130" s="343" t="s">
        <v>20</v>
      </c>
      <c r="E130" s="342" t="s">
        <v>718</v>
      </c>
      <c r="F130" s="420"/>
      <c r="G130" s="433"/>
      <c r="H130" s="161"/>
      <c r="I130" s="189"/>
      <c r="J130" s="632" t="s">
        <v>736</v>
      </c>
      <c r="K130" s="77" t="s">
        <v>9</v>
      </c>
      <c r="L130" s="77" t="s">
        <v>9</v>
      </c>
      <c r="M130" s="77" t="s">
        <v>9</v>
      </c>
      <c r="N130" s="22" t="s">
        <v>28</v>
      </c>
    </row>
    <row r="131" spans="1:14" ht="38.25">
      <c r="A131" s="1184"/>
      <c r="B131" s="1206"/>
      <c r="C131" s="257" t="s">
        <v>685</v>
      </c>
      <c r="D131" s="343" t="s">
        <v>20</v>
      </c>
      <c r="E131" s="342" t="s">
        <v>718</v>
      </c>
      <c r="F131" s="420"/>
      <c r="G131" s="433"/>
      <c r="H131" s="161"/>
      <c r="I131" s="189" t="s">
        <v>1644</v>
      </c>
      <c r="J131" s="632" t="s">
        <v>1642</v>
      </c>
      <c r="K131" s="77" t="s">
        <v>8</v>
      </c>
      <c r="L131" s="77" t="s">
        <v>8</v>
      </c>
      <c r="M131" s="77" t="s">
        <v>8</v>
      </c>
      <c r="N131" s="22" t="s">
        <v>28</v>
      </c>
    </row>
    <row r="132" spans="1:14" ht="63.75">
      <c r="A132" s="1184"/>
      <c r="B132" s="1206"/>
      <c r="C132" s="257" t="s">
        <v>685</v>
      </c>
      <c r="D132" s="343" t="s">
        <v>20</v>
      </c>
      <c r="E132" s="342" t="s">
        <v>718</v>
      </c>
      <c r="F132" s="420">
        <v>2</v>
      </c>
      <c r="G132" s="433"/>
      <c r="H132" s="161"/>
      <c r="I132" s="189"/>
      <c r="J132" s="487" t="s">
        <v>737</v>
      </c>
      <c r="K132" s="87">
        <v>20</v>
      </c>
      <c r="L132" s="87">
        <v>20</v>
      </c>
      <c r="M132" s="87">
        <v>20</v>
      </c>
      <c r="N132" s="22" t="s">
        <v>28</v>
      </c>
    </row>
    <row r="133" spans="1:14" ht="51">
      <c r="A133" s="1184"/>
      <c r="B133" s="1206"/>
      <c r="C133" s="257" t="s">
        <v>685</v>
      </c>
      <c r="D133" s="343" t="s">
        <v>20</v>
      </c>
      <c r="E133" s="342" t="s">
        <v>718</v>
      </c>
      <c r="F133" s="442">
        <v>0.2</v>
      </c>
      <c r="G133" s="432"/>
      <c r="H133" s="208"/>
      <c r="I133" s="189"/>
      <c r="J133" s="487" t="s">
        <v>738</v>
      </c>
      <c r="K133" s="87">
        <v>4</v>
      </c>
      <c r="L133" s="87">
        <v>4</v>
      </c>
      <c r="M133" s="87">
        <v>4</v>
      </c>
      <c r="N133" s="22" t="s">
        <v>28</v>
      </c>
    </row>
    <row r="134" spans="1:14" ht="51">
      <c r="A134" s="1184"/>
      <c r="B134" s="1206"/>
      <c r="C134" s="257" t="s">
        <v>685</v>
      </c>
      <c r="D134" s="80" t="s">
        <v>20</v>
      </c>
      <c r="E134" s="342" t="s">
        <v>718</v>
      </c>
      <c r="F134" s="442">
        <v>2.6</v>
      </c>
      <c r="G134" s="432"/>
      <c r="H134" s="208"/>
      <c r="I134" s="189"/>
      <c r="J134" s="632" t="s">
        <v>739</v>
      </c>
      <c r="K134" s="77" t="s">
        <v>740</v>
      </c>
      <c r="L134" s="77" t="s">
        <v>740</v>
      </c>
      <c r="M134" s="77" t="s">
        <v>740</v>
      </c>
      <c r="N134" s="22" t="s">
        <v>28</v>
      </c>
    </row>
    <row r="135" spans="1:14" ht="38.25">
      <c r="A135" s="1184"/>
      <c r="B135" s="1206"/>
      <c r="C135" s="257" t="s">
        <v>685</v>
      </c>
      <c r="D135" s="313" t="s">
        <v>20</v>
      </c>
      <c r="E135" s="314" t="s">
        <v>718</v>
      </c>
      <c r="F135" s="420">
        <v>0.2</v>
      </c>
      <c r="G135" s="433"/>
      <c r="H135" s="161"/>
      <c r="I135" s="189"/>
      <c r="J135" s="63" t="s">
        <v>741</v>
      </c>
      <c r="K135" s="77" t="s">
        <v>9</v>
      </c>
      <c r="L135" s="77" t="s">
        <v>9</v>
      </c>
      <c r="M135" s="77" t="s">
        <v>9</v>
      </c>
      <c r="N135" s="22" t="s">
        <v>28</v>
      </c>
    </row>
    <row r="136" spans="1:14" ht="12.75">
      <c r="A136" s="1184"/>
      <c r="B136" s="1206"/>
      <c r="C136" s="265" t="s">
        <v>685</v>
      </c>
      <c r="D136" s="80" t="s">
        <v>20</v>
      </c>
      <c r="E136" s="342" t="s">
        <v>718</v>
      </c>
      <c r="F136" s="442">
        <v>1</v>
      </c>
      <c r="G136" s="432"/>
      <c r="H136" s="208"/>
      <c r="I136" s="189"/>
      <c r="J136" s="487" t="s">
        <v>742</v>
      </c>
      <c r="K136" s="77" t="s">
        <v>8</v>
      </c>
      <c r="L136" s="77" t="s">
        <v>8</v>
      </c>
      <c r="M136" s="77" t="s">
        <v>8</v>
      </c>
      <c r="N136" s="22" t="s">
        <v>28</v>
      </c>
    </row>
    <row r="137" spans="1:14" ht="51">
      <c r="A137" s="1184"/>
      <c r="B137" s="1206"/>
      <c r="C137" s="257" t="s">
        <v>685</v>
      </c>
      <c r="D137" s="343" t="s">
        <v>20</v>
      </c>
      <c r="E137" s="342" t="s">
        <v>718</v>
      </c>
      <c r="F137" s="442"/>
      <c r="G137" s="432"/>
      <c r="H137" s="208"/>
      <c r="I137" s="189" t="s">
        <v>1643</v>
      </c>
      <c r="J137" s="487" t="s">
        <v>743</v>
      </c>
      <c r="K137" s="77" t="s">
        <v>691</v>
      </c>
      <c r="L137" s="77" t="s">
        <v>691</v>
      </c>
      <c r="M137" s="77" t="s">
        <v>691</v>
      </c>
      <c r="N137" s="22" t="s">
        <v>28</v>
      </c>
    </row>
    <row r="138" spans="1:14" ht="38.25">
      <c r="A138" s="1185"/>
      <c r="B138" s="1206"/>
      <c r="C138" s="265" t="s">
        <v>685</v>
      </c>
      <c r="D138" s="343" t="s">
        <v>20</v>
      </c>
      <c r="E138" s="314" t="s">
        <v>718</v>
      </c>
      <c r="F138" s="420"/>
      <c r="G138" s="149"/>
      <c r="H138" s="134"/>
      <c r="I138" s="189"/>
      <c r="J138" s="22" t="s">
        <v>744</v>
      </c>
      <c r="K138" s="103">
        <v>4</v>
      </c>
      <c r="L138" s="103">
        <v>4</v>
      </c>
      <c r="M138" s="103">
        <v>4</v>
      </c>
      <c r="N138" s="22" t="s">
        <v>28</v>
      </c>
    </row>
    <row r="139" spans="1:14" ht="38.25" customHeight="1">
      <c r="A139" s="1083"/>
      <c r="B139" s="1204" t="s">
        <v>745</v>
      </c>
      <c r="C139" s="257" t="s">
        <v>685</v>
      </c>
      <c r="D139" s="333" t="s">
        <v>20</v>
      </c>
      <c r="E139" s="312" t="s">
        <v>718</v>
      </c>
      <c r="F139" s="442">
        <v>79</v>
      </c>
      <c r="G139" s="148"/>
      <c r="H139" s="208"/>
      <c r="I139" s="189"/>
      <c r="J139" s="636" t="s">
        <v>746</v>
      </c>
      <c r="K139" s="77" t="s">
        <v>747</v>
      </c>
      <c r="L139" s="77" t="s">
        <v>747</v>
      </c>
      <c r="M139" s="77" t="s">
        <v>747</v>
      </c>
      <c r="N139" s="22" t="s">
        <v>28</v>
      </c>
    </row>
    <row r="140" spans="1:14" ht="12.75">
      <c r="A140" s="1184"/>
      <c r="B140" s="1204"/>
      <c r="C140" s="257" t="s">
        <v>685</v>
      </c>
      <c r="D140" s="333" t="s">
        <v>339</v>
      </c>
      <c r="E140" s="312"/>
      <c r="F140" s="442">
        <v>15</v>
      </c>
      <c r="G140" s="148">
        <v>15</v>
      </c>
      <c r="H140" s="208">
        <v>16</v>
      </c>
      <c r="I140" s="189"/>
      <c r="J140" s="80" t="s">
        <v>748</v>
      </c>
      <c r="K140" s="77" t="s">
        <v>12</v>
      </c>
      <c r="L140" s="77" t="s">
        <v>12</v>
      </c>
      <c r="M140" s="77" t="s">
        <v>12</v>
      </c>
      <c r="N140" s="22" t="s">
        <v>28</v>
      </c>
    </row>
    <row r="141" spans="1:14" ht="51">
      <c r="A141" s="1184"/>
      <c r="B141" s="1204"/>
      <c r="C141" s="265" t="s">
        <v>685</v>
      </c>
      <c r="D141" s="343" t="s">
        <v>20</v>
      </c>
      <c r="E141" s="314" t="s">
        <v>718</v>
      </c>
      <c r="F141" s="420">
        <v>0.1</v>
      </c>
      <c r="G141" s="162"/>
      <c r="H141" s="161"/>
      <c r="I141" s="189"/>
      <c r="J141" s="636" t="s">
        <v>749</v>
      </c>
      <c r="K141" s="77" t="s">
        <v>9</v>
      </c>
      <c r="L141" s="77" t="s">
        <v>9</v>
      </c>
      <c r="M141" s="77" t="s">
        <v>9</v>
      </c>
      <c r="N141" s="22" t="s">
        <v>28</v>
      </c>
    </row>
    <row r="142" spans="1:14" ht="51">
      <c r="A142" s="1184"/>
      <c r="B142" s="1204"/>
      <c r="C142" s="257" t="s">
        <v>685</v>
      </c>
      <c r="D142" s="344" t="s">
        <v>20</v>
      </c>
      <c r="E142" s="342" t="s">
        <v>718</v>
      </c>
      <c r="F142" s="442">
        <v>0.2</v>
      </c>
      <c r="G142" s="148"/>
      <c r="H142" s="208"/>
      <c r="I142" s="189"/>
      <c r="J142" s="636" t="s">
        <v>750</v>
      </c>
      <c r="K142" s="77" t="s">
        <v>751</v>
      </c>
      <c r="L142" s="77" t="s">
        <v>751</v>
      </c>
      <c r="M142" s="77" t="s">
        <v>751</v>
      </c>
      <c r="N142" s="22" t="s">
        <v>28</v>
      </c>
    </row>
    <row r="143" spans="1:14" ht="25.5">
      <c r="A143" s="1184"/>
      <c r="B143" s="1204"/>
      <c r="C143" s="265" t="s">
        <v>685</v>
      </c>
      <c r="D143" s="418" t="s">
        <v>20</v>
      </c>
      <c r="E143" s="342" t="s">
        <v>718</v>
      </c>
      <c r="F143" s="420">
        <v>18.100000000000001</v>
      </c>
      <c r="G143" s="162"/>
      <c r="H143" s="161"/>
      <c r="I143" s="189"/>
      <c r="J143" s="636" t="s">
        <v>1209</v>
      </c>
      <c r="K143" s="77" t="s">
        <v>8</v>
      </c>
      <c r="L143" s="77"/>
      <c r="M143" s="77"/>
      <c r="N143" s="22" t="s">
        <v>28</v>
      </c>
    </row>
    <row r="144" spans="1:14" ht="26.25" thickBot="1">
      <c r="A144" s="1184"/>
      <c r="B144" s="1204"/>
      <c r="C144" s="257" t="s">
        <v>8</v>
      </c>
      <c r="D144" s="345" t="s">
        <v>20</v>
      </c>
      <c r="E144" s="325" t="s">
        <v>718</v>
      </c>
      <c r="F144" s="452">
        <v>16.8</v>
      </c>
      <c r="G144" s="148"/>
      <c r="H144" s="629"/>
      <c r="I144" s="189"/>
      <c r="J144" s="636" t="s">
        <v>1289</v>
      </c>
      <c r="K144" s="77" t="s">
        <v>221</v>
      </c>
      <c r="L144" s="77"/>
      <c r="M144" s="77"/>
      <c r="N144" s="22" t="s">
        <v>28</v>
      </c>
    </row>
    <row r="145" spans="1:14" ht="13.5" thickBot="1">
      <c r="A145" s="1185"/>
      <c r="B145" s="1204"/>
      <c r="C145" s="257"/>
      <c r="D145" s="1225" t="s">
        <v>16</v>
      </c>
      <c r="E145" s="1225"/>
      <c r="F145" s="453">
        <f t="shared" ref="F145" si="45">SUM(F125:F144)</f>
        <v>143.70000000000002</v>
      </c>
      <c r="G145" s="328">
        <f t="shared" ref="G145:H145" si="46">SUM(G125:G144)</f>
        <v>113</v>
      </c>
      <c r="H145" s="332">
        <f t="shared" si="46"/>
        <v>115</v>
      </c>
      <c r="I145" s="189"/>
      <c r="J145" s="423"/>
      <c r="K145" s="310"/>
      <c r="L145" s="310"/>
      <c r="M145" s="310"/>
      <c r="N145" s="22"/>
    </row>
    <row r="146" spans="1:14" ht="39.75" customHeight="1">
      <c r="A146" s="986" t="s">
        <v>1479</v>
      </c>
      <c r="B146" s="1204" t="s">
        <v>752</v>
      </c>
      <c r="C146" s="76" t="s">
        <v>8</v>
      </c>
      <c r="D146" s="72" t="s">
        <v>20</v>
      </c>
      <c r="E146" s="312" t="s">
        <v>718</v>
      </c>
      <c r="F146" s="454">
        <v>12</v>
      </c>
      <c r="G146" s="208">
        <v>8</v>
      </c>
      <c r="H146" s="208">
        <v>8</v>
      </c>
      <c r="I146" s="1082"/>
      <c r="J146" s="635" t="s">
        <v>753</v>
      </c>
      <c r="K146" s="77" t="s">
        <v>106</v>
      </c>
      <c r="L146" s="77" t="s">
        <v>106</v>
      </c>
      <c r="M146" s="77" t="s">
        <v>106</v>
      </c>
      <c r="N146" s="22" t="s">
        <v>28</v>
      </c>
    </row>
    <row r="147" spans="1:14" ht="13.5" thickBot="1">
      <c r="A147" s="986"/>
      <c r="B147" s="1204"/>
      <c r="C147" s="17"/>
      <c r="D147" s="348"/>
      <c r="E147" s="312"/>
      <c r="F147" s="414"/>
      <c r="G147" s="148"/>
      <c r="H147" s="462"/>
      <c r="I147" s="1082"/>
      <c r="J147" s="635"/>
      <c r="K147" s="77"/>
      <c r="L147" s="77"/>
      <c r="M147" s="77"/>
      <c r="N147" s="22"/>
    </row>
    <row r="148" spans="1:14" ht="13.5" thickBot="1">
      <c r="A148" s="932"/>
      <c r="B148" s="1204"/>
      <c r="C148" s="257"/>
      <c r="D148" s="1222" t="s">
        <v>16</v>
      </c>
      <c r="E148" s="1223"/>
      <c r="F148" s="305">
        <f t="shared" ref="F148" si="47">SUM(F146:F147)</f>
        <v>12</v>
      </c>
      <c r="G148" s="322">
        <f t="shared" ref="G148:H148" si="48">SUM(G146:G147)</f>
        <v>8</v>
      </c>
      <c r="H148" s="269">
        <f t="shared" si="48"/>
        <v>8</v>
      </c>
      <c r="I148" s="1112"/>
      <c r="J148" s="632"/>
      <c r="K148" s="87"/>
      <c r="L148" s="87"/>
      <c r="M148" s="10"/>
      <c r="N148" s="22"/>
    </row>
    <row r="149" spans="1:14" ht="42.75" customHeight="1">
      <c r="A149" s="974" t="s">
        <v>1437</v>
      </c>
      <c r="B149" s="1204" t="s">
        <v>1790</v>
      </c>
      <c r="C149" s="265" t="s">
        <v>8</v>
      </c>
      <c r="D149" s="78" t="s">
        <v>20</v>
      </c>
      <c r="E149" s="331" t="s">
        <v>718</v>
      </c>
      <c r="F149" s="421">
        <v>24</v>
      </c>
      <c r="G149" s="117"/>
      <c r="H149" s="614"/>
      <c r="I149" s="1040" t="s">
        <v>754</v>
      </c>
      <c r="J149" s="477" t="s">
        <v>1789</v>
      </c>
      <c r="K149" s="77" t="s">
        <v>8</v>
      </c>
      <c r="L149" s="77"/>
      <c r="M149" s="77"/>
      <c r="N149" s="22" t="s">
        <v>28</v>
      </c>
    </row>
    <row r="150" spans="1:14" ht="31.5" customHeight="1" thickBot="1">
      <c r="A150" s="974"/>
      <c r="B150" s="1204"/>
      <c r="C150" s="61" t="s">
        <v>8</v>
      </c>
      <c r="D150" s="88" t="s">
        <v>20</v>
      </c>
      <c r="E150" s="89" t="s">
        <v>718</v>
      </c>
      <c r="F150" s="448">
        <v>11</v>
      </c>
      <c r="G150" s="434">
        <v>10</v>
      </c>
      <c r="H150" s="90">
        <v>10</v>
      </c>
      <c r="I150" s="1040"/>
      <c r="J150" s="487" t="s">
        <v>1290</v>
      </c>
      <c r="K150" s="87">
        <v>8</v>
      </c>
      <c r="L150" s="87">
        <v>5</v>
      </c>
      <c r="M150" s="77" t="s">
        <v>18</v>
      </c>
      <c r="N150" s="22" t="s">
        <v>28</v>
      </c>
    </row>
    <row r="151" spans="1:14" ht="13.5" thickBot="1">
      <c r="A151" s="974"/>
      <c r="B151" s="1204"/>
      <c r="C151" s="77"/>
      <c r="D151" s="1208" t="s">
        <v>16</v>
      </c>
      <c r="E151" s="1207"/>
      <c r="F151" s="443">
        <f t="shared" ref="F151:H151" si="49">SUM(F149:F150)</f>
        <v>35</v>
      </c>
      <c r="G151" s="92">
        <f t="shared" si="49"/>
        <v>10</v>
      </c>
      <c r="H151" s="133">
        <f t="shared" si="49"/>
        <v>10</v>
      </c>
      <c r="I151" s="1040"/>
      <c r="J151" s="488"/>
      <c r="K151" s="10"/>
      <c r="L151" s="10"/>
      <c r="M151" s="10"/>
      <c r="N151" s="93"/>
    </row>
    <row r="152" spans="1:14" thickBot="1">
      <c r="A152" s="646" t="s">
        <v>1434</v>
      </c>
      <c r="B152" s="470" t="s">
        <v>15</v>
      </c>
      <c r="C152" s="315"/>
      <c r="D152" s="316"/>
      <c r="E152" s="317"/>
      <c r="F152" s="455">
        <f t="shared" ref="F152:H152" si="50">SUM(F145+F148+F151)</f>
        <v>190.70000000000002</v>
      </c>
      <c r="G152" s="349">
        <f t="shared" si="50"/>
        <v>131</v>
      </c>
      <c r="H152" s="630">
        <f t="shared" si="50"/>
        <v>133</v>
      </c>
      <c r="I152" s="272"/>
      <c r="J152" s="422"/>
      <c r="K152" s="10"/>
      <c r="L152" s="10"/>
      <c r="M152" s="10"/>
      <c r="N152" s="59"/>
    </row>
    <row r="153" spans="1:14" s="18" customFormat="1" thickBot="1">
      <c r="A153" s="645" t="s">
        <v>5</v>
      </c>
      <c r="B153" s="470" t="s">
        <v>17</v>
      </c>
      <c r="C153" s="124"/>
      <c r="D153" s="320"/>
      <c r="E153" s="321"/>
      <c r="F153" s="303">
        <f t="shared" ref="F153:H153" si="51">SUM(F112+F123+F152)</f>
        <v>705.35500000000002</v>
      </c>
      <c r="G153" s="322">
        <f t="shared" si="51"/>
        <v>1742.6</v>
      </c>
      <c r="H153" s="332">
        <f t="shared" si="51"/>
        <v>3315.6</v>
      </c>
      <c r="I153" s="12"/>
      <c r="J153" s="423"/>
      <c r="K153" s="10"/>
      <c r="L153" s="10"/>
      <c r="M153" s="10"/>
      <c r="N153" s="93"/>
    </row>
    <row r="154" spans="1:14" s="18" customFormat="1" ht="24.75" customHeight="1" thickBot="1">
      <c r="A154" s="223" t="s">
        <v>6</v>
      </c>
      <c r="B154" s="1126" t="s">
        <v>755</v>
      </c>
      <c r="C154" s="1127"/>
      <c r="D154" s="1127"/>
      <c r="E154" s="1127"/>
      <c r="F154" s="446"/>
      <c r="G154" s="237"/>
      <c r="H154" s="237"/>
      <c r="I154" s="621"/>
      <c r="J154" s="632"/>
      <c r="K154" s="310"/>
      <c r="L154" s="310"/>
      <c r="M154" s="311"/>
      <c r="N154" s="227"/>
    </row>
    <row r="155" spans="1:14" s="18" customFormat="1" ht="31.5" customHeight="1" thickBot="1">
      <c r="A155" s="644" t="s">
        <v>1422</v>
      </c>
      <c r="B155" s="1090" t="s">
        <v>756</v>
      </c>
      <c r="C155" s="1004"/>
      <c r="D155" s="1004"/>
      <c r="E155" s="1004"/>
      <c r="F155" s="438"/>
      <c r="G155" s="102"/>
      <c r="H155" s="102"/>
      <c r="I155" s="621"/>
      <c r="J155" s="632"/>
      <c r="K155" s="87"/>
      <c r="L155" s="87"/>
      <c r="M155" s="10"/>
      <c r="N155" s="22"/>
    </row>
    <row r="156" spans="1:14" ht="27" customHeight="1">
      <c r="A156" s="974" t="s">
        <v>1593</v>
      </c>
      <c r="B156" s="1204" t="s">
        <v>757</v>
      </c>
      <c r="C156" s="77" t="s">
        <v>8</v>
      </c>
      <c r="D156" s="233" t="s">
        <v>20</v>
      </c>
      <c r="E156" s="73" t="s">
        <v>758</v>
      </c>
      <c r="F156" s="441"/>
      <c r="G156" s="113"/>
      <c r="H156" s="117"/>
      <c r="I156" s="1040" t="s">
        <v>363</v>
      </c>
      <c r="J156" s="404" t="s">
        <v>759</v>
      </c>
      <c r="K156" s="350"/>
      <c r="L156" s="350" t="s">
        <v>8</v>
      </c>
      <c r="M156" s="350"/>
      <c r="N156" s="22" t="s">
        <v>28</v>
      </c>
    </row>
    <row r="157" spans="1:14" ht="26.25" thickBot="1">
      <c r="A157" s="974"/>
      <c r="B157" s="1204"/>
      <c r="C157" s="257" t="s">
        <v>8</v>
      </c>
      <c r="D157" s="351" t="s">
        <v>20</v>
      </c>
      <c r="E157" s="342" t="s">
        <v>758</v>
      </c>
      <c r="F157" s="414"/>
      <c r="G157" s="165"/>
      <c r="H157" s="462">
        <v>5</v>
      </c>
      <c r="I157" s="1040"/>
      <c r="J157" s="637" t="s">
        <v>760</v>
      </c>
      <c r="K157" s="352"/>
      <c r="L157" s="352"/>
      <c r="M157" s="352" t="s">
        <v>8</v>
      </c>
      <c r="N157" s="22" t="s">
        <v>28</v>
      </c>
    </row>
    <row r="158" spans="1:14" ht="13.5" thickBot="1">
      <c r="A158" s="974"/>
      <c r="B158" s="1204"/>
      <c r="C158" s="77"/>
      <c r="D158" s="1224" t="s">
        <v>16</v>
      </c>
      <c r="E158" s="961"/>
      <c r="F158" s="305">
        <f t="shared" ref="F158" si="52">SUM(F156:F157)</f>
        <v>0</v>
      </c>
      <c r="G158" s="92">
        <f t="shared" ref="G158:H158" si="53">SUM(G156:G157)</f>
        <v>0</v>
      </c>
      <c r="H158" s="133">
        <f t="shared" si="53"/>
        <v>5</v>
      </c>
      <c r="I158" s="1040"/>
      <c r="J158" s="276"/>
      <c r="K158" s="10"/>
      <c r="L158" s="10"/>
      <c r="M158" s="10"/>
      <c r="N158" s="93"/>
    </row>
    <row r="159" spans="1:14" ht="63.75">
      <c r="A159" s="974" t="s">
        <v>1424</v>
      </c>
      <c r="B159" s="1204" t="s">
        <v>762</v>
      </c>
      <c r="C159" s="77" t="s">
        <v>8</v>
      </c>
      <c r="D159" s="233" t="s">
        <v>20</v>
      </c>
      <c r="E159" s="73" t="s">
        <v>758</v>
      </c>
      <c r="F159" s="441">
        <v>1</v>
      </c>
      <c r="G159" s="113">
        <v>2</v>
      </c>
      <c r="H159" s="117">
        <v>2</v>
      </c>
      <c r="I159" s="1040" t="s">
        <v>761</v>
      </c>
      <c r="J159" s="487" t="s">
        <v>763</v>
      </c>
      <c r="K159" s="352" t="s">
        <v>961</v>
      </c>
      <c r="L159" s="352" t="s">
        <v>961</v>
      </c>
      <c r="M159" s="352" t="s">
        <v>961</v>
      </c>
      <c r="N159" s="22" t="s">
        <v>28</v>
      </c>
    </row>
    <row r="160" spans="1:14" ht="51">
      <c r="A160" s="974"/>
      <c r="B160" s="1204"/>
      <c r="C160" s="61" t="s">
        <v>8</v>
      </c>
      <c r="D160" s="78" t="s">
        <v>20</v>
      </c>
      <c r="E160" s="255" t="s">
        <v>758</v>
      </c>
      <c r="F160" s="414">
        <v>2</v>
      </c>
      <c r="G160" s="94">
        <v>2</v>
      </c>
      <c r="H160" s="85">
        <v>2</v>
      </c>
      <c r="I160" s="1040"/>
      <c r="J160" s="487" t="s">
        <v>764</v>
      </c>
      <c r="K160" s="352" t="s">
        <v>11</v>
      </c>
      <c r="L160" s="352" t="s">
        <v>11</v>
      </c>
      <c r="M160" s="352" t="s">
        <v>11</v>
      </c>
      <c r="N160" s="22" t="s">
        <v>28</v>
      </c>
    </row>
    <row r="161" spans="1:14" ht="39" thickBot="1">
      <c r="A161" s="974"/>
      <c r="B161" s="1204"/>
      <c r="C161" s="257" t="s">
        <v>8</v>
      </c>
      <c r="D161" s="351" t="s">
        <v>20</v>
      </c>
      <c r="E161" s="342" t="s">
        <v>758</v>
      </c>
      <c r="F161" s="414">
        <v>1</v>
      </c>
      <c r="G161" s="165">
        <v>1.5</v>
      </c>
      <c r="H161" s="462">
        <v>1.5</v>
      </c>
      <c r="I161" s="1040"/>
      <c r="J161" s="487" t="s">
        <v>765</v>
      </c>
      <c r="K161" s="352" t="s">
        <v>962</v>
      </c>
      <c r="L161" s="352" t="s">
        <v>962</v>
      </c>
      <c r="M161" s="352" t="s">
        <v>962</v>
      </c>
      <c r="N161" s="22" t="s">
        <v>28</v>
      </c>
    </row>
    <row r="162" spans="1:14" ht="13.5" thickBot="1">
      <c r="A162" s="974"/>
      <c r="B162" s="1204"/>
      <c r="C162" s="77"/>
      <c r="D162" s="1224" t="s">
        <v>16</v>
      </c>
      <c r="E162" s="961"/>
      <c r="F162" s="305">
        <f t="shared" ref="F162" si="54">SUM(F159:F161)</f>
        <v>4</v>
      </c>
      <c r="G162" s="92">
        <f t="shared" ref="G162:H162" si="55">SUM(G159:G161)</f>
        <v>5.5</v>
      </c>
      <c r="H162" s="133">
        <f t="shared" si="55"/>
        <v>5.5</v>
      </c>
      <c r="I162" s="1040"/>
      <c r="J162" s="276"/>
      <c r="K162" s="10"/>
      <c r="L162" s="10"/>
      <c r="M162" s="10"/>
      <c r="N162" s="93"/>
    </row>
    <row r="163" spans="1:14" ht="25.5">
      <c r="A163" s="974" t="s">
        <v>1594</v>
      </c>
      <c r="B163" s="1204" t="s">
        <v>767</v>
      </c>
      <c r="C163" s="77" t="s">
        <v>8</v>
      </c>
      <c r="D163" s="78" t="s">
        <v>20</v>
      </c>
      <c r="E163" s="255" t="s">
        <v>758</v>
      </c>
      <c r="F163" s="414">
        <v>5</v>
      </c>
      <c r="G163" s="113"/>
      <c r="H163" s="117"/>
      <c r="I163" s="1040" t="s">
        <v>766</v>
      </c>
      <c r="J163" s="487" t="s">
        <v>1291</v>
      </c>
      <c r="K163" s="350" t="s">
        <v>8</v>
      </c>
      <c r="L163" s="350"/>
      <c r="M163" s="350"/>
      <c r="N163" s="22" t="s">
        <v>28</v>
      </c>
    </row>
    <row r="164" spans="1:14" ht="26.25" thickBot="1">
      <c r="A164" s="974"/>
      <c r="B164" s="1204"/>
      <c r="C164" s="77" t="s">
        <v>8</v>
      </c>
      <c r="D164" s="78" t="s">
        <v>20</v>
      </c>
      <c r="E164" s="255" t="s">
        <v>758</v>
      </c>
      <c r="F164" s="414"/>
      <c r="G164" s="94">
        <v>20</v>
      </c>
      <c r="H164" s="85"/>
      <c r="I164" s="1040"/>
      <c r="J164" s="529" t="s">
        <v>768</v>
      </c>
      <c r="K164" s="77"/>
      <c r="L164" s="77" t="s">
        <v>8</v>
      </c>
      <c r="M164" s="77"/>
      <c r="N164" s="22" t="s">
        <v>28</v>
      </c>
    </row>
    <row r="165" spans="1:14" ht="13.5" thickBot="1">
      <c r="A165" s="974"/>
      <c r="B165" s="1204"/>
      <c r="C165" s="77"/>
      <c r="D165" s="1224" t="s">
        <v>16</v>
      </c>
      <c r="E165" s="961"/>
      <c r="F165" s="305">
        <f t="shared" ref="F165" si="56">SUM(F163:F164)</f>
        <v>5</v>
      </c>
      <c r="G165" s="92">
        <f>SUM(G163:G164)</f>
        <v>20</v>
      </c>
      <c r="H165" s="133">
        <f>SUM(H163:H164)</f>
        <v>0</v>
      </c>
      <c r="I165" s="1040"/>
      <c r="J165" s="276"/>
      <c r="K165" s="10"/>
      <c r="L165" s="10"/>
      <c r="M165" s="10"/>
      <c r="N165" s="93"/>
    </row>
    <row r="166" spans="1:14" ht="46.5" customHeight="1">
      <c r="A166" s="974" t="s">
        <v>1492</v>
      </c>
      <c r="B166" s="1204" t="s">
        <v>770</v>
      </c>
      <c r="C166" s="77" t="s">
        <v>8</v>
      </c>
      <c r="D166" s="233" t="s">
        <v>20</v>
      </c>
      <c r="E166" s="73" t="s">
        <v>758</v>
      </c>
      <c r="F166" s="441">
        <v>1</v>
      </c>
      <c r="G166" s="113">
        <v>1</v>
      </c>
      <c r="H166" s="117">
        <v>1</v>
      </c>
      <c r="I166" s="1040" t="s">
        <v>769</v>
      </c>
      <c r="J166" s="487" t="s">
        <v>771</v>
      </c>
      <c r="K166" s="350" t="s">
        <v>10</v>
      </c>
      <c r="L166" s="350" t="s">
        <v>10</v>
      </c>
      <c r="M166" s="350" t="s">
        <v>10</v>
      </c>
      <c r="N166" s="22" t="s">
        <v>28</v>
      </c>
    </row>
    <row r="167" spans="1:14" ht="13.5" thickBot="1">
      <c r="A167" s="974"/>
      <c r="B167" s="1204"/>
      <c r="C167" s="257"/>
      <c r="D167" s="351"/>
      <c r="E167" s="342"/>
      <c r="F167" s="414"/>
      <c r="G167" s="165"/>
      <c r="H167" s="462"/>
      <c r="I167" s="1040"/>
      <c r="J167" s="487"/>
      <c r="K167" s="352"/>
      <c r="L167" s="352"/>
      <c r="M167" s="352"/>
      <c r="N167" s="22"/>
    </row>
    <row r="168" spans="1:14" ht="13.5" thickBot="1">
      <c r="A168" s="974"/>
      <c r="B168" s="1204"/>
      <c r="C168" s="77"/>
      <c r="D168" s="1224" t="s">
        <v>16</v>
      </c>
      <c r="E168" s="961"/>
      <c r="F168" s="305">
        <f t="shared" ref="F168" si="57">SUM(F166:F167)</f>
        <v>1</v>
      </c>
      <c r="G168" s="92">
        <f t="shared" ref="G168:H168" si="58">SUM(G166:G167)</f>
        <v>1</v>
      </c>
      <c r="H168" s="133">
        <f t="shared" si="58"/>
        <v>1</v>
      </c>
      <c r="I168" s="1040"/>
      <c r="J168" s="276"/>
      <c r="K168" s="10"/>
      <c r="L168" s="10"/>
      <c r="M168" s="10"/>
      <c r="N168" s="93"/>
    </row>
    <row r="169" spans="1:14" ht="25.5">
      <c r="A169" s="974" t="s">
        <v>1493</v>
      </c>
      <c r="B169" s="1204" t="s">
        <v>773</v>
      </c>
      <c r="C169" s="77" t="s">
        <v>8</v>
      </c>
      <c r="D169" s="233" t="s">
        <v>20</v>
      </c>
      <c r="E169" s="73" t="s">
        <v>758</v>
      </c>
      <c r="F169" s="441"/>
      <c r="G169" s="113"/>
      <c r="H169" s="117"/>
      <c r="I169" s="1040" t="s">
        <v>772</v>
      </c>
      <c r="J169" s="487" t="s">
        <v>774</v>
      </c>
      <c r="K169" s="350" t="s">
        <v>136</v>
      </c>
      <c r="L169" s="350" t="s">
        <v>531</v>
      </c>
      <c r="M169" s="350" t="s">
        <v>156</v>
      </c>
      <c r="N169" s="22" t="s">
        <v>28</v>
      </c>
    </row>
    <row r="170" spans="1:14" ht="13.5" thickBot="1">
      <c r="A170" s="974"/>
      <c r="B170" s="1204"/>
      <c r="C170" s="257"/>
      <c r="D170" s="351"/>
      <c r="E170" s="342"/>
      <c r="F170" s="414"/>
      <c r="G170" s="165"/>
      <c r="H170" s="462"/>
      <c r="I170" s="1040"/>
      <c r="J170" s="487"/>
      <c r="K170" s="352"/>
      <c r="L170" s="352"/>
      <c r="M170" s="352"/>
      <c r="N170" s="22"/>
    </row>
    <row r="171" spans="1:14" ht="13.5" thickBot="1">
      <c r="A171" s="974"/>
      <c r="B171" s="1204"/>
      <c r="C171" s="77"/>
      <c r="D171" s="1224" t="s">
        <v>16</v>
      </c>
      <c r="E171" s="961"/>
      <c r="F171" s="305">
        <f t="shared" ref="F171" si="59">SUM(F169:F170)</f>
        <v>0</v>
      </c>
      <c r="G171" s="92">
        <f t="shared" ref="G171:H171" si="60">SUM(G169:G170)</f>
        <v>0</v>
      </c>
      <c r="H171" s="133">
        <f t="shared" si="60"/>
        <v>0</v>
      </c>
      <c r="I171" s="1040"/>
      <c r="J171" s="335"/>
      <c r="K171" s="10"/>
      <c r="L171" s="10"/>
      <c r="M171" s="10"/>
      <c r="N171" s="93"/>
    </row>
    <row r="172" spans="1:14" ht="25.5">
      <c r="A172" s="974" t="s">
        <v>1596</v>
      </c>
      <c r="B172" s="1204" t="s">
        <v>776</v>
      </c>
      <c r="C172" s="77" t="s">
        <v>8</v>
      </c>
      <c r="D172" s="233" t="s">
        <v>20</v>
      </c>
      <c r="E172" s="73" t="s">
        <v>758</v>
      </c>
      <c r="F172" s="441"/>
      <c r="G172" s="113"/>
      <c r="H172" s="117"/>
      <c r="I172" s="1040" t="s">
        <v>775</v>
      </c>
      <c r="J172" s="633" t="s">
        <v>777</v>
      </c>
      <c r="K172" s="350" t="s">
        <v>8</v>
      </c>
      <c r="L172" s="638"/>
      <c r="M172" s="350"/>
      <c r="N172" s="22" t="s">
        <v>28</v>
      </c>
    </row>
    <row r="173" spans="1:14" ht="13.5" thickBot="1">
      <c r="A173" s="974"/>
      <c r="B173" s="1204"/>
      <c r="C173" s="257"/>
      <c r="D173" s="351"/>
      <c r="E173" s="342"/>
      <c r="F173" s="414"/>
      <c r="G173" s="165"/>
      <c r="H173" s="462"/>
      <c r="I173" s="1040"/>
      <c r="J173" s="487"/>
      <c r="K173" s="352"/>
      <c r="L173" s="352"/>
      <c r="M173" s="352"/>
      <c r="N173" s="22"/>
    </row>
    <row r="174" spans="1:14" ht="13.5" thickBot="1">
      <c r="A174" s="974"/>
      <c r="B174" s="1204"/>
      <c r="C174" s="77"/>
      <c r="D174" s="1224" t="s">
        <v>16</v>
      </c>
      <c r="E174" s="961"/>
      <c r="F174" s="305">
        <f t="shared" ref="F174" si="61">SUM(F172:F173)</f>
        <v>0</v>
      </c>
      <c r="G174" s="92">
        <f t="shared" ref="G174:H174" si="62">SUM(G172:G173)</f>
        <v>0</v>
      </c>
      <c r="H174" s="133">
        <f t="shared" si="62"/>
        <v>0</v>
      </c>
      <c r="I174" s="1040"/>
      <c r="J174" s="276"/>
      <c r="K174" s="10"/>
      <c r="L174" s="10"/>
      <c r="M174" s="10"/>
      <c r="N174" s="93"/>
    </row>
    <row r="175" spans="1:14" ht="33.75" customHeight="1">
      <c r="A175" s="974" t="s">
        <v>1595</v>
      </c>
      <c r="B175" s="1204" t="s">
        <v>779</v>
      </c>
      <c r="C175" s="77" t="s">
        <v>8</v>
      </c>
      <c r="D175" s="233" t="s">
        <v>20</v>
      </c>
      <c r="E175" s="73" t="s">
        <v>758</v>
      </c>
      <c r="F175" s="441"/>
      <c r="G175" s="113">
        <v>133</v>
      </c>
      <c r="H175" s="117">
        <v>133</v>
      </c>
      <c r="I175" s="21" t="s">
        <v>778</v>
      </c>
      <c r="J175" s="376" t="s">
        <v>780</v>
      </c>
      <c r="K175" s="350"/>
      <c r="L175" s="350" t="s">
        <v>8</v>
      </c>
      <c r="M175" s="350" t="s">
        <v>8</v>
      </c>
      <c r="N175" s="22" t="s">
        <v>28</v>
      </c>
    </row>
    <row r="176" spans="1:14" ht="22.5" customHeight="1" thickBot="1">
      <c r="A176" s="974"/>
      <c r="B176" s="1204"/>
      <c r="C176" s="257" t="s">
        <v>8</v>
      </c>
      <c r="D176" s="215" t="s">
        <v>79</v>
      </c>
      <c r="E176" s="351"/>
      <c r="F176" s="414"/>
      <c r="G176" s="94">
        <v>200</v>
      </c>
      <c r="H176" s="85">
        <v>200</v>
      </c>
      <c r="I176" s="21" t="s">
        <v>1637</v>
      </c>
      <c r="J176" s="487"/>
      <c r="K176" s="352"/>
      <c r="L176" s="352"/>
      <c r="M176" s="352"/>
      <c r="N176" s="22" t="s">
        <v>28</v>
      </c>
    </row>
    <row r="177" spans="1:14" ht="16.5" customHeight="1" thickBot="1">
      <c r="A177" s="974"/>
      <c r="B177" s="1204"/>
      <c r="C177" s="77"/>
      <c r="D177" s="1224" t="s">
        <v>16</v>
      </c>
      <c r="E177" s="961"/>
      <c r="F177" s="305">
        <f t="shared" ref="F177" si="63">SUM(F175:F176)</f>
        <v>0</v>
      </c>
      <c r="G177" s="92">
        <f t="shared" ref="G177:H177" si="64">SUM(G175:G176)</f>
        <v>333</v>
      </c>
      <c r="H177" s="133">
        <f t="shared" si="64"/>
        <v>333</v>
      </c>
      <c r="I177" s="21"/>
      <c r="J177" s="276"/>
      <c r="K177" s="10"/>
      <c r="L177" s="10"/>
      <c r="M177" s="10"/>
      <c r="N177" s="93"/>
    </row>
    <row r="178" spans="1:14" ht="17.25" customHeight="1" thickBot="1">
      <c r="A178" s="645" t="s">
        <v>1422</v>
      </c>
      <c r="B178" s="1236" t="s">
        <v>15</v>
      </c>
      <c r="C178" s="1237"/>
      <c r="D178" s="1237"/>
      <c r="E178" s="1238"/>
      <c r="F178" s="456">
        <f t="shared" ref="F178" si="65">SUM(F158+F162+F165+F168+F171+F174+F177)</f>
        <v>10</v>
      </c>
      <c r="G178" s="353">
        <f>SUM(G158+G162+G165+G168+G171+G174+G177)</f>
        <v>359.5</v>
      </c>
      <c r="H178" s="631">
        <f>SUM(H158+H162+H165+H168+H171+H174+H177)</f>
        <v>344.5</v>
      </c>
      <c r="I178" s="12"/>
      <c r="J178" s="422"/>
      <c r="K178" s="10"/>
      <c r="L178" s="10"/>
      <c r="M178" s="10"/>
      <c r="N178" s="59"/>
    </row>
    <row r="179" spans="1:14" s="18" customFormat="1" ht="24.75" customHeight="1" thickBot="1">
      <c r="A179" s="645" t="s">
        <v>6</v>
      </c>
      <c r="B179" s="1236" t="s">
        <v>17</v>
      </c>
      <c r="C179" s="1237"/>
      <c r="D179" s="1237"/>
      <c r="E179" s="1238"/>
      <c r="F179" s="303">
        <f>SUM(F178)</f>
        <v>10</v>
      </c>
      <c r="G179" s="322">
        <f t="shared" ref="G179:H179" si="66">SUM(G178)</f>
        <v>359.5</v>
      </c>
      <c r="H179" s="332">
        <f t="shared" si="66"/>
        <v>344.5</v>
      </c>
      <c r="I179" s="12"/>
      <c r="J179" s="423"/>
      <c r="K179" s="10"/>
      <c r="L179" s="10"/>
      <c r="M179" s="10"/>
      <c r="N179" s="93"/>
    </row>
    <row r="180" spans="1:14" s="18" customFormat="1" ht="26.25" customHeight="1" thickBot="1">
      <c r="A180" s="223" t="s">
        <v>22</v>
      </c>
      <c r="B180" s="1051" t="s">
        <v>781</v>
      </c>
      <c r="C180" s="1052"/>
      <c r="D180" s="1052"/>
      <c r="E180" s="1052"/>
      <c r="F180" s="457"/>
      <c r="G180" s="175"/>
      <c r="H180" s="175"/>
      <c r="I180" s="621"/>
      <c r="J180" s="632"/>
      <c r="K180" s="310"/>
      <c r="L180" s="310"/>
      <c r="M180" s="311"/>
      <c r="N180" s="227"/>
    </row>
    <row r="181" spans="1:14" s="18" customFormat="1" ht="55.5" customHeight="1" thickBot="1">
      <c r="A181" s="644" t="s">
        <v>1494</v>
      </c>
      <c r="B181" s="1090" t="s">
        <v>782</v>
      </c>
      <c r="C181" s="1004"/>
      <c r="D181" s="1004"/>
      <c r="E181" s="1004"/>
      <c r="F181" s="438"/>
      <c r="G181" s="102"/>
      <c r="H181" s="102"/>
      <c r="I181" s="621"/>
      <c r="J181" s="632"/>
      <c r="K181" s="87"/>
      <c r="L181" s="87"/>
      <c r="M181" s="10"/>
      <c r="N181" s="22"/>
    </row>
    <row r="182" spans="1:14" s="26" customFormat="1" ht="36.6" customHeight="1">
      <c r="A182" s="974" t="s">
        <v>1495</v>
      </c>
      <c r="B182" s="1226" t="s">
        <v>783</v>
      </c>
      <c r="C182" s="38">
        <v>1</v>
      </c>
      <c r="D182" s="65" t="s">
        <v>20</v>
      </c>
      <c r="E182" s="75" t="s">
        <v>698</v>
      </c>
      <c r="F182" s="291">
        <v>63</v>
      </c>
      <c r="G182" s="99">
        <v>65</v>
      </c>
      <c r="H182" s="115">
        <v>68</v>
      </c>
      <c r="I182" s="1040" t="s">
        <v>1647</v>
      </c>
      <c r="J182" s="22" t="s">
        <v>784</v>
      </c>
      <c r="K182" s="103">
        <v>45</v>
      </c>
      <c r="L182" s="103">
        <v>48</v>
      </c>
      <c r="M182" s="103">
        <v>50</v>
      </c>
      <c r="N182" s="22" t="s">
        <v>28</v>
      </c>
    </row>
    <row r="183" spans="1:14" s="26" customFormat="1" ht="13.5" thickBot="1">
      <c r="A183" s="974"/>
      <c r="B183" s="1227"/>
      <c r="C183" s="34"/>
      <c r="D183" s="65"/>
      <c r="E183" s="68"/>
      <c r="F183" s="291"/>
      <c r="G183" s="99"/>
      <c r="H183" s="115"/>
      <c r="I183" s="1040"/>
      <c r="J183" s="22"/>
      <c r="K183" s="103"/>
      <c r="L183" s="103"/>
      <c r="M183" s="103"/>
      <c r="N183" s="22"/>
    </row>
    <row r="184" spans="1:14" s="26" customFormat="1" ht="13.5" thickBot="1">
      <c r="A184" s="974"/>
      <c r="B184" s="1227"/>
      <c r="C184" s="34"/>
      <c r="D184" s="1148" t="s">
        <v>16</v>
      </c>
      <c r="E184" s="1134"/>
      <c r="F184" s="458">
        <f t="shared" ref="F184" si="67">SUM(F182:F183)</f>
        <v>63</v>
      </c>
      <c r="G184" s="396">
        <f t="shared" ref="G184:H184" si="68">SUM(G182:G183)</f>
        <v>65</v>
      </c>
      <c r="H184" s="594">
        <f t="shared" si="68"/>
        <v>68</v>
      </c>
      <c r="I184" s="1040"/>
      <c r="J184" s="639"/>
      <c r="K184" s="103"/>
      <c r="L184" s="103"/>
      <c r="M184" s="103"/>
      <c r="N184" s="22"/>
    </row>
    <row r="185" spans="1:14" s="26" customFormat="1" ht="25.5">
      <c r="A185" s="974" t="s">
        <v>1496</v>
      </c>
      <c r="B185" s="1226" t="s">
        <v>948</v>
      </c>
      <c r="C185" s="38">
        <v>1</v>
      </c>
      <c r="D185" s="65" t="s">
        <v>20</v>
      </c>
      <c r="E185" s="75" t="s">
        <v>676</v>
      </c>
      <c r="F185" s="291">
        <v>1.2</v>
      </c>
      <c r="G185" s="99">
        <v>12</v>
      </c>
      <c r="H185" s="115">
        <v>12</v>
      </c>
      <c r="I185" s="1040"/>
      <c r="J185" s="22" t="s">
        <v>1303</v>
      </c>
      <c r="K185" s="103" t="s">
        <v>949</v>
      </c>
      <c r="L185" s="103" t="s">
        <v>949</v>
      </c>
      <c r="M185" s="103" t="s">
        <v>949</v>
      </c>
      <c r="N185" s="22" t="s">
        <v>28</v>
      </c>
    </row>
    <row r="186" spans="1:14" s="26" customFormat="1" ht="53.25" customHeight="1" thickBot="1">
      <c r="A186" s="974"/>
      <c r="B186" s="1226"/>
      <c r="C186" s="38">
        <v>1</v>
      </c>
      <c r="D186" s="65" t="s">
        <v>20</v>
      </c>
      <c r="E186" s="75" t="s">
        <v>676</v>
      </c>
      <c r="F186" s="291">
        <v>1.1000000000000001</v>
      </c>
      <c r="G186" s="99">
        <v>0.6</v>
      </c>
      <c r="H186" s="115">
        <v>0.6</v>
      </c>
      <c r="I186" s="1040"/>
      <c r="J186" s="22" t="s">
        <v>950</v>
      </c>
      <c r="K186" s="103">
        <v>50</v>
      </c>
      <c r="L186" s="103">
        <v>50</v>
      </c>
      <c r="M186" s="103">
        <v>50</v>
      </c>
      <c r="N186" s="22" t="s">
        <v>28</v>
      </c>
    </row>
    <row r="187" spans="1:14" s="26" customFormat="1" ht="13.5" thickBot="1">
      <c r="A187" s="1045"/>
      <c r="B187" s="1227"/>
      <c r="C187" s="34"/>
      <c r="D187" s="1148" t="s">
        <v>16</v>
      </c>
      <c r="E187" s="1134"/>
      <c r="F187" s="458">
        <f>SUM(F185:F186)</f>
        <v>2.2999999999999998</v>
      </c>
      <c r="G187" s="396">
        <f>SUM(G185:G186)</f>
        <v>12.6</v>
      </c>
      <c r="H187" s="594">
        <f>SUM(H185:H186)</f>
        <v>12.6</v>
      </c>
      <c r="I187" s="1040"/>
      <c r="J187" s="22"/>
      <c r="K187" s="103"/>
      <c r="L187" s="103"/>
      <c r="M187" s="103"/>
      <c r="N187" s="22"/>
    </row>
    <row r="188" spans="1:14" s="26" customFormat="1" ht="36.6" customHeight="1">
      <c r="A188" s="1233" t="s">
        <v>1657</v>
      </c>
      <c r="B188" s="1226" t="s">
        <v>1658</v>
      </c>
      <c r="C188" s="289">
        <v>1</v>
      </c>
      <c r="D188" s="292" t="s">
        <v>20</v>
      </c>
      <c r="E188" s="290" t="s">
        <v>698</v>
      </c>
      <c r="F188" s="291">
        <v>107.2</v>
      </c>
      <c r="G188" s="751"/>
      <c r="H188" s="449"/>
      <c r="I188" s="1248"/>
      <c r="J188" s="287" t="s">
        <v>1660</v>
      </c>
      <c r="K188" s="286">
        <v>160</v>
      </c>
      <c r="L188" s="286"/>
      <c r="M188" s="286"/>
      <c r="N188" s="287" t="s">
        <v>28</v>
      </c>
    </row>
    <row r="189" spans="1:14" s="26" customFormat="1" ht="13.5" thickBot="1">
      <c r="A189" s="1233"/>
      <c r="B189" s="1227"/>
      <c r="C189" s="288"/>
      <c r="D189" s="292"/>
      <c r="E189" s="285"/>
      <c r="F189" s="291"/>
      <c r="G189" s="751"/>
      <c r="H189" s="449"/>
      <c r="I189" s="1248"/>
      <c r="J189" s="287"/>
      <c r="K189" s="286"/>
      <c r="L189" s="286"/>
      <c r="M189" s="286"/>
      <c r="N189" s="287"/>
    </row>
    <row r="190" spans="1:14" s="26" customFormat="1" ht="13.5" thickBot="1">
      <c r="A190" s="1233"/>
      <c r="B190" s="1227"/>
      <c r="C190" s="288"/>
      <c r="D190" s="1234" t="s">
        <v>16</v>
      </c>
      <c r="E190" s="1235"/>
      <c r="F190" s="458">
        <f t="shared" ref="F190" si="69">SUM(F188:F189)</f>
        <v>107.2</v>
      </c>
      <c r="G190" s="752">
        <f t="shared" ref="G190:H190" si="70">SUM(G188:G189)</f>
        <v>0</v>
      </c>
      <c r="H190" s="753">
        <f t="shared" si="70"/>
        <v>0</v>
      </c>
      <c r="I190" s="1248"/>
      <c r="J190" s="754"/>
      <c r="K190" s="286"/>
      <c r="L190" s="286"/>
      <c r="M190" s="286"/>
      <c r="N190" s="287"/>
    </row>
    <row r="191" spans="1:14" s="26" customFormat="1" ht="36.6" customHeight="1">
      <c r="A191" s="1233" t="s">
        <v>1748</v>
      </c>
      <c r="B191" s="1226" t="s">
        <v>1659</v>
      </c>
      <c r="C191" s="289">
        <v>1</v>
      </c>
      <c r="D191" s="292" t="s">
        <v>20</v>
      </c>
      <c r="E191" s="290" t="s">
        <v>698</v>
      </c>
      <c r="F191" s="291">
        <v>47.6</v>
      </c>
      <c r="G191" s="751"/>
      <c r="H191" s="449"/>
      <c r="I191" s="1248"/>
      <c r="J191" s="287" t="s">
        <v>1661</v>
      </c>
      <c r="K191" s="286">
        <v>575</v>
      </c>
      <c r="L191" s="286"/>
      <c r="M191" s="286"/>
      <c r="N191" s="287" t="s">
        <v>28</v>
      </c>
    </row>
    <row r="192" spans="1:14" s="26" customFormat="1" ht="13.5" thickBot="1">
      <c r="A192" s="1233"/>
      <c r="B192" s="1227"/>
      <c r="C192" s="288"/>
      <c r="D192" s="292"/>
      <c r="E192" s="285"/>
      <c r="F192" s="291"/>
      <c r="G192" s="751"/>
      <c r="H192" s="449"/>
      <c r="I192" s="1248"/>
      <c r="J192" s="287"/>
      <c r="K192" s="286"/>
      <c r="L192" s="286"/>
      <c r="M192" s="286"/>
      <c r="N192" s="287"/>
    </row>
    <row r="193" spans="1:14" s="26" customFormat="1" ht="13.5" thickBot="1">
      <c r="A193" s="1233"/>
      <c r="B193" s="1227"/>
      <c r="C193" s="288"/>
      <c r="D193" s="1234" t="s">
        <v>16</v>
      </c>
      <c r="E193" s="1235"/>
      <c r="F193" s="458">
        <f t="shared" ref="F193" si="71">SUM(F191:F192)</f>
        <v>47.6</v>
      </c>
      <c r="G193" s="752">
        <f t="shared" ref="G193:H193" si="72">SUM(G191:G192)</f>
        <v>0</v>
      </c>
      <c r="H193" s="753">
        <f t="shared" si="72"/>
        <v>0</v>
      </c>
      <c r="I193" s="1248"/>
      <c r="J193" s="754"/>
      <c r="K193" s="286"/>
      <c r="L193" s="286"/>
      <c r="M193" s="286"/>
      <c r="N193" s="287"/>
    </row>
    <row r="194" spans="1:14" ht="14.25" customHeight="1" thickBot="1">
      <c r="A194" s="668" t="s">
        <v>1494</v>
      </c>
      <c r="B194" s="1230" t="s">
        <v>15</v>
      </c>
      <c r="C194" s="1231"/>
      <c r="D194" s="1231"/>
      <c r="E194" s="1232"/>
      <c r="F194" s="349">
        <f>SUM(F184+F187+F190+F193)</f>
        <v>220.1</v>
      </c>
      <c r="G194" s="349">
        <f t="shared" ref="G194:H194" si="73">SUM(G184+G187+G190+G193)</f>
        <v>77.599999999999994</v>
      </c>
      <c r="H194" s="349">
        <f t="shared" si="73"/>
        <v>80.599999999999994</v>
      </c>
      <c r="I194" s="611"/>
      <c r="J194" s="422"/>
      <c r="K194" s="10"/>
      <c r="L194" s="10"/>
      <c r="M194" s="10"/>
      <c r="N194" s="59"/>
    </row>
    <row r="195" spans="1:14" s="18" customFormat="1" thickBot="1">
      <c r="A195" s="666" t="s">
        <v>22</v>
      </c>
      <c r="B195" s="1230" t="s">
        <v>17</v>
      </c>
      <c r="C195" s="1231"/>
      <c r="D195" s="1231"/>
      <c r="E195" s="1232"/>
      <c r="F195" s="303">
        <f t="shared" ref="F195" si="74">SUM(F194)</f>
        <v>220.1</v>
      </c>
      <c r="G195" s="391">
        <f t="shared" ref="G195:H195" si="75">SUM(G194)</f>
        <v>77.599999999999994</v>
      </c>
      <c r="H195" s="332">
        <f t="shared" si="75"/>
        <v>80.599999999999994</v>
      </c>
      <c r="I195" s="12"/>
      <c r="J195" s="423"/>
      <c r="K195" s="10"/>
      <c r="L195" s="10"/>
      <c r="M195" s="10"/>
      <c r="N195" s="93"/>
    </row>
    <row r="196" spans="1:14" s="357" customFormat="1" thickBot="1">
      <c r="A196" s="1228" t="s">
        <v>389</v>
      </c>
      <c r="B196" s="1228"/>
      <c r="C196" s="1228"/>
      <c r="D196" s="1228"/>
      <c r="E196" s="1229"/>
      <c r="F196" s="459">
        <f>SUM(F55+F153+F179+F195)</f>
        <v>1084.855</v>
      </c>
      <c r="G196" s="397">
        <f>SUM(G55+G153+G179+G195)</f>
        <v>2748.7</v>
      </c>
      <c r="H196" s="395">
        <f>SUM(H55+H153+H179+H195)</f>
        <v>4154.7</v>
      </c>
      <c r="I196" s="640"/>
      <c r="J196" s="276"/>
      <c r="K196" s="10"/>
      <c r="L196" s="10"/>
      <c r="M196" s="10"/>
      <c r="N196" s="276"/>
    </row>
    <row r="197" spans="1:14" s="357" customFormat="1" thickBot="1">
      <c r="A197" s="278"/>
      <c r="B197" s="468"/>
      <c r="C197" s="29"/>
      <c r="D197" s="278"/>
      <c r="E197" s="278"/>
      <c r="F197" s="428"/>
      <c r="G197" s="138"/>
      <c r="H197" s="138"/>
      <c r="I197" s="29"/>
      <c r="J197" s="279"/>
      <c r="K197" s="193"/>
      <c r="L197" s="193"/>
      <c r="M197" s="193"/>
      <c r="N197" s="279"/>
    </row>
    <row r="198" spans="1:14" s="26" customFormat="1" ht="39" thickBot="1">
      <c r="A198" s="1011" t="s">
        <v>1388</v>
      </c>
      <c r="B198" s="1012"/>
      <c r="C198" s="1012"/>
      <c r="D198" s="1012"/>
      <c r="E198" s="1013"/>
      <c r="F198" s="673" t="s">
        <v>871</v>
      </c>
      <c r="G198" s="53" t="s">
        <v>83</v>
      </c>
      <c r="H198" s="53" t="s">
        <v>116</v>
      </c>
      <c r="I198" s="136"/>
      <c r="J198" s="23"/>
      <c r="K198" s="54"/>
      <c r="L198" s="54"/>
      <c r="M198" s="54"/>
      <c r="N198" s="23"/>
    </row>
    <row r="199" spans="1:14" ht="13.9" customHeight="1" thickBot="1">
      <c r="A199" s="987" t="s">
        <v>123</v>
      </c>
      <c r="B199" s="988"/>
      <c r="C199" s="988"/>
      <c r="D199" s="988"/>
      <c r="E199" s="989"/>
      <c r="F199" s="305">
        <f>SUM(F200:F205)</f>
        <v>1069.8550000000002</v>
      </c>
      <c r="G199" s="133">
        <f>SUM(G200:G205)</f>
        <v>1164.6999999999998</v>
      </c>
      <c r="H199" s="96">
        <f>SUM(H200:H205)</f>
        <v>1245.6999999999998</v>
      </c>
      <c r="I199" s="138"/>
      <c r="J199" s="358"/>
      <c r="K199" s="193"/>
      <c r="L199" s="193"/>
      <c r="M199" s="193"/>
    </row>
    <row r="200" spans="1:14" ht="13.15" customHeight="1">
      <c r="A200" s="1014" t="s">
        <v>117</v>
      </c>
      <c r="B200" s="1015"/>
      <c r="C200" s="1015"/>
      <c r="D200" s="1015"/>
      <c r="E200" s="1016"/>
      <c r="F200" s="421">
        <f>SUMIF(D8:D197,"SB",F8:F197)</f>
        <v>735.55500000000029</v>
      </c>
      <c r="G200" s="161">
        <f>SUMIF(D11:D198,"SB",G11:G198)</f>
        <v>1164.6999999999998</v>
      </c>
      <c r="H200" s="162">
        <f>SUMIF(D11:D198,"SB",H11:H198)</f>
        <v>1245.6999999999998</v>
      </c>
      <c r="I200" s="91"/>
      <c r="J200" s="359"/>
      <c r="K200" s="54"/>
      <c r="L200" s="54"/>
      <c r="M200" s="54"/>
    </row>
    <row r="201" spans="1:14" ht="13.15" customHeight="1">
      <c r="A201" s="978" t="s">
        <v>118</v>
      </c>
      <c r="B201" s="979"/>
      <c r="C201" s="979"/>
      <c r="D201" s="979"/>
      <c r="E201" s="980"/>
      <c r="F201" s="421">
        <f>SUMIF(D8:D198,"VD",F8:F198)</f>
        <v>0</v>
      </c>
      <c r="G201" s="161">
        <f>SUMIF(D11:D198,"VD",G11:G198)</f>
        <v>0</v>
      </c>
      <c r="H201" s="162">
        <f>SUMIF(D11:D198,"VD",H11:H198)</f>
        <v>0</v>
      </c>
      <c r="I201" s="91"/>
      <c r="J201" s="359"/>
      <c r="K201" s="54"/>
      <c r="L201" s="54"/>
      <c r="M201" s="54"/>
    </row>
    <row r="202" spans="1:14" ht="13.15" customHeight="1">
      <c r="A202" s="978" t="s">
        <v>119</v>
      </c>
      <c r="B202" s="979"/>
      <c r="C202" s="979"/>
      <c r="D202" s="979"/>
      <c r="E202" s="980"/>
      <c r="F202" s="421">
        <f>SUMIF(D8:D197,"SP",F8:F197)</f>
        <v>0</v>
      </c>
      <c r="G202" s="161">
        <f>SUMIF(D11:D198,"SP",G11:G198)</f>
        <v>0</v>
      </c>
      <c r="H202" s="162">
        <f>SUMIF(D11:D198,"SP",H11:H198)</f>
        <v>0</v>
      </c>
      <c r="I202" s="91"/>
      <c r="J202" s="359"/>
      <c r="K202" s="54"/>
      <c r="L202" s="54"/>
      <c r="M202" s="54"/>
    </row>
    <row r="203" spans="1:14" ht="13.15" customHeight="1">
      <c r="A203" s="978" t="s">
        <v>120</v>
      </c>
      <c r="B203" s="979"/>
      <c r="C203" s="979"/>
      <c r="D203" s="979"/>
      <c r="E203" s="980"/>
      <c r="F203" s="421">
        <f>SUMIF(D8:D197,"ESB",F8:F197)</f>
        <v>334.3</v>
      </c>
      <c r="G203" s="161">
        <f>SUMIF(D11:D198,"ESB",G11:G198)</f>
        <v>0</v>
      </c>
      <c r="H203" s="162">
        <f>SUMIF(D11:D198,"ESB",H11:H198)</f>
        <v>0</v>
      </c>
      <c r="I203" s="91"/>
      <c r="J203" s="359"/>
      <c r="K203" s="54"/>
      <c r="L203" s="54"/>
      <c r="M203" s="54"/>
    </row>
    <row r="204" spans="1:14" ht="13.15" customHeight="1">
      <c r="A204" s="978" t="s">
        <v>121</v>
      </c>
      <c r="B204" s="979"/>
      <c r="C204" s="979"/>
      <c r="D204" s="979"/>
      <c r="E204" s="980"/>
      <c r="F204" s="421">
        <f>SUMIF(D8:D196,"SL",F8:F196)</f>
        <v>0</v>
      </c>
      <c r="G204" s="161">
        <f>SUMIF(D11:D198,"SL",G11:G198)</f>
        <v>0</v>
      </c>
      <c r="H204" s="162">
        <f>SUMIF(D11:D198,"SL",H11:H198)</f>
        <v>0</v>
      </c>
      <c r="I204" s="91"/>
      <c r="J204" s="359"/>
      <c r="K204" s="54"/>
      <c r="L204" s="54"/>
      <c r="M204" s="54"/>
    </row>
    <row r="205" spans="1:14" ht="13.15" customHeight="1" thickBot="1">
      <c r="A205" s="981" t="s">
        <v>122</v>
      </c>
      <c r="B205" s="982"/>
      <c r="C205" s="982"/>
      <c r="D205" s="982"/>
      <c r="E205" s="983"/>
      <c r="F205" s="421">
        <f>SUMIF(D8:D195,"AML",F8:F195)</f>
        <v>0</v>
      </c>
      <c r="G205" s="161">
        <f>SUMIF(D10:D198,"AML",G10:G198)</f>
        <v>0</v>
      </c>
      <c r="H205" s="168">
        <f>SUMIF(D11:D198,"KLB",H11:H198)</f>
        <v>0</v>
      </c>
      <c r="I205" s="91"/>
      <c r="J205" s="359"/>
      <c r="K205" s="54"/>
      <c r="L205" s="54"/>
      <c r="M205" s="54"/>
    </row>
    <row r="206" spans="1:14" ht="13.15" customHeight="1" thickBot="1">
      <c r="A206" s="987" t="s">
        <v>124</v>
      </c>
      <c r="B206" s="988"/>
      <c r="C206" s="988"/>
      <c r="D206" s="988"/>
      <c r="E206" s="989"/>
      <c r="F206" s="305">
        <f>SUM(F207:F209)</f>
        <v>15</v>
      </c>
      <c r="G206" s="429">
        <f>SUM(G207:G209)</f>
        <v>1584</v>
      </c>
      <c r="H206" s="429">
        <f>SUM(H207:H209)</f>
        <v>2909</v>
      </c>
      <c r="I206" s="91"/>
      <c r="J206" s="359"/>
      <c r="K206" s="54"/>
      <c r="L206" s="54"/>
      <c r="M206" s="54"/>
    </row>
    <row r="207" spans="1:14" ht="13.15" customHeight="1">
      <c r="A207" s="990" t="s">
        <v>30</v>
      </c>
      <c r="B207" s="991"/>
      <c r="C207" s="991"/>
      <c r="D207" s="991"/>
      <c r="E207" s="992"/>
      <c r="F207" s="421">
        <f>SUMIF(D8:D197,"ES",F8:F197)</f>
        <v>0</v>
      </c>
      <c r="G207" s="90">
        <f>SUMIF(D8:D195,"ES",G8:G195)</f>
        <v>1559</v>
      </c>
      <c r="H207" s="148">
        <f>SUMIF(D11:D195,"ES",H11:H195)</f>
        <v>2873</v>
      </c>
      <c r="I207" s="91"/>
      <c r="J207" s="359"/>
      <c r="K207" s="54"/>
      <c r="L207" s="54"/>
      <c r="M207" s="54"/>
    </row>
    <row r="208" spans="1:14" ht="13.9" customHeight="1">
      <c r="A208" s="962" t="s">
        <v>1267</v>
      </c>
      <c r="B208" s="963"/>
      <c r="C208" s="963"/>
      <c r="D208" s="963"/>
      <c r="E208" s="964"/>
      <c r="F208" s="421">
        <f>SUMIF(D8:D197,"VB",F8:F197)</f>
        <v>0</v>
      </c>
      <c r="G208" s="430">
        <f>SUMIF(D9:D196,"VB",G9:G196)</f>
        <v>0</v>
      </c>
      <c r="H208" s="148">
        <f>SUMIF(D11:D196,"VB",H11:H196)</f>
        <v>0</v>
      </c>
      <c r="I208" s="91"/>
      <c r="J208" s="359"/>
      <c r="K208" s="54"/>
      <c r="L208" s="54"/>
      <c r="M208" s="54"/>
    </row>
    <row r="209" spans="1:14" ht="13.9" customHeight="1" thickBot="1">
      <c r="A209" s="965" t="s">
        <v>31</v>
      </c>
      <c r="B209" s="966"/>
      <c r="C209" s="966"/>
      <c r="D209" s="966"/>
      <c r="E209" s="967"/>
      <c r="F209" s="476">
        <f>SUMIF(D8:D197,"Kt.",F8:F197)</f>
        <v>15</v>
      </c>
      <c r="G209" s="430">
        <f>SUMIF(D10:D197,"Kt.",G10:G197)</f>
        <v>25</v>
      </c>
      <c r="H209" s="157">
        <f>SUMIF(D10:D197,"Kt.",H10:H197)</f>
        <v>36</v>
      </c>
      <c r="I209" s="138"/>
      <c r="J209" s="358"/>
      <c r="K209" s="193"/>
      <c r="L209" s="193"/>
      <c r="M209" s="193"/>
    </row>
    <row r="210" spans="1:14" ht="13.15" customHeight="1" thickBot="1">
      <c r="A210" s="968" t="s">
        <v>125</v>
      </c>
      <c r="B210" s="969"/>
      <c r="C210" s="969"/>
      <c r="D210" s="969"/>
      <c r="E210" s="970"/>
      <c r="F210" s="675">
        <f>SUM(F199+F206)</f>
        <v>1084.8550000000002</v>
      </c>
      <c r="G210" s="427">
        <f>SUM(G199+G206)</f>
        <v>2748.7</v>
      </c>
      <c r="H210" s="427">
        <f>SUM(H199+H206)</f>
        <v>4154.7</v>
      </c>
      <c r="I210" s="91"/>
      <c r="J210" s="359"/>
      <c r="K210" s="54"/>
      <c r="L210" s="54"/>
      <c r="M210" s="54"/>
    </row>
    <row r="211" spans="1:14" ht="13.15" customHeight="1">
      <c r="A211" s="990" t="s">
        <v>113</v>
      </c>
      <c r="B211" s="991"/>
      <c r="C211" s="991"/>
      <c r="D211" s="991"/>
      <c r="E211" s="992"/>
      <c r="F211" s="441">
        <f>SUMIF(C10:C199,"1R",F10:F199)</f>
        <v>0</v>
      </c>
      <c r="G211" s="117">
        <f>SUMIF(C12:C199,"1R",G12:G199)</f>
        <v>93</v>
      </c>
      <c r="H211" s="113">
        <f>SUMIF(C12:C199,"1R",H12:H199)</f>
        <v>0</v>
      </c>
      <c r="I211" s="360"/>
      <c r="J211" s="359"/>
      <c r="K211" s="54"/>
      <c r="L211" s="54"/>
      <c r="M211" s="54"/>
    </row>
    <row r="212" spans="1:14" ht="13.15" customHeight="1" thickBot="1">
      <c r="A212" s="965" t="s">
        <v>114</v>
      </c>
      <c r="B212" s="966"/>
      <c r="C212" s="966"/>
      <c r="D212" s="966"/>
      <c r="E212" s="967"/>
      <c r="F212" s="454">
        <v>125</v>
      </c>
      <c r="G212" s="208">
        <f>SUM(G210-F210)</f>
        <v>1663.8449999999996</v>
      </c>
      <c r="H212" s="148">
        <f>SUM(H210-G210)</f>
        <v>1406</v>
      </c>
      <c r="I212" s="360"/>
      <c r="J212" s="359"/>
      <c r="K212" s="54"/>
      <c r="L212" s="54"/>
      <c r="M212" s="54"/>
    </row>
    <row r="214" spans="1:14">
      <c r="F214" s="389"/>
    </row>
    <row r="215" spans="1:14">
      <c r="F215" s="389"/>
      <c r="G215" s="389"/>
      <c r="H215" s="389"/>
      <c r="I215" s="389"/>
    </row>
    <row r="216" spans="1:14">
      <c r="F216" s="389">
        <f>SUBTOTAL(9,F14:F213)</f>
        <v>8803.8399999999983</v>
      </c>
      <c r="G216" s="389"/>
      <c r="H216" s="389"/>
      <c r="I216" s="389"/>
      <c r="J216" s="389"/>
      <c r="K216" s="389"/>
      <c r="L216" s="389"/>
      <c r="M216" s="389"/>
      <c r="N216" s="389"/>
    </row>
    <row r="217" spans="1:14">
      <c r="F217" s="389"/>
      <c r="G217" s="360"/>
      <c r="H217" s="360"/>
    </row>
    <row r="218" spans="1:14">
      <c r="F218" s="389"/>
      <c r="G218" s="360"/>
      <c r="H218" s="360"/>
    </row>
    <row r="221" spans="1:14">
      <c r="F221" s="389"/>
      <c r="G221" s="360"/>
    </row>
    <row r="223" spans="1:14">
      <c r="F223" s="389"/>
    </row>
  </sheetData>
  <sheetProtection formatCells="0" formatColumns="0" formatRows="0" insertRows="0" insertHyperlinks="0" deleteColumns="0" sort="0"/>
  <autoFilter ref="A11:N213" xr:uid="{48CB219B-2927-43BC-B8DF-F7BF3595FF95}"/>
  <mergeCells count="221">
    <mergeCell ref="K1:N1"/>
    <mergeCell ref="M3:N3"/>
    <mergeCell ref="I14:I16"/>
    <mergeCell ref="D16:E16"/>
    <mergeCell ref="B56:E56"/>
    <mergeCell ref="B57:E57"/>
    <mergeCell ref="I23:I26"/>
    <mergeCell ref="I188:I190"/>
    <mergeCell ref="I120:I122"/>
    <mergeCell ref="B28:E28"/>
    <mergeCell ref="B42:B44"/>
    <mergeCell ref="D44:E44"/>
    <mergeCell ref="M117:M118"/>
    <mergeCell ref="K117:K118"/>
    <mergeCell ref="L117:L118"/>
    <mergeCell ref="N117:N118"/>
    <mergeCell ref="J117:J118"/>
    <mergeCell ref="K77:K78"/>
    <mergeCell ref="J77:J78"/>
    <mergeCell ref="K2:N2"/>
    <mergeCell ref="I45:I47"/>
    <mergeCell ref="I101:I103"/>
    <mergeCell ref="I114:I116"/>
    <mergeCell ref="I58:I60"/>
    <mergeCell ref="I191:I193"/>
    <mergeCell ref="I146:I148"/>
    <mergeCell ref="I156:I158"/>
    <mergeCell ref="I159:I162"/>
    <mergeCell ref="I185:I187"/>
    <mergeCell ref="I166:I168"/>
    <mergeCell ref="I169:I171"/>
    <mergeCell ref="B154:E154"/>
    <mergeCell ref="B155:E155"/>
    <mergeCell ref="B156:B158"/>
    <mergeCell ref="D158:E158"/>
    <mergeCell ref="B166:B168"/>
    <mergeCell ref="D168:E168"/>
    <mergeCell ref="I182:I184"/>
    <mergeCell ref="I163:I165"/>
    <mergeCell ref="I149:I151"/>
    <mergeCell ref="D148:E148"/>
    <mergeCell ref="B146:B148"/>
    <mergeCell ref="A20:A22"/>
    <mergeCell ref="K9:K10"/>
    <mergeCell ref="L9:L10"/>
    <mergeCell ref="M9:M10"/>
    <mergeCell ref="J9:J10"/>
    <mergeCell ref="J7:M8"/>
    <mergeCell ref="D7:D10"/>
    <mergeCell ref="E7:E10"/>
    <mergeCell ref="A7:A10"/>
    <mergeCell ref="B7:B10"/>
    <mergeCell ref="C7:C10"/>
    <mergeCell ref="A14:A16"/>
    <mergeCell ref="H7:H10"/>
    <mergeCell ref="B14:B16"/>
    <mergeCell ref="F7:F10"/>
    <mergeCell ref="B12:E12"/>
    <mergeCell ref="B13:E13"/>
    <mergeCell ref="A23:A26"/>
    <mergeCell ref="B23:B26"/>
    <mergeCell ref="N7:N10"/>
    <mergeCell ref="G7:G10"/>
    <mergeCell ref="A17:A19"/>
    <mergeCell ref="A212:E212"/>
    <mergeCell ref="A175:A177"/>
    <mergeCell ref="B175:B177"/>
    <mergeCell ref="A182:A184"/>
    <mergeCell ref="B182:B184"/>
    <mergeCell ref="D184:E184"/>
    <mergeCell ref="D177:E177"/>
    <mergeCell ref="B180:E180"/>
    <mergeCell ref="B181:E181"/>
    <mergeCell ref="B178:E178"/>
    <mergeCell ref="B179:E179"/>
    <mergeCell ref="A198:E198"/>
    <mergeCell ref="A199:E199"/>
    <mergeCell ref="A200:E200"/>
    <mergeCell ref="A201:E201"/>
    <mergeCell ref="A203:E203"/>
    <mergeCell ref="A204:E204"/>
    <mergeCell ref="A205:E205"/>
    <mergeCell ref="A206:E206"/>
    <mergeCell ref="A209:E209"/>
    <mergeCell ref="A210:E210"/>
    <mergeCell ref="A211:E211"/>
    <mergeCell ref="A202:E202"/>
    <mergeCell ref="A185:A187"/>
    <mergeCell ref="B185:B187"/>
    <mergeCell ref="D187:E187"/>
    <mergeCell ref="A196:E196"/>
    <mergeCell ref="B194:E194"/>
    <mergeCell ref="B195:E195"/>
    <mergeCell ref="A188:A190"/>
    <mergeCell ref="B188:B190"/>
    <mergeCell ref="D190:E190"/>
    <mergeCell ref="A191:A193"/>
    <mergeCell ref="B191:B193"/>
    <mergeCell ref="D193:E193"/>
    <mergeCell ref="A139:A145"/>
    <mergeCell ref="B139:B145"/>
    <mergeCell ref="D151:E151"/>
    <mergeCell ref="D162:E162"/>
    <mergeCell ref="A207:E207"/>
    <mergeCell ref="A208:E208"/>
    <mergeCell ref="B163:B165"/>
    <mergeCell ref="A172:A174"/>
    <mergeCell ref="B172:B174"/>
    <mergeCell ref="A159:A162"/>
    <mergeCell ref="A156:A158"/>
    <mergeCell ref="D145:E145"/>
    <mergeCell ref="D174:E174"/>
    <mergeCell ref="D26:E26"/>
    <mergeCell ref="B29:B31"/>
    <mergeCell ref="B17:B19"/>
    <mergeCell ref="D19:E19"/>
    <mergeCell ref="B20:B22"/>
    <mergeCell ref="D22:E22"/>
    <mergeCell ref="A169:A171"/>
    <mergeCell ref="B169:B171"/>
    <mergeCell ref="D171:E171"/>
    <mergeCell ref="B88:B91"/>
    <mergeCell ref="A101:A103"/>
    <mergeCell ref="B101:B103"/>
    <mergeCell ref="D103:E103"/>
    <mergeCell ref="A98:A100"/>
    <mergeCell ref="A114:A116"/>
    <mergeCell ref="B149:B151"/>
    <mergeCell ref="B159:B162"/>
    <mergeCell ref="A149:A151"/>
    <mergeCell ref="A166:A168"/>
    <mergeCell ref="A163:A165"/>
    <mergeCell ref="D165:E165"/>
    <mergeCell ref="B104:B108"/>
    <mergeCell ref="A42:A44"/>
    <mergeCell ref="A146:A148"/>
    <mergeCell ref="D31:E31"/>
    <mergeCell ref="A58:A60"/>
    <mergeCell ref="B58:B60"/>
    <mergeCell ref="A45:A47"/>
    <mergeCell ref="B45:B47"/>
    <mergeCell ref="D47:E47"/>
    <mergeCell ref="D60:E60"/>
    <mergeCell ref="A32:A41"/>
    <mergeCell ref="B32:B41"/>
    <mergeCell ref="D41:E41"/>
    <mergeCell ref="A29:A31"/>
    <mergeCell ref="A61:A63"/>
    <mergeCell ref="B61:B63"/>
    <mergeCell ref="D63:E63"/>
    <mergeCell ref="B67:B69"/>
    <mergeCell ref="D69:E69"/>
    <mergeCell ref="A73:A75"/>
    <mergeCell ref="A48:A50"/>
    <mergeCell ref="B48:B50"/>
    <mergeCell ref="D50:E50"/>
    <mergeCell ref="B73:B75"/>
    <mergeCell ref="D75:E75"/>
    <mergeCell ref="A64:A66"/>
    <mergeCell ref="B64:B66"/>
    <mergeCell ref="A70:A72"/>
    <mergeCell ref="B70:B72"/>
    <mergeCell ref="D72:E72"/>
    <mergeCell ref="D66:E66"/>
    <mergeCell ref="D53:E53"/>
    <mergeCell ref="A67:A69"/>
    <mergeCell ref="A51:A53"/>
    <mergeCell ref="B51:B53"/>
    <mergeCell ref="I95:I97"/>
    <mergeCell ref="I17:I19"/>
    <mergeCell ref="I20:I22"/>
    <mergeCell ref="I7:I10"/>
    <mergeCell ref="I85:I87"/>
    <mergeCell ref="I73:I75"/>
    <mergeCell ref="I92:I94"/>
    <mergeCell ref="I61:I63"/>
    <mergeCell ref="I64:I66"/>
    <mergeCell ref="I82:I84"/>
    <mergeCell ref="I88:I91"/>
    <mergeCell ref="I70:I72"/>
    <mergeCell ref="I67:I69"/>
    <mergeCell ref="I98:I100"/>
    <mergeCell ref="I109:I111"/>
    <mergeCell ref="D81:E81"/>
    <mergeCell ref="A82:A84"/>
    <mergeCell ref="B82:B84"/>
    <mergeCell ref="A92:A94"/>
    <mergeCell ref="I172:I174"/>
    <mergeCell ref="A95:A97"/>
    <mergeCell ref="B95:B97"/>
    <mergeCell ref="D97:E97"/>
    <mergeCell ref="D84:E84"/>
    <mergeCell ref="B114:B116"/>
    <mergeCell ref="B98:B100"/>
    <mergeCell ref="B92:B94"/>
    <mergeCell ref="B85:B87"/>
    <mergeCell ref="D87:E87"/>
    <mergeCell ref="D100:E100"/>
    <mergeCell ref="A104:A108"/>
    <mergeCell ref="A120:A122"/>
    <mergeCell ref="B120:B122"/>
    <mergeCell ref="B113:E113"/>
    <mergeCell ref="B124:E124"/>
    <mergeCell ref="D122:E122"/>
    <mergeCell ref="A76:A81"/>
    <mergeCell ref="B76:B81"/>
    <mergeCell ref="A125:A138"/>
    <mergeCell ref="B126:B127"/>
    <mergeCell ref="B128:B138"/>
    <mergeCell ref="D94:E94"/>
    <mergeCell ref="A85:A87"/>
    <mergeCell ref="D91:E91"/>
    <mergeCell ref="A88:A91"/>
    <mergeCell ref="D116:E116"/>
    <mergeCell ref="D108:E108"/>
    <mergeCell ref="A117:A119"/>
    <mergeCell ref="B117:B119"/>
    <mergeCell ref="D119:E119"/>
    <mergeCell ref="A109:A111"/>
    <mergeCell ref="B109:B111"/>
    <mergeCell ref="D111:E111"/>
  </mergeCells>
  <pageMargins left="1.1023622047244095" right="0.31496062992125984" top="0.74803149606299213" bottom="0.74803149606299213" header="0.31496062992125984" footer="0.31496062992125984"/>
  <pageSetup paperSize="9" scale="60" orientation="portrait" r:id="rId1"/>
  <headerFooter>
    <oddHeader>&amp;C&amp;P</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37EB11-C570-46AB-8DDE-2C322CAB0CD9}">
  <sheetPr codeName="Lapas9">
    <tabColor theme="4" tint="0.59999389629810485"/>
  </sheetPr>
  <dimension ref="A1:N162"/>
  <sheetViews>
    <sheetView zoomScale="94" zoomScaleNormal="94" workbookViewId="0">
      <pane ySplit="11" topLeftCell="A136" activePane="bottomLeft" state="frozen"/>
      <selection pane="bottomLeft" activeCell="J143" sqref="J143"/>
    </sheetView>
  </sheetViews>
  <sheetFormatPr defaultColWidth="9.140625" defaultRowHeight="12.75"/>
  <cols>
    <col min="1" max="1" width="8.5703125" style="213" customWidth="1"/>
    <col min="2" max="2" width="22" style="215" customWidth="1"/>
    <col min="3" max="3" width="5.140625" style="213" customWidth="1"/>
    <col min="4" max="4" width="5.140625" style="215" customWidth="1"/>
    <col min="5" max="5" width="7.5703125" style="215" customWidth="1"/>
    <col min="6" max="6" width="10" style="91" customWidth="1"/>
    <col min="7" max="8" width="9.28515625" style="347" customWidth="1"/>
    <col min="9" max="9" width="10.85546875" style="213" customWidth="1"/>
    <col min="10" max="10" width="25.28515625" style="362" customWidth="1"/>
    <col min="11" max="12" width="7.85546875" style="16" customWidth="1"/>
    <col min="13" max="13" width="8.28515625" style="16" customWidth="1"/>
    <col min="14" max="14" width="6.42578125" style="215" customWidth="1"/>
    <col min="15" max="16384" width="9.140625" style="1"/>
  </cols>
  <sheetData>
    <row r="1" spans="1:14" ht="57" customHeight="1">
      <c r="G1" s="1111"/>
      <c r="H1" s="1111"/>
      <c r="I1" s="1111"/>
      <c r="J1" s="46"/>
      <c r="K1" s="921" t="s">
        <v>1781</v>
      </c>
      <c r="L1" s="921"/>
      <c r="M1" s="921"/>
      <c r="N1" s="921"/>
    </row>
    <row r="2" spans="1:14" ht="42" customHeight="1">
      <c r="G2" s="771"/>
      <c r="H2" s="771"/>
      <c r="I2" s="771"/>
      <c r="J2" s="46"/>
      <c r="K2" s="921" t="s">
        <v>1782</v>
      </c>
      <c r="L2" s="921"/>
      <c r="M2" s="921"/>
      <c r="N2" s="921"/>
    </row>
    <row r="3" spans="1:14">
      <c r="A3" s="18" t="s">
        <v>1617</v>
      </c>
      <c r="B3" s="18"/>
      <c r="C3" s="18"/>
      <c r="D3" s="18"/>
      <c r="E3" s="18"/>
      <c r="F3" s="29"/>
      <c r="H3" s="219"/>
      <c r="I3" s="602"/>
      <c r="J3" s="363"/>
      <c r="K3" s="3"/>
      <c r="L3" s="3"/>
      <c r="M3" s="3"/>
    </row>
    <row r="4" spans="1:14" s="26" customFormat="1" ht="15.75">
      <c r="A4" s="25" t="s">
        <v>1610</v>
      </c>
      <c r="F4" s="81"/>
      <c r="G4" s="81"/>
      <c r="H4" s="81"/>
      <c r="I4" s="81"/>
      <c r="M4" s="948" t="s">
        <v>1611</v>
      </c>
      <c r="N4" s="948"/>
    </row>
    <row r="5" spans="1:14" ht="18" customHeight="1">
      <c r="A5" s="71" t="s">
        <v>1608</v>
      </c>
      <c r="B5" s="71"/>
      <c r="C5" s="71"/>
      <c r="D5" s="71"/>
      <c r="E5" s="71"/>
      <c r="F5" s="44"/>
      <c r="G5" s="213"/>
      <c r="H5" s="213"/>
      <c r="I5" s="71"/>
      <c r="J5" s="71"/>
      <c r="K5" s="71"/>
      <c r="L5" s="71"/>
      <c r="M5" s="71"/>
      <c r="N5" s="71"/>
    </row>
    <row r="6" spans="1:14" ht="12" customHeight="1" thickBot="1">
      <c r="A6" s="215"/>
      <c r="C6" s="215"/>
      <c r="J6" s="215"/>
      <c r="K6" s="215"/>
      <c r="L6" s="215"/>
      <c r="M6" s="215"/>
    </row>
    <row r="7" spans="1:14" s="46" customFormat="1" ht="13.15" customHeight="1">
      <c r="A7" s="1257" t="s">
        <v>0</v>
      </c>
      <c r="B7" s="1000" t="s">
        <v>1</v>
      </c>
      <c r="C7" s="937" t="s">
        <v>21</v>
      </c>
      <c r="D7" s="937" t="s">
        <v>3</v>
      </c>
      <c r="E7" s="941" t="s">
        <v>2</v>
      </c>
      <c r="F7" s="1096" t="s">
        <v>1439</v>
      </c>
      <c r="G7" s="1028" t="s">
        <v>1391</v>
      </c>
      <c r="H7" s="1028" t="s">
        <v>1392</v>
      </c>
      <c r="I7" s="1190" t="s">
        <v>126</v>
      </c>
      <c r="J7" s="1017" t="s">
        <v>63</v>
      </c>
      <c r="K7" s="1018"/>
      <c r="L7" s="1018"/>
      <c r="M7" s="1019"/>
      <c r="N7" s="1157" t="s">
        <v>23</v>
      </c>
    </row>
    <row r="8" spans="1:14" s="46" customFormat="1" ht="13.9" customHeight="1" thickBot="1">
      <c r="A8" s="1258"/>
      <c r="B8" s="1001"/>
      <c r="C8" s="938"/>
      <c r="D8" s="938"/>
      <c r="E8" s="942"/>
      <c r="F8" s="1097"/>
      <c r="G8" s="1029"/>
      <c r="H8" s="1029"/>
      <c r="I8" s="1191"/>
      <c r="J8" s="1020"/>
      <c r="K8" s="1021"/>
      <c r="L8" s="1021"/>
      <c r="M8" s="1022"/>
      <c r="N8" s="1158"/>
    </row>
    <row r="9" spans="1:14" s="46" customFormat="1" ht="13.15" customHeight="1">
      <c r="A9" s="1259"/>
      <c r="B9" s="1001"/>
      <c r="C9" s="939"/>
      <c r="D9" s="939"/>
      <c r="E9" s="942"/>
      <c r="F9" s="1097"/>
      <c r="G9" s="1029"/>
      <c r="H9" s="1029"/>
      <c r="I9" s="1191"/>
      <c r="J9" s="1025" t="s">
        <v>19</v>
      </c>
      <c r="K9" s="1023" t="s">
        <v>67</v>
      </c>
      <c r="L9" s="1023" t="s">
        <v>84</v>
      </c>
      <c r="M9" s="1023" t="s">
        <v>872</v>
      </c>
      <c r="N9" s="1158"/>
    </row>
    <row r="10" spans="1:14" s="46" customFormat="1" ht="27" customHeight="1" thickBot="1">
      <c r="A10" s="1260"/>
      <c r="B10" s="1002"/>
      <c r="C10" s="940"/>
      <c r="D10" s="940"/>
      <c r="E10" s="943"/>
      <c r="F10" s="1098"/>
      <c r="G10" s="1030"/>
      <c r="H10" s="1030"/>
      <c r="I10" s="1192"/>
      <c r="J10" s="1026"/>
      <c r="K10" s="1024"/>
      <c r="L10" s="1024"/>
      <c r="M10" s="1024"/>
      <c r="N10" s="1159"/>
    </row>
    <row r="11" spans="1:14" s="47" customFormat="1" ht="13.5" thickBot="1">
      <c r="A11" s="705" t="s">
        <v>8</v>
      </c>
      <c r="B11" s="712" t="s">
        <v>9</v>
      </c>
      <c r="C11" s="711" t="s">
        <v>10</v>
      </c>
      <c r="D11" s="711" t="s">
        <v>11</v>
      </c>
      <c r="E11" s="712" t="s">
        <v>18</v>
      </c>
      <c r="F11" s="713">
        <v>6</v>
      </c>
      <c r="G11" s="53">
        <v>7</v>
      </c>
      <c r="H11" s="714">
        <v>8</v>
      </c>
      <c r="I11" s="711" t="s">
        <v>681</v>
      </c>
      <c r="J11" s="711" t="s">
        <v>7</v>
      </c>
      <c r="K11" s="721" t="s">
        <v>105</v>
      </c>
      <c r="L11" s="721" t="s">
        <v>106</v>
      </c>
      <c r="M11" s="721" t="s">
        <v>86</v>
      </c>
      <c r="N11" s="693" t="s">
        <v>90</v>
      </c>
    </row>
    <row r="12" spans="1:14" s="18" customFormat="1">
      <c r="A12" s="271" t="s">
        <v>4</v>
      </c>
      <c r="B12" s="1263" t="s">
        <v>786</v>
      </c>
      <c r="C12" s="1264"/>
      <c r="D12" s="1264"/>
      <c r="E12" s="1264"/>
      <c r="F12" s="605">
        <v>5</v>
      </c>
      <c r="G12" s="605"/>
      <c r="H12" s="605"/>
      <c r="I12" s="603"/>
      <c r="J12" s="364"/>
      <c r="K12" s="225"/>
      <c r="L12" s="225"/>
      <c r="M12" s="225"/>
      <c r="N12" s="365"/>
    </row>
    <row r="13" spans="1:14" s="18" customFormat="1" ht="13.5" thickBot="1">
      <c r="A13" s="226" t="s">
        <v>1364</v>
      </c>
      <c r="B13" s="1265" t="s">
        <v>787</v>
      </c>
      <c r="C13" s="1266"/>
      <c r="D13" s="1266"/>
      <c r="E13" s="1266"/>
      <c r="F13" s="606"/>
      <c r="G13" s="606"/>
      <c r="H13" s="607"/>
      <c r="I13" s="617"/>
      <c r="J13" s="227"/>
      <c r="K13" s="376"/>
      <c r="L13" s="376"/>
      <c r="M13" s="376"/>
      <c r="N13" s="376"/>
    </row>
    <row r="14" spans="1:14" ht="43.5" customHeight="1">
      <c r="A14" s="1040" t="s">
        <v>1365</v>
      </c>
      <c r="B14" s="1047" t="s">
        <v>788</v>
      </c>
      <c r="C14" s="17" t="s">
        <v>8</v>
      </c>
      <c r="D14" s="131" t="s">
        <v>1345</v>
      </c>
      <c r="E14" s="366" t="s">
        <v>1149</v>
      </c>
      <c r="F14" s="891">
        <v>2980.5</v>
      </c>
      <c r="G14" s="85">
        <v>3189</v>
      </c>
      <c r="H14" s="117">
        <v>3412</v>
      </c>
      <c r="I14" s="21" t="s">
        <v>1734</v>
      </c>
      <c r="J14" s="402" t="s">
        <v>1652</v>
      </c>
      <c r="K14" s="182">
        <v>155</v>
      </c>
      <c r="L14" s="182">
        <v>155</v>
      </c>
      <c r="M14" s="182">
        <v>155</v>
      </c>
      <c r="N14" s="376" t="s">
        <v>28</v>
      </c>
    </row>
    <row r="15" spans="1:14" ht="12" customHeight="1" thickBot="1">
      <c r="A15" s="1040"/>
      <c r="B15" s="974"/>
      <c r="C15" s="77" t="s">
        <v>8</v>
      </c>
      <c r="D15" s="107" t="s">
        <v>20</v>
      </c>
      <c r="E15" s="415" t="s">
        <v>1149</v>
      </c>
      <c r="F15" s="904">
        <v>130</v>
      </c>
      <c r="G15" s="430">
        <v>60</v>
      </c>
      <c r="H15" s="430">
        <v>60</v>
      </c>
      <c r="I15" s="21" t="s">
        <v>1627</v>
      </c>
      <c r="J15" s="402"/>
      <c r="K15" s="376"/>
      <c r="L15" s="376"/>
      <c r="M15" s="376"/>
      <c r="N15" s="376" t="s">
        <v>28</v>
      </c>
    </row>
    <row r="16" spans="1:14" ht="26.25" thickBot="1">
      <c r="A16" s="1040"/>
      <c r="B16" s="974"/>
      <c r="C16" s="163"/>
      <c r="D16" s="1116" t="s">
        <v>16</v>
      </c>
      <c r="E16" s="934"/>
      <c r="F16" s="92">
        <f t="shared" ref="F16:H16" si="0">SUM(F14:F15)</f>
        <v>3110.5</v>
      </c>
      <c r="G16" s="92">
        <f t="shared" si="0"/>
        <v>3249</v>
      </c>
      <c r="H16" s="133">
        <f t="shared" si="0"/>
        <v>3472</v>
      </c>
      <c r="I16" s="21"/>
      <c r="J16" s="169" t="s">
        <v>1174</v>
      </c>
      <c r="K16" s="77" t="s">
        <v>1515</v>
      </c>
      <c r="L16" s="77" t="s">
        <v>1516</v>
      </c>
      <c r="M16" s="77" t="s">
        <v>1517</v>
      </c>
      <c r="N16" s="376"/>
    </row>
    <row r="17" spans="1:14">
      <c r="A17" s="1112" t="s">
        <v>1366</v>
      </c>
      <c r="B17" s="974" t="s">
        <v>790</v>
      </c>
      <c r="C17" s="77" t="s">
        <v>8</v>
      </c>
      <c r="D17" s="78" t="s">
        <v>20</v>
      </c>
      <c r="E17" s="366" t="s">
        <v>1149</v>
      </c>
      <c r="F17" s="85">
        <v>563.1</v>
      </c>
      <c r="G17" s="85">
        <v>620</v>
      </c>
      <c r="H17" s="85">
        <v>620</v>
      </c>
      <c r="I17" s="21" t="s">
        <v>1628</v>
      </c>
      <c r="J17" s="618" t="s">
        <v>791</v>
      </c>
      <c r="K17" s="182">
        <v>100</v>
      </c>
      <c r="L17" s="182">
        <v>100</v>
      </c>
      <c r="M17" s="182">
        <v>100</v>
      </c>
      <c r="N17" s="376" t="s">
        <v>28</v>
      </c>
    </row>
    <row r="18" spans="1:14" ht="25.5">
      <c r="A18" s="1112"/>
      <c r="B18" s="974"/>
      <c r="C18" s="76" t="s">
        <v>8</v>
      </c>
      <c r="D18" s="122" t="s">
        <v>20</v>
      </c>
      <c r="E18" s="366" t="s">
        <v>25</v>
      </c>
      <c r="F18" s="100">
        <v>98.4</v>
      </c>
      <c r="G18" s="134"/>
      <c r="H18" s="134"/>
      <c r="I18" s="21" t="s">
        <v>1629</v>
      </c>
      <c r="J18" s="524" t="s">
        <v>1308</v>
      </c>
      <c r="K18" s="182">
        <v>1</v>
      </c>
      <c r="L18" s="182"/>
      <c r="M18" s="182"/>
      <c r="N18" s="376" t="s">
        <v>28</v>
      </c>
    </row>
    <row r="19" spans="1:14">
      <c r="A19" s="1112"/>
      <c r="B19" s="974"/>
      <c r="C19" s="61" t="s">
        <v>8</v>
      </c>
      <c r="D19" s="78" t="s">
        <v>20</v>
      </c>
      <c r="E19" s="39" t="s">
        <v>32</v>
      </c>
      <c r="F19" s="97">
        <v>7</v>
      </c>
      <c r="G19" s="97">
        <v>8</v>
      </c>
      <c r="H19" s="85">
        <v>9</v>
      </c>
      <c r="I19" s="21"/>
      <c r="J19" s="618" t="s">
        <v>1654</v>
      </c>
      <c r="K19" s="182">
        <v>70</v>
      </c>
      <c r="L19" s="182">
        <v>80</v>
      </c>
      <c r="M19" s="182">
        <v>80</v>
      </c>
      <c r="N19" s="376" t="s">
        <v>28</v>
      </c>
    </row>
    <row r="20" spans="1:14" ht="38.25">
      <c r="A20" s="1112"/>
      <c r="B20" s="974"/>
      <c r="C20" s="178">
        <v>1</v>
      </c>
      <c r="D20" s="333" t="s">
        <v>20</v>
      </c>
      <c r="E20" s="312" t="s">
        <v>1149</v>
      </c>
      <c r="F20" s="97">
        <v>6</v>
      </c>
      <c r="G20" s="97"/>
      <c r="H20" s="85"/>
      <c r="I20" s="21"/>
      <c r="J20" s="63" t="s">
        <v>957</v>
      </c>
      <c r="K20" s="182">
        <v>1</v>
      </c>
      <c r="L20" s="182"/>
      <c r="M20" s="182"/>
      <c r="N20" s="376" t="s">
        <v>28</v>
      </c>
    </row>
    <row r="21" spans="1:14" ht="39" thickBot="1">
      <c r="A21" s="1112"/>
      <c r="B21" s="974"/>
      <c r="C21" s="178">
        <v>1</v>
      </c>
      <c r="D21" s="333" t="s">
        <v>20</v>
      </c>
      <c r="E21" s="312" t="s">
        <v>32</v>
      </c>
      <c r="F21" s="354">
        <v>2.5</v>
      </c>
      <c r="G21" s="354">
        <v>2</v>
      </c>
      <c r="H21" s="115">
        <v>2</v>
      </c>
      <c r="I21" s="21"/>
      <c r="J21" s="618" t="s">
        <v>792</v>
      </c>
      <c r="K21" s="7" t="s">
        <v>1512</v>
      </c>
      <c r="L21" s="7" t="s">
        <v>1512</v>
      </c>
      <c r="M21" s="7" t="s">
        <v>1512</v>
      </c>
      <c r="N21" s="376" t="s">
        <v>28</v>
      </c>
    </row>
    <row r="22" spans="1:14" ht="51.75" thickBot="1">
      <c r="A22" s="1112"/>
      <c r="B22" s="974"/>
      <c r="C22" s="76"/>
      <c r="D22" s="933" t="s">
        <v>16</v>
      </c>
      <c r="E22" s="934"/>
      <c r="F22" s="92">
        <f t="shared" ref="F22:H22" si="1">SUM(F17:F21)</f>
        <v>677</v>
      </c>
      <c r="G22" s="92">
        <f t="shared" si="1"/>
        <v>630</v>
      </c>
      <c r="H22" s="133">
        <f t="shared" si="1"/>
        <v>631</v>
      </c>
      <c r="I22" s="21"/>
      <c r="J22" s="672" t="s">
        <v>1513</v>
      </c>
      <c r="K22" s="7" t="s">
        <v>1514</v>
      </c>
      <c r="L22" s="7" t="s">
        <v>1514</v>
      </c>
      <c r="M22" s="7" t="s">
        <v>1514</v>
      </c>
      <c r="N22" s="376"/>
    </row>
    <row r="23" spans="1:14" ht="25.5">
      <c r="A23" s="1112" t="s">
        <v>1395</v>
      </c>
      <c r="B23" s="974" t="s">
        <v>793</v>
      </c>
      <c r="C23" s="77" t="s">
        <v>8</v>
      </c>
      <c r="D23" s="122" t="s">
        <v>20</v>
      </c>
      <c r="E23" s="246" t="s">
        <v>32</v>
      </c>
      <c r="F23" s="892">
        <v>284</v>
      </c>
      <c r="G23" s="134">
        <v>300</v>
      </c>
      <c r="H23" s="134">
        <v>300</v>
      </c>
      <c r="I23" s="21"/>
      <c r="J23" s="487" t="s">
        <v>794</v>
      </c>
      <c r="K23" s="182">
        <v>10</v>
      </c>
      <c r="L23" s="182">
        <v>10</v>
      </c>
      <c r="M23" s="182">
        <v>10</v>
      </c>
      <c r="N23" s="376" t="s">
        <v>28</v>
      </c>
    </row>
    <row r="24" spans="1:14" ht="21" customHeight="1" thickBot="1">
      <c r="A24" s="1112"/>
      <c r="B24" s="974"/>
      <c r="C24" s="76"/>
      <c r="D24" s="122"/>
      <c r="E24" s="246"/>
      <c r="F24" s="892"/>
      <c r="G24" s="134"/>
      <c r="H24" s="134"/>
      <c r="I24" s="21"/>
      <c r="J24" s="487"/>
      <c r="K24" s="182"/>
      <c r="L24" s="182"/>
      <c r="M24" s="182"/>
      <c r="N24" s="376"/>
    </row>
    <row r="25" spans="1:14" ht="13.5" thickBot="1">
      <c r="A25" s="1112"/>
      <c r="B25" s="974"/>
      <c r="C25" s="76"/>
      <c r="D25" s="933" t="s">
        <v>16</v>
      </c>
      <c r="E25" s="1117"/>
      <c r="F25" s="92">
        <f t="shared" ref="F25" si="2">SUM(F23:F24)</f>
        <v>284</v>
      </c>
      <c r="G25" s="92">
        <f t="shared" ref="G25:H25" si="3">SUM(G23:G24)</f>
        <v>300</v>
      </c>
      <c r="H25" s="133">
        <f t="shared" si="3"/>
        <v>300</v>
      </c>
      <c r="I25" s="21"/>
      <c r="J25" s="417"/>
      <c r="K25" s="671"/>
      <c r="L25" s="671"/>
      <c r="M25" s="671"/>
      <c r="N25" s="376"/>
    </row>
    <row r="26" spans="1:14" ht="25.5">
      <c r="A26" s="1112" t="s">
        <v>1396</v>
      </c>
      <c r="B26" s="974" t="s">
        <v>795</v>
      </c>
      <c r="C26" s="61" t="s">
        <v>8</v>
      </c>
      <c r="D26" s="78" t="s">
        <v>20</v>
      </c>
      <c r="E26" s="151" t="s">
        <v>789</v>
      </c>
      <c r="F26" s="891">
        <v>296.7</v>
      </c>
      <c r="G26" s="90">
        <v>308</v>
      </c>
      <c r="H26" s="90">
        <v>339</v>
      </c>
      <c r="I26" s="21"/>
      <c r="J26" s="487" t="s">
        <v>1653</v>
      </c>
      <c r="K26" s="7" t="s">
        <v>13</v>
      </c>
      <c r="L26" s="7" t="s">
        <v>13</v>
      </c>
      <c r="M26" s="7" t="s">
        <v>13</v>
      </c>
      <c r="N26" s="144" t="s">
        <v>28</v>
      </c>
    </row>
    <row r="27" spans="1:14" ht="13.5" thickBot="1">
      <c r="A27" s="1112"/>
      <c r="B27" s="974"/>
      <c r="C27" s="76"/>
      <c r="D27" s="129"/>
      <c r="E27" s="367"/>
      <c r="F27" s="430"/>
      <c r="G27" s="132"/>
      <c r="H27" s="430"/>
      <c r="I27" s="21"/>
      <c r="J27" s="487"/>
      <c r="K27" s="7"/>
      <c r="L27" s="7"/>
      <c r="M27" s="7"/>
      <c r="N27" s="144"/>
    </row>
    <row r="28" spans="1:14" ht="13.5" thickBot="1">
      <c r="A28" s="1112"/>
      <c r="B28" s="974"/>
      <c r="C28" s="76"/>
      <c r="D28" s="933" t="s">
        <v>16</v>
      </c>
      <c r="E28" s="1117"/>
      <c r="F28" s="133">
        <f>SUM(F26+F27)</f>
        <v>296.7</v>
      </c>
      <c r="G28" s="92">
        <f t="shared" ref="G28:H28" si="4">SUM(G26+G27)</f>
        <v>308</v>
      </c>
      <c r="H28" s="133">
        <f t="shared" si="4"/>
        <v>339</v>
      </c>
      <c r="I28" s="21"/>
      <c r="J28" s="417"/>
      <c r="K28" s="11"/>
      <c r="L28" s="11"/>
      <c r="M28" s="11"/>
      <c r="N28" s="142"/>
    </row>
    <row r="29" spans="1:14" ht="38.25">
      <c r="A29" s="1112" t="s">
        <v>1397</v>
      </c>
      <c r="B29" s="974" t="s">
        <v>1551</v>
      </c>
      <c r="C29" s="77" t="s">
        <v>8</v>
      </c>
      <c r="D29" s="233" t="s">
        <v>20</v>
      </c>
      <c r="E29" s="74" t="s">
        <v>1149</v>
      </c>
      <c r="F29" s="117">
        <v>15</v>
      </c>
      <c r="G29" s="146">
        <v>15</v>
      </c>
      <c r="H29" s="117">
        <v>15</v>
      </c>
      <c r="I29" s="21"/>
      <c r="J29" s="487" t="s">
        <v>1518</v>
      </c>
      <c r="K29" s="7" t="s">
        <v>93</v>
      </c>
      <c r="L29" s="7" t="s">
        <v>93</v>
      </c>
      <c r="M29" s="7" t="s">
        <v>93</v>
      </c>
      <c r="N29" s="144" t="s">
        <v>28</v>
      </c>
    </row>
    <row r="30" spans="1:14" ht="13.5" thickBot="1">
      <c r="A30" s="1112"/>
      <c r="B30" s="974"/>
      <c r="C30" s="77" t="s">
        <v>8</v>
      </c>
      <c r="D30" s="127" t="s">
        <v>20</v>
      </c>
      <c r="E30" s="368" t="s">
        <v>1149</v>
      </c>
      <c r="F30" s="430">
        <v>25</v>
      </c>
      <c r="G30" s="132">
        <v>25</v>
      </c>
      <c r="H30" s="430">
        <v>25</v>
      </c>
      <c r="I30" s="21"/>
      <c r="J30" s="487" t="s">
        <v>1519</v>
      </c>
      <c r="K30" s="7" t="s">
        <v>531</v>
      </c>
      <c r="L30" s="7" t="s">
        <v>531</v>
      </c>
      <c r="M30" s="7" t="s">
        <v>531</v>
      </c>
      <c r="N30" s="144" t="s">
        <v>28</v>
      </c>
    </row>
    <row r="31" spans="1:14" ht="13.5" thickBot="1">
      <c r="A31" s="1112"/>
      <c r="B31" s="974"/>
      <c r="C31" s="9"/>
      <c r="D31" s="1116" t="s">
        <v>16</v>
      </c>
      <c r="E31" s="1117"/>
      <c r="F31" s="133">
        <f t="shared" ref="F31" si="5">SUM(F29+F30)</f>
        <v>40</v>
      </c>
      <c r="G31" s="92">
        <f t="shared" ref="G31:H31" si="6">SUM(G29+G30)</f>
        <v>40</v>
      </c>
      <c r="H31" s="133">
        <f t="shared" si="6"/>
        <v>40</v>
      </c>
      <c r="I31" s="21"/>
      <c r="J31" s="417"/>
      <c r="K31" s="11"/>
      <c r="L31" s="11"/>
      <c r="M31" s="11"/>
      <c r="N31" s="142"/>
    </row>
    <row r="32" spans="1:14" ht="25.5">
      <c r="A32" s="1112" t="s">
        <v>1398</v>
      </c>
      <c r="B32" s="1056" t="s">
        <v>796</v>
      </c>
      <c r="C32" s="38">
        <v>1</v>
      </c>
      <c r="D32" s="78" t="s">
        <v>20</v>
      </c>
      <c r="E32" s="151" t="s">
        <v>1149</v>
      </c>
      <c r="F32" s="97">
        <v>9</v>
      </c>
      <c r="G32" s="97">
        <v>10</v>
      </c>
      <c r="H32" s="85">
        <v>10</v>
      </c>
      <c r="I32" s="21"/>
      <c r="J32" s="402" t="s">
        <v>797</v>
      </c>
      <c r="K32" s="7" t="s">
        <v>85</v>
      </c>
      <c r="L32" s="7" t="s">
        <v>85</v>
      </c>
      <c r="M32" s="7" t="s">
        <v>85</v>
      </c>
      <c r="N32" s="144" t="s">
        <v>28</v>
      </c>
    </row>
    <row r="33" spans="1:14" ht="13.5" thickBot="1">
      <c r="A33" s="1112"/>
      <c r="B33" s="1085"/>
      <c r="C33" s="178"/>
      <c r="D33" s="131"/>
      <c r="E33" s="242"/>
      <c r="F33" s="132"/>
      <c r="G33" s="132"/>
      <c r="H33" s="430"/>
      <c r="I33" s="21"/>
      <c r="J33" s="402"/>
      <c r="K33" s="7"/>
      <c r="L33" s="7"/>
      <c r="M33" s="7"/>
      <c r="N33" s="144"/>
    </row>
    <row r="34" spans="1:14" ht="13.5" thickBot="1">
      <c r="A34" s="1112"/>
      <c r="B34" s="1085"/>
      <c r="C34" s="178"/>
      <c r="D34" s="933" t="s">
        <v>16</v>
      </c>
      <c r="E34" s="934"/>
      <c r="F34" s="92">
        <f t="shared" ref="F34" si="7">SUM(F32:F33)</f>
        <v>9</v>
      </c>
      <c r="G34" s="92">
        <f t="shared" ref="G34:H34" si="8">SUM(G32:G33)</f>
        <v>10</v>
      </c>
      <c r="H34" s="133">
        <f t="shared" si="8"/>
        <v>10</v>
      </c>
      <c r="I34" s="21"/>
      <c r="J34" s="417"/>
      <c r="K34" s="11"/>
      <c r="L34" s="11"/>
      <c r="M34" s="11"/>
      <c r="N34" s="142"/>
    </row>
    <row r="35" spans="1:14" ht="38.25">
      <c r="A35" s="1112" t="s">
        <v>1441</v>
      </c>
      <c r="B35" s="1261" t="s">
        <v>870</v>
      </c>
      <c r="C35" s="369">
        <v>1</v>
      </c>
      <c r="D35" s="145" t="s">
        <v>20</v>
      </c>
      <c r="E35" s="242" t="s">
        <v>798</v>
      </c>
      <c r="F35" s="85">
        <v>2.9</v>
      </c>
      <c r="G35" s="117">
        <v>52</v>
      </c>
      <c r="H35" s="117">
        <v>55</v>
      </c>
      <c r="I35" s="21"/>
      <c r="J35" s="619" t="s">
        <v>799</v>
      </c>
      <c r="K35" s="7" t="s">
        <v>18</v>
      </c>
      <c r="L35" s="7" t="s">
        <v>18</v>
      </c>
      <c r="M35" s="7" t="s">
        <v>18</v>
      </c>
      <c r="N35" s="144" t="s">
        <v>28</v>
      </c>
    </row>
    <row r="36" spans="1:14" ht="13.5" thickBot="1">
      <c r="A36" s="1112"/>
      <c r="B36" s="1261"/>
      <c r="C36" s="178">
        <v>1</v>
      </c>
      <c r="D36" s="107" t="s">
        <v>1345</v>
      </c>
      <c r="E36" s="367" t="s">
        <v>798</v>
      </c>
      <c r="F36" s="430">
        <v>47.3</v>
      </c>
      <c r="G36" s="132"/>
      <c r="H36" s="430"/>
      <c r="I36" s="21"/>
      <c r="J36" s="402"/>
      <c r="K36" s="7"/>
      <c r="L36" s="7"/>
      <c r="M36" s="7"/>
      <c r="N36" s="144" t="s">
        <v>28</v>
      </c>
    </row>
    <row r="37" spans="1:14" ht="13.5" thickBot="1">
      <c r="A37" s="1112"/>
      <c r="B37" s="1262"/>
      <c r="C37" s="370"/>
      <c r="D37" s="1116" t="s">
        <v>16</v>
      </c>
      <c r="E37" s="934"/>
      <c r="F37" s="92">
        <f t="shared" ref="F37" si="9">SUM(F35:F36)</f>
        <v>50.199999999999996</v>
      </c>
      <c r="G37" s="92">
        <f t="shared" ref="G37:H37" si="10">SUM(G35:G36)</f>
        <v>52</v>
      </c>
      <c r="H37" s="133">
        <f t="shared" si="10"/>
        <v>55</v>
      </c>
      <c r="I37" s="21"/>
      <c r="J37" s="417"/>
      <c r="K37" s="11"/>
      <c r="L37" s="11"/>
      <c r="M37" s="11"/>
      <c r="N37" s="142"/>
    </row>
    <row r="38" spans="1:14" s="18" customFormat="1" ht="25.5">
      <c r="A38" s="1112" t="s">
        <v>1442</v>
      </c>
      <c r="B38" s="1085" t="s">
        <v>800</v>
      </c>
      <c r="C38" s="38">
        <v>1</v>
      </c>
      <c r="D38" s="121" t="s">
        <v>20</v>
      </c>
      <c r="E38" s="39" t="s">
        <v>1348</v>
      </c>
      <c r="F38" s="117">
        <v>164.9</v>
      </c>
      <c r="G38" s="117"/>
      <c r="H38" s="117"/>
      <c r="I38" s="21"/>
      <c r="J38" s="619" t="s">
        <v>1464</v>
      </c>
      <c r="K38" s="7" t="s">
        <v>1463</v>
      </c>
      <c r="L38" s="7"/>
      <c r="M38" s="7"/>
      <c r="N38" s="144" t="s">
        <v>28</v>
      </c>
    </row>
    <row r="39" spans="1:14" s="18" customFormat="1">
      <c r="A39" s="1112"/>
      <c r="B39" s="1056"/>
      <c r="C39" s="38">
        <v>1</v>
      </c>
      <c r="D39" s="121" t="s">
        <v>801</v>
      </c>
      <c r="E39" s="39" t="s">
        <v>769</v>
      </c>
      <c r="F39" s="85">
        <v>560.6</v>
      </c>
      <c r="G39" s="85">
        <v>600</v>
      </c>
      <c r="H39" s="85">
        <v>650</v>
      </c>
      <c r="I39" s="21"/>
      <c r="J39" s="619" t="s">
        <v>1550</v>
      </c>
      <c r="K39" s="7" t="s">
        <v>65</v>
      </c>
      <c r="L39" s="7" t="s">
        <v>65</v>
      </c>
      <c r="M39" s="7" t="s">
        <v>65</v>
      </c>
      <c r="N39" s="144" t="s">
        <v>28</v>
      </c>
    </row>
    <row r="40" spans="1:14" s="18" customFormat="1" ht="26.25" thickBot="1">
      <c r="A40" s="1112"/>
      <c r="B40" s="1056"/>
      <c r="C40" s="38">
        <v>1</v>
      </c>
      <c r="D40" s="80" t="s">
        <v>20</v>
      </c>
      <c r="E40" s="256" t="s">
        <v>802</v>
      </c>
      <c r="F40" s="85">
        <v>163.5</v>
      </c>
      <c r="G40" s="85">
        <v>150</v>
      </c>
      <c r="H40" s="85">
        <v>150</v>
      </c>
      <c r="I40" s="21"/>
      <c r="J40" s="619" t="s">
        <v>803</v>
      </c>
      <c r="K40" s="7" t="s">
        <v>65</v>
      </c>
      <c r="L40" s="7" t="s">
        <v>65</v>
      </c>
      <c r="M40" s="7" t="s">
        <v>65</v>
      </c>
      <c r="N40" s="144" t="s">
        <v>28</v>
      </c>
    </row>
    <row r="41" spans="1:14" ht="13.5" thickBot="1">
      <c r="A41" s="1112"/>
      <c r="B41" s="1085"/>
      <c r="C41" s="112"/>
      <c r="D41" s="976" t="s">
        <v>16</v>
      </c>
      <c r="E41" s="977"/>
      <c r="F41" s="133">
        <f t="shared" ref="F41" si="11">SUM(F38:F40)</f>
        <v>889</v>
      </c>
      <c r="G41" s="562">
        <f t="shared" ref="G41:H41" si="12">SUM(G38:G40)</f>
        <v>750</v>
      </c>
      <c r="H41" s="546">
        <f t="shared" si="12"/>
        <v>800</v>
      </c>
      <c r="I41" s="21"/>
      <c r="J41" s="417"/>
      <c r="K41" s="11"/>
      <c r="L41" s="11"/>
      <c r="M41" s="11"/>
      <c r="N41" s="59"/>
    </row>
    <row r="42" spans="1:14" s="18" customFormat="1">
      <c r="A42" s="1112" t="s">
        <v>1574</v>
      </c>
      <c r="B42" s="1085" t="s">
        <v>804</v>
      </c>
      <c r="C42" s="38">
        <v>1</v>
      </c>
      <c r="D42" s="185" t="s">
        <v>20</v>
      </c>
      <c r="E42" s="242" t="s">
        <v>1149</v>
      </c>
      <c r="F42" s="905">
        <v>6.6</v>
      </c>
      <c r="G42" s="117">
        <v>10</v>
      </c>
      <c r="H42" s="117">
        <v>10</v>
      </c>
      <c r="I42" s="21"/>
      <c r="J42" s="619" t="s">
        <v>805</v>
      </c>
      <c r="K42" s="7" t="s">
        <v>65</v>
      </c>
      <c r="L42" s="7" t="s">
        <v>65</v>
      </c>
      <c r="M42" s="7" t="s">
        <v>65</v>
      </c>
      <c r="N42" s="144" t="s">
        <v>28</v>
      </c>
    </row>
    <row r="43" spans="1:14" ht="13.5" thickBot="1">
      <c r="A43" s="1112"/>
      <c r="B43" s="1085"/>
      <c r="C43" s="34"/>
      <c r="D43" s="105"/>
      <c r="E43" s="89"/>
      <c r="F43" s="85"/>
      <c r="G43" s="85"/>
      <c r="H43" s="85"/>
      <c r="I43" s="21"/>
      <c r="J43" s="405"/>
      <c r="K43" s="7"/>
      <c r="L43" s="7"/>
      <c r="M43" s="7"/>
      <c r="N43" s="144"/>
    </row>
    <row r="44" spans="1:14" ht="13.5" thickBot="1">
      <c r="A44" s="1112"/>
      <c r="B44" s="1085"/>
      <c r="C44" s="112"/>
      <c r="D44" s="976" t="s">
        <v>16</v>
      </c>
      <c r="E44" s="977"/>
      <c r="F44" s="133">
        <f t="shared" ref="F44" si="13">SUM(F42:F43)</f>
        <v>6.6</v>
      </c>
      <c r="G44" s="562">
        <f t="shared" ref="G44:H44" si="14">SUM(G42:G43)</f>
        <v>10</v>
      </c>
      <c r="H44" s="546">
        <f t="shared" si="14"/>
        <v>10</v>
      </c>
      <c r="I44" s="21"/>
      <c r="J44" s="417"/>
      <c r="K44" s="11"/>
      <c r="L44" s="11"/>
      <c r="M44" s="11"/>
      <c r="N44" s="59"/>
    </row>
    <row r="45" spans="1:14" ht="38.25">
      <c r="A45" s="1112" t="s">
        <v>1573</v>
      </c>
      <c r="B45" s="1045" t="s">
        <v>806</v>
      </c>
      <c r="C45" s="76" t="s">
        <v>8</v>
      </c>
      <c r="D45" s="329" t="s">
        <v>20</v>
      </c>
      <c r="E45" s="242" t="s">
        <v>32</v>
      </c>
      <c r="F45" s="116">
        <v>10</v>
      </c>
      <c r="G45" s="116">
        <v>17</v>
      </c>
      <c r="H45" s="116">
        <v>18</v>
      </c>
      <c r="I45" s="21"/>
      <c r="J45" s="487" t="s">
        <v>958</v>
      </c>
      <c r="K45" s="7" t="s">
        <v>90</v>
      </c>
      <c r="L45" s="7" t="s">
        <v>7</v>
      </c>
      <c r="M45" s="7" t="s">
        <v>7</v>
      </c>
      <c r="N45" s="144" t="s">
        <v>28</v>
      </c>
    </row>
    <row r="46" spans="1:14" ht="89.25">
      <c r="A46" s="1112"/>
      <c r="B46" s="1046"/>
      <c r="C46" s="76" t="s">
        <v>8</v>
      </c>
      <c r="D46" s="122" t="s">
        <v>20</v>
      </c>
      <c r="E46" s="246" t="s">
        <v>1149</v>
      </c>
      <c r="F46" s="100"/>
      <c r="G46" s="149">
        <v>6</v>
      </c>
      <c r="H46" s="134">
        <v>6</v>
      </c>
      <c r="I46" s="21"/>
      <c r="J46" s="402" t="s">
        <v>807</v>
      </c>
      <c r="K46" s="7" t="s">
        <v>201</v>
      </c>
      <c r="L46" s="7" t="s">
        <v>201</v>
      </c>
      <c r="M46" s="7" t="s">
        <v>201</v>
      </c>
      <c r="N46" s="144" t="s">
        <v>28</v>
      </c>
    </row>
    <row r="47" spans="1:14" ht="25.5">
      <c r="A47" s="1112"/>
      <c r="B47" s="1046"/>
      <c r="C47" s="76" t="s">
        <v>8</v>
      </c>
      <c r="D47" s="122" t="s">
        <v>161</v>
      </c>
      <c r="E47" s="242" t="s">
        <v>808</v>
      </c>
      <c r="F47" s="100"/>
      <c r="G47" s="134"/>
      <c r="H47" s="134"/>
      <c r="I47" s="21"/>
      <c r="J47" s="402" t="s">
        <v>1833</v>
      </c>
      <c r="K47" s="7" t="s">
        <v>158</v>
      </c>
      <c r="L47" s="7"/>
      <c r="M47" s="7"/>
      <c r="N47" s="144" t="s">
        <v>28</v>
      </c>
    </row>
    <row r="48" spans="1:14" ht="25.5">
      <c r="A48" s="1112"/>
      <c r="B48" s="1046"/>
      <c r="C48" s="76" t="s">
        <v>8</v>
      </c>
      <c r="D48" s="122" t="s">
        <v>20</v>
      </c>
      <c r="E48" s="366" t="s">
        <v>1149</v>
      </c>
      <c r="F48" s="100">
        <v>2</v>
      </c>
      <c r="G48" s="134"/>
      <c r="H48" s="134"/>
      <c r="I48" s="21"/>
      <c r="J48" s="524" t="s">
        <v>1014</v>
      </c>
      <c r="K48" s="7" t="s">
        <v>8</v>
      </c>
      <c r="L48" s="7"/>
      <c r="M48" s="7"/>
      <c r="N48" s="144" t="s">
        <v>28</v>
      </c>
    </row>
    <row r="49" spans="1:14">
      <c r="A49" s="1112"/>
      <c r="B49" s="1046"/>
      <c r="C49" s="76" t="s">
        <v>8</v>
      </c>
      <c r="D49" s="121" t="s">
        <v>161</v>
      </c>
      <c r="E49" s="121" t="s">
        <v>808</v>
      </c>
      <c r="F49" s="149">
        <v>51</v>
      </c>
      <c r="G49" s="150">
        <v>40</v>
      </c>
      <c r="H49" s="134">
        <v>45</v>
      </c>
      <c r="I49" s="21"/>
      <c r="J49" s="402" t="s">
        <v>1064</v>
      </c>
      <c r="K49" s="7"/>
      <c r="L49" s="7"/>
      <c r="M49" s="7"/>
      <c r="N49" s="63" t="s">
        <v>28</v>
      </c>
    </row>
    <row r="50" spans="1:14" ht="13.5" thickBot="1">
      <c r="A50" s="1112"/>
      <c r="B50" s="1046"/>
      <c r="C50" s="76" t="s">
        <v>8</v>
      </c>
      <c r="D50" s="121" t="s">
        <v>20</v>
      </c>
      <c r="E50" s="151" t="s">
        <v>1149</v>
      </c>
      <c r="F50" s="149">
        <v>109.7</v>
      </c>
      <c r="G50" s="150">
        <v>200</v>
      </c>
      <c r="H50" s="134">
        <v>200</v>
      </c>
      <c r="I50" s="21"/>
      <c r="J50" s="402" t="s">
        <v>1064</v>
      </c>
      <c r="K50" s="7"/>
      <c r="L50" s="7"/>
      <c r="M50" s="7"/>
      <c r="N50" s="63" t="s">
        <v>28</v>
      </c>
    </row>
    <row r="51" spans="1:14" ht="13.5" thickBot="1">
      <c r="A51" s="1112"/>
      <c r="B51" s="1047"/>
      <c r="C51" s="76"/>
      <c r="D51" s="933" t="s">
        <v>16</v>
      </c>
      <c r="E51" s="934"/>
      <c r="F51" s="92">
        <f t="shared" ref="F51:H51" si="15">SUM(F45:F50)</f>
        <v>172.7</v>
      </c>
      <c r="G51" s="92">
        <f t="shared" si="15"/>
        <v>263</v>
      </c>
      <c r="H51" s="133">
        <f t="shared" si="15"/>
        <v>269</v>
      </c>
      <c r="I51" s="21"/>
      <c r="J51" s="417"/>
      <c r="K51" s="11"/>
      <c r="L51" s="11"/>
      <c r="M51" s="11"/>
      <c r="N51" s="142"/>
    </row>
    <row r="52" spans="1:14" ht="63.75">
      <c r="A52" s="1040" t="s">
        <v>1572</v>
      </c>
      <c r="B52" s="1085" t="s">
        <v>810</v>
      </c>
      <c r="C52" s="178">
        <v>1</v>
      </c>
      <c r="D52" s="232" t="s">
        <v>20</v>
      </c>
      <c r="E52" s="242" t="s">
        <v>811</v>
      </c>
      <c r="F52" s="97">
        <v>441.1</v>
      </c>
      <c r="G52" s="97">
        <v>460</v>
      </c>
      <c r="H52" s="85">
        <v>460</v>
      </c>
      <c r="I52" s="21" t="s">
        <v>809</v>
      </c>
      <c r="J52" s="22" t="s">
        <v>812</v>
      </c>
      <c r="K52" s="381" t="s">
        <v>1357</v>
      </c>
      <c r="L52" s="7" t="s">
        <v>959</v>
      </c>
      <c r="M52" s="7" t="s">
        <v>959</v>
      </c>
      <c r="N52" s="144" t="s">
        <v>28</v>
      </c>
    </row>
    <row r="53" spans="1:14" ht="13.5" thickBot="1">
      <c r="A53" s="1040"/>
      <c r="B53" s="1085"/>
      <c r="C53" s="178">
        <v>1</v>
      </c>
      <c r="D53" s="371"/>
      <c r="E53" s="367"/>
      <c r="F53" s="132"/>
      <c r="G53" s="132"/>
      <c r="H53" s="430"/>
      <c r="I53" s="21"/>
      <c r="J53" s="402"/>
      <c r="K53" s="7"/>
      <c r="L53" s="7"/>
      <c r="M53" s="7"/>
      <c r="N53" s="144"/>
    </row>
    <row r="54" spans="1:14" ht="13.5" thickBot="1">
      <c r="A54" s="1040"/>
      <c r="B54" s="1085"/>
      <c r="C54" s="178"/>
      <c r="D54" s="933" t="s">
        <v>16</v>
      </c>
      <c r="E54" s="934"/>
      <c r="F54" s="92">
        <f t="shared" ref="F54" si="16">SUM(F52:F53)</f>
        <v>441.1</v>
      </c>
      <c r="G54" s="92">
        <f t="shared" ref="G54:H54" si="17">SUM(G52:G53)</f>
        <v>460</v>
      </c>
      <c r="H54" s="133">
        <f t="shared" si="17"/>
        <v>460</v>
      </c>
      <c r="I54" s="21"/>
      <c r="J54" s="417"/>
      <c r="K54" s="11"/>
      <c r="L54" s="11"/>
      <c r="M54" s="11"/>
      <c r="N54" s="142"/>
    </row>
    <row r="55" spans="1:14" ht="38.25">
      <c r="A55" s="1169" t="s">
        <v>1571</v>
      </c>
      <c r="B55" s="1065" t="s">
        <v>813</v>
      </c>
      <c r="C55" s="17" t="s">
        <v>8</v>
      </c>
      <c r="D55" s="84" t="s">
        <v>20</v>
      </c>
      <c r="E55" s="242" t="s">
        <v>789</v>
      </c>
      <c r="F55" s="97"/>
      <c r="G55" s="97"/>
      <c r="H55" s="85"/>
      <c r="I55" s="21" t="s">
        <v>1631</v>
      </c>
      <c r="J55" s="487" t="s">
        <v>814</v>
      </c>
      <c r="K55" s="7" t="s">
        <v>8</v>
      </c>
      <c r="L55" s="7" t="s">
        <v>8</v>
      </c>
      <c r="M55" s="7" t="s">
        <v>8</v>
      </c>
      <c r="N55" s="144" t="s">
        <v>28</v>
      </c>
    </row>
    <row r="56" spans="1:14" ht="25.5">
      <c r="A56" s="1170"/>
      <c r="B56" s="1267"/>
      <c r="C56" s="17" t="s">
        <v>8</v>
      </c>
      <c r="D56" s="215" t="s">
        <v>20</v>
      </c>
      <c r="E56" s="334"/>
      <c r="F56" s="97"/>
      <c r="G56" s="97"/>
      <c r="H56" s="85"/>
      <c r="I56" s="21"/>
      <c r="J56" s="487" t="s">
        <v>815</v>
      </c>
      <c r="K56" s="7" t="s">
        <v>14</v>
      </c>
      <c r="L56" s="7" t="s">
        <v>14</v>
      </c>
      <c r="M56" s="7" t="s">
        <v>14</v>
      </c>
      <c r="N56" s="144" t="s">
        <v>28</v>
      </c>
    </row>
    <row r="57" spans="1:14" ht="38.25">
      <c r="A57" s="1170"/>
      <c r="B57" s="1267"/>
      <c r="C57" s="9" t="s">
        <v>8</v>
      </c>
      <c r="D57" s="66" t="s">
        <v>20</v>
      </c>
      <c r="E57" s="147"/>
      <c r="F57" s="149"/>
      <c r="G57" s="149"/>
      <c r="H57" s="134"/>
      <c r="I57" s="21"/>
      <c r="J57" s="487" t="s">
        <v>816</v>
      </c>
      <c r="K57" s="7" t="s">
        <v>9</v>
      </c>
      <c r="L57" s="7" t="s">
        <v>9</v>
      </c>
      <c r="M57" s="7" t="s">
        <v>9</v>
      </c>
      <c r="N57" s="144" t="s">
        <v>28</v>
      </c>
    </row>
    <row r="58" spans="1:14" ht="51.75" thickBot="1">
      <c r="A58" s="1170"/>
      <c r="B58" s="1267"/>
      <c r="C58" s="9" t="s">
        <v>8</v>
      </c>
      <c r="D58" s="66" t="s">
        <v>20</v>
      </c>
      <c r="E58" s="246"/>
      <c r="F58" s="346"/>
      <c r="G58" s="346"/>
      <c r="H58" s="90"/>
      <c r="I58" s="21"/>
      <c r="J58" s="487" t="s">
        <v>817</v>
      </c>
      <c r="K58" s="7" t="s">
        <v>9</v>
      </c>
      <c r="L58" s="7" t="s">
        <v>9</v>
      </c>
      <c r="M58" s="7" t="s">
        <v>9</v>
      </c>
      <c r="N58" s="144" t="s">
        <v>28</v>
      </c>
    </row>
    <row r="59" spans="1:14" ht="13.5" thickBot="1">
      <c r="A59" s="1171"/>
      <c r="B59" s="1268"/>
      <c r="C59" s="9"/>
      <c r="D59" s="952" t="s">
        <v>16</v>
      </c>
      <c r="E59" s="975"/>
      <c r="F59" s="92">
        <f t="shared" ref="F59" si="18">SUM(F55:F56)</f>
        <v>0</v>
      </c>
      <c r="G59" s="92">
        <f t="shared" ref="G59:H59" si="19">SUM(G55:G56)</f>
        <v>0</v>
      </c>
      <c r="H59" s="133">
        <f t="shared" si="19"/>
        <v>0</v>
      </c>
      <c r="I59" s="21"/>
      <c r="J59" s="417"/>
      <c r="K59" s="11"/>
      <c r="L59" s="11"/>
      <c r="M59" s="11"/>
      <c r="N59" s="142"/>
    </row>
    <row r="60" spans="1:14" ht="38.25">
      <c r="A60" s="1169" t="s">
        <v>1570</v>
      </c>
      <c r="B60" s="1065" t="s">
        <v>818</v>
      </c>
      <c r="C60" s="17" t="s">
        <v>8</v>
      </c>
      <c r="D60" s="84" t="s">
        <v>20</v>
      </c>
      <c r="E60" s="242" t="s">
        <v>789</v>
      </c>
      <c r="F60" s="97"/>
      <c r="G60" s="97"/>
      <c r="H60" s="85"/>
      <c r="I60" s="21" t="s">
        <v>1630</v>
      </c>
      <c r="J60" s="402" t="s">
        <v>819</v>
      </c>
      <c r="K60" s="7" t="s">
        <v>11</v>
      </c>
      <c r="L60" s="7" t="s">
        <v>11</v>
      </c>
      <c r="M60" s="7" t="s">
        <v>11</v>
      </c>
      <c r="N60" s="144" t="s">
        <v>28</v>
      </c>
    </row>
    <row r="61" spans="1:14" ht="13.5" thickBot="1">
      <c r="A61" s="1170"/>
      <c r="B61" s="1267"/>
      <c r="C61" s="17"/>
      <c r="D61" s="147"/>
      <c r="E61" s="242"/>
      <c r="F61" s="97"/>
      <c r="G61" s="97"/>
      <c r="H61" s="85"/>
      <c r="I61" s="21"/>
      <c r="J61" s="402"/>
      <c r="K61" s="7"/>
      <c r="L61" s="7"/>
      <c r="M61" s="7"/>
      <c r="N61" s="144"/>
    </row>
    <row r="62" spans="1:14" ht="13.5" thickBot="1">
      <c r="A62" s="1171"/>
      <c r="B62" s="1268"/>
      <c r="C62" s="9"/>
      <c r="D62" s="952" t="s">
        <v>16</v>
      </c>
      <c r="E62" s="975"/>
      <c r="F62" s="92">
        <f t="shared" ref="F62" si="20">SUM(F60:F61)</f>
        <v>0</v>
      </c>
      <c r="G62" s="92">
        <f t="shared" ref="G62:H62" si="21">SUM(G60:G61)</f>
        <v>0</v>
      </c>
      <c r="H62" s="133">
        <f t="shared" si="21"/>
        <v>0</v>
      </c>
      <c r="I62" s="21"/>
      <c r="J62" s="417"/>
      <c r="K62" s="11"/>
      <c r="L62" s="11"/>
      <c r="M62" s="11"/>
      <c r="N62" s="142"/>
    </row>
    <row r="63" spans="1:14" s="26" customFormat="1" ht="51">
      <c r="A63" s="1112" t="s">
        <v>1569</v>
      </c>
      <c r="B63" s="1034" t="s">
        <v>820</v>
      </c>
      <c r="C63" s="34">
        <v>1</v>
      </c>
      <c r="D63" s="78" t="s">
        <v>20</v>
      </c>
      <c r="E63" s="39" t="s">
        <v>32</v>
      </c>
      <c r="F63" s="146">
        <v>10</v>
      </c>
      <c r="G63" s="97">
        <v>10</v>
      </c>
      <c r="H63" s="85">
        <v>10</v>
      </c>
      <c r="I63" s="21"/>
      <c r="J63" s="487" t="s">
        <v>821</v>
      </c>
      <c r="K63" s="87">
        <v>10</v>
      </c>
      <c r="L63" s="87">
        <v>10</v>
      </c>
      <c r="M63" s="87">
        <v>10</v>
      </c>
      <c r="N63" s="372" t="s">
        <v>28</v>
      </c>
    </row>
    <row r="64" spans="1:14" s="26" customFormat="1" ht="39" thickBot="1">
      <c r="A64" s="1112"/>
      <c r="B64" s="1035"/>
      <c r="C64" s="247">
        <v>1</v>
      </c>
      <c r="D64" s="131" t="s">
        <v>20</v>
      </c>
      <c r="E64" s="246" t="s">
        <v>32</v>
      </c>
      <c r="F64" s="149">
        <v>1</v>
      </c>
      <c r="G64" s="149">
        <v>1</v>
      </c>
      <c r="H64" s="134">
        <v>1</v>
      </c>
      <c r="I64" s="21"/>
      <c r="J64" s="487" t="s">
        <v>822</v>
      </c>
      <c r="K64" s="87">
        <v>3</v>
      </c>
      <c r="L64" s="87">
        <v>3</v>
      </c>
      <c r="M64" s="87">
        <v>3</v>
      </c>
      <c r="N64" s="63" t="s">
        <v>28</v>
      </c>
    </row>
    <row r="65" spans="1:14" s="18" customFormat="1" ht="13.5" thickBot="1">
      <c r="A65" s="1112"/>
      <c r="B65" s="1036"/>
      <c r="C65" s="178"/>
      <c r="D65" s="952" t="s">
        <v>16</v>
      </c>
      <c r="E65" s="953"/>
      <c r="F65" s="96">
        <f t="shared" ref="F65:H65" si="22">SUM(F63:F64)</f>
        <v>11</v>
      </c>
      <c r="G65" s="96">
        <f t="shared" si="22"/>
        <v>11</v>
      </c>
      <c r="H65" s="133">
        <f t="shared" si="22"/>
        <v>11</v>
      </c>
      <c r="I65" s="21"/>
      <c r="J65" s="417"/>
      <c r="K65" s="11"/>
      <c r="L65" s="11"/>
      <c r="M65" s="11"/>
      <c r="N65" s="63"/>
    </row>
    <row r="66" spans="1:14" s="18" customFormat="1" ht="25.5">
      <c r="A66" s="1040" t="s">
        <v>1568</v>
      </c>
      <c r="B66" s="1045" t="s">
        <v>823</v>
      </c>
      <c r="C66" s="252" t="s">
        <v>106</v>
      </c>
      <c r="D66" s="121" t="s">
        <v>20</v>
      </c>
      <c r="E66" s="255" t="s">
        <v>808</v>
      </c>
      <c r="F66" s="146">
        <v>124.2</v>
      </c>
      <c r="G66" s="113">
        <v>128</v>
      </c>
      <c r="H66" s="117">
        <v>133</v>
      </c>
      <c r="I66" s="21"/>
      <c r="J66" s="524" t="s">
        <v>1006</v>
      </c>
      <c r="K66" s="7" t="s">
        <v>824</v>
      </c>
      <c r="L66" s="7" t="s">
        <v>824</v>
      </c>
      <c r="M66" s="7" t="s">
        <v>824</v>
      </c>
      <c r="N66" s="144" t="s">
        <v>825</v>
      </c>
    </row>
    <row r="67" spans="1:14" s="18" customFormat="1" ht="25.5">
      <c r="A67" s="1040"/>
      <c r="B67" s="1046"/>
      <c r="C67" s="61" t="s">
        <v>106</v>
      </c>
      <c r="D67" s="121" t="s">
        <v>20</v>
      </c>
      <c r="E67" s="39" t="s">
        <v>808</v>
      </c>
      <c r="F67" s="346"/>
      <c r="G67" s="95"/>
      <c r="H67" s="90"/>
      <c r="I67" s="21"/>
      <c r="J67" s="524" t="s">
        <v>1005</v>
      </c>
      <c r="K67" s="7" t="s">
        <v>168</v>
      </c>
      <c r="L67" s="7" t="s">
        <v>168</v>
      </c>
      <c r="M67" s="7" t="s">
        <v>168</v>
      </c>
      <c r="N67" s="144" t="s">
        <v>825</v>
      </c>
    </row>
    <row r="68" spans="1:14" s="18" customFormat="1" ht="26.25" thickBot="1">
      <c r="A68" s="1040"/>
      <c r="B68" s="1046"/>
      <c r="C68" s="77" t="s">
        <v>106</v>
      </c>
      <c r="D68" s="80" t="s">
        <v>20</v>
      </c>
      <c r="E68" s="55" t="s">
        <v>808</v>
      </c>
      <c r="F68" s="149"/>
      <c r="G68" s="150"/>
      <c r="H68" s="134"/>
      <c r="I68" s="21"/>
      <c r="J68" s="524" t="s">
        <v>1007</v>
      </c>
      <c r="K68" s="7" t="s">
        <v>8</v>
      </c>
      <c r="L68" s="7" t="s">
        <v>8</v>
      </c>
      <c r="M68" s="7" t="s">
        <v>8</v>
      </c>
      <c r="N68" s="144" t="s">
        <v>825</v>
      </c>
    </row>
    <row r="69" spans="1:14" s="18" customFormat="1" ht="13.5" thickBot="1">
      <c r="A69" s="1040"/>
      <c r="B69" s="1047"/>
      <c r="C69" s="386"/>
      <c r="D69" s="956" t="s">
        <v>16</v>
      </c>
      <c r="E69" s="1027"/>
      <c r="F69" s="92">
        <f>SUM(F66:F68)</f>
        <v>124.2</v>
      </c>
      <c r="G69" s="96">
        <f t="shared" ref="G69:H69" si="23">SUM(G66:G68)</f>
        <v>128</v>
      </c>
      <c r="H69" s="133">
        <f t="shared" si="23"/>
        <v>133</v>
      </c>
      <c r="I69" s="21"/>
      <c r="J69" s="524"/>
      <c r="K69" s="7"/>
      <c r="L69" s="7"/>
      <c r="M69" s="7"/>
      <c r="N69" s="144"/>
    </row>
    <row r="70" spans="1:14" ht="76.5">
      <c r="A70" s="1040" t="s">
        <v>1567</v>
      </c>
      <c r="B70" s="1047" t="s">
        <v>826</v>
      </c>
      <c r="C70" s="61" t="s">
        <v>8</v>
      </c>
      <c r="D70" s="78" t="s">
        <v>26</v>
      </c>
      <c r="E70" s="39" t="s">
        <v>827</v>
      </c>
      <c r="F70" s="97">
        <v>13.3</v>
      </c>
      <c r="G70" s="97">
        <v>14</v>
      </c>
      <c r="H70" s="117">
        <v>15</v>
      </c>
      <c r="I70" s="21"/>
      <c r="J70" s="487" t="s">
        <v>828</v>
      </c>
      <c r="K70" s="7" t="s">
        <v>65</v>
      </c>
      <c r="L70" s="7" t="s">
        <v>65</v>
      </c>
      <c r="M70" s="7" t="s">
        <v>65</v>
      </c>
      <c r="N70" s="144" t="s">
        <v>28</v>
      </c>
    </row>
    <row r="71" spans="1:14" ht="13.5" thickBot="1">
      <c r="A71" s="1040"/>
      <c r="B71" s="974"/>
      <c r="C71" s="77"/>
      <c r="D71" s="127"/>
      <c r="E71" s="39"/>
      <c r="F71" s="132"/>
      <c r="G71" s="132"/>
      <c r="H71" s="430"/>
      <c r="I71" s="21"/>
      <c r="J71" s="402"/>
      <c r="K71" s="7"/>
      <c r="L71" s="7"/>
      <c r="M71" s="7"/>
      <c r="N71" s="144"/>
    </row>
    <row r="72" spans="1:14" ht="13.5" thickBot="1">
      <c r="A72" s="1112"/>
      <c r="B72" s="932"/>
      <c r="C72" s="76"/>
      <c r="D72" s="933" t="s">
        <v>16</v>
      </c>
      <c r="E72" s="934"/>
      <c r="F72" s="92">
        <f t="shared" ref="F72" si="24">SUM(F70+F71)</f>
        <v>13.3</v>
      </c>
      <c r="G72" s="92">
        <f t="shared" ref="G72:H72" si="25">SUM(G70+G71)</f>
        <v>14</v>
      </c>
      <c r="H72" s="133">
        <f t="shared" si="25"/>
        <v>15</v>
      </c>
      <c r="I72" s="21"/>
      <c r="J72" s="417"/>
      <c r="K72" s="11"/>
      <c r="L72" s="11"/>
      <c r="M72" s="11"/>
      <c r="N72" s="142"/>
    </row>
    <row r="73" spans="1:14" ht="38.25">
      <c r="A73" s="1170" t="s">
        <v>1566</v>
      </c>
      <c r="B73" s="932" t="s">
        <v>829</v>
      </c>
      <c r="C73" s="77" t="s">
        <v>8</v>
      </c>
      <c r="D73" s="233" t="s">
        <v>26</v>
      </c>
      <c r="E73" s="39" t="s">
        <v>830</v>
      </c>
      <c r="F73" s="97">
        <v>21.4</v>
      </c>
      <c r="G73" s="97">
        <v>26</v>
      </c>
      <c r="H73" s="85">
        <v>28</v>
      </c>
      <c r="I73" s="21"/>
      <c r="J73" s="487" t="s">
        <v>831</v>
      </c>
      <c r="K73" s="7" t="s">
        <v>1292</v>
      </c>
      <c r="L73" s="7" t="s">
        <v>1292</v>
      </c>
      <c r="M73" s="7" t="s">
        <v>1293</v>
      </c>
      <c r="N73" s="144" t="s">
        <v>28</v>
      </c>
    </row>
    <row r="74" spans="1:14" ht="13.5" thickBot="1">
      <c r="A74" s="1170"/>
      <c r="B74" s="932"/>
      <c r="C74" s="77"/>
      <c r="D74" s="127"/>
      <c r="E74" s="39"/>
      <c r="F74" s="132"/>
      <c r="G74" s="132"/>
      <c r="H74" s="430"/>
      <c r="I74" s="21"/>
      <c r="J74" s="405"/>
      <c r="K74" s="77"/>
      <c r="L74" s="77"/>
      <c r="M74" s="77"/>
      <c r="N74" s="144"/>
    </row>
    <row r="75" spans="1:14" ht="13.5" thickBot="1">
      <c r="A75" s="1171"/>
      <c r="B75" s="932"/>
      <c r="C75" s="76"/>
      <c r="D75" s="933" t="s">
        <v>16</v>
      </c>
      <c r="E75" s="934"/>
      <c r="F75" s="92">
        <f t="shared" ref="F75" si="26">SUM(F73+F74)</f>
        <v>21.4</v>
      </c>
      <c r="G75" s="92">
        <f t="shared" ref="G75:H75" si="27">SUM(G73+G74)</f>
        <v>26</v>
      </c>
      <c r="H75" s="133">
        <f t="shared" si="27"/>
        <v>28</v>
      </c>
      <c r="I75" s="21"/>
      <c r="J75" s="417"/>
      <c r="K75" s="11"/>
      <c r="L75" s="11"/>
      <c r="M75" s="11"/>
      <c r="N75" s="142"/>
    </row>
    <row r="76" spans="1:14" ht="38.25">
      <c r="A76" s="1253" t="s">
        <v>1565</v>
      </c>
      <c r="B76" s="1256" t="s">
        <v>833</v>
      </c>
      <c r="C76" s="178">
        <v>1</v>
      </c>
      <c r="D76" s="329" t="s">
        <v>26</v>
      </c>
      <c r="E76" s="242" t="s">
        <v>834</v>
      </c>
      <c r="F76" s="146">
        <v>47.9</v>
      </c>
      <c r="G76" s="113">
        <v>61.7</v>
      </c>
      <c r="H76" s="117">
        <v>66.5</v>
      </c>
      <c r="I76" s="21" t="s">
        <v>832</v>
      </c>
      <c r="J76" s="413" t="s">
        <v>1090</v>
      </c>
      <c r="K76" s="103">
        <v>3</v>
      </c>
      <c r="L76" s="103">
        <v>3</v>
      </c>
      <c r="M76" s="103">
        <v>3</v>
      </c>
      <c r="N76" s="144" t="s">
        <v>28</v>
      </c>
    </row>
    <row r="77" spans="1:14" ht="39" thickBot="1">
      <c r="A77" s="1254"/>
      <c r="B77" s="1256"/>
      <c r="C77" s="247">
        <v>1</v>
      </c>
      <c r="D77" s="131" t="s">
        <v>20</v>
      </c>
      <c r="E77" s="242" t="s">
        <v>1149</v>
      </c>
      <c r="F77" s="149">
        <v>2</v>
      </c>
      <c r="G77" s="150">
        <v>2.5</v>
      </c>
      <c r="H77" s="134">
        <v>2.5</v>
      </c>
      <c r="I77" s="21"/>
      <c r="J77" s="413" t="s">
        <v>1355</v>
      </c>
      <c r="K77" s="7" t="s">
        <v>12</v>
      </c>
      <c r="L77" s="7" t="s">
        <v>11</v>
      </c>
      <c r="M77" s="7" t="s">
        <v>11</v>
      </c>
      <c r="N77" s="144" t="s">
        <v>28</v>
      </c>
    </row>
    <row r="78" spans="1:14" s="18" customFormat="1" ht="13.5" thickBot="1">
      <c r="A78" s="1255"/>
      <c r="B78" s="1256"/>
      <c r="C78" s="178"/>
      <c r="D78" s="933" t="s">
        <v>16</v>
      </c>
      <c r="E78" s="934"/>
      <c r="F78" s="92">
        <f t="shared" ref="F78" si="28">SUM(F76+F77)</f>
        <v>49.9</v>
      </c>
      <c r="G78" s="92">
        <f t="shared" ref="G78:H78" si="29">SUM(G76+G77)</f>
        <v>64.2</v>
      </c>
      <c r="H78" s="133">
        <f t="shared" si="29"/>
        <v>69</v>
      </c>
      <c r="I78" s="21"/>
      <c r="J78" s="413"/>
      <c r="K78" s="103"/>
      <c r="L78" s="7"/>
      <c r="M78" s="7"/>
      <c r="N78" s="142"/>
    </row>
    <row r="79" spans="1:14">
      <c r="A79" s="1112" t="s">
        <v>1564</v>
      </c>
      <c r="B79" s="1113" t="s">
        <v>836</v>
      </c>
      <c r="C79" s="76" t="s">
        <v>8</v>
      </c>
      <c r="D79" s="129" t="s">
        <v>20</v>
      </c>
      <c r="E79" s="242" t="s">
        <v>527</v>
      </c>
      <c r="F79" s="146">
        <v>10.5</v>
      </c>
      <c r="G79" s="146">
        <v>13</v>
      </c>
      <c r="H79" s="117">
        <v>14</v>
      </c>
      <c r="I79" s="21" t="s">
        <v>835</v>
      </c>
      <c r="J79" s="487" t="s">
        <v>977</v>
      </c>
      <c r="K79" s="7" t="s">
        <v>11</v>
      </c>
      <c r="L79" s="7" t="s">
        <v>9</v>
      </c>
      <c r="M79" s="7" t="s">
        <v>9</v>
      </c>
      <c r="N79" s="144" t="s">
        <v>28</v>
      </c>
    </row>
    <row r="80" spans="1:14" ht="13.5" thickBot="1">
      <c r="A80" s="1112"/>
      <c r="B80" s="1114"/>
      <c r="C80" s="76"/>
      <c r="D80" s="129"/>
      <c r="E80" s="242"/>
      <c r="F80" s="132"/>
      <c r="G80" s="132"/>
      <c r="H80" s="430"/>
      <c r="I80" s="21"/>
      <c r="J80" s="413"/>
      <c r="K80" s="7"/>
      <c r="L80" s="7"/>
      <c r="M80" s="7"/>
      <c r="N80" s="144"/>
    </row>
    <row r="81" spans="1:14" ht="13.5" thickBot="1">
      <c r="A81" s="1112"/>
      <c r="B81" s="1084"/>
      <c r="C81" s="76"/>
      <c r="D81" s="933" t="s">
        <v>16</v>
      </c>
      <c r="E81" s="934"/>
      <c r="F81" s="92">
        <f t="shared" ref="F81" si="30">SUM(F79+F80)</f>
        <v>10.5</v>
      </c>
      <c r="G81" s="92">
        <f t="shared" ref="G81:H81" si="31">SUM(G79+G80)</f>
        <v>13</v>
      </c>
      <c r="H81" s="133">
        <f t="shared" si="31"/>
        <v>14</v>
      </c>
      <c r="I81" s="21"/>
      <c r="J81" s="405"/>
      <c r="K81" s="11"/>
      <c r="L81" s="11"/>
      <c r="M81" s="11"/>
      <c r="N81" s="142"/>
    </row>
    <row r="82" spans="1:14">
      <c r="A82" s="1112" t="s">
        <v>1563</v>
      </c>
      <c r="B82" s="1113" t="s">
        <v>837</v>
      </c>
      <c r="C82" s="76" t="s">
        <v>8</v>
      </c>
      <c r="D82" s="129" t="s">
        <v>26</v>
      </c>
      <c r="E82" s="242" t="s">
        <v>830</v>
      </c>
      <c r="F82" s="146">
        <v>8</v>
      </c>
      <c r="G82" s="146">
        <v>8</v>
      </c>
      <c r="H82" s="117">
        <v>8</v>
      </c>
      <c r="I82" s="21"/>
      <c r="J82" s="487"/>
      <c r="K82" s="7"/>
      <c r="L82" s="7"/>
      <c r="M82" s="7"/>
      <c r="N82" s="144" t="s">
        <v>28</v>
      </c>
    </row>
    <row r="83" spans="1:14" ht="13.5" thickBot="1">
      <c r="A83" s="1112"/>
      <c r="B83" s="1114"/>
      <c r="C83" s="76" t="s">
        <v>8</v>
      </c>
      <c r="D83" s="129" t="s">
        <v>20</v>
      </c>
      <c r="E83" s="242" t="s">
        <v>1149</v>
      </c>
      <c r="F83" s="132">
        <v>0.3</v>
      </c>
      <c r="G83" s="132">
        <v>0.4</v>
      </c>
      <c r="H83" s="430">
        <v>0.5</v>
      </c>
      <c r="I83" s="21"/>
      <c r="J83" s="405" t="s">
        <v>838</v>
      </c>
      <c r="K83" s="7" t="s">
        <v>355</v>
      </c>
      <c r="L83" s="7" t="s">
        <v>355</v>
      </c>
      <c r="M83" s="7" t="s">
        <v>355</v>
      </c>
      <c r="N83" s="144" t="s">
        <v>28</v>
      </c>
    </row>
    <row r="84" spans="1:14" ht="13.5" thickBot="1">
      <c r="A84" s="1112"/>
      <c r="B84" s="1084"/>
      <c r="C84" s="76"/>
      <c r="D84" s="933" t="s">
        <v>16</v>
      </c>
      <c r="E84" s="934"/>
      <c r="F84" s="92">
        <f t="shared" ref="F84" si="32">SUM(F82+F83)</f>
        <v>8.3000000000000007</v>
      </c>
      <c r="G84" s="92">
        <f t="shared" ref="G84:H84" si="33">SUM(G82+G83)</f>
        <v>8.4</v>
      </c>
      <c r="H84" s="133">
        <f t="shared" si="33"/>
        <v>8.5</v>
      </c>
      <c r="I84" s="21"/>
      <c r="J84" s="405"/>
      <c r="K84" s="11"/>
      <c r="L84" s="11"/>
      <c r="M84" s="11"/>
      <c r="N84" s="142"/>
    </row>
    <row r="85" spans="1:14" ht="70.150000000000006" customHeight="1">
      <c r="A85" s="1112" t="s">
        <v>1562</v>
      </c>
      <c r="B85" s="932" t="s">
        <v>839</v>
      </c>
      <c r="C85" s="76" t="s">
        <v>8</v>
      </c>
      <c r="D85" s="131" t="s">
        <v>26</v>
      </c>
      <c r="E85" s="242" t="s">
        <v>137</v>
      </c>
      <c r="F85" s="146">
        <v>8.9</v>
      </c>
      <c r="G85" s="146">
        <v>8</v>
      </c>
      <c r="H85" s="117">
        <v>9</v>
      </c>
      <c r="I85" s="21"/>
      <c r="J85" s="405" t="s">
        <v>840</v>
      </c>
      <c r="K85" s="103">
        <v>2</v>
      </c>
      <c r="L85" s="103">
        <v>2</v>
      </c>
      <c r="M85" s="103">
        <v>2</v>
      </c>
      <c r="N85" s="144" t="s">
        <v>28</v>
      </c>
    </row>
    <row r="86" spans="1:14" ht="39" thickBot="1">
      <c r="A86" s="1112"/>
      <c r="B86" s="932"/>
      <c r="C86" s="76" t="s">
        <v>8</v>
      </c>
      <c r="D86" s="129"/>
      <c r="E86" s="367"/>
      <c r="F86" s="156"/>
      <c r="G86" s="156"/>
      <c r="H86" s="473"/>
      <c r="I86" s="21"/>
      <c r="J86" s="405" t="s">
        <v>841</v>
      </c>
      <c r="K86" s="103">
        <v>1</v>
      </c>
      <c r="L86" s="103">
        <v>1</v>
      </c>
      <c r="M86" s="103">
        <v>1</v>
      </c>
      <c r="N86" s="144" t="s">
        <v>28</v>
      </c>
    </row>
    <row r="87" spans="1:14" ht="13.5" thickBot="1">
      <c r="A87" s="1112"/>
      <c r="B87" s="932"/>
      <c r="C87" s="76"/>
      <c r="D87" s="933" t="s">
        <v>16</v>
      </c>
      <c r="E87" s="934"/>
      <c r="F87" s="92">
        <f t="shared" ref="F87" si="34">SUM(F85+F86)</f>
        <v>8.9</v>
      </c>
      <c r="G87" s="92">
        <f t="shared" ref="G87:H87" si="35">SUM(G85+G86)</f>
        <v>8</v>
      </c>
      <c r="H87" s="133">
        <f t="shared" si="35"/>
        <v>9</v>
      </c>
      <c r="I87" s="21"/>
      <c r="J87" s="417"/>
      <c r="K87" s="11"/>
      <c r="L87" s="11"/>
      <c r="M87" s="11"/>
      <c r="N87" s="142"/>
    </row>
    <row r="88" spans="1:14" ht="25.5">
      <c r="A88" s="1171" t="s">
        <v>1561</v>
      </c>
      <c r="B88" s="932" t="s">
        <v>842</v>
      </c>
      <c r="C88" s="76" t="s">
        <v>8</v>
      </c>
      <c r="D88" s="131" t="s">
        <v>26</v>
      </c>
      <c r="E88" s="375" t="s">
        <v>1799</v>
      </c>
      <c r="F88" s="146">
        <v>16.7</v>
      </c>
      <c r="G88" s="146">
        <v>20</v>
      </c>
      <c r="H88" s="117">
        <v>21</v>
      </c>
      <c r="I88" s="21"/>
      <c r="J88" s="487" t="s">
        <v>1638</v>
      </c>
      <c r="K88" s="7" t="s">
        <v>65</v>
      </c>
      <c r="L88" s="7" t="s">
        <v>65</v>
      </c>
      <c r="M88" s="7" t="s">
        <v>65</v>
      </c>
      <c r="N88" s="144" t="s">
        <v>28</v>
      </c>
    </row>
    <row r="89" spans="1:14" ht="13.5" thickBot="1">
      <c r="A89" s="1112"/>
      <c r="B89" s="932"/>
      <c r="C89" s="76"/>
      <c r="D89" s="129"/>
      <c r="E89" s="367"/>
      <c r="F89" s="132"/>
      <c r="G89" s="132"/>
      <c r="H89" s="430"/>
      <c r="I89" s="21"/>
      <c r="J89" s="402"/>
      <c r="K89" s="7"/>
      <c r="L89" s="7"/>
      <c r="M89" s="7"/>
      <c r="N89" s="144"/>
    </row>
    <row r="90" spans="1:14" ht="13.5" thickBot="1">
      <c r="A90" s="1112"/>
      <c r="B90" s="932"/>
      <c r="C90" s="76"/>
      <c r="D90" s="933" t="s">
        <v>16</v>
      </c>
      <c r="E90" s="934"/>
      <c r="F90" s="92">
        <f t="shared" ref="F90" si="36">SUM(F88+F89)</f>
        <v>16.7</v>
      </c>
      <c r="G90" s="92">
        <f t="shared" ref="G90:H90" si="37">SUM(G88+G89)</f>
        <v>20</v>
      </c>
      <c r="H90" s="133">
        <f t="shared" si="37"/>
        <v>21</v>
      </c>
      <c r="I90" s="21"/>
      <c r="J90" s="417"/>
      <c r="K90" s="11"/>
      <c r="L90" s="11"/>
      <c r="M90" s="11"/>
      <c r="N90" s="142"/>
    </row>
    <row r="91" spans="1:14" ht="138" customHeight="1">
      <c r="A91" s="1171" t="s">
        <v>1560</v>
      </c>
      <c r="B91" s="932" t="s">
        <v>843</v>
      </c>
      <c r="C91" s="76" t="s">
        <v>8</v>
      </c>
      <c r="D91" s="329" t="s">
        <v>26</v>
      </c>
      <c r="E91" s="330" t="s">
        <v>830</v>
      </c>
      <c r="F91" s="146">
        <v>5.6</v>
      </c>
      <c r="G91" s="146">
        <v>6</v>
      </c>
      <c r="H91" s="117">
        <v>6</v>
      </c>
      <c r="I91" s="21"/>
      <c r="J91" s="487" t="s">
        <v>844</v>
      </c>
      <c r="K91" s="7" t="s">
        <v>1175</v>
      </c>
      <c r="L91" s="7" t="s">
        <v>1175</v>
      </c>
      <c r="M91" s="7" t="s">
        <v>1175</v>
      </c>
      <c r="N91" s="144" t="s">
        <v>28</v>
      </c>
    </row>
    <row r="92" spans="1:14" ht="13.5" thickBot="1">
      <c r="A92" s="1112"/>
      <c r="B92" s="932"/>
      <c r="C92" s="76"/>
      <c r="D92" s="130"/>
      <c r="E92" s="373"/>
      <c r="F92" s="132"/>
      <c r="G92" s="132"/>
      <c r="H92" s="430"/>
      <c r="I92" s="21"/>
      <c r="J92" s="402"/>
      <c r="K92" s="7"/>
      <c r="L92" s="7"/>
      <c r="M92" s="7"/>
      <c r="N92" s="144"/>
    </row>
    <row r="93" spans="1:14" ht="13.5" thickBot="1">
      <c r="A93" s="1112"/>
      <c r="B93" s="932"/>
      <c r="C93" s="76"/>
      <c r="D93" s="933" t="s">
        <v>16</v>
      </c>
      <c r="E93" s="934"/>
      <c r="F93" s="92">
        <f t="shared" ref="F93" si="38">SUM(F91+F92)</f>
        <v>5.6</v>
      </c>
      <c r="G93" s="92">
        <f t="shared" ref="G93:H93" si="39">SUM(G91+G92)</f>
        <v>6</v>
      </c>
      <c r="H93" s="133">
        <f t="shared" si="39"/>
        <v>6</v>
      </c>
      <c r="I93" s="21"/>
      <c r="J93" s="417"/>
      <c r="K93" s="11"/>
      <c r="L93" s="11"/>
      <c r="M93" s="11"/>
      <c r="N93" s="142"/>
    </row>
    <row r="94" spans="1:14">
      <c r="A94" s="1171" t="s">
        <v>1498</v>
      </c>
      <c r="B94" s="932" t="s">
        <v>845</v>
      </c>
      <c r="C94" s="76" t="s">
        <v>8</v>
      </c>
      <c r="D94" s="131" t="s">
        <v>26</v>
      </c>
      <c r="E94" s="242" t="s">
        <v>830</v>
      </c>
      <c r="F94" s="146">
        <v>1.6</v>
      </c>
      <c r="G94" s="431">
        <v>2</v>
      </c>
      <c r="H94" s="614">
        <v>2</v>
      </c>
      <c r="I94" s="260"/>
      <c r="J94" s="402"/>
      <c r="K94" s="7"/>
      <c r="L94" s="7"/>
      <c r="M94" s="7"/>
      <c r="N94" s="144" t="s">
        <v>28</v>
      </c>
    </row>
    <row r="95" spans="1:14" ht="13.5" thickBot="1">
      <c r="A95" s="1112"/>
      <c r="B95" s="932"/>
      <c r="C95" s="76"/>
      <c r="D95" s="129"/>
      <c r="E95" s="367"/>
      <c r="F95" s="563"/>
      <c r="G95" s="563"/>
      <c r="H95" s="516"/>
      <c r="I95" s="260"/>
      <c r="J95" s="402"/>
      <c r="K95" s="7"/>
      <c r="L95" s="7"/>
      <c r="M95" s="7"/>
      <c r="N95" s="144"/>
    </row>
    <row r="96" spans="1:14" ht="13.5" thickBot="1">
      <c r="A96" s="1112"/>
      <c r="B96" s="932"/>
      <c r="C96" s="76"/>
      <c r="D96" s="933" t="s">
        <v>16</v>
      </c>
      <c r="E96" s="934"/>
      <c r="F96" s="322">
        <f t="shared" ref="F96" si="40">SUM(F94+F95)</f>
        <v>1.6</v>
      </c>
      <c r="G96" s="322">
        <f t="shared" ref="G96:H96" si="41">SUM(G94+G95)</f>
        <v>2</v>
      </c>
      <c r="H96" s="332">
        <f t="shared" si="41"/>
        <v>2</v>
      </c>
      <c r="I96" s="260"/>
      <c r="J96" s="417"/>
      <c r="K96" s="11"/>
      <c r="L96" s="11"/>
      <c r="M96" s="11"/>
      <c r="N96" s="142"/>
    </row>
    <row r="97" spans="1:14">
      <c r="A97" s="1112" t="s">
        <v>1559</v>
      </c>
      <c r="B97" s="974" t="s">
        <v>846</v>
      </c>
      <c r="C97" s="76" t="s">
        <v>8</v>
      </c>
      <c r="D97" s="232" t="s">
        <v>26</v>
      </c>
      <c r="E97" s="242" t="s">
        <v>1637</v>
      </c>
      <c r="F97" s="146">
        <v>183.3</v>
      </c>
      <c r="G97" s="146">
        <v>184</v>
      </c>
      <c r="H97" s="117">
        <v>186</v>
      </c>
      <c r="I97" s="260"/>
      <c r="J97" s="405" t="s">
        <v>847</v>
      </c>
      <c r="K97" s="182">
        <v>15</v>
      </c>
      <c r="L97" s="182">
        <v>16</v>
      </c>
      <c r="M97" s="182">
        <v>16</v>
      </c>
      <c r="N97" s="144" t="s">
        <v>28</v>
      </c>
    </row>
    <row r="98" spans="1:14" ht="13.5" thickBot="1">
      <c r="A98" s="1112"/>
      <c r="B98" s="974"/>
      <c r="C98" s="77" t="s">
        <v>8</v>
      </c>
      <c r="D98" s="127" t="s">
        <v>20</v>
      </c>
      <c r="E98" s="39" t="s">
        <v>798</v>
      </c>
      <c r="F98" s="132"/>
      <c r="G98" s="132"/>
      <c r="H98" s="430"/>
      <c r="I98" s="260"/>
      <c r="J98" s="405" t="s">
        <v>1181</v>
      </c>
      <c r="K98" s="182">
        <v>1793</v>
      </c>
      <c r="L98" s="182">
        <v>180</v>
      </c>
      <c r="M98" s="182">
        <v>1805</v>
      </c>
      <c r="N98" s="144" t="s">
        <v>28</v>
      </c>
    </row>
    <row r="99" spans="1:14" ht="13.5" thickBot="1">
      <c r="A99" s="1112"/>
      <c r="B99" s="1045"/>
      <c r="C99" s="240"/>
      <c r="D99" s="976" t="s">
        <v>16</v>
      </c>
      <c r="E99" s="1269"/>
      <c r="F99" s="92">
        <f t="shared" ref="F99" si="42">SUM(F97+F98)</f>
        <v>183.3</v>
      </c>
      <c r="G99" s="328">
        <f t="shared" ref="G99:H99" si="43">SUM(G97+G98)</f>
        <v>184</v>
      </c>
      <c r="H99" s="332">
        <f t="shared" si="43"/>
        <v>186</v>
      </c>
      <c r="I99" s="260"/>
      <c r="J99" s="405" t="s">
        <v>1180</v>
      </c>
      <c r="K99" s="182">
        <v>26500</v>
      </c>
      <c r="L99" s="182">
        <v>26700</v>
      </c>
      <c r="M99" s="182">
        <v>27000</v>
      </c>
      <c r="N99" s="144"/>
    </row>
    <row r="100" spans="1:14" ht="25.5">
      <c r="A100" s="1112" t="s">
        <v>1558</v>
      </c>
      <c r="B100" s="974" t="s">
        <v>1649</v>
      </c>
      <c r="C100" s="76" t="s">
        <v>8</v>
      </c>
      <c r="D100" s="232" t="s">
        <v>20</v>
      </c>
      <c r="E100" s="242" t="s">
        <v>686</v>
      </c>
      <c r="F100" s="146">
        <v>278.2</v>
      </c>
      <c r="G100" s="146"/>
      <c r="H100" s="117"/>
      <c r="I100" s="260" t="s">
        <v>1626</v>
      </c>
      <c r="J100" s="405" t="s">
        <v>1294</v>
      </c>
      <c r="K100" s="182" t="s">
        <v>415</v>
      </c>
      <c r="L100" s="182"/>
      <c r="M100" s="182"/>
      <c r="N100" s="144" t="s">
        <v>28</v>
      </c>
    </row>
    <row r="101" spans="1:14" ht="13.5" thickBot="1">
      <c r="A101" s="1112"/>
      <c r="B101" s="974"/>
      <c r="C101" s="77"/>
      <c r="D101" s="127"/>
      <c r="E101" s="39"/>
      <c r="F101" s="132"/>
      <c r="G101" s="132"/>
      <c r="H101" s="430"/>
      <c r="I101" s="260"/>
      <c r="J101" s="405"/>
      <c r="K101" s="182"/>
      <c r="L101" s="182"/>
      <c r="M101" s="182"/>
      <c r="N101" s="144"/>
    </row>
    <row r="102" spans="1:14" ht="13.5" thickBot="1">
      <c r="A102" s="1112"/>
      <c r="B102" s="1045"/>
      <c r="C102" s="240"/>
      <c r="D102" s="976" t="s">
        <v>16</v>
      </c>
      <c r="E102" s="1269"/>
      <c r="F102" s="92">
        <f t="shared" ref="F102" si="44">SUM(F100+F101)</f>
        <v>278.2</v>
      </c>
      <c r="G102" s="328">
        <f t="shared" ref="G102:H102" si="45">SUM(G100+G101)</f>
        <v>0</v>
      </c>
      <c r="H102" s="332">
        <f t="shared" si="45"/>
        <v>0</v>
      </c>
      <c r="I102" s="260"/>
      <c r="J102" s="405"/>
      <c r="K102" s="182"/>
      <c r="L102" s="182"/>
      <c r="M102" s="182"/>
      <c r="N102" s="144"/>
    </row>
    <row r="103" spans="1:14" s="18" customFormat="1" ht="25.5">
      <c r="A103" s="1169" t="s">
        <v>1557</v>
      </c>
      <c r="B103" s="1164" t="s">
        <v>1194</v>
      </c>
      <c r="C103" s="76" t="s">
        <v>8</v>
      </c>
      <c r="D103" s="232" t="s">
        <v>26</v>
      </c>
      <c r="E103" s="33" t="s">
        <v>785</v>
      </c>
      <c r="F103" s="146">
        <v>5.4279999999999999</v>
      </c>
      <c r="G103" s="97">
        <v>5.6</v>
      </c>
      <c r="H103" s="85">
        <v>5.6</v>
      </c>
      <c r="I103" s="260"/>
      <c r="J103" s="402" t="s">
        <v>849</v>
      </c>
      <c r="K103" s="376">
        <v>100</v>
      </c>
      <c r="L103" s="376">
        <v>100</v>
      </c>
      <c r="M103" s="376">
        <v>100</v>
      </c>
      <c r="N103" s="144" t="s">
        <v>28</v>
      </c>
    </row>
    <row r="104" spans="1:14" s="18" customFormat="1" ht="13.5" thickBot="1">
      <c r="A104" s="1170"/>
      <c r="B104" s="1198"/>
      <c r="C104" s="76"/>
      <c r="D104" s="377"/>
      <c r="E104" s="33"/>
      <c r="F104" s="613"/>
      <c r="G104" s="97"/>
      <c r="H104" s="85"/>
      <c r="I104" s="260"/>
      <c r="J104" s="402"/>
      <c r="K104" s="7"/>
      <c r="L104" s="7"/>
      <c r="M104" s="7"/>
      <c r="N104" s="144"/>
    </row>
    <row r="105" spans="1:14" s="18" customFormat="1" ht="13.5" thickBot="1">
      <c r="A105" s="1171"/>
      <c r="B105" s="1165"/>
      <c r="C105" s="76"/>
      <c r="D105" s="934" t="s">
        <v>16</v>
      </c>
      <c r="E105" s="975"/>
      <c r="F105" s="893">
        <f t="shared" ref="F105" si="46">SUM(F103:F104)</f>
        <v>5.4279999999999999</v>
      </c>
      <c r="G105" s="328">
        <f t="shared" ref="G105:H105" si="47">SUM(G103:G104)</f>
        <v>5.6</v>
      </c>
      <c r="H105" s="332">
        <f t="shared" si="47"/>
        <v>5.6</v>
      </c>
      <c r="I105" s="260"/>
      <c r="J105" s="417"/>
      <c r="K105" s="11"/>
      <c r="L105" s="11"/>
      <c r="M105" s="11"/>
      <c r="N105" s="142"/>
    </row>
    <row r="106" spans="1:14" s="18" customFormat="1">
      <c r="A106" s="1169" t="s">
        <v>1556</v>
      </c>
      <c r="B106" s="1164" t="s">
        <v>1257</v>
      </c>
      <c r="C106" s="76" t="s">
        <v>8</v>
      </c>
      <c r="D106" s="232" t="s">
        <v>26</v>
      </c>
      <c r="E106" s="33" t="s">
        <v>848</v>
      </c>
      <c r="F106" s="146">
        <v>21.948</v>
      </c>
      <c r="G106" s="97">
        <v>22</v>
      </c>
      <c r="H106" s="85">
        <v>22</v>
      </c>
      <c r="I106" s="260"/>
      <c r="J106" s="402" t="s">
        <v>1295</v>
      </c>
      <c r="K106" s="376"/>
      <c r="L106" s="376"/>
      <c r="M106" s="376"/>
      <c r="N106" s="144" t="s">
        <v>28</v>
      </c>
    </row>
    <row r="107" spans="1:14" s="18" customFormat="1" ht="13.5" thickBot="1">
      <c r="A107" s="1170"/>
      <c r="B107" s="1198"/>
      <c r="C107" s="76"/>
      <c r="D107" s="377"/>
      <c r="E107" s="33"/>
      <c r="F107" s="613"/>
      <c r="G107" s="97"/>
      <c r="H107" s="85"/>
      <c r="I107" s="260"/>
      <c r="J107" s="402"/>
      <c r="K107" s="7"/>
      <c r="L107" s="7"/>
      <c r="M107" s="7"/>
      <c r="N107" s="144"/>
    </row>
    <row r="108" spans="1:14" s="18" customFormat="1" ht="13.5" thickBot="1">
      <c r="A108" s="1171"/>
      <c r="B108" s="1165"/>
      <c r="C108" s="76"/>
      <c r="D108" s="934" t="s">
        <v>16</v>
      </c>
      <c r="E108" s="975"/>
      <c r="F108" s="893">
        <f t="shared" ref="F108" si="48">SUM(F106:F107)</f>
        <v>21.948</v>
      </c>
      <c r="G108" s="328">
        <f t="shared" ref="G108:H108" si="49">SUM(G106:G107)</f>
        <v>22</v>
      </c>
      <c r="H108" s="332">
        <f t="shared" si="49"/>
        <v>22</v>
      </c>
      <c r="I108" s="260"/>
      <c r="J108" s="417"/>
      <c r="K108" s="11"/>
      <c r="L108" s="11"/>
      <c r="M108" s="11"/>
      <c r="N108" s="142"/>
    </row>
    <row r="109" spans="1:14" ht="25.5">
      <c r="A109" s="1112" t="s">
        <v>1555</v>
      </c>
      <c r="B109" s="1047" t="s">
        <v>857</v>
      </c>
      <c r="C109" s="76" t="s">
        <v>8</v>
      </c>
      <c r="D109" s="232" t="s">
        <v>26</v>
      </c>
      <c r="E109" s="242" t="s">
        <v>130</v>
      </c>
      <c r="F109" s="146">
        <v>26.478999999999999</v>
      </c>
      <c r="G109" s="146">
        <v>25</v>
      </c>
      <c r="H109" s="117">
        <v>25</v>
      </c>
      <c r="I109" s="260"/>
      <c r="J109" s="405" t="s">
        <v>858</v>
      </c>
      <c r="K109" s="182">
        <v>9</v>
      </c>
      <c r="L109" s="182">
        <v>9</v>
      </c>
      <c r="M109" s="182">
        <v>9</v>
      </c>
      <c r="N109" s="144" t="s">
        <v>28</v>
      </c>
    </row>
    <row r="110" spans="1:14" ht="26.25" thickBot="1">
      <c r="A110" s="1112"/>
      <c r="B110" s="974"/>
      <c r="C110" s="76" t="s">
        <v>8</v>
      </c>
      <c r="D110" s="129"/>
      <c r="E110" s="367"/>
      <c r="F110" s="132"/>
      <c r="G110" s="132"/>
      <c r="H110" s="430"/>
      <c r="I110" s="260"/>
      <c r="J110" s="405" t="s">
        <v>859</v>
      </c>
      <c r="K110" s="182">
        <v>10</v>
      </c>
      <c r="L110" s="182">
        <v>10</v>
      </c>
      <c r="M110" s="182">
        <v>10</v>
      </c>
      <c r="N110" s="144" t="s">
        <v>28</v>
      </c>
    </row>
    <row r="111" spans="1:14" ht="13.5" thickBot="1">
      <c r="A111" s="1112"/>
      <c r="B111" s="1045"/>
      <c r="C111" s="374"/>
      <c r="D111" s="1116" t="s">
        <v>16</v>
      </c>
      <c r="E111" s="1117"/>
      <c r="F111" s="328">
        <f t="shared" ref="F111" si="50">SUM(F109+F110)</f>
        <v>26.478999999999999</v>
      </c>
      <c r="G111" s="328">
        <f t="shared" ref="G111:H111" si="51">SUM(G109+G110)</f>
        <v>25</v>
      </c>
      <c r="H111" s="332">
        <f t="shared" si="51"/>
        <v>25</v>
      </c>
      <c r="I111" s="260"/>
      <c r="J111" s="405"/>
      <c r="K111" s="182"/>
      <c r="L111" s="182"/>
      <c r="M111" s="182"/>
      <c r="N111" s="144"/>
    </row>
    <row r="112" spans="1:14" ht="25.5">
      <c r="A112" s="1169" t="s">
        <v>1554</v>
      </c>
      <c r="B112" s="1065" t="s">
        <v>864</v>
      </c>
      <c r="C112" s="76" t="s">
        <v>8</v>
      </c>
      <c r="D112" s="121" t="s">
        <v>26</v>
      </c>
      <c r="E112" s="145" t="s">
        <v>865</v>
      </c>
      <c r="F112" s="97">
        <v>10.032999999999999</v>
      </c>
      <c r="G112" s="432">
        <v>12</v>
      </c>
      <c r="H112" s="208">
        <v>13</v>
      </c>
      <c r="I112" s="260" t="s">
        <v>1636</v>
      </c>
      <c r="J112" s="405" t="s">
        <v>866</v>
      </c>
      <c r="K112" s="7" t="s">
        <v>9</v>
      </c>
      <c r="L112" s="7" t="s">
        <v>18</v>
      </c>
      <c r="M112" s="7" t="s">
        <v>18</v>
      </c>
      <c r="N112" s="144" t="s">
        <v>28</v>
      </c>
    </row>
    <row r="113" spans="1:14" ht="39" thickBot="1">
      <c r="A113" s="1170"/>
      <c r="B113" s="1066"/>
      <c r="C113" s="76" t="s">
        <v>8</v>
      </c>
      <c r="D113" s="80" t="s">
        <v>20</v>
      </c>
      <c r="E113" s="387" t="s">
        <v>1149</v>
      </c>
      <c r="F113" s="97">
        <v>1.9</v>
      </c>
      <c r="G113" s="208">
        <v>1</v>
      </c>
      <c r="H113" s="208">
        <v>1</v>
      </c>
      <c r="I113" s="260"/>
      <c r="J113" s="402" t="s">
        <v>1182</v>
      </c>
      <c r="K113" s="7" t="s">
        <v>1816</v>
      </c>
      <c r="L113" s="7" t="s">
        <v>1815</v>
      </c>
      <c r="M113" s="7" t="s">
        <v>1815</v>
      </c>
      <c r="N113" s="144" t="s">
        <v>28</v>
      </c>
    </row>
    <row r="114" spans="1:14" ht="13.5" thickBot="1">
      <c r="A114" s="1171"/>
      <c r="B114" s="1067"/>
      <c r="C114" s="9"/>
      <c r="D114" s="956" t="s">
        <v>16</v>
      </c>
      <c r="E114" s="1027"/>
      <c r="F114" s="92">
        <f t="shared" ref="F114" si="52">SUM(F112:F113)</f>
        <v>11.933</v>
      </c>
      <c r="G114" s="92">
        <f t="shared" ref="G114:H114" si="53">SUM(G112:G113)</f>
        <v>13</v>
      </c>
      <c r="H114" s="133">
        <f t="shared" si="53"/>
        <v>14</v>
      </c>
      <c r="I114" s="260"/>
      <c r="J114" s="417"/>
      <c r="K114" s="7"/>
      <c r="L114" s="11"/>
      <c r="M114" s="11"/>
      <c r="N114" s="142"/>
    </row>
    <row r="115" spans="1:14" s="18" customFormat="1" ht="13.5" thickBot="1">
      <c r="A115" s="378" t="s">
        <v>1364</v>
      </c>
      <c r="B115" s="1270" t="s">
        <v>15</v>
      </c>
      <c r="C115" s="954"/>
      <c r="D115" s="954"/>
      <c r="E115" s="955"/>
      <c r="F115" s="608">
        <f t="shared" ref="F115:H115" si="54">SUM(F16+F22+F25+F28+F31+F34+F37+F41+F44+F51+F54+F59+F62+F65+F69+F72+F75+F78+F81+F84+F87+F90+F93+F96+F99+F102+F105+F108+F111+F114)</f>
        <v>6775.4880000000003</v>
      </c>
      <c r="G115" s="608">
        <f t="shared" si="54"/>
        <v>6622.2</v>
      </c>
      <c r="H115" s="610">
        <f t="shared" si="54"/>
        <v>6955.1</v>
      </c>
      <c r="I115" s="620"/>
      <c r="J115" s="417"/>
      <c r="K115" s="11"/>
      <c r="L115" s="11"/>
      <c r="M115" s="11"/>
      <c r="N115" s="60"/>
    </row>
    <row r="116" spans="1:14" s="18" customFormat="1" ht="13.5" thickBot="1">
      <c r="A116" s="235" t="s">
        <v>1368</v>
      </c>
      <c r="B116" s="1271" t="s">
        <v>850</v>
      </c>
      <c r="C116" s="1037"/>
      <c r="D116" s="1037"/>
      <c r="E116" s="1037"/>
      <c r="F116" s="609"/>
      <c r="G116" s="609"/>
      <c r="H116" s="609"/>
      <c r="I116" s="272"/>
      <c r="J116" s="93"/>
      <c r="K116" s="10"/>
      <c r="L116" s="10"/>
      <c r="M116" s="10"/>
      <c r="N116" s="60"/>
    </row>
    <row r="117" spans="1:14" s="18" customFormat="1" ht="57" customHeight="1">
      <c r="A117" s="1169" t="s">
        <v>1369</v>
      </c>
      <c r="B117" s="1065" t="s">
        <v>851</v>
      </c>
      <c r="C117" s="76" t="s">
        <v>8</v>
      </c>
      <c r="D117" s="131" t="s">
        <v>20</v>
      </c>
      <c r="E117" s="379" t="s">
        <v>1149</v>
      </c>
      <c r="F117" s="85">
        <v>150.53</v>
      </c>
      <c r="G117" s="113">
        <v>80</v>
      </c>
      <c r="H117" s="117">
        <v>85</v>
      </c>
      <c r="I117" s="260" t="s">
        <v>1633</v>
      </c>
      <c r="J117" s="413" t="s">
        <v>1179</v>
      </c>
      <c r="K117" s="380" t="s">
        <v>65</v>
      </c>
      <c r="L117" s="380" t="s">
        <v>65</v>
      </c>
      <c r="M117" s="380" t="s">
        <v>65</v>
      </c>
      <c r="N117" s="144" t="s">
        <v>28</v>
      </c>
    </row>
    <row r="118" spans="1:14" s="18" customFormat="1" ht="38.25">
      <c r="A118" s="1170"/>
      <c r="B118" s="1066"/>
      <c r="C118" s="76" t="s">
        <v>8</v>
      </c>
      <c r="D118" s="131" t="s">
        <v>20</v>
      </c>
      <c r="E118" s="379" t="s">
        <v>1149</v>
      </c>
      <c r="F118" s="149"/>
      <c r="G118" s="94"/>
      <c r="H118" s="85"/>
      <c r="I118" s="260"/>
      <c r="J118" s="413" t="s">
        <v>852</v>
      </c>
      <c r="K118" s="381" t="s">
        <v>1176</v>
      </c>
      <c r="L118" s="381" t="s">
        <v>1177</v>
      </c>
      <c r="M118" s="381" t="s">
        <v>1178</v>
      </c>
      <c r="N118" s="144" t="s">
        <v>28</v>
      </c>
    </row>
    <row r="119" spans="1:14" s="18" customFormat="1" ht="38.25">
      <c r="A119" s="1170"/>
      <c r="B119" s="1066"/>
      <c r="C119" s="76" t="s">
        <v>8</v>
      </c>
      <c r="D119" s="232" t="s">
        <v>20</v>
      </c>
      <c r="E119" s="33" t="s">
        <v>1149</v>
      </c>
      <c r="F119" s="97"/>
      <c r="G119" s="97">
        <v>80</v>
      </c>
      <c r="H119" s="85"/>
      <c r="I119" s="260" t="s">
        <v>1632</v>
      </c>
      <c r="J119" s="402" t="s">
        <v>1150</v>
      </c>
      <c r="K119" s="182"/>
      <c r="L119" s="376">
        <v>1</v>
      </c>
      <c r="M119" s="376"/>
      <c r="N119" s="144" t="s">
        <v>28</v>
      </c>
    </row>
    <row r="120" spans="1:14" s="18" customFormat="1" ht="25.5">
      <c r="A120" s="1170"/>
      <c r="B120" s="1066"/>
      <c r="C120" s="76" t="s">
        <v>8</v>
      </c>
      <c r="D120" s="66" t="s">
        <v>20</v>
      </c>
      <c r="E120" s="382" t="s">
        <v>1149</v>
      </c>
      <c r="F120" s="85">
        <v>10</v>
      </c>
      <c r="G120" s="94"/>
      <c r="H120" s="85"/>
      <c r="I120" s="260"/>
      <c r="J120" s="413" t="s">
        <v>1092</v>
      </c>
      <c r="K120" s="380" t="s">
        <v>1091</v>
      </c>
      <c r="L120" s="380" t="s">
        <v>1091</v>
      </c>
      <c r="M120" s="380" t="s">
        <v>1091</v>
      </c>
      <c r="N120" s="144" t="s">
        <v>28</v>
      </c>
    </row>
    <row r="121" spans="1:14" s="18" customFormat="1" ht="39" thickBot="1">
      <c r="A121" s="1170"/>
      <c r="B121" s="1066"/>
      <c r="C121" s="76" t="s">
        <v>8</v>
      </c>
      <c r="D121" s="66" t="s">
        <v>20</v>
      </c>
      <c r="E121" s="382" t="s">
        <v>1149</v>
      </c>
      <c r="F121" s="85">
        <v>14.4</v>
      </c>
      <c r="G121" s="94">
        <v>12.8</v>
      </c>
      <c r="H121" s="85">
        <v>9.6</v>
      </c>
      <c r="I121" s="260"/>
      <c r="J121" s="413" t="s">
        <v>853</v>
      </c>
      <c r="K121" s="381" t="s">
        <v>277</v>
      </c>
      <c r="L121" s="381" t="s">
        <v>277</v>
      </c>
      <c r="M121" s="381" t="s">
        <v>277</v>
      </c>
      <c r="N121" s="144" t="s">
        <v>28</v>
      </c>
    </row>
    <row r="122" spans="1:14" s="18" customFormat="1" ht="13.5" thickBot="1">
      <c r="A122" s="1171"/>
      <c r="B122" s="1067"/>
      <c r="C122" s="76"/>
      <c r="D122" s="953" t="s">
        <v>16</v>
      </c>
      <c r="E122" s="953"/>
      <c r="F122" s="133">
        <f>SUM(F117:F121)</f>
        <v>174.93</v>
      </c>
      <c r="G122" s="96">
        <f>SUM(G117:G121)</f>
        <v>172.8</v>
      </c>
      <c r="H122" s="133">
        <f>SUM(H117:H121)</f>
        <v>94.6</v>
      </c>
      <c r="I122" s="260"/>
      <c r="J122" s="260"/>
      <c r="K122" s="11"/>
      <c r="L122" s="11"/>
      <c r="M122" s="11"/>
      <c r="N122" s="142"/>
    </row>
    <row r="123" spans="1:14" s="18" customFormat="1" ht="13.5" thickBot="1">
      <c r="A123" s="383" t="s">
        <v>1368</v>
      </c>
      <c r="B123" s="1272" t="s">
        <v>15</v>
      </c>
      <c r="C123" s="1273"/>
      <c r="D123" s="1273"/>
      <c r="E123" s="1274"/>
      <c r="F123" s="608">
        <f>SUM(F122)</f>
        <v>174.93</v>
      </c>
      <c r="G123" s="608">
        <f t="shared" ref="G123:H123" si="55">SUM(G122)</f>
        <v>172.8</v>
      </c>
      <c r="H123" s="610">
        <f t="shared" si="55"/>
        <v>94.6</v>
      </c>
      <c r="I123" s="621"/>
      <c r="J123" s="260"/>
      <c r="K123" s="11"/>
      <c r="L123" s="11"/>
      <c r="M123" s="11"/>
      <c r="N123" s="60"/>
    </row>
    <row r="124" spans="1:14" s="18" customFormat="1" ht="13.5" thickBot="1">
      <c r="A124" s="235" t="s">
        <v>1371</v>
      </c>
      <c r="B124" s="1271" t="s">
        <v>854</v>
      </c>
      <c r="C124" s="1037"/>
      <c r="D124" s="1037"/>
      <c r="E124" s="1037"/>
      <c r="F124" s="609"/>
      <c r="G124" s="609"/>
      <c r="H124" s="609"/>
      <c r="I124" s="272"/>
      <c r="J124" s="93"/>
      <c r="K124" s="10"/>
      <c r="L124" s="10"/>
      <c r="M124" s="10"/>
      <c r="N124" s="60"/>
    </row>
    <row r="125" spans="1:14" s="18" customFormat="1" ht="25.5">
      <c r="A125" s="1169" t="s">
        <v>1372</v>
      </c>
      <c r="B125" s="1065" t="s">
        <v>1775</v>
      </c>
      <c r="C125" s="76" t="s">
        <v>8</v>
      </c>
      <c r="D125" s="131" t="s">
        <v>20</v>
      </c>
      <c r="E125" s="379" t="s">
        <v>1149</v>
      </c>
      <c r="F125" s="85">
        <v>21.6</v>
      </c>
      <c r="G125" s="432">
        <v>40</v>
      </c>
      <c r="H125" s="614">
        <v>40</v>
      </c>
      <c r="I125" s="260" t="s">
        <v>1634</v>
      </c>
      <c r="J125" s="487" t="s">
        <v>855</v>
      </c>
      <c r="K125" s="7" t="s">
        <v>65</v>
      </c>
      <c r="L125" s="7" t="s">
        <v>65</v>
      </c>
      <c r="M125" s="7" t="s">
        <v>65</v>
      </c>
      <c r="N125" s="144" t="s">
        <v>28</v>
      </c>
    </row>
    <row r="126" spans="1:14" s="18" customFormat="1" ht="13.5" thickBot="1">
      <c r="A126" s="1170"/>
      <c r="B126" s="1066"/>
      <c r="C126" s="76"/>
      <c r="D126" s="384"/>
      <c r="E126" s="379"/>
      <c r="F126" s="134"/>
      <c r="G126" s="433"/>
      <c r="H126" s="161"/>
      <c r="I126" s="260"/>
      <c r="J126" s="487"/>
      <c r="K126" s="7"/>
      <c r="L126" s="7"/>
      <c r="M126" s="7"/>
      <c r="N126" s="144"/>
    </row>
    <row r="127" spans="1:14" s="18" customFormat="1" ht="13.5" thickBot="1">
      <c r="A127" s="1171"/>
      <c r="B127" s="1067"/>
      <c r="C127" s="76"/>
      <c r="D127" s="953" t="s">
        <v>16</v>
      </c>
      <c r="E127" s="953"/>
      <c r="F127" s="92">
        <f t="shared" ref="F127" si="56">SUM(F125:F126)</f>
        <v>21.6</v>
      </c>
      <c r="G127" s="92">
        <f t="shared" ref="G127:H127" si="57">SUM(G125:G126)</f>
        <v>40</v>
      </c>
      <c r="H127" s="133">
        <f t="shared" si="57"/>
        <v>40</v>
      </c>
      <c r="I127" s="260"/>
      <c r="J127" s="487"/>
      <c r="K127" s="7"/>
      <c r="L127" s="7"/>
      <c r="M127" s="7"/>
      <c r="N127" s="142"/>
    </row>
    <row r="128" spans="1:14" s="18" customFormat="1" ht="13.5" thickBot="1">
      <c r="A128" s="383" t="s">
        <v>1371</v>
      </c>
      <c r="B128" s="1272" t="s">
        <v>15</v>
      </c>
      <c r="C128" s="1273"/>
      <c r="D128" s="1273"/>
      <c r="E128" s="1274"/>
      <c r="F128" s="608">
        <f>SUM(F127)</f>
        <v>21.6</v>
      </c>
      <c r="G128" s="608">
        <f t="shared" ref="G128:H128" si="58">SUM(G127)</f>
        <v>40</v>
      </c>
      <c r="H128" s="610">
        <f t="shared" si="58"/>
        <v>40</v>
      </c>
      <c r="I128" s="621"/>
      <c r="J128" s="417"/>
      <c r="K128" s="11"/>
      <c r="L128" s="11"/>
      <c r="M128" s="11"/>
      <c r="N128" s="60"/>
    </row>
    <row r="129" spans="1:14" s="18" customFormat="1" ht="13.5" thickBot="1">
      <c r="A129" s="385" t="s">
        <v>1499</v>
      </c>
      <c r="B129" s="1090" t="s">
        <v>856</v>
      </c>
      <c r="C129" s="1004"/>
      <c r="D129" s="1004"/>
      <c r="E129" s="1004"/>
      <c r="F129" s="609"/>
      <c r="G129" s="609"/>
      <c r="H129" s="609"/>
      <c r="I129" s="621"/>
      <c r="J129" s="227"/>
      <c r="K129" s="10"/>
      <c r="L129" s="10"/>
      <c r="M129" s="10"/>
      <c r="N129" s="60"/>
    </row>
    <row r="130" spans="1:14" ht="63.75">
      <c r="A130" s="1112" t="s">
        <v>1553</v>
      </c>
      <c r="B130" s="1085" t="s">
        <v>860</v>
      </c>
      <c r="C130" s="178">
        <v>1</v>
      </c>
      <c r="D130" s="129" t="s">
        <v>20</v>
      </c>
      <c r="E130" s="242" t="s">
        <v>32</v>
      </c>
      <c r="F130" s="786">
        <v>13</v>
      </c>
      <c r="G130" s="612">
        <v>13</v>
      </c>
      <c r="H130" s="558">
        <v>14</v>
      </c>
      <c r="I130" s="260" t="s">
        <v>1635</v>
      </c>
      <c r="J130" s="477" t="s">
        <v>861</v>
      </c>
      <c r="K130" s="7" t="s">
        <v>10</v>
      </c>
      <c r="L130" s="7" t="s">
        <v>10</v>
      </c>
      <c r="M130" s="7" t="s">
        <v>10</v>
      </c>
      <c r="N130" s="144" t="s">
        <v>28</v>
      </c>
    </row>
    <row r="131" spans="1:14" ht="26.25" thickBot="1">
      <c r="A131" s="1112"/>
      <c r="B131" s="1085"/>
      <c r="C131" s="178">
        <v>1</v>
      </c>
      <c r="D131" s="129"/>
      <c r="E131" s="382"/>
      <c r="F131" s="894"/>
      <c r="G131" s="613"/>
      <c r="H131" s="475"/>
      <c r="I131" s="260"/>
      <c r="J131" s="402" t="s">
        <v>978</v>
      </c>
      <c r="K131" s="7" t="s">
        <v>8</v>
      </c>
      <c r="L131" s="7"/>
      <c r="M131" s="7" t="s">
        <v>8</v>
      </c>
      <c r="N131" s="144" t="s">
        <v>28</v>
      </c>
    </row>
    <row r="132" spans="1:14" ht="13.5" thickBot="1">
      <c r="A132" s="1112"/>
      <c r="B132" s="1085"/>
      <c r="C132" s="178"/>
      <c r="D132" s="953" t="s">
        <v>16</v>
      </c>
      <c r="E132" s="953"/>
      <c r="F132" s="328">
        <f t="shared" ref="F132" si="59">SUM(F130:F131)</f>
        <v>13</v>
      </c>
      <c r="G132" s="328">
        <f t="shared" ref="G132:H132" si="60">SUM(G130:G131)</f>
        <v>13</v>
      </c>
      <c r="H132" s="332">
        <f t="shared" si="60"/>
        <v>14</v>
      </c>
      <c r="I132" s="260"/>
      <c r="J132" s="417"/>
      <c r="K132" s="11"/>
      <c r="L132" s="11"/>
      <c r="M132" s="11"/>
      <c r="N132" s="142"/>
    </row>
    <row r="133" spans="1:14" s="27" customFormat="1">
      <c r="A133" s="1040" t="s">
        <v>1552</v>
      </c>
      <c r="B133" s="1045" t="s">
        <v>862</v>
      </c>
      <c r="C133" s="252" t="s">
        <v>8</v>
      </c>
      <c r="D133" s="121" t="s">
        <v>20</v>
      </c>
      <c r="E133" s="255" t="s">
        <v>1149</v>
      </c>
      <c r="F133" s="895">
        <v>63.5</v>
      </c>
      <c r="G133" s="507">
        <v>50</v>
      </c>
      <c r="H133" s="615">
        <v>50</v>
      </c>
      <c r="I133" s="21"/>
      <c r="J133" s="524" t="s">
        <v>863</v>
      </c>
      <c r="K133" s="7" t="s">
        <v>10</v>
      </c>
      <c r="L133" s="7" t="s">
        <v>10</v>
      </c>
      <c r="M133" s="7" t="s">
        <v>10</v>
      </c>
      <c r="N133" s="144" t="s">
        <v>28</v>
      </c>
    </row>
    <row r="134" spans="1:14" s="27" customFormat="1" ht="13.5" thickBot="1">
      <c r="A134" s="1275"/>
      <c r="B134" s="1046"/>
      <c r="C134" s="77" t="s">
        <v>8</v>
      </c>
      <c r="D134" s="80"/>
      <c r="E134" s="55"/>
      <c r="F134" s="149"/>
      <c r="G134" s="150"/>
      <c r="H134" s="134"/>
      <c r="I134" s="21"/>
      <c r="J134" s="524"/>
      <c r="K134" s="7"/>
      <c r="L134" s="7"/>
      <c r="M134" s="7"/>
      <c r="N134" s="144"/>
    </row>
    <row r="135" spans="1:14" s="27" customFormat="1" ht="13.5" thickBot="1">
      <c r="A135" s="1275"/>
      <c r="B135" s="1047"/>
      <c r="C135" s="386"/>
      <c r="D135" s="956" t="s">
        <v>16</v>
      </c>
      <c r="E135" s="1027"/>
      <c r="F135" s="92">
        <f t="shared" ref="F135" si="61">SUM(F133:F134)</f>
        <v>63.5</v>
      </c>
      <c r="G135" s="96">
        <f t="shared" ref="G135:H135" si="62">SUM(G133:G134)</f>
        <v>50</v>
      </c>
      <c r="H135" s="133">
        <f t="shared" si="62"/>
        <v>50</v>
      </c>
      <c r="I135" s="21"/>
      <c r="J135" s="524"/>
      <c r="K135" s="7"/>
      <c r="L135" s="7"/>
      <c r="M135" s="7"/>
      <c r="N135" s="144"/>
    </row>
    <row r="136" spans="1:14" ht="63.75">
      <c r="A136" s="1112" t="s">
        <v>1664</v>
      </c>
      <c r="B136" s="1085" t="s">
        <v>867</v>
      </c>
      <c r="C136" s="178">
        <v>1</v>
      </c>
      <c r="D136" s="131" t="s">
        <v>20</v>
      </c>
      <c r="E136" s="242" t="s">
        <v>32</v>
      </c>
      <c r="F136" s="354">
        <v>10</v>
      </c>
      <c r="G136" s="354">
        <v>10</v>
      </c>
      <c r="H136" s="115">
        <v>10</v>
      </c>
      <c r="I136" s="260"/>
      <c r="J136" s="405" t="s">
        <v>868</v>
      </c>
      <c r="K136" s="7" t="s">
        <v>9</v>
      </c>
      <c r="L136" s="7" t="s">
        <v>9</v>
      </c>
      <c r="M136" s="7" t="s">
        <v>9</v>
      </c>
      <c r="N136" s="144" t="s">
        <v>28</v>
      </c>
    </row>
    <row r="137" spans="1:14" ht="39" thickBot="1">
      <c r="A137" s="1112"/>
      <c r="B137" s="1256"/>
      <c r="C137" s="178">
        <v>1</v>
      </c>
      <c r="D137" s="129" t="s">
        <v>20</v>
      </c>
      <c r="E137" s="367" t="s">
        <v>32</v>
      </c>
      <c r="F137" s="132">
        <v>10</v>
      </c>
      <c r="G137" s="563">
        <v>10</v>
      </c>
      <c r="H137" s="516">
        <v>10</v>
      </c>
      <c r="I137" s="260"/>
      <c r="J137" s="402" t="s">
        <v>869</v>
      </c>
      <c r="K137" s="7" t="s">
        <v>7</v>
      </c>
      <c r="L137" s="7" t="s">
        <v>7</v>
      </c>
      <c r="M137" s="7" t="s">
        <v>7</v>
      </c>
      <c r="N137" s="144" t="s">
        <v>28</v>
      </c>
    </row>
    <row r="138" spans="1:14" ht="13.5" thickBot="1">
      <c r="A138" s="1171"/>
      <c r="B138" s="1165"/>
      <c r="C138" s="370"/>
      <c r="D138" s="1116" t="s">
        <v>16</v>
      </c>
      <c r="E138" s="934"/>
      <c r="F138" s="92">
        <f>SUM(F136+F137)</f>
        <v>20</v>
      </c>
      <c r="G138" s="328">
        <f t="shared" ref="G138:H138" si="63">SUM(G136+G137)</f>
        <v>20</v>
      </c>
      <c r="H138" s="332">
        <f t="shared" si="63"/>
        <v>20</v>
      </c>
      <c r="I138" s="260"/>
      <c r="J138" s="417"/>
      <c r="K138" s="11"/>
      <c r="L138" s="11"/>
      <c r="M138" s="11"/>
      <c r="N138" s="142"/>
    </row>
    <row r="139" spans="1:14" s="18" customFormat="1" ht="15" thickBot="1">
      <c r="A139" s="668" t="s">
        <v>1364</v>
      </c>
      <c r="B139" s="971" t="s">
        <v>15</v>
      </c>
      <c r="C139" s="972"/>
      <c r="D139" s="972"/>
      <c r="E139" s="973"/>
      <c r="F139" s="388">
        <f t="shared" ref="F139:H139" si="64">SUM(F132+F135+F138)</f>
        <v>96.5</v>
      </c>
      <c r="G139" s="388">
        <f t="shared" si="64"/>
        <v>83</v>
      </c>
      <c r="H139" s="616">
        <f t="shared" si="64"/>
        <v>84</v>
      </c>
      <c r="I139" s="12"/>
      <c r="J139" s="417"/>
      <c r="K139" s="11"/>
      <c r="L139" s="11"/>
      <c r="M139" s="11"/>
      <c r="N139" s="60"/>
    </row>
    <row r="140" spans="1:14" s="18" customFormat="1" ht="15" thickBot="1">
      <c r="A140" s="666" t="s">
        <v>4</v>
      </c>
      <c r="B140" s="971" t="s">
        <v>17</v>
      </c>
      <c r="C140" s="972"/>
      <c r="D140" s="972"/>
      <c r="E140" s="973"/>
      <c r="F140" s="280">
        <f>SUM(F115+F123+F128+F139)</f>
        <v>7068.5180000000009</v>
      </c>
      <c r="G140" s="280">
        <f>SUM(G115+G123+G128+G139)</f>
        <v>6918</v>
      </c>
      <c r="H140" s="399">
        <f>SUM(H115+H123+H128+H139)</f>
        <v>7173.7000000000007</v>
      </c>
      <c r="I140" s="622"/>
      <c r="J140" s="417"/>
      <c r="K140" s="11"/>
      <c r="L140" s="11"/>
      <c r="M140" s="11"/>
      <c r="N140" s="60"/>
    </row>
    <row r="141" spans="1:14" s="27" customFormat="1" ht="13.9" customHeight="1" thickBot="1">
      <c r="A141" s="1005" t="s">
        <v>389</v>
      </c>
      <c r="B141" s="1005"/>
      <c r="C141" s="1005"/>
      <c r="D141" s="1005"/>
      <c r="E141" s="1006"/>
      <c r="F141" s="398">
        <f t="shared" ref="F141:H141" si="65">SUM(F140)</f>
        <v>7068.5180000000009</v>
      </c>
      <c r="G141" s="398">
        <f t="shared" si="65"/>
        <v>6918</v>
      </c>
      <c r="H141" s="395">
        <f t="shared" si="65"/>
        <v>7173.7000000000007</v>
      </c>
      <c r="I141" s="620"/>
      <c r="J141" s="417"/>
      <c r="K141" s="11"/>
      <c r="L141" s="11"/>
      <c r="M141" s="11"/>
      <c r="N141" s="60"/>
    </row>
    <row r="142" spans="1:14" s="27" customFormat="1" ht="13.5" thickBot="1">
      <c r="A142" s="50"/>
      <c r="B142" s="50"/>
      <c r="C142" s="50"/>
      <c r="D142" s="50"/>
      <c r="E142" s="50"/>
      <c r="F142" s="138"/>
      <c r="G142" s="138"/>
      <c r="H142" s="138"/>
      <c r="I142" s="1"/>
      <c r="J142" s="1"/>
      <c r="K142" s="1"/>
      <c r="L142" s="1"/>
      <c r="M142" s="1"/>
      <c r="N142" s="71"/>
    </row>
    <row r="143" spans="1:14" s="26" customFormat="1" ht="39" thickBot="1">
      <c r="A143" s="1011" t="s">
        <v>1388</v>
      </c>
      <c r="B143" s="1012"/>
      <c r="C143" s="1012"/>
      <c r="D143" s="1012"/>
      <c r="E143" s="1013"/>
      <c r="F143" s="673" t="s">
        <v>871</v>
      </c>
      <c r="G143" s="53" t="s">
        <v>83</v>
      </c>
      <c r="H143" s="53" t="s">
        <v>116</v>
      </c>
      <c r="I143" s="1"/>
      <c r="J143" s="1"/>
      <c r="K143" s="1"/>
      <c r="L143" s="1"/>
      <c r="M143" s="1"/>
      <c r="N143" s="71"/>
    </row>
    <row r="144" spans="1:14" ht="13.9" customHeight="1" thickBot="1">
      <c r="A144" s="987" t="s">
        <v>123</v>
      </c>
      <c r="B144" s="988"/>
      <c r="C144" s="988"/>
      <c r="D144" s="988"/>
      <c r="E144" s="989"/>
      <c r="F144" s="133">
        <f>SUM(F145:F150)</f>
        <v>7068.518</v>
      </c>
      <c r="G144" s="96">
        <f>SUM(G145:G150)</f>
        <v>6918</v>
      </c>
      <c r="H144" s="96">
        <f>SUM(H145:H150)</f>
        <v>7173.7</v>
      </c>
      <c r="I144" s="1"/>
      <c r="J144" s="1"/>
      <c r="K144" s="1"/>
      <c r="L144" s="1"/>
      <c r="M144" s="1"/>
      <c r="N144" s="71"/>
    </row>
    <row r="145" spans="1:14" ht="13.15" customHeight="1">
      <c r="A145" s="1014" t="s">
        <v>117</v>
      </c>
      <c r="B145" s="1015"/>
      <c r="C145" s="1015"/>
      <c r="D145" s="1015"/>
      <c r="E145" s="1016"/>
      <c r="F145" s="514">
        <f>SUMIF(D11:D143,"SB",F11:F143)</f>
        <v>3058.53</v>
      </c>
      <c r="G145" s="158">
        <f>SUMIF(D11:D143,"SB",G11:G143)</f>
        <v>2694.7000000000003</v>
      </c>
      <c r="H145" s="158">
        <f>SUMIF(D11:D143,"SB",H11:H143)</f>
        <v>2659.6</v>
      </c>
      <c r="I145" s="1"/>
      <c r="J145" s="1"/>
      <c r="K145" s="1"/>
      <c r="L145" s="1"/>
      <c r="M145" s="1"/>
      <c r="N145" s="71"/>
    </row>
    <row r="146" spans="1:14" ht="13.15" customHeight="1">
      <c r="A146" s="978" t="s">
        <v>118</v>
      </c>
      <c r="B146" s="979"/>
      <c r="C146" s="979"/>
      <c r="D146" s="979"/>
      <c r="E146" s="980"/>
      <c r="F146" s="461">
        <f>SUMIF(D11:D143,"VD",F11:F143)</f>
        <v>370.58799999999997</v>
      </c>
      <c r="G146" s="162">
        <f>SUMIF(D11:D143,"VD",G11:G143)</f>
        <v>394.3</v>
      </c>
      <c r="H146" s="162">
        <f>SUMIF(D11:D143,"VD",H11:H143)</f>
        <v>407.1</v>
      </c>
      <c r="I146" s="604"/>
      <c r="J146" s="1"/>
      <c r="K146" s="1"/>
      <c r="L146" s="1"/>
      <c r="M146" s="1"/>
      <c r="N146" s="71"/>
    </row>
    <row r="147" spans="1:14" ht="13.15" customHeight="1">
      <c r="A147" s="978" t="s">
        <v>119</v>
      </c>
      <c r="B147" s="979"/>
      <c r="C147" s="979"/>
      <c r="D147" s="979"/>
      <c r="E147" s="980"/>
      <c r="F147" s="461">
        <f>SUMIF(D11:D143,"SP",F11:F143)</f>
        <v>51</v>
      </c>
      <c r="G147" s="162">
        <f>SUMIF(D11:D143,"SP",G11:G143)</f>
        <v>40</v>
      </c>
      <c r="H147" s="162">
        <f>SUMIF(D11:D143,"SP",H11:H143)</f>
        <v>45</v>
      </c>
      <c r="I147" s="1"/>
      <c r="J147" s="1"/>
      <c r="K147" s="1"/>
      <c r="L147" s="1"/>
      <c r="M147" s="1"/>
      <c r="N147" s="71"/>
    </row>
    <row r="148" spans="1:14" ht="13.15" customHeight="1">
      <c r="A148" s="978" t="s">
        <v>120</v>
      </c>
      <c r="B148" s="979"/>
      <c r="C148" s="979"/>
      <c r="D148" s="979"/>
      <c r="E148" s="980"/>
      <c r="F148" s="461">
        <f>SUMIF(D11:D143,"ESB",F11:F143)</f>
        <v>0</v>
      </c>
      <c r="G148" s="162">
        <f>SUMIF(D11:D143,"esb",G11:G143)</f>
        <v>0</v>
      </c>
      <c r="H148" s="162">
        <f>SUMIF(D11:D143,"ESB",H11:H143)</f>
        <v>0</v>
      </c>
      <c r="I148" s="1"/>
      <c r="J148" s="1"/>
      <c r="K148" s="1"/>
      <c r="L148" s="1"/>
      <c r="M148" s="1"/>
      <c r="N148" s="71"/>
    </row>
    <row r="149" spans="1:14" ht="13.15" customHeight="1">
      <c r="A149" s="978" t="s">
        <v>121</v>
      </c>
      <c r="B149" s="979"/>
      <c r="C149" s="979"/>
      <c r="D149" s="979"/>
      <c r="E149" s="980"/>
      <c r="F149" s="461">
        <f>SUMIF(D11:D143,"SL",F11:F143)</f>
        <v>560.6</v>
      </c>
      <c r="G149" s="162">
        <f>SUMIF(D11:D143,"sl",G11:G143)</f>
        <v>600</v>
      </c>
      <c r="H149" s="162">
        <f>SUMIF(D11:D143,"SL",H11:H143)</f>
        <v>650</v>
      </c>
      <c r="I149" s="1"/>
      <c r="J149" s="1"/>
      <c r="K149" s="1"/>
      <c r="L149" s="1"/>
      <c r="M149" s="1"/>
      <c r="N149" s="71"/>
    </row>
    <row r="150" spans="1:14" ht="13.15" customHeight="1" thickBot="1">
      <c r="A150" s="981" t="s">
        <v>122</v>
      </c>
      <c r="B150" s="982"/>
      <c r="C150" s="982"/>
      <c r="D150" s="982"/>
      <c r="E150" s="983"/>
      <c r="F150" s="461">
        <f>SUMIF(D10:D141,"AML",F10:F141)</f>
        <v>3027.8</v>
      </c>
      <c r="G150" s="162">
        <f>SUMIF(D10:D141,"aml",G10:G141)</f>
        <v>3189</v>
      </c>
      <c r="H150" s="162">
        <f>SUMIF(D10:D141,"AML",H10:H141)</f>
        <v>3412</v>
      </c>
      <c r="I150" s="1"/>
      <c r="J150" s="1"/>
      <c r="K150" s="1"/>
      <c r="L150" s="1"/>
      <c r="M150" s="1"/>
      <c r="N150" s="71"/>
    </row>
    <row r="151" spans="1:14" ht="13.9" customHeight="1" thickBot="1">
      <c r="A151" s="987" t="s">
        <v>124</v>
      </c>
      <c r="B151" s="988"/>
      <c r="C151" s="988"/>
      <c r="D151" s="988"/>
      <c r="E151" s="989"/>
      <c r="F151" s="133">
        <f>SUM(F152:F154)</f>
        <v>0</v>
      </c>
      <c r="G151" s="96">
        <f>SUM(G152:G154)</f>
        <v>0</v>
      </c>
      <c r="H151" s="96">
        <f>SUM(H152:H154)</f>
        <v>0</v>
      </c>
      <c r="I151" s="1"/>
      <c r="J151" s="1"/>
      <c r="K151" s="1"/>
      <c r="L151" s="1"/>
      <c r="M151" s="1"/>
      <c r="N151" s="71"/>
    </row>
    <row r="152" spans="1:14" ht="13.15" customHeight="1">
      <c r="A152" s="990" t="s">
        <v>30</v>
      </c>
      <c r="B152" s="991"/>
      <c r="C152" s="991"/>
      <c r="D152" s="991"/>
      <c r="E152" s="992"/>
      <c r="F152" s="514">
        <f>SUMIF(D11:D143,"ES",F11:F143)</f>
        <v>0</v>
      </c>
      <c r="G152" s="158">
        <f>SUMIF(D11:D143,"ES",G11:G143)</f>
        <v>0</v>
      </c>
      <c r="H152" s="158">
        <f>SUMIF(D11:D143,"ES",H11:H143)</f>
        <v>0</v>
      </c>
      <c r="I152" s="1"/>
      <c r="J152" s="1"/>
      <c r="K152" s="1"/>
      <c r="L152" s="1"/>
      <c r="M152" s="1"/>
      <c r="N152" s="71"/>
    </row>
    <row r="153" spans="1:14" ht="13.15" customHeight="1">
      <c r="A153" s="962" t="s">
        <v>1267</v>
      </c>
      <c r="B153" s="963"/>
      <c r="C153" s="963"/>
      <c r="D153" s="963"/>
      <c r="E153" s="964"/>
      <c r="F153" s="461">
        <f>SUMIF(D11:D143,"VB",F11:F143)</f>
        <v>0</v>
      </c>
      <c r="G153" s="162">
        <f>SUMIF(D11:D143,"VB",G11:G143)</f>
        <v>0</v>
      </c>
      <c r="H153" s="162">
        <f>SUMIF(D11:D143,"VB",H11:H143)</f>
        <v>0</v>
      </c>
      <c r="I153" s="1"/>
      <c r="J153" s="1"/>
      <c r="K153" s="1"/>
      <c r="L153" s="1"/>
      <c r="M153" s="1"/>
      <c r="N153" s="71"/>
    </row>
    <row r="154" spans="1:14" ht="13.9" customHeight="1" thickBot="1">
      <c r="A154" s="965" t="s">
        <v>31</v>
      </c>
      <c r="B154" s="966"/>
      <c r="C154" s="966"/>
      <c r="D154" s="966"/>
      <c r="E154" s="967"/>
      <c r="F154" s="676">
        <f>SUMIF(D11:D143,"Kt.",F11:F143)</f>
        <v>0</v>
      </c>
      <c r="G154" s="168">
        <f>SUMIF(D11:D143,"Kt.",G11:G143)</f>
        <v>0</v>
      </c>
      <c r="H154" s="168">
        <f>SUMIF(D11:D143,"Kt.",H11:H143)</f>
        <v>0</v>
      </c>
      <c r="I154" s="1"/>
      <c r="J154" s="1"/>
      <c r="K154" s="1"/>
      <c r="L154" s="1"/>
      <c r="M154" s="1"/>
      <c r="N154" s="71"/>
    </row>
    <row r="155" spans="1:14" ht="13.5" thickBot="1">
      <c r="A155" s="968" t="s">
        <v>125</v>
      </c>
      <c r="B155" s="969"/>
      <c r="C155" s="969"/>
      <c r="D155" s="969"/>
      <c r="E155" s="970"/>
      <c r="F155" s="665">
        <f>SUM(F144+F151)</f>
        <v>7068.518</v>
      </c>
      <c r="G155" s="665">
        <f>SUM(G144+G151)</f>
        <v>6918</v>
      </c>
      <c r="H155" s="669">
        <f>SUM(H144+H151)</f>
        <v>7173.7</v>
      </c>
      <c r="I155" s="1"/>
      <c r="J155" s="1"/>
      <c r="K155" s="1"/>
      <c r="L155" s="1"/>
      <c r="M155" s="1"/>
      <c r="N155" s="71"/>
    </row>
    <row r="156" spans="1:14">
      <c r="A156" s="990" t="s">
        <v>113</v>
      </c>
      <c r="B156" s="991"/>
      <c r="C156" s="991"/>
      <c r="D156" s="991"/>
      <c r="E156" s="992"/>
      <c r="F156" s="461">
        <f>SUMIF(B14:B146,"1R",F14:F146)</f>
        <v>0</v>
      </c>
      <c r="G156" s="162">
        <f>SUMIF(B14:B146,"1R",G14:G146)</f>
        <v>0</v>
      </c>
      <c r="H156" s="162">
        <f>SUMIF(B14:B146,"1R",H14:H146)</f>
        <v>0</v>
      </c>
      <c r="I156" s="1"/>
      <c r="J156" s="1"/>
      <c r="K156" s="1"/>
      <c r="L156" s="1"/>
      <c r="M156" s="1"/>
      <c r="N156" s="71"/>
    </row>
    <row r="157" spans="1:14" ht="13.5" thickBot="1">
      <c r="A157" s="994" t="s">
        <v>114</v>
      </c>
      <c r="B157" s="995"/>
      <c r="C157" s="995"/>
      <c r="D157" s="995"/>
      <c r="E157" s="996"/>
      <c r="F157" s="464">
        <v>1298.9000000000001</v>
      </c>
      <c r="G157" s="464">
        <f>SUM(G155-F155)</f>
        <v>-150.51800000000003</v>
      </c>
      <c r="H157" s="465">
        <f>SUM(H155-G155)</f>
        <v>255.69999999999982</v>
      </c>
      <c r="I157" s="1"/>
      <c r="J157" s="1"/>
      <c r="K157" s="1"/>
      <c r="L157" s="1"/>
      <c r="M157" s="1"/>
      <c r="N157" s="71"/>
    </row>
    <row r="160" spans="1:14">
      <c r="G160" s="91"/>
      <c r="H160" s="91"/>
    </row>
    <row r="162" spans="6:6">
      <c r="F162" s="91">
        <f>SUBTOTAL(9,F14:F137)</f>
        <v>21089.054</v>
      </c>
    </row>
  </sheetData>
  <sheetProtection formatCells="0" formatColumns="0" formatRows="0" insertColumns="0" insertRows="0" insertHyperlinks="0" deleteColumns="0" deleteRows="0" sort="0" autoFilter="0" pivotTables="0"/>
  <autoFilter ref="A11:N157" xr:uid="{E837EB11-C570-46AB-8DDE-2C322CAB0CD9}"/>
  <mergeCells count="150">
    <mergeCell ref="B124:E124"/>
    <mergeCell ref="A125:A127"/>
    <mergeCell ref="B123:E123"/>
    <mergeCell ref="A133:A135"/>
    <mergeCell ref="B128:E128"/>
    <mergeCell ref="B140:E140"/>
    <mergeCell ref="A141:E141"/>
    <mergeCell ref="B139:E139"/>
    <mergeCell ref="A143:E143"/>
    <mergeCell ref="A144:E144"/>
    <mergeCell ref="A130:A132"/>
    <mergeCell ref="A136:A138"/>
    <mergeCell ref="B136:B138"/>
    <mergeCell ref="D138:E138"/>
    <mergeCell ref="K1:N1"/>
    <mergeCell ref="M4:N4"/>
    <mergeCell ref="A157:E157"/>
    <mergeCell ref="F7:F10"/>
    <mergeCell ref="B130:B132"/>
    <mergeCell ref="D132:E132"/>
    <mergeCell ref="B133:B135"/>
    <mergeCell ref="D135:E135"/>
    <mergeCell ref="B125:B127"/>
    <mergeCell ref="D127:E127"/>
    <mergeCell ref="B129:E129"/>
    <mergeCell ref="B115:E115"/>
    <mergeCell ref="B116:E116"/>
    <mergeCell ref="B70:B72"/>
    <mergeCell ref="D72:E72"/>
    <mergeCell ref="A148:E148"/>
    <mergeCell ref="A149:E149"/>
    <mergeCell ref="A97:A99"/>
    <mergeCell ref="B97:B99"/>
    <mergeCell ref="D99:E99"/>
    <mergeCell ref="A100:A102"/>
    <mergeCell ref="B100:B102"/>
    <mergeCell ref="D102:E102"/>
    <mergeCell ref="A117:A122"/>
    <mergeCell ref="A103:A105"/>
    <mergeCell ref="B103:B105"/>
    <mergeCell ref="D105:E105"/>
    <mergeCell ref="D111:E111"/>
    <mergeCell ref="A112:A114"/>
    <mergeCell ref="B112:B114"/>
    <mergeCell ref="D114:E114"/>
    <mergeCell ref="A106:A108"/>
    <mergeCell ref="B106:B108"/>
    <mergeCell ref="A109:A111"/>
    <mergeCell ref="B109:B111"/>
    <mergeCell ref="D108:E108"/>
    <mergeCell ref="B117:B122"/>
    <mergeCell ref="D122:E122"/>
    <mergeCell ref="A88:A90"/>
    <mergeCell ref="B88:B90"/>
    <mergeCell ref="D90:E90"/>
    <mergeCell ref="A85:A87"/>
    <mergeCell ref="B85:B87"/>
    <mergeCell ref="D87:E87"/>
    <mergeCell ref="A94:A96"/>
    <mergeCell ref="B94:B96"/>
    <mergeCell ref="D96:E96"/>
    <mergeCell ref="A91:A93"/>
    <mergeCell ref="B91:B93"/>
    <mergeCell ref="D93:E93"/>
    <mergeCell ref="A70:A72"/>
    <mergeCell ref="A45:A51"/>
    <mergeCell ref="B45:B51"/>
    <mergeCell ref="D51:E51"/>
    <mergeCell ref="A60:A62"/>
    <mergeCell ref="B60:B62"/>
    <mergeCell ref="D62:E62"/>
    <mergeCell ref="A55:A59"/>
    <mergeCell ref="B55:B59"/>
    <mergeCell ref="D59:E59"/>
    <mergeCell ref="A66:A69"/>
    <mergeCell ref="B66:B69"/>
    <mergeCell ref="D69:E69"/>
    <mergeCell ref="A63:A65"/>
    <mergeCell ref="B63:B65"/>
    <mergeCell ref="D65:E65"/>
    <mergeCell ref="A52:A54"/>
    <mergeCell ref="B52:B54"/>
    <mergeCell ref="D54:E54"/>
    <mergeCell ref="G1:I1"/>
    <mergeCell ref="I7:I10"/>
    <mergeCell ref="A7:A10"/>
    <mergeCell ref="B7:B10"/>
    <mergeCell ref="D28:E28"/>
    <mergeCell ref="A35:A37"/>
    <mergeCell ref="B35:B37"/>
    <mergeCell ref="D37:E37"/>
    <mergeCell ref="A32:A34"/>
    <mergeCell ref="B32:B34"/>
    <mergeCell ref="D34:E34"/>
    <mergeCell ref="B12:E12"/>
    <mergeCell ref="B13:E13"/>
    <mergeCell ref="A14:A16"/>
    <mergeCell ref="B14:B16"/>
    <mergeCell ref="D16:E16"/>
    <mergeCell ref="D7:D10"/>
    <mergeCell ref="E7:E10"/>
    <mergeCell ref="C7:C10"/>
    <mergeCell ref="A23:A25"/>
    <mergeCell ref="B23:B25"/>
    <mergeCell ref="D25:E25"/>
    <mergeCell ref="A17:A22"/>
    <mergeCell ref="B17:B22"/>
    <mergeCell ref="N7:N10"/>
    <mergeCell ref="J9:J10"/>
    <mergeCell ref="L9:L10"/>
    <mergeCell ref="M9:M10"/>
    <mergeCell ref="G7:G10"/>
    <mergeCell ref="H7:H10"/>
    <mergeCell ref="J7:M8"/>
    <mergeCell ref="K9:K10"/>
    <mergeCell ref="D22:E22"/>
    <mergeCell ref="B29:B31"/>
    <mergeCell ref="D31:E31"/>
    <mergeCell ref="A26:A28"/>
    <mergeCell ref="B26:B28"/>
    <mergeCell ref="A42:A44"/>
    <mergeCell ref="B42:B44"/>
    <mergeCell ref="D44:E44"/>
    <mergeCell ref="A38:A41"/>
    <mergeCell ref="B38:B41"/>
    <mergeCell ref="D41:E41"/>
    <mergeCell ref="K2:N2"/>
    <mergeCell ref="A151:E151"/>
    <mergeCell ref="A152:E152"/>
    <mergeCell ref="A153:E153"/>
    <mergeCell ref="A154:E154"/>
    <mergeCell ref="A155:E155"/>
    <mergeCell ref="A156:E156"/>
    <mergeCell ref="A145:E145"/>
    <mergeCell ref="A146:E146"/>
    <mergeCell ref="A147:E147"/>
    <mergeCell ref="A150:E150"/>
    <mergeCell ref="A76:A78"/>
    <mergeCell ref="B76:B78"/>
    <mergeCell ref="D78:E78"/>
    <mergeCell ref="A73:A75"/>
    <mergeCell ref="B73:B75"/>
    <mergeCell ref="D75:E75"/>
    <mergeCell ref="A82:A84"/>
    <mergeCell ref="B82:B84"/>
    <mergeCell ref="D84:E84"/>
    <mergeCell ref="A79:A81"/>
    <mergeCell ref="B79:B81"/>
    <mergeCell ref="D81:E81"/>
    <mergeCell ref="A29:A31"/>
  </mergeCells>
  <phoneticPr fontId="12" type="noConversion"/>
  <pageMargins left="1.1023622047244095" right="0.31496062992125984" top="0.74803149606299213" bottom="0.74803149606299213" header="0.31496062992125984" footer="0.31496062992125984"/>
  <pageSetup paperSize="9" scale="60" orientation="portrait" r:id="rId1"/>
  <headerFooter>
    <oddHeader>&amp;C&amp;P</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D1CAB-AFA3-417E-9693-A6E0971BB64E}">
  <dimension ref="A2:F29"/>
  <sheetViews>
    <sheetView workbookViewId="0">
      <selection activeCell="F21" sqref="F21"/>
    </sheetView>
  </sheetViews>
  <sheetFormatPr defaultColWidth="9.140625" defaultRowHeight="15"/>
  <cols>
    <col min="1" max="1" width="6.28515625" style="907" customWidth="1"/>
    <col min="2" max="2" width="40" style="907" customWidth="1"/>
    <col min="3" max="3" width="13.85546875" style="907" customWidth="1"/>
    <col min="4" max="4" width="13.5703125" style="907" customWidth="1"/>
    <col min="5" max="5" width="14.7109375" style="907" customWidth="1"/>
    <col min="6" max="6" width="13.28515625" style="907" customWidth="1"/>
    <col min="7" max="16384" width="9.140625" style="907"/>
  </cols>
  <sheetData>
    <row r="2" spans="1:5">
      <c r="A2" s="906" t="s">
        <v>1733</v>
      </c>
    </row>
    <row r="3" spans="1:5" ht="15.75" thickBot="1"/>
    <row r="4" spans="1:5" ht="45.75" thickBot="1">
      <c r="A4" s="908" t="s">
        <v>1701</v>
      </c>
      <c r="B4" s="909" t="s">
        <v>1702</v>
      </c>
      <c r="C4" s="909" t="s">
        <v>1703</v>
      </c>
      <c r="D4" s="909" t="s">
        <v>1704</v>
      </c>
      <c r="E4" s="909" t="s">
        <v>1705</v>
      </c>
    </row>
    <row r="5" spans="1:5" ht="15.75" thickBot="1">
      <c r="A5" s="910" t="s">
        <v>1706</v>
      </c>
      <c r="B5" s="911" t="s">
        <v>1707</v>
      </c>
      <c r="C5" s="912">
        <f>SUM('1 priedas (01)'!F122)</f>
        <v>2995.2649999999999</v>
      </c>
      <c r="D5" s="912">
        <f>SUM('1 priedas (01)'!G122)</f>
        <v>4086</v>
      </c>
      <c r="E5" s="912">
        <f>SUM('1 priedas (01)'!H122)</f>
        <v>3220</v>
      </c>
    </row>
    <row r="6" spans="1:5" ht="30.75" thickBot="1">
      <c r="A6" s="910" t="s">
        <v>1708</v>
      </c>
      <c r="B6" s="911" t="s">
        <v>1709</v>
      </c>
      <c r="C6" s="912">
        <f>SUM('2 priedas (03)'!F296)</f>
        <v>11417.081</v>
      </c>
      <c r="D6" s="912">
        <f>SUM('2 priedas (03)'!G296)</f>
        <v>15997.5</v>
      </c>
      <c r="E6" s="912">
        <f>SUM('2 priedas (03)'!H296)</f>
        <v>11615.6</v>
      </c>
    </row>
    <row r="7" spans="1:5" ht="15.75" thickBot="1">
      <c r="A7" s="910" t="s">
        <v>1710</v>
      </c>
      <c r="B7" s="911" t="s">
        <v>1711</v>
      </c>
      <c r="C7" s="912">
        <f>SUM('3 priedas (06)'!F121)</f>
        <v>4873.8490000000002</v>
      </c>
      <c r="D7" s="912">
        <f>SUM('3 priedas (06)'!G121)</f>
        <v>4784.4400000000005</v>
      </c>
      <c r="E7" s="912">
        <f>SUM('3 priedas (06)'!H121)</f>
        <v>4745.2</v>
      </c>
    </row>
    <row r="8" spans="1:5" ht="15.75" thickBot="1">
      <c r="A8" s="910" t="s">
        <v>1712</v>
      </c>
      <c r="B8" s="911" t="s">
        <v>1713</v>
      </c>
      <c r="C8" s="912">
        <f>SUM('4 priedas (08)'!F264)</f>
        <v>3170.9010000000012</v>
      </c>
      <c r="D8" s="912">
        <f>SUM('4 priedas (08)'!G264)</f>
        <v>4099.6000000000004</v>
      </c>
      <c r="E8" s="912">
        <f>SUM('4 priedas (08)'!H264)</f>
        <v>4858.9000000000005</v>
      </c>
    </row>
    <row r="9" spans="1:5" ht="30.75" thickBot="1">
      <c r="A9" s="910" t="s">
        <v>1714</v>
      </c>
      <c r="B9" s="911" t="s">
        <v>1715</v>
      </c>
      <c r="C9" s="912">
        <f>SUM('5 priedas (09)'!F214)</f>
        <v>12289.902000000002</v>
      </c>
      <c r="D9" s="912">
        <f>SUM('5 priedas (09)'!G214)</f>
        <v>16908.2</v>
      </c>
      <c r="E9" s="912">
        <f>SUM('5 priedas (09)'!H214)</f>
        <v>16093.8</v>
      </c>
    </row>
    <row r="10" spans="1:5" ht="15.75" thickBot="1">
      <c r="A10" s="910" t="s">
        <v>1716</v>
      </c>
      <c r="B10" s="911" t="s">
        <v>1717</v>
      </c>
      <c r="C10" s="912">
        <f>SUM('6 priedas (13)'!F210)</f>
        <v>1084.8550000000002</v>
      </c>
      <c r="D10" s="912">
        <f>SUM('6 priedas (13)'!G210)</f>
        <v>2748.7</v>
      </c>
      <c r="E10" s="912">
        <f>SUM('6 priedas (13)'!H210)</f>
        <v>4154.7</v>
      </c>
    </row>
    <row r="11" spans="1:5" ht="15.75" thickBot="1">
      <c r="A11" s="910" t="s">
        <v>1718</v>
      </c>
      <c r="B11" s="911" t="s">
        <v>1719</v>
      </c>
      <c r="C11" s="912">
        <f>SUM('7 priedas (14)'!F155)</f>
        <v>7068.518</v>
      </c>
      <c r="D11" s="912">
        <f>SUM('7 priedas (14)'!G155)</f>
        <v>6918</v>
      </c>
      <c r="E11" s="912">
        <f>SUM('7 priedas (14)'!H155)</f>
        <v>7173.7</v>
      </c>
    </row>
    <row r="12" spans="1:5" ht="15.75" thickBot="1">
      <c r="A12" s="1278" t="s">
        <v>1720</v>
      </c>
      <c r="B12" s="1279"/>
      <c r="C12" s="913">
        <f>SUM(C5:C11)</f>
        <v>42900.371000000014</v>
      </c>
      <c r="D12" s="913">
        <f t="shared" ref="D12:E12" si="0">SUM(D5:D11)</f>
        <v>55542.44</v>
      </c>
      <c r="E12" s="913">
        <f t="shared" si="0"/>
        <v>51861.899999999994</v>
      </c>
    </row>
    <row r="13" spans="1:5" ht="15.75" thickBot="1">
      <c r="A13" s="1276" t="s">
        <v>1721</v>
      </c>
      <c r="B13" s="1277"/>
      <c r="C13" s="914">
        <f>SUM(C15:C20)</f>
        <v>37627.671000000002</v>
      </c>
      <c r="D13" s="914">
        <f t="shared" ref="D13:E13" si="1">SUM(D15:D20)</f>
        <v>40771.24</v>
      </c>
      <c r="E13" s="914">
        <f t="shared" si="1"/>
        <v>39265.9</v>
      </c>
    </row>
    <row r="14" spans="1:5" ht="15.75" thickBot="1">
      <c r="A14" s="1280" t="s">
        <v>1722</v>
      </c>
      <c r="B14" s="1281"/>
      <c r="C14" s="915"/>
      <c r="D14" s="915"/>
      <c r="E14" s="915"/>
    </row>
    <row r="15" spans="1:5" ht="15.75" thickBot="1">
      <c r="A15" s="1276" t="s">
        <v>1723</v>
      </c>
      <c r="B15" s="1277"/>
      <c r="C15" s="916">
        <f>SUM('1 priedas (01)'!F112+'2 priedas (03)'!F286+'3 priedas (06)'!F111+'4 priedas (08)'!F254+'5 priedas (09)'!F204+'6 priedas (13)'!F200+'7 priedas (14)'!F145)</f>
        <v>21337.534999999996</v>
      </c>
      <c r="D15" s="916">
        <f>SUM('1 priedas (01)'!G112+'2 priedas (03)'!G286+'3 priedas (06)'!G111+'4 priedas (08)'!G254+'5 priedas (09)'!G204+'6 priedas (13)'!G200+'7 priedas (14)'!G145)</f>
        <v>24106.300000000003</v>
      </c>
      <c r="E15" s="916">
        <f>SUM('1 priedas (01)'!H112+'2 priedas (03)'!H286+'3 priedas (06)'!H111+'4 priedas (08)'!H254+'5 priedas (09)'!H204+'6 priedas (13)'!H200+'7 priedas (14)'!H145)</f>
        <v>22205.7</v>
      </c>
    </row>
    <row r="16" spans="1:5" ht="15.75" thickBot="1">
      <c r="A16" s="1276" t="s">
        <v>1724</v>
      </c>
      <c r="B16" s="1277"/>
      <c r="C16" s="916">
        <f>SUM('1 priedas (01)'!F113+'2 priedas (03)'!F287+'3 priedas (06)'!F112+'4 priedas (08)'!F255+'5 priedas (09)'!F205+'6 priedas (13)'!F201+'7 priedas (14)'!F146)</f>
        <v>10592.048000000001</v>
      </c>
      <c r="D16" s="916">
        <f>SUM('1 priedas (01)'!G113+'2 priedas (03)'!G287+'3 priedas (06)'!G112+'4 priedas (08)'!G255+'5 priedas (09)'!G205+'6 priedas (13)'!G201+'7 priedas (14)'!G146)</f>
        <v>10832.239999999998</v>
      </c>
      <c r="E16" s="916">
        <f>SUM('1 priedas (01)'!H113+'2 priedas (03)'!H287+'3 priedas (06)'!H112+'4 priedas (08)'!H255+'5 priedas (09)'!H205+'6 priedas (13)'!H201+'7 priedas (14)'!H146)</f>
        <v>11273.2</v>
      </c>
    </row>
    <row r="17" spans="1:6" ht="15.75" thickBot="1">
      <c r="A17" s="1276" t="s">
        <v>1725</v>
      </c>
      <c r="B17" s="1277"/>
      <c r="C17" s="917">
        <f>SUM('1 priedas (01)'!F114+'2 priedas (03)'!F288+'3 priedas (06)'!F113+'4 priedas (08)'!F256+'5 priedas (09)'!F206+'6 priedas (13)'!F202+'7 priedas (14)'!F147)</f>
        <v>798.5</v>
      </c>
      <c r="D17" s="917">
        <f>SUM('1 priedas (01)'!G114+'2 priedas (03)'!G288+'3 priedas (06)'!G113+'4 priedas (08)'!G256+'5 priedas (09)'!G206+'6 priedas (13)'!G202+'7 priedas (14)'!G147)</f>
        <v>757.7</v>
      </c>
      <c r="E17" s="918">
        <f>SUM('1 priedas (01)'!H114+'2 priedas (03)'!H288+'3 priedas (06)'!H113+'4 priedas (08)'!H256+'5 priedas (09)'!H206+'6 priedas (13)'!H202+'7 priedas (14)'!H147)</f>
        <v>751</v>
      </c>
    </row>
    <row r="18" spans="1:6" ht="15.75" thickBot="1">
      <c r="A18" s="1276" t="s">
        <v>1726</v>
      </c>
      <c r="B18" s="1277"/>
      <c r="C18" s="920">
        <f>SUM('1 priedas (01)'!F115+'2 priedas (03)'!F289+'3 priedas (06)'!F114+'4 priedas (08)'!F257+'5 priedas (09)'!F207+'6 priedas (13)'!F203+'7 priedas (14)'!F148)</f>
        <v>1311.1879999999999</v>
      </c>
      <c r="D18" s="917">
        <f>SUM('1 priedas (01)'!G115+'2 priedas (03)'!G289+'3 priedas (06)'!G114+'4 priedas (08)'!G257+'5 priedas (09)'!G207+'6 priedas (13)'!G203+'7 priedas (14)'!G148)</f>
        <v>1286</v>
      </c>
      <c r="E18" s="917">
        <f>SUM('1 priedas (01)'!H115+'2 priedas (03)'!H289+'3 priedas (06)'!H114+'4 priedas (08)'!H257+'5 priedas (09)'!H207+'6 priedas (13)'!H203+'7 priedas (14)'!H148)</f>
        <v>974</v>
      </c>
    </row>
    <row r="19" spans="1:6" ht="15.75" thickBot="1">
      <c r="A19" s="1276" t="s">
        <v>1727</v>
      </c>
      <c r="B19" s="1277"/>
      <c r="C19" s="917">
        <f>SUM('1 priedas (01)'!F116+'2 priedas (03)'!F290+'3 priedas (06)'!F115+'4 priedas (08)'!F258+'5 priedas (09)'!F208+'6 priedas (13)'!F204+'7 priedas (14)'!F149)</f>
        <v>560.6</v>
      </c>
      <c r="D19" s="918">
        <f>SUM('1 priedas (01)'!G116+'2 priedas (03)'!G290+'3 priedas (06)'!G115+'4 priedas (08)'!G258+'5 priedas (09)'!G208+'6 priedas (13)'!G204+'7 priedas (14)'!G149)</f>
        <v>600</v>
      </c>
      <c r="E19" s="918">
        <f>SUM('1 priedas (01)'!H116+'2 priedas (03)'!H290+'3 priedas (06)'!H115+'4 priedas (08)'!H258+'5 priedas (09)'!H208+'6 priedas (13)'!H204+'7 priedas (14)'!H149)</f>
        <v>650</v>
      </c>
    </row>
    <row r="20" spans="1:6" ht="15.75" thickBot="1">
      <c r="A20" s="1276" t="s">
        <v>1728</v>
      </c>
      <c r="B20" s="1277"/>
      <c r="C20" s="916">
        <f>SUM('1 priedas (01)'!F117+'2 priedas (03)'!F291+'3 priedas (06)'!F116+'4 priedas (08)'!F259+'5 priedas (09)'!F209+'6 priedas (13)'!F205+'7 priedas (14)'!F150)</f>
        <v>3027.8</v>
      </c>
      <c r="D20" s="916">
        <f>SUM('1 priedas (01)'!G117+'2 priedas (03)'!G291+'3 priedas (06)'!G116+'4 priedas (08)'!G259+'5 priedas (09)'!G209+'6 priedas (13)'!G205+'7 priedas (14)'!G150)</f>
        <v>3189</v>
      </c>
      <c r="E20" s="916">
        <f>SUM('1 priedas (01)'!H117+'2 priedas (03)'!H291+'3 priedas (06)'!H116+'4 priedas (08)'!H259+'5 priedas (09)'!H209+'6 priedas (13)'!H205+'7 priedas (14)'!H150)</f>
        <v>3412</v>
      </c>
      <c r="F20" s="919"/>
    </row>
    <row r="21" spans="1:6" ht="15.75" thickBot="1">
      <c r="A21" s="1276" t="s">
        <v>1729</v>
      </c>
      <c r="B21" s="1277"/>
      <c r="C21" s="914">
        <f>SUM(C22:C24)</f>
        <v>5272.6999999999989</v>
      </c>
      <c r="D21" s="914">
        <f t="shared" ref="D21:E21" si="2">SUM(D22:D24)</f>
        <v>14771.2</v>
      </c>
      <c r="E21" s="914">
        <f t="shared" si="2"/>
        <v>12596</v>
      </c>
    </row>
    <row r="22" spans="1:6" ht="15.75" thickBot="1">
      <c r="A22" s="1276" t="s">
        <v>1730</v>
      </c>
      <c r="B22" s="1282"/>
      <c r="C22" s="918">
        <f>SUM('1 priedas (01)'!F119+'2 priedas (03)'!F293+'3 priedas (06)'!F118+'4 priedas (08)'!F261+'5 priedas (09)'!F211+'6 priedas (13)'!F207+'7 priedas (14)'!F152)</f>
        <v>30</v>
      </c>
      <c r="D22" s="918">
        <f>SUM('1 priedas (01)'!G119+'2 priedas (03)'!G293+'3 priedas (06)'!G118+'4 priedas (08)'!G261+'5 priedas (09)'!G211+'6 priedas (13)'!G207+'7 priedas (14)'!G152)</f>
        <v>9091</v>
      </c>
      <c r="E22" s="918">
        <f>SUM('1 priedas (01)'!H119+'2 priedas (03)'!H293+'3 priedas (06)'!H118+'4 priedas (08)'!H261+'5 priedas (09)'!H211+'6 priedas (13)'!H207+'7 priedas (14)'!H152)</f>
        <v>6867.8</v>
      </c>
    </row>
    <row r="23" spans="1:6" ht="15.75" thickBot="1">
      <c r="A23" s="1276" t="s">
        <v>1731</v>
      </c>
      <c r="B23" s="1282"/>
      <c r="C23" s="918">
        <f>SUM('1 priedas (01)'!F120+'2 priedas (03)'!F294+'3 priedas (06)'!F119+'4 priedas (08)'!F262+'5 priedas (09)'!F212+'6 priedas (13)'!F208+'7 priedas (14)'!F153)</f>
        <v>5177.6999999999989</v>
      </c>
      <c r="D23" s="918">
        <f>SUM('1 priedas (01)'!G120+'2 priedas (03)'!G294+'3 priedas (06)'!G119+'4 priedas (08)'!G262+'5 priedas (09)'!G212+'6 priedas (13)'!G208+'7 priedas (14)'!G153)</f>
        <v>5605.2</v>
      </c>
      <c r="E23" s="918">
        <f>SUM('1 priedas (01)'!H120+'2 priedas (03)'!H294+'3 priedas (06)'!H119+'4 priedas (08)'!H262+'5 priedas (09)'!H212+'6 priedas (13)'!H208+'7 priedas (14)'!H153)</f>
        <v>5642.2</v>
      </c>
    </row>
    <row r="24" spans="1:6" ht="15.75" thickBot="1">
      <c r="A24" s="1276" t="s">
        <v>1732</v>
      </c>
      <c r="B24" s="1282"/>
      <c r="C24" s="918">
        <f>SUM('1 priedas (01)'!F121+'2 priedas (03)'!F295+'3 priedas (06)'!F120+'4 priedas (08)'!F263+'5 priedas (09)'!F213+'6 priedas (13)'!F209+'7 priedas (14)'!F154)</f>
        <v>65</v>
      </c>
      <c r="D24" s="918">
        <f>SUM('1 priedas (01)'!G121+'2 priedas (03)'!G295+'3 priedas (06)'!G120+'4 priedas (08)'!G263+'5 priedas (09)'!G213+'6 priedas (13)'!G209+'7 priedas (14)'!G154)</f>
        <v>75</v>
      </c>
      <c r="E24" s="918">
        <f>SUM('1 priedas (01)'!H121+'2 priedas (03)'!H295+'3 priedas (06)'!H120+'4 priedas (08)'!H263+'5 priedas (09)'!H213+'6 priedas (13)'!H209+'7 priedas (14)'!H154)</f>
        <v>86</v>
      </c>
    </row>
    <row r="25" spans="1:6" ht="15.75" thickBot="1">
      <c r="A25" s="1276" t="s">
        <v>1842</v>
      </c>
      <c r="B25" s="1277"/>
      <c r="C25" s="914">
        <f>SUM(C13+C21)</f>
        <v>42900.370999999999</v>
      </c>
      <c r="D25" s="914">
        <f t="shared" ref="D25:E25" si="3">SUM(D13+D21)</f>
        <v>55542.44</v>
      </c>
      <c r="E25" s="914">
        <f t="shared" si="3"/>
        <v>51861.9</v>
      </c>
    </row>
    <row r="26" spans="1:6" ht="15.75" thickBot="1">
      <c r="A26" s="1276" t="s">
        <v>113</v>
      </c>
      <c r="B26" s="1277"/>
      <c r="C26" s="918">
        <f ca="1">SUM('1 priedas (01)'!F123+'2 priedas (03)'!F297+'3 priedas (06)'!F122+'4 priedas (08)'!F265+'5 priedas (09)'!F215+'6 priedas (13)'!F211+'7 priedas (14)'!F156)</f>
        <v>118.6</v>
      </c>
      <c r="D26" s="918">
        <f ca="1">SUM('1 priedas (01)'!G123+'2 priedas (03)'!G297+'3 priedas (06)'!G122+'4 priedas (08)'!G265+'5 priedas (09)'!G215+'6 priedas (13)'!G211+'7 priedas (14)'!G156)</f>
        <v>6493</v>
      </c>
      <c r="E26" s="918">
        <f>SUM('1 priedas (01)'!H123+'2 priedas (03)'!H297+'3 priedas (06)'!H122+'4 priedas (08)'!H265+'5 priedas (09)'!H215+'6 priedas (13)'!H211+'7 priedas (14)'!H156)</f>
        <v>1454</v>
      </c>
    </row>
    <row r="27" spans="1:6" ht="15.75" thickBot="1">
      <c r="A27" s="1276" t="s">
        <v>114</v>
      </c>
      <c r="B27" s="1277"/>
      <c r="C27" s="916">
        <v>5375.7</v>
      </c>
      <c r="D27" s="916">
        <f>SUM(D25-C25)</f>
        <v>12642.069000000003</v>
      </c>
      <c r="E27" s="916">
        <f>SUM(E25-D25)</f>
        <v>-3680.5400000000009</v>
      </c>
    </row>
    <row r="29" spans="1:6">
      <c r="A29" s="907" t="s">
        <v>1843</v>
      </c>
    </row>
  </sheetData>
  <mergeCells count="16">
    <mergeCell ref="A24:B24"/>
    <mergeCell ref="A25:B25"/>
    <mergeCell ref="A26:B26"/>
    <mergeCell ref="A27:B27"/>
    <mergeCell ref="A18:B18"/>
    <mergeCell ref="A19:B19"/>
    <mergeCell ref="A20:B20"/>
    <mergeCell ref="A21:B21"/>
    <mergeCell ref="A22:B22"/>
    <mergeCell ref="A23:B23"/>
    <mergeCell ref="A17:B17"/>
    <mergeCell ref="A12:B12"/>
    <mergeCell ref="A13:B13"/>
    <mergeCell ref="A14:B14"/>
    <mergeCell ref="A15:B15"/>
    <mergeCell ref="A16:B16"/>
  </mergeCell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8</vt:i4>
      </vt:variant>
      <vt:variant>
        <vt:lpstr>Įvardytieji diapazonai</vt:lpstr>
      </vt:variant>
      <vt:variant>
        <vt:i4>3</vt:i4>
      </vt:variant>
    </vt:vector>
  </HeadingPairs>
  <TitlesOfParts>
    <vt:vector size="11" baseType="lpstr">
      <vt:lpstr>1 priedas (01)</vt:lpstr>
      <vt:lpstr>2 priedas (03)</vt:lpstr>
      <vt:lpstr>3 priedas (06)</vt:lpstr>
      <vt:lpstr>4 priedas (08)</vt:lpstr>
      <vt:lpstr>5 priedas (09)</vt:lpstr>
      <vt:lpstr>6 priedas (13)</vt:lpstr>
      <vt:lpstr>7 priedas (14)</vt:lpstr>
      <vt:lpstr>Lapas1</vt:lpstr>
      <vt:lpstr>'1 priedas (01)'!Print_Titles</vt:lpstr>
      <vt:lpstr>'4 priedas (08)'!Print_Titles</vt:lpstr>
      <vt:lpstr>'7 priedas (14)'!Print_Titles</vt:lpstr>
    </vt:vector>
  </TitlesOfParts>
  <Company>xx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dc:creator>
  <cp:lastModifiedBy>Zrsa Office</cp:lastModifiedBy>
  <cp:lastPrinted>2024-11-25T06:13:50Z</cp:lastPrinted>
  <dcterms:created xsi:type="dcterms:W3CDTF">2008-10-15T17:43:49Z</dcterms:created>
  <dcterms:modified xsi:type="dcterms:W3CDTF">2024-12-11T09:47:53Z</dcterms:modified>
</cp:coreProperties>
</file>