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2522311c9464042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tar\Desktop\2019-06-27\"/>
    </mc:Choice>
  </mc:AlternateContent>
  <xr:revisionPtr revIDLastSave="0" documentId="13_ncr:1_{25A8B1F2-706A-4A05-BDCF-D875FB53AF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 m.   biudžetas " sheetId="3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3" l="1"/>
  <c r="G144" i="3"/>
  <c r="G11" i="3"/>
  <c r="H144" i="3"/>
  <c r="G58" i="3"/>
  <c r="H58" i="3"/>
  <c r="H133" i="3"/>
  <c r="I58" i="3"/>
  <c r="I133" i="3"/>
  <c r="J133" i="3"/>
  <c r="K133" i="3"/>
  <c r="L133" i="3"/>
  <c r="D133" i="3"/>
  <c r="G33" i="3"/>
  <c r="H33" i="3"/>
  <c r="G27" i="3"/>
  <c r="H27" i="3"/>
  <c r="H18" i="3"/>
  <c r="H11" i="3"/>
  <c r="H14" i="3"/>
  <c r="F58" i="3"/>
  <c r="F133" i="3"/>
  <c r="H140" i="3"/>
  <c r="H38" i="3"/>
  <c r="H37" i="3"/>
  <c r="H48" i="3"/>
  <c r="H24" i="3"/>
  <c r="G150" i="3"/>
  <c r="H150" i="3"/>
  <c r="D150" i="3"/>
  <c r="G23" i="3"/>
  <c r="G14" i="3"/>
  <c r="G17" i="3"/>
  <c r="G26" i="3"/>
  <c r="G29" i="3"/>
  <c r="G32" i="3"/>
  <c r="G36" i="3"/>
  <c r="G133" i="3"/>
  <c r="G139" i="3"/>
  <c r="G143" i="3"/>
  <c r="G148" i="3"/>
  <c r="G48" i="3"/>
  <c r="G152" i="3"/>
  <c r="F11" i="3"/>
  <c r="I11" i="3"/>
  <c r="D11" i="3"/>
  <c r="H17" i="3"/>
  <c r="I17" i="3"/>
  <c r="J17" i="3"/>
  <c r="K17" i="3"/>
  <c r="L17" i="3"/>
  <c r="D17" i="3"/>
  <c r="D114" i="3"/>
  <c r="E114" i="3"/>
  <c r="D88" i="3"/>
  <c r="E88" i="3"/>
  <c r="D90" i="3"/>
  <c r="E90" i="3"/>
  <c r="I14" i="3"/>
  <c r="I139" i="3"/>
  <c r="H139" i="3"/>
  <c r="J139" i="3"/>
  <c r="K139" i="3"/>
  <c r="L139" i="3"/>
  <c r="D139" i="3"/>
  <c r="H143" i="3"/>
  <c r="F139" i="3"/>
  <c r="D134" i="3"/>
  <c r="E134" i="3"/>
  <c r="H23" i="3"/>
  <c r="F14" i="3"/>
  <c r="I148" i="3"/>
  <c r="J148" i="3"/>
  <c r="K148" i="3"/>
  <c r="L148" i="3"/>
  <c r="D151" i="3"/>
  <c r="E151" i="3"/>
  <c r="D92" i="3"/>
  <c r="E92" i="3"/>
  <c r="H148" i="3"/>
  <c r="D148" i="3"/>
  <c r="L14" i="3"/>
  <c r="L23" i="3"/>
  <c r="L26" i="3"/>
  <c r="L29" i="3"/>
  <c r="L32" i="3"/>
  <c r="L36" i="3"/>
  <c r="L48" i="3"/>
  <c r="L57" i="3"/>
  <c r="L143" i="3"/>
  <c r="L152" i="3"/>
  <c r="J14" i="3"/>
  <c r="J23" i="3"/>
  <c r="J26" i="3"/>
  <c r="J29" i="3"/>
  <c r="J32" i="3"/>
  <c r="J36" i="3"/>
  <c r="J143" i="3"/>
  <c r="J48" i="3"/>
  <c r="J152" i="3"/>
  <c r="D131" i="3"/>
  <c r="E131" i="3"/>
  <c r="D94" i="3"/>
  <c r="E94" i="3"/>
  <c r="D93" i="3"/>
  <c r="E93" i="3"/>
  <c r="D81" i="3"/>
  <c r="E81" i="3"/>
  <c r="D75" i="3"/>
  <c r="E75" i="3"/>
  <c r="D68" i="3"/>
  <c r="E68" i="3"/>
  <c r="D70" i="3"/>
  <c r="E70" i="3"/>
  <c r="D71" i="3"/>
  <c r="E71" i="3"/>
  <c r="D66" i="3"/>
  <c r="E66" i="3"/>
  <c r="D73" i="3"/>
  <c r="E73" i="3"/>
  <c r="D74" i="3"/>
  <c r="E74" i="3"/>
  <c r="D30" i="3"/>
  <c r="E30" i="3"/>
  <c r="E32" i="3"/>
  <c r="D67" i="3"/>
  <c r="E67" i="3"/>
  <c r="F48" i="3"/>
  <c r="K48" i="3"/>
  <c r="D46" i="3"/>
  <c r="E46" i="3"/>
  <c r="D41" i="3"/>
  <c r="E41" i="3"/>
  <c r="D42" i="3"/>
  <c r="E42" i="3"/>
  <c r="D43" i="3"/>
  <c r="E43" i="3"/>
  <c r="D125" i="3"/>
  <c r="E125" i="3"/>
  <c r="D126" i="3"/>
  <c r="E126" i="3"/>
  <c r="D127" i="3"/>
  <c r="E127" i="3"/>
  <c r="D128" i="3"/>
  <c r="E128" i="3"/>
  <c r="D91" i="3"/>
  <c r="E91" i="3"/>
  <c r="D89" i="3"/>
  <c r="E89" i="3"/>
  <c r="D87" i="3"/>
  <c r="E87" i="3"/>
  <c r="D149" i="3"/>
  <c r="E149" i="3"/>
  <c r="D140" i="3"/>
  <c r="E140" i="3"/>
  <c r="K143" i="3"/>
  <c r="I143" i="3"/>
  <c r="D143" i="3"/>
  <c r="K14" i="3"/>
  <c r="D60" i="3"/>
  <c r="E60" i="3"/>
  <c r="D15" i="3"/>
  <c r="E15" i="3"/>
  <c r="E17" i="3"/>
  <c r="F148" i="3"/>
  <c r="F143" i="3"/>
  <c r="D141" i="3"/>
  <c r="E141" i="3"/>
  <c r="D137" i="3"/>
  <c r="E137" i="3"/>
  <c r="D135" i="3"/>
  <c r="E135" i="3"/>
  <c r="D130" i="3"/>
  <c r="E130" i="3"/>
  <c r="D129" i="3"/>
  <c r="E129" i="3"/>
  <c r="D124" i="3"/>
  <c r="E124" i="3"/>
  <c r="D119" i="3"/>
  <c r="E119" i="3"/>
  <c r="D118" i="3"/>
  <c r="E118" i="3"/>
  <c r="D117" i="3"/>
  <c r="E117" i="3"/>
  <c r="D116" i="3"/>
  <c r="E116" i="3"/>
  <c r="D115" i="3"/>
  <c r="E115" i="3"/>
  <c r="D113" i="3"/>
  <c r="E113" i="3"/>
  <c r="D112" i="3"/>
  <c r="E112" i="3"/>
  <c r="D111" i="3"/>
  <c r="E111" i="3"/>
  <c r="D110" i="3"/>
  <c r="E110" i="3"/>
  <c r="D109" i="3"/>
  <c r="E109" i="3"/>
  <c r="D108" i="3"/>
  <c r="E108" i="3"/>
  <c r="D107" i="3"/>
  <c r="E107" i="3"/>
  <c r="D102" i="3"/>
  <c r="E102" i="3"/>
  <c r="D101" i="3"/>
  <c r="E101" i="3"/>
  <c r="D100" i="3"/>
  <c r="E100" i="3"/>
  <c r="D99" i="3"/>
  <c r="E99" i="3"/>
  <c r="D98" i="3"/>
  <c r="E98" i="3"/>
  <c r="D97" i="3"/>
  <c r="E97" i="3"/>
  <c r="D96" i="3"/>
  <c r="E96" i="3"/>
  <c r="D95" i="3"/>
  <c r="E95" i="3"/>
  <c r="D86" i="3"/>
  <c r="E86" i="3"/>
  <c r="D85" i="3"/>
  <c r="E85" i="3"/>
  <c r="D84" i="3"/>
  <c r="E84" i="3"/>
  <c r="D83" i="3"/>
  <c r="E83" i="3"/>
  <c r="D82" i="3"/>
  <c r="E82" i="3"/>
  <c r="D80" i="3"/>
  <c r="E80" i="3"/>
  <c r="D72" i="3"/>
  <c r="E72" i="3"/>
  <c r="D69" i="3"/>
  <c r="E69" i="3"/>
  <c r="D65" i="3"/>
  <c r="E65" i="3"/>
  <c r="D64" i="3"/>
  <c r="E64" i="3"/>
  <c r="D63" i="3"/>
  <c r="E63" i="3"/>
  <c r="D62" i="3"/>
  <c r="E62" i="3"/>
  <c r="D59" i="3"/>
  <c r="E59" i="3"/>
  <c r="D45" i="3"/>
  <c r="E45" i="3"/>
  <c r="D40" i="3"/>
  <c r="E40" i="3"/>
  <c r="D39" i="3"/>
  <c r="E39" i="3"/>
  <c r="D38" i="3"/>
  <c r="E38" i="3"/>
  <c r="D37" i="3"/>
  <c r="E37" i="3"/>
  <c r="K36" i="3"/>
  <c r="I36" i="3"/>
  <c r="H36" i="3"/>
  <c r="F36" i="3"/>
  <c r="D34" i="3"/>
  <c r="E34" i="3"/>
  <c r="D33" i="3"/>
  <c r="E33" i="3"/>
  <c r="E36" i="3"/>
  <c r="K32" i="3"/>
  <c r="I32" i="3"/>
  <c r="H32" i="3"/>
  <c r="F32" i="3"/>
  <c r="K29" i="3"/>
  <c r="I29" i="3"/>
  <c r="H29" i="3"/>
  <c r="F29" i="3"/>
  <c r="D27" i="3"/>
  <c r="E27" i="3"/>
  <c r="E29" i="3"/>
  <c r="K26" i="3"/>
  <c r="I26" i="3"/>
  <c r="H26" i="3"/>
  <c r="F26" i="3"/>
  <c r="D24" i="3"/>
  <c r="E24" i="3"/>
  <c r="E26" i="3"/>
  <c r="K23" i="3"/>
  <c r="I23" i="3"/>
  <c r="F23" i="3"/>
  <c r="F17" i="3"/>
  <c r="D61" i="3"/>
  <c r="E61" i="3"/>
  <c r="D144" i="3"/>
  <c r="E144" i="3"/>
  <c r="E148" i="3"/>
  <c r="D44" i="3"/>
  <c r="E44" i="3"/>
  <c r="I48" i="3"/>
  <c r="D29" i="3"/>
  <c r="D136" i="3"/>
  <c r="E136" i="3"/>
  <c r="D18" i="3"/>
  <c r="D58" i="3"/>
  <c r="D23" i="3"/>
  <c r="D36" i="3"/>
  <c r="D26" i="3"/>
  <c r="K152" i="3"/>
  <c r="E143" i="3"/>
  <c r="E139" i="3"/>
  <c r="D32" i="3"/>
  <c r="D48" i="3"/>
  <c r="F152" i="3"/>
  <c r="E48" i="3"/>
  <c r="I152" i="3"/>
  <c r="E150" i="3"/>
  <c r="E18" i="3"/>
  <c r="E11" i="3"/>
  <c r="E14" i="3"/>
  <c r="E58" i="3"/>
  <c r="E133" i="3"/>
  <c r="E23" i="3"/>
  <c r="E152" i="3"/>
  <c r="D14" i="3"/>
  <c r="D152" i="3"/>
  <c r="H152" i="3"/>
</calcChain>
</file>

<file path=xl/sharedStrings.xml><?xml version="1.0" encoding="utf-8"?>
<sst xmlns="http://schemas.openxmlformats.org/spreadsheetml/2006/main" count="240" uniqueCount="130">
  <si>
    <t xml:space="preserve">Programos </t>
  </si>
  <si>
    <t xml:space="preserve">Asignavimų </t>
  </si>
  <si>
    <t>Iš</t>
  </si>
  <si>
    <t>Iš jų:</t>
  </si>
  <si>
    <t>kodas</t>
  </si>
  <si>
    <t>pavadinimas</t>
  </si>
  <si>
    <t>valdytojas</t>
  </si>
  <si>
    <t>viso</t>
  </si>
  <si>
    <t>Biudžeto</t>
  </si>
  <si>
    <t>Spec. tiksl.</t>
  </si>
  <si>
    <t>Moksleivio</t>
  </si>
  <si>
    <t>Spec. progr.</t>
  </si>
  <si>
    <t>VIP</t>
  </si>
  <si>
    <t>(tūkst. Lt)</t>
  </si>
  <si>
    <t>Sandoriai</t>
  </si>
  <si>
    <t>lėšos</t>
  </si>
  <si>
    <t>dotacijos</t>
  </si>
  <si>
    <t>krep. lėšos</t>
  </si>
  <si>
    <t xml:space="preserve">Savivaldybės valdymo </t>
  </si>
  <si>
    <t>Savivaldybės administracija</t>
  </si>
  <si>
    <t>programa</t>
  </si>
  <si>
    <t>Iš viso programai</t>
  </si>
  <si>
    <t>Savivaldybės politikos</t>
  </si>
  <si>
    <t>įgyvendinimo programa</t>
  </si>
  <si>
    <t>Kauno rajono verslo plėtros</t>
  </si>
  <si>
    <t>ir investicijų programa</t>
  </si>
  <si>
    <t>Žemės ūkio programa</t>
  </si>
  <si>
    <t>Komunalinio ūkio plėtros</t>
  </si>
  <si>
    <t>ir priežiūros programa</t>
  </si>
  <si>
    <t>Turto administravimo</t>
  </si>
  <si>
    <t>Aplinkos ir sveikatinimo</t>
  </si>
  <si>
    <t>Kultūros plėtros</t>
  </si>
  <si>
    <t>Viešoji biblioteka</t>
  </si>
  <si>
    <t>Švietimo ir ugdymo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</si>
  <si>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</si>
  <si>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</si>
  <si>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</si>
  <si>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</si>
  <si>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</si>
  <si>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</si>
  <si>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</si>
  <si>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</si>
  <si>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</si>
  <si>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Babtų gimnazija</t>
  </si>
  <si>
    <t>Domeikavos gimnazija</t>
  </si>
  <si>
    <t>Garliavos meno mokykla</t>
  </si>
  <si>
    <t xml:space="preserve">Karmėlavos Balio Buračo gimnazija </t>
  </si>
  <si>
    <t>Raudondvario gimnazija</t>
  </si>
  <si>
    <t>Vilkijos gimnazija</t>
  </si>
  <si>
    <t>Domeikavos lopšelis-darželis</t>
  </si>
  <si>
    <t>Ežerėlio lopšelis-darželis</t>
  </si>
  <si>
    <t>Kulautuvos lopšelis-darželis</t>
  </si>
  <si>
    <t>Lapių pagrindinė mokykla</t>
  </si>
  <si>
    <t>Linksmakalnio mokykla-darželis</t>
  </si>
  <si>
    <t>Neveronių lopšelis-darželis</t>
  </si>
  <si>
    <t>Ringaudų pradinė mokykla</t>
  </si>
  <si>
    <t>Šlienavos pagrindinė mokykla</t>
  </si>
  <si>
    <t>Zapyškio pagrindinė mokykla</t>
  </si>
  <si>
    <t>Garliavos Juozo Lukšos gimnazija</t>
  </si>
  <si>
    <t>Akademijos Ugnės Karvelis gimnazija</t>
  </si>
  <si>
    <t>Socialinių paslaugų centras</t>
  </si>
  <si>
    <t>Kūno kultūros ir sporto</t>
  </si>
  <si>
    <t>plėtojimo programa</t>
  </si>
  <si>
    <t>Kultūros, švietimo ir sporto skyrius</t>
  </si>
  <si>
    <t>Babtų kultūros centras</t>
  </si>
  <si>
    <t>Ežerėlio kultūros centras</t>
  </si>
  <si>
    <t>Ramučių kultūros centras</t>
  </si>
  <si>
    <t>Raudondvario kultūros centras</t>
  </si>
  <si>
    <t>Samylų kultūros centras</t>
  </si>
  <si>
    <t>Dziudo ir jojimo sporto mokykla</t>
  </si>
  <si>
    <t>Sporto mokykla</t>
  </si>
  <si>
    <t>IŠ VISO IŠLAIDŲ</t>
  </si>
  <si>
    <t>Kelių priežiūros ir viešojo</t>
  </si>
  <si>
    <t xml:space="preserve">transporto paslaugų </t>
  </si>
  <si>
    <t>A. ir J. Juškų muziejus</t>
  </si>
  <si>
    <t>Švietimo centras</t>
  </si>
  <si>
    <t>BĮ Visuomenės sveikatos biuras</t>
  </si>
  <si>
    <t>Ilgakiemio mokykla-darželis</t>
  </si>
  <si>
    <t>Sitkūnų mokykla-darželis</t>
  </si>
  <si>
    <t>Eigirgalos lopšelis-darželis</t>
  </si>
  <si>
    <t>Karmėlavos lopšelis-darželis ,,Žilvitis"</t>
  </si>
  <si>
    <t>Lėšos brandos egzaminams administruoti</t>
  </si>
  <si>
    <t>Ugdymo paslaugų prieinamumui užtikrinti</t>
  </si>
  <si>
    <t>Progra-</t>
  </si>
  <si>
    <t>mos</t>
  </si>
  <si>
    <t>Garliavos lopšelis-darželis ,,Eglutė"</t>
  </si>
  <si>
    <t>Noreikiškių lpošelis-darželis ,,Ąžuolėlis"</t>
  </si>
  <si>
    <t>Raudondvario lopšelis-darželis ,,Riešutėlis"</t>
  </si>
  <si>
    <t>Vilkijos lopšelis-darželis ,,Daigelis"</t>
  </si>
  <si>
    <t>Mokyklų išorės vertinimo organizavimas</t>
  </si>
  <si>
    <t>Paprastos</t>
  </si>
  <si>
    <t>išlaidos</t>
  </si>
  <si>
    <t>Darbo</t>
  </si>
  <si>
    <t>užmokestis</t>
  </si>
  <si>
    <t>Vilkijos kultūros centra</t>
  </si>
  <si>
    <t>Garliavos lopšelis-darželis "Obelėlė"</t>
  </si>
  <si>
    <t>Garliavos sporto ir kultūros centras</t>
  </si>
  <si>
    <t>Kauno rajono muziejus</t>
  </si>
  <si>
    <t>Babtų lopšelis-darželis</t>
  </si>
  <si>
    <t>Garliavos Jonučių gimnazija</t>
  </si>
  <si>
    <t>Garliavos Jonučių progimnazija</t>
  </si>
  <si>
    <t>Kačerginės daugiafunkcinis centras</t>
  </si>
  <si>
    <t>Kulautuvos pagrindinė mokykla</t>
  </si>
  <si>
    <t>Ežerėlio pagrindinė mokykla</t>
  </si>
  <si>
    <t>Čekiškės P. Dovydaičio gimnazija</t>
  </si>
  <si>
    <t>Vandžiogalos gimnazija</t>
  </si>
  <si>
    <t>Neveronių gimnazija</t>
  </si>
  <si>
    <t>Čekiškės socialinės globos ir priežiūros namai</t>
  </si>
  <si>
    <t>Socialinės paramos įgyvendinimo programa</t>
  </si>
  <si>
    <t>Lapių lopšelis-darželis</t>
  </si>
  <si>
    <t xml:space="preserve">Finansavimo šaltiniai: </t>
  </si>
  <si>
    <t>Piliuonos gimnazija</t>
  </si>
  <si>
    <t>Skolintos lėšos</t>
  </si>
  <si>
    <t>Rokų mokykla-darželis</t>
  </si>
  <si>
    <t>Laisvas biudžeto lėšų likutis</t>
  </si>
  <si>
    <t xml:space="preserve">Kauno rajono savivaldybės tarybos </t>
  </si>
  <si>
    <t>7 priedas</t>
  </si>
  <si>
    <t xml:space="preserve">Batniavos mokykla-daugiafunkcis centras  </t>
  </si>
  <si>
    <t xml:space="preserve">Panevėžiuko mokykla-daugiafunkcis centras </t>
  </si>
  <si>
    <t xml:space="preserve">Kačerginės pradinė mokykla  </t>
  </si>
  <si>
    <t>Garliavos A. Mitkaus pagrindinė mokykla</t>
  </si>
  <si>
    <t>Giraitės  darželis</t>
  </si>
  <si>
    <t>Girionių darželis</t>
  </si>
  <si>
    <t>Jonučių darželis</t>
  </si>
  <si>
    <t>Kačerginės vaikų sanatorinė ,,Žibutė" mokykla</t>
  </si>
  <si>
    <t>Vaikų gerovės centras "Gynia"</t>
  </si>
  <si>
    <t>Raudondvario pradinė mokykla</t>
  </si>
  <si>
    <t>Raudondvario lopšelis-darželis</t>
  </si>
  <si>
    <t>KAUNO RAJONO SAVIVALDYBĖS 2019 METŲ BIUDŽETO ASIGNAVIMAI PAGAL PROGRAMAS, TŪKST. EUR</t>
  </si>
  <si>
    <t>2019 m. birželio 27 d. sprendimo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</si>
</sst>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164" fontId="0" fillId="0" borderId="0" xfId="0" applyNumberFormat="1" applyFill="1"/>
    <xf numFmtId="0" fontId="0" fillId="0" borderId="3" xfId="0" applyFill="1" applyBorder="1"/>
    <xf numFmtId="0" fontId="0" fillId="0" borderId="4" xfId="0" applyFill="1" applyBorder="1"/>
    <xf numFmtId="0" fontId="3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1" fillId="0" borderId="5" xfId="0" applyFont="1" applyFill="1" applyBorder="1"/>
    <xf numFmtId="0" fontId="1" fillId="0" borderId="3" xfId="0" applyFont="1" applyFill="1" applyBorder="1"/>
    <xf numFmtId="0" fontId="0" fillId="0" borderId="3" xfId="0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2" xfId="0" applyNumberForma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164" fontId="3" fillId="0" borderId="4" xfId="0" applyNumberFormat="1" applyFont="1" applyFill="1" applyBorder="1"/>
    <xf numFmtId="164" fontId="3" fillId="0" borderId="11" xfId="0" applyNumberFormat="1" applyFont="1" applyFill="1" applyBorder="1"/>
    <xf numFmtId="0" fontId="0" fillId="0" borderId="3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164" fontId="5" fillId="0" borderId="10" xfId="0" applyNumberFormat="1" applyFont="1" applyFill="1" applyBorder="1"/>
    <xf numFmtId="164" fontId="5" fillId="0" borderId="3" xfId="0" applyNumberFormat="1" applyFont="1" applyFill="1" applyBorder="1"/>
    <xf numFmtId="164" fontId="5" fillId="0" borderId="6" xfId="0" applyNumberFormat="1" applyFont="1" applyFill="1" applyBorder="1"/>
    <xf numFmtId="164" fontId="5" fillId="0" borderId="13" xfId="0" applyNumberFormat="1" applyFont="1" applyFill="1" applyBorder="1"/>
    <xf numFmtId="164" fontId="5" fillId="0" borderId="14" xfId="0" applyNumberFormat="1" applyFont="1" applyFill="1" applyBorder="1"/>
    <xf numFmtId="0" fontId="1" fillId="0" borderId="6" xfId="0" applyFont="1" applyFill="1" applyBorder="1" applyAlignment="1">
      <alignment horizontal="left"/>
    </xf>
    <xf numFmtId="0" fontId="0" fillId="0" borderId="12" xfId="0" applyFill="1" applyBorder="1"/>
    <xf numFmtId="0" fontId="1" fillId="0" borderId="6" xfId="0" applyFont="1" applyFill="1" applyBorder="1"/>
    <xf numFmtId="164" fontId="5" fillId="0" borderId="2" xfId="0" applyNumberFormat="1" applyFont="1" applyFill="1" applyBorder="1"/>
    <xf numFmtId="0" fontId="0" fillId="0" borderId="3" xfId="0" applyFill="1" applyBorder="1" applyAlignment="1">
      <alignment wrapText="1"/>
    </xf>
    <xf numFmtId="164" fontId="5" fillId="0" borderId="7" xfId="0" applyNumberFormat="1" applyFont="1" applyFill="1" applyBorder="1"/>
    <xf numFmtId="164" fontId="5" fillId="0" borderId="8" xfId="0" applyNumberFormat="1" applyFont="1" applyFill="1" applyBorder="1"/>
    <xf numFmtId="0" fontId="3" fillId="0" borderId="3" xfId="0" applyFont="1" applyFill="1" applyBorder="1"/>
    <xf numFmtId="164" fontId="5" fillId="0" borderId="15" xfId="0" applyNumberFormat="1" applyFont="1" applyFill="1" applyBorder="1"/>
    <xf numFmtId="164" fontId="5" fillId="0" borderId="5" xfId="0" applyNumberFormat="1" applyFont="1" applyFill="1" applyBorder="1"/>
    <xf numFmtId="0" fontId="2" fillId="0" borderId="3" xfId="0" applyFont="1" applyFill="1" applyBorder="1"/>
    <xf numFmtId="164" fontId="5" fillId="0" borderId="4" xfId="0" applyNumberFormat="1" applyFont="1" applyFill="1" applyBorder="1"/>
    <xf numFmtId="0" fontId="0" fillId="0" borderId="16" xfId="0" applyFill="1" applyBorder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0" fontId="5" fillId="0" borderId="0" xfId="0" applyFont="1" applyFill="1" applyBorder="1"/>
    <xf numFmtId="164" fontId="5" fillId="0" borderId="9" xfId="0" applyNumberFormat="1" applyFont="1" applyFill="1" applyBorder="1"/>
    <xf numFmtId="164" fontId="5" fillId="0" borderId="11" xfId="0" applyNumberFormat="1" applyFont="1" applyFill="1" applyBorder="1"/>
    <xf numFmtId="164" fontId="5" fillId="0" borderId="17" xfId="0" applyNumberFormat="1" applyFont="1" applyFill="1" applyBorder="1"/>
    <xf numFmtId="164" fontId="5" fillId="0" borderId="18" xfId="0" applyNumberFormat="1" applyFont="1" applyFill="1" applyBorder="1"/>
    <xf numFmtId="164" fontId="5" fillId="0" borderId="19" xfId="0" applyNumberFormat="1" applyFont="1" applyFill="1" applyBorder="1"/>
    <xf numFmtId="164" fontId="5" fillId="0" borderId="20" xfId="0" applyNumberFormat="1" applyFont="1" applyFill="1" applyBorder="1"/>
    <xf numFmtId="164" fontId="5" fillId="0" borderId="21" xfId="0" applyNumberFormat="1" applyFont="1" applyFill="1" applyBorder="1"/>
    <xf numFmtId="164" fontId="5" fillId="0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center"/>
    </xf>
    <xf numFmtId="164" fontId="5" fillId="0" borderId="22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9" fontId="0" fillId="0" borderId="8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3" fillId="0" borderId="23" xfId="0" applyNumberFormat="1" applyFont="1" applyFill="1" applyBorder="1"/>
    <xf numFmtId="0" fontId="0" fillId="0" borderId="24" xfId="0" applyFill="1" applyBorder="1" applyAlignment="1">
      <alignment horizontal="center"/>
    </xf>
    <xf numFmtId="0" fontId="0" fillId="0" borderId="23" xfId="0" applyFill="1" applyBorder="1"/>
    <xf numFmtId="0" fontId="0" fillId="0" borderId="8" xfId="0" applyFill="1" applyBorder="1" applyAlignment="1">
      <alignment horizontal="center"/>
    </xf>
    <xf numFmtId="0" fontId="0" fillId="0" borderId="14" xfId="0" applyFill="1" applyBorder="1"/>
    <xf numFmtId="0" fontId="0" fillId="0" borderId="25" xfId="0" applyFill="1" applyBorder="1"/>
    <xf numFmtId="0" fontId="0" fillId="0" borderId="24" xfId="0" applyFill="1" applyBorder="1"/>
    <xf numFmtId="164" fontId="5" fillId="0" borderId="26" xfId="0" applyNumberFormat="1" applyFont="1" applyFill="1" applyBorder="1"/>
    <xf numFmtId="0" fontId="0" fillId="0" borderId="17" xfId="0" applyFill="1" applyBorder="1"/>
    <xf numFmtId="164" fontId="5" fillId="0" borderId="27" xfId="0" applyNumberFormat="1" applyFont="1" applyFill="1" applyBorder="1"/>
    <xf numFmtId="0" fontId="0" fillId="0" borderId="19" xfId="0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28" xfId="0" applyFill="1" applyBorder="1"/>
    <xf numFmtId="0" fontId="0" fillId="0" borderId="29" xfId="0" applyFill="1" applyBorder="1"/>
    <xf numFmtId="0" fontId="2" fillId="0" borderId="29" xfId="0" applyFont="1" applyFill="1" applyBorder="1" applyAlignment="1">
      <alignment horizontal="right"/>
    </xf>
    <xf numFmtId="164" fontId="6" fillId="0" borderId="29" xfId="0" applyNumberFormat="1" applyFont="1" applyFill="1" applyBorder="1"/>
    <xf numFmtId="0" fontId="0" fillId="0" borderId="30" xfId="0" applyFill="1" applyBorder="1" applyAlignment="1">
      <alignment horizontal="center"/>
    </xf>
    <xf numFmtId="164" fontId="5" fillId="0" borderId="31" xfId="0" applyNumberFormat="1" applyFont="1" applyFill="1" applyBorder="1"/>
    <xf numFmtId="164" fontId="5" fillId="0" borderId="32" xfId="0" applyNumberFormat="1" applyFont="1" applyFill="1" applyBorder="1"/>
    <xf numFmtId="164" fontId="5" fillId="0" borderId="33" xfId="0" applyNumberFormat="1" applyFont="1" applyFill="1" applyBorder="1"/>
    <xf numFmtId="164" fontId="5" fillId="0" borderId="34" xfId="0" applyNumberFormat="1" applyFont="1" applyFill="1" applyBorder="1"/>
    <xf numFmtId="164" fontId="5" fillId="0" borderId="32" xfId="0" applyNumberFormat="1" applyFont="1" applyFill="1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164" fontId="3" fillId="0" borderId="33" xfId="0" applyNumberFormat="1" applyFont="1" applyFill="1" applyBorder="1"/>
    <xf numFmtId="164" fontId="5" fillId="0" borderId="30" xfId="0" applyNumberFormat="1" applyFont="1" applyFill="1" applyBorder="1" applyAlignment="1">
      <alignment horizontal="center"/>
    </xf>
    <xf numFmtId="164" fontId="6" fillId="0" borderId="35" xfId="0" applyNumberFormat="1" applyFont="1" applyFill="1" applyBorder="1"/>
    <xf numFmtId="164" fontId="5" fillId="0" borderId="10" xfId="0" applyNumberFormat="1" applyFont="1" applyFill="1" applyBorder="1" applyAlignment="1">
      <alignment horizontal="right"/>
    </xf>
    <xf numFmtId="164" fontId="3" fillId="0" borderId="24" xfId="0" applyNumberFormat="1" applyFont="1" applyFill="1" applyBorder="1"/>
    <xf numFmtId="164" fontId="3" fillId="0" borderId="17" xfId="0" applyNumberFormat="1" applyFont="1" applyFill="1" applyBorder="1"/>
    <xf numFmtId="164" fontId="6" fillId="0" borderId="28" xfId="0" applyNumberFormat="1" applyFont="1" applyFill="1" applyBorder="1"/>
    <xf numFmtId="0" fontId="0" fillId="0" borderId="36" xfId="0" applyFill="1" applyBorder="1"/>
    <xf numFmtId="164" fontId="5" fillId="0" borderId="37" xfId="0" applyNumberFormat="1" applyFont="1" applyFill="1" applyBorder="1"/>
    <xf numFmtId="164" fontId="5" fillId="0" borderId="38" xfId="0" applyNumberFormat="1" applyFont="1" applyFill="1" applyBorder="1"/>
    <xf numFmtId="164" fontId="5" fillId="0" borderId="36" xfId="0" applyNumberFormat="1" applyFont="1" applyFill="1" applyBorder="1"/>
    <xf numFmtId="164" fontId="5" fillId="0" borderId="39" xfId="0" applyNumberFormat="1" applyFont="1" applyFill="1" applyBorder="1"/>
    <xf numFmtId="164" fontId="5" fillId="0" borderId="40" xfId="0" applyNumberFormat="1" applyFont="1" applyFill="1" applyBorder="1"/>
    <xf numFmtId="164" fontId="5" fillId="0" borderId="41" xfId="0" applyNumberFormat="1" applyFont="1" applyFill="1" applyBorder="1"/>
    <xf numFmtId="164" fontId="5" fillId="0" borderId="42" xfId="0" applyNumberFormat="1" applyFont="1" applyFill="1" applyBorder="1"/>
    <xf numFmtId="0" fontId="0" fillId="0" borderId="37" xfId="0" applyFill="1" applyBorder="1" applyAlignment="1">
      <alignment wrapText="1"/>
    </xf>
    <xf numFmtId="0" fontId="0" fillId="0" borderId="38" xfId="0" applyFill="1" applyBorder="1"/>
    <xf numFmtId="164" fontId="5" fillId="0" borderId="43" xfId="0" applyNumberFormat="1" applyFont="1" applyFill="1" applyBorder="1"/>
    <xf numFmtId="0" fontId="0" fillId="0" borderId="44" xfId="0" applyFill="1" applyBorder="1"/>
    <xf numFmtId="0" fontId="1" fillId="0" borderId="16" xfId="0" applyFont="1" applyFill="1" applyBorder="1"/>
    <xf numFmtId="164" fontId="5" fillId="0" borderId="16" xfId="0" applyNumberFormat="1" applyFont="1" applyFill="1" applyBorder="1"/>
    <xf numFmtId="164" fontId="5" fillId="0" borderId="45" xfId="0" applyNumberFormat="1" applyFont="1" applyFill="1" applyBorder="1"/>
    <xf numFmtId="164" fontId="5" fillId="0" borderId="44" xfId="0" applyNumberFormat="1" applyFont="1" applyFill="1" applyBorder="1"/>
    <xf numFmtId="164" fontId="5" fillId="0" borderId="46" xfId="0" applyNumberFormat="1" applyFont="1" applyFill="1" applyBorder="1"/>
    <xf numFmtId="164" fontId="0" fillId="0" borderId="47" xfId="0" applyNumberFormat="1" applyFill="1" applyBorder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/>
    <xf numFmtId="0" fontId="0" fillId="0" borderId="0" xfId="0" applyFill="1" applyAlignment="1"/>
    <xf numFmtId="164" fontId="5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164" fontId="6" fillId="0" borderId="51" xfId="0" applyNumberFormat="1" applyFont="1" applyFill="1" applyBorder="1"/>
    <xf numFmtId="164" fontId="5" fillId="0" borderId="52" xfId="0" applyNumberFormat="1" applyFont="1" applyFill="1" applyBorder="1"/>
    <xf numFmtId="0" fontId="0" fillId="0" borderId="3" xfId="0" applyFill="1" applyBorder="1" applyAlignment="1">
      <alignment horizontal="left" wrapText="1"/>
    </xf>
    <xf numFmtId="0" fontId="0" fillId="0" borderId="53" xfId="0" applyFill="1" applyBorder="1"/>
    <xf numFmtId="0" fontId="1" fillId="0" borderId="4" xfId="0" applyFont="1" applyFill="1" applyBorder="1"/>
    <xf numFmtId="164" fontId="5" fillId="0" borderId="54" xfId="0" applyNumberFormat="1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6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164" fontId="5" fillId="0" borderId="30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64"/>
  <sheetViews>
    <sheetView tabSelected="1" zoomScale="130" zoomScaleNormal="13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H12" sqref="H12"/>
    </sheetView>
  </sheetViews>
  <sheetFormatPr defaultRowHeight="12.75" x14ac:dyDescent="0.2"/>
  <cols>
    <col min="1" max="1" width="6.42578125" style="1" customWidth="1"/>
    <col min="2" max="2" width="18.140625" style="1" customWidth="1"/>
    <col min="3" max="3" width="30.42578125" style="1" customWidth="1"/>
    <col min="4" max="4" width="9.42578125" style="1" customWidth="1"/>
    <col min="5" max="5" width="9.7109375" style="1" bestFit="1" customWidth="1"/>
    <col min="6" max="6" width="10.5703125" style="1" bestFit="1" customWidth="1"/>
    <col min="7" max="7" width="9.140625" style="1" customWidth="1"/>
    <col min="8" max="8" width="10.5703125" style="1" bestFit="1" customWidth="1"/>
    <col min="9" max="9" width="10.42578125" style="1" bestFit="1" customWidth="1"/>
    <col min="10" max="10" width="10" style="1" customWidth="1"/>
    <col min="11" max="11" width="9.7109375" style="1" customWidth="1"/>
    <col min="12" max="12" width="8" style="1" customWidth="1"/>
    <col min="13" max="16384" width="9.140625" style="1"/>
  </cols>
  <sheetData>
    <row r="1" spans="1:19" ht="15" x14ac:dyDescent="0.25">
      <c r="A1" s="131"/>
      <c r="B1" s="131"/>
      <c r="C1" s="131"/>
      <c r="D1" s="126"/>
      <c r="E1" s="126"/>
      <c r="F1" s="126"/>
      <c r="G1" s="126"/>
      <c r="H1" s="142" t="s">
        <v>115</v>
      </c>
      <c r="I1" s="142"/>
      <c r="J1" s="142"/>
      <c r="K1" s="142"/>
      <c r="L1" s="126"/>
    </row>
    <row r="2" spans="1:19" ht="15" x14ac:dyDescent="0.25">
      <c r="A2" s="131"/>
      <c r="B2" s="131"/>
      <c r="C2" s="131"/>
      <c r="D2" s="126"/>
      <c r="E2" s="126"/>
      <c r="F2" s="126"/>
      <c r="G2" s="126"/>
      <c r="H2" s="128" t="s">
        <v>129</v>
      </c>
      <c r="I2" s="126"/>
      <c r="J2" s="126"/>
      <c r="K2" s="126"/>
      <c r="L2" s="126"/>
    </row>
    <row r="3" spans="1:19" ht="15" x14ac:dyDescent="0.25">
      <c r="A3" s="131"/>
      <c r="B3" s="131"/>
      <c r="C3" s="131"/>
      <c r="D3" s="127"/>
      <c r="E3" s="126"/>
      <c r="F3" s="126"/>
      <c r="G3" s="126"/>
      <c r="H3" s="129" t="s">
        <v>116</v>
      </c>
      <c r="I3" s="141"/>
      <c r="J3" s="141"/>
      <c r="K3" s="141"/>
      <c r="L3" s="126"/>
    </row>
    <row r="4" spans="1:19" x14ac:dyDescent="0.2">
      <c r="A4" s="131"/>
      <c r="B4" s="131"/>
      <c r="C4" s="131"/>
      <c r="D4" s="124"/>
      <c r="E4" s="125"/>
      <c r="F4" s="125"/>
      <c r="G4" s="125"/>
      <c r="I4" s="125"/>
      <c r="J4" s="125"/>
      <c r="K4" s="125"/>
      <c r="L4" s="125"/>
    </row>
    <row r="5" spans="1:19" ht="15" x14ac:dyDescent="0.25">
      <c r="A5" s="146" t="s">
        <v>128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O5" s="128"/>
    </row>
    <row r="6" spans="1:19" ht="9" customHeight="1" thickBot="1" x14ac:dyDescent="0.25"/>
    <row r="7" spans="1:19" ht="13.5" thickBot="1" x14ac:dyDescent="0.25">
      <c r="A7" s="2" t="s">
        <v>83</v>
      </c>
      <c r="B7" s="2" t="s">
        <v>0</v>
      </c>
      <c r="C7" s="2" t="s">
        <v>1</v>
      </c>
      <c r="D7" s="2" t="s">
        <v>2</v>
      </c>
      <c r="E7" s="144" t="s">
        <v>3</v>
      </c>
      <c r="F7" s="144"/>
      <c r="G7" s="145"/>
      <c r="H7" s="144" t="s">
        <v>110</v>
      </c>
      <c r="I7" s="144"/>
      <c r="J7" s="144"/>
      <c r="K7" s="144"/>
      <c r="L7" s="144"/>
    </row>
    <row r="8" spans="1:19" ht="13.5" thickBot="1" x14ac:dyDescent="0.25">
      <c r="A8" s="2" t="s">
        <v>84</v>
      </c>
      <c r="B8" s="2" t="s">
        <v>5</v>
      </c>
      <c r="C8" s="2" t="s">
        <v>6</v>
      </c>
      <c r="D8" s="2" t="s">
        <v>7</v>
      </c>
      <c r="E8" s="2" t="s">
        <v>90</v>
      </c>
      <c r="F8" s="2" t="s">
        <v>92</v>
      </c>
      <c r="G8" s="91"/>
      <c r="H8" s="2" t="s">
        <v>8</v>
      </c>
      <c r="I8" s="2" t="s">
        <v>9</v>
      </c>
      <c r="J8" s="2" t="s">
        <v>10</v>
      </c>
      <c r="K8" s="2" t="s">
        <v>11</v>
      </c>
      <c r="L8" s="2" t="s">
        <v>12</v>
      </c>
    </row>
    <row r="9" spans="1:19" ht="13.5" thickBot="1" x14ac:dyDescent="0.25">
      <c r="A9" s="2" t="s">
        <v>4</v>
      </c>
      <c r="B9" s="2"/>
      <c r="C9" s="2"/>
      <c r="D9" s="2"/>
      <c r="E9" s="2" t="s">
        <v>91</v>
      </c>
      <c r="F9" s="2" t="s">
        <v>93</v>
      </c>
      <c r="G9" s="91" t="s">
        <v>14</v>
      </c>
      <c r="H9" s="2" t="s">
        <v>15</v>
      </c>
      <c r="I9" s="2" t="s">
        <v>16</v>
      </c>
      <c r="J9" s="2" t="s">
        <v>17</v>
      </c>
      <c r="K9" s="2" t="s">
        <v>15</v>
      </c>
      <c r="L9" s="2"/>
    </row>
    <row r="10" spans="1:19" ht="13.5" thickBot="1" x14ac:dyDescent="0.25">
      <c r="A10" s="2"/>
      <c r="B10" s="2"/>
      <c r="C10" s="2"/>
      <c r="D10" s="2"/>
      <c r="E10" s="2"/>
      <c r="F10" s="2"/>
      <c r="G10" s="91"/>
      <c r="H10" s="3"/>
      <c r="I10" s="3"/>
      <c r="J10" s="3"/>
      <c r="K10" s="3"/>
      <c r="L10" s="3"/>
    </row>
    <row r="11" spans="1:19" x14ac:dyDescent="0.2">
      <c r="A11" s="68" t="s">
        <v>34</v>
      </c>
      <c r="B11" s="4" t="s">
        <v>18</v>
      </c>
      <c r="C11" s="4" t="s">
        <v>19</v>
      </c>
      <c r="D11" s="41">
        <f>SUM(H11,I11,J11,K11,L11)</f>
        <v>15289</v>
      </c>
      <c r="E11" s="41">
        <f>SUM(D11-F11-G11)</f>
        <v>4839.5</v>
      </c>
      <c r="F11" s="41">
        <f>7491.6+15</f>
        <v>7506.6</v>
      </c>
      <c r="G11" s="92">
        <f>3283.9-341</f>
        <v>2942.9</v>
      </c>
      <c r="H11" s="111">
        <f>14686.6-965.9</f>
        <v>13720.7</v>
      </c>
      <c r="I11" s="112">
        <f>1245+17</f>
        <v>1262</v>
      </c>
      <c r="J11" s="112"/>
      <c r="K11" s="112">
        <v>306.3</v>
      </c>
      <c r="L11" s="113"/>
      <c r="O11" s="5"/>
    </row>
    <row r="12" spans="1:19" ht="15" x14ac:dyDescent="0.25">
      <c r="A12" s="69"/>
      <c r="B12" s="6" t="s">
        <v>20</v>
      </c>
      <c r="C12" s="6"/>
      <c r="D12" s="34"/>
      <c r="E12" s="34"/>
      <c r="F12" s="34"/>
      <c r="G12" s="93"/>
      <c r="H12" s="33"/>
      <c r="I12" s="34"/>
      <c r="J12" s="34"/>
      <c r="K12" s="34"/>
      <c r="L12" s="54"/>
      <c r="N12" s="5"/>
      <c r="O12" s="5"/>
      <c r="P12" s="128"/>
      <c r="Q12" s="128"/>
      <c r="R12" s="128"/>
      <c r="S12" s="128"/>
    </row>
    <row r="13" spans="1:19" ht="12.75" hidden="1" customHeight="1" x14ac:dyDescent="0.25">
      <c r="A13" s="69"/>
      <c r="B13" s="6"/>
      <c r="C13" s="6"/>
      <c r="D13" s="34"/>
      <c r="E13" s="34"/>
      <c r="F13" s="34"/>
      <c r="G13" s="93"/>
      <c r="H13" s="33"/>
      <c r="I13" s="34"/>
      <c r="J13" s="34"/>
      <c r="K13" s="34"/>
      <c r="L13" s="54"/>
      <c r="N13" s="5"/>
      <c r="O13" s="5"/>
      <c r="P13" s="128"/>
      <c r="Q13" s="128"/>
      <c r="R13" s="128"/>
      <c r="S13" s="128"/>
    </row>
    <row r="14" spans="1:19" ht="15" x14ac:dyDescent="0.25">
      <c r="A14" s="69"/>
      <c r="B14" s="7"/>
      <c r="C14" s="8" t="s">
        <v>21</v>
      </c>
      <c r="D14" s="49">
        <f>SUM(H14,I14,J14,K14,L14)</f>
        <v>15289</v>
      </c>
      <c r="E14" s="49">
        <f>SUM(E11:E12)</f>
        <v>4839.5</v>
      </c>
      <c r="F14" s="49">
        <f>SUM(F11:F12)</f>
        <v>7506.6</v>
      </c>
      <c r="G14" s="94">
        <f>SUM(G11:G12)</f>
        <v>2942.9</v>
      </c>
      <c r="H14" s="56">
        <f>SUM(H11,H12)</f>
        <v>13720.7</v>
      </c>
      <c r="I14" s="57">
        <f>SUM(I11,I12)</f>
        <v>1262</v>
      </c>
      <c r="J14" s="49">
        <f>SUM(J12:J13)</f>
        <v>0</v>
      </c>
      <c r="K14" s="34">
        <f>SUM(K11:K12)</f>
        <v>306.3</v>
      </c>
      <c r="L14" s="54">
        <f>SUM(L11:L11)</f>
        <v>0</v>
      </c>
      <c r="N14" s="5"/>
      <c r="O14" s="5"/>
      <c r="P14" s="129"/>
      <c r="Q14" s="128"/>
      <c r="R14" s="128"/>
      <c r="S14" s="128"/>
    </row>
    <row r="15" spans="1:19" ht="15" x14ac:dyDescent="0.25">
      <c r="A15" s="70" t="s">
        <v>35</v>
      </c>
      <c r="B15" s="4" t="s">
        <v>22</v>
      </c>
      <c r="C15" s="4" t="s">
        <v>19</v>
      </c>
      <c r="D15" s="41">
        <f>SUM(H15,I15,J15,K15,L15)</f>
        <v>1081.2</v>
      </c>
      <c r="E15" s="41">
        <f>SUM(D15-F15-G15)</f>
        <v>564.1</v>
      </c>
      <c r="F15" s="41">
        <v>513.6</v>
      </c>
      <c r="G15" s="92">
        <v>3.5</v>
      </c>
      <c r="H15" s="58">
        <v>1081.2</v>
      </c>
      <c r="I15" s="47"/>
      <c r="J15" s="47"/>
      <c r="K15" s="47"/>
      <c r="L15" s="46"/>
      <c r="N15" s="5"/>
      <c r="O15" s="5"/>
      <c r="P15" s="142"/>
      <c r="Q15" s="142"/>
      <c r="R15" s="142"/>
      <c r="S15" s="142"/>
    </row>
    <row r="16" spans="1:19" ht="15" x14ac:dyDescent="0.25">
      <c r="A16" s="69"/>
      <c r="B16" s="6" t="s">
        <v>23</v>
      </c>
      <c r="C16" s="6"/>
      <c r="D16" s="34"/>
      <c r="E16" s="34"/>
      <c r="F16" s="34"/>
      <c r="G16" s="93"/>
      <c r="H16" s="33"/>
      <c r="I16" s="34"/>
      <c r="J16" s="34"/>
      <c r="K16" s="34"/>
      <c r="L16" s="54"/>
      <c r="N16" s="5"/>
      <c r="O16" s="5"/>
      <c r="P16" s="130"/>
      <c r="Q16" s="130"/>
      <c r="R16" s="130"/>
      <c r="S16" s="130"/>
    </row>
    <row r="17" spans="1:19" ht="15" x14ac:dyDescent="0.25">
      <c r="A17" s="69"/>
      <c r="B17" s="6"/>
      <c r="C17" s="8" t="s">
        <v>21</v>
      </c>
      <c r="D17" s="49">
        <f>SUM(H17,I17,J17,K17,L17)</f>
        <v>1081.2</v>
      </c>
      <c r="E17" s="49">
        <f t="shared" ref="E17:L17" si="0">SUM(E15:E16)</f>
        <v>564.1</v>
      </c>
      <c r="F17" s="49">
        <f t="shared" si="0"/>
        <v>513.6</v>
      </c>
      <c r="G17" s="94">
        <f t="shared" si="0"/>
        <v>3.5</v>
      </c>
      <c r="H17" s="33">
        <f>SUM(H15:H16)</f>
        <v>1081.2</v>
      </c>
      <c r="I17" s="49">
        <f t="shared" si="0"/>
        <v>0</v>
      </c>
      <c r="J17" s="49">
        <f t="shared" si="0"/>
        <v>0</v>
      </c>
      <c r="K17" s="49">
        <f t="shared" si="0"/>
        <v>0</v>
      </c>
      <c r="L17" s="55">
        <f t="shared" si="0"/>
        <v>0</v>
      </c>
      <c r="N17" s="5"/>
      <c r="O17" s="5"/>
      <c r="P17" s="142"/>
      <c r="Q17" s="142"/>
      <c r="R17" s="142"/>
      <c r="S17" s="142"/>
    </row>
    <row r="18" spans="1:19" ht="15" x14ac:dyDescent="0.25">
      <c r="A18" s="71" t="s">
        <v>36</v>
      </c>
      <c r="B18" s="9" t="s">
        <v>24</v>
      </c>
      <c r="C18" s="4" t="s">
        <v>19</v>
      </c>
      <c r="D18" s="41">
        <f>SUM(H18,I18,J18,K18,L18)</f>
        <v>3156.3</v>
      </c>
      <c r="E18" s="41">
        <f>SUM(D18-F18-G18)</f>
        <v>1035</v>
      </c>
      <c r="F18" s="41">
        <v>301.8</v>
      </c>
      <c r="G18" s="92">
        <f>881.8+937.7</f>
        <v>1819.5</v>
      </c>
      <c r="H18" s="58">
        <f>2009.7+1146.6</f>
        <v>3156.3</v>
      </c>
      <c r="I18" s="47"/>
      <c r="J18" s="47"/>
      <c r="K18" s="47"/>
      <c r="L18" s="46"/>
      <c r="N18" s="5"/>
      <c r="O18" s="5"/>
      <c r="P18" s="129"/>
      <c r="Q18" s="128"/>
      <c r="R18" s="128"/>
      <c r="S18" s="128"/>
    </row>
    <row r="19" spans="1:19" x14ac:dyDescent="0.2">
      <c r="A19" s="69"/>
      <c r="B19" s="6" t="s">
        <v>25</v>
      </c>
      <c r="C19" s="6"/>
      <c r="D19" s="34"/>
      <c r="E19" s="34"/>
      <c r="F19" s="34"/>
      <c r="G19" s="93"/>
      <c r="H19" s="33"/>
      <c r="I19" s="34"/>
      <c r="J19" s="34"/>
      <c r="K19" s="34"/>
      <c r="L19" s="54"/>
      <c r="N19" s="5"/>
      <c r="O19" s="5"/>
    </row>
    <row r="20" spans="1:19" hidden="1" x14ac:dyDescent="0.2">
      <c r="A20" s="72"/>
      <c r="B20" s="10"/>
      <c r="C20" s="11"/>
      <c r="D20" s="34"/>
      <c r="E20" s="34"/>
      <c r="F20" s="34"/>
      <c r="G20" s="93"/>
      <c r="H20" s="37"/>
      <c r="I20" s="35"/>
      <c r="J20" s="35"/>
      <c r="K20" s="35"/>
      <c r="L20" s="36"/>
      <c r="N20" s="5"/>
      <c r="O20" s="5"/>
    </row>
    <row r="21" spans="1:19" hidden="1" x14ac:dyDescent="0.2">
      <c r="A21" s="72"/>
      <c r="B21" s="10"/>
      <c r="C21" s="10"/>
      <c r="D21" s="34"/>
      <c r="E21" s="34"/>
      <c r="F21" s="34"/>
      <c r="G21" s="93"/>
      <c r="H21" s="37"/>
      <c r="I21" s="35"/>
      <c r="J21" s="35"/>
      <c r="K21" s="35"/>
      <c r="L21" s="36"/>
      <c r="N21" s="5"/>
      <c r="O21" s="5"/>
    </row>
    <row r="22" spans="1:19" hidden="1" x14ac:dyDescent="0.2">
      <c r="A22" s="72"/>
      <c r="B22" s="10"/>
      <c r="C22" s="10"/>
      <c r="D22" s="34"/>
      <c r="E22" s="34"/>
      <c r="F22" s="34"/>
      <c r="G22" s="93"/>
      <c r="H22" s="37"/>
      <c r="I22" s="35"/>
      <c r="J22" s="35"/>
      <c r="K22" s="35"/>
      <c r="L22" s="36"/>
      <c r="N22" s="5"/>
      <c r="O22" s="5"/>
    </row>
    <row r="23" spans="1:19" x14ac:dyDescent="0.2">
      <c r="A23" s="73"/>
      <c r="B23" s="7"/>
      <c r="C23" s="8" t="s">
        <v>21</v>
      </c>
      <c r="D23" s="49">
        <f>SUM(H23,I23,J23,K23,L23)</f>
        <v>3156.3</v>
      </c>
      <c r="E23" s="49">
        <f>SUM(D23-F23-G23)</f>
        <v>1035</v>
      </c>
      <c r="F23" s="49">
        <f t="shared" ref="F23:L23" si="1">SUM(F18:F21)</f>
        <v>301.8</v>
      </c>
      <c r="G23" s="94">
        <f>SUM(G18:G21)</f>
        <v>1819.5</v>
      </c>
      <c r="H23" s="56">
        <f t="shared" si="1"/>
        <v>3156.3</v>
      </c>
      <c r="I23" s="49">
        <f>SUM(I21:I22)</f>
        <v>0</v>
      </c>
      <c r="J23" s="49">
        <f>SUM(J21:J22)</f>
        <v>0</v>
      </c>
      <c r="K23" s="59">
        <f t="shared" si="1"/>
        <v>0</v>
      </c>
      <c r="L23" s="55">
        <f t="shared" si="1"/>
        <v>0</v>
      </c>
      <c r="N23" s="5"/>
      <c r="O23" s="5"/>
    </row>
    <row r="24" spans="1:19" x14ac:dyDescent="0.2">
      <c r="A24" s="70" t="s">
        <v>37</v>
      </c>
      <c r="B24" s="9" t="s">
        <v>26</v>
      </c>
      <c r="C24" s="4" t="s">
        <v>19</v>
      </c>
      <c r="D24" s="41">
        <f>SUM(H24,I24,J24,K24,L24)</f>
        <v>252.9</v>
      </c>
      <c r="E24" s="41">
        <f>SUM(D24-F24-G24)</f>
        <v>252.9</v>
      </c>
      <c r="F24" s="41"/>
      <c r="G24" s="92"/>
      <c r="H24" s="44">
        <f>27-9.1</f>
        <v>17.899999999999999</v>
      </c>
      <c r="I24" s="41">
        <v>235</v>
      </c>
      <c r="J24" s="41"/>
      <c r="K24" s="41"/>
      <c r="L24" s="43"/>
      <c r="N24" s="5"/>
      <c r="O24" s="5"/>
    </row>
    <row r="25" spans="1:19" ht="8.25" customHeight="1" x14ac:dyDescent="0.2">
      <c r="A25" s="69"/>
      <c r="B25" s="6"/>
      <c r="C25" s="6"/>
      <c r="D25" s="34"/>
      <c r="E25" s="34"/>
      <c r="F25" s="34"/>
      <c r="G25" s="93"/>
      <c r="H25" s="33"/>
      <c r="I25" s="34"/>
      <c r="J25" s="34"/>
      <c r="K25" s="34"/>
      <c r="L25" s="54"/>
      <c r="N25" s="5"/>
      <c r="O25" s="5"/>
    </row>
    <row r="26" spans="1:19" x14ac:dyDescent="0.2">
      <c r="A26" s="73"/>
      <c r="B26" s="7"/>
      <c r="C26" s="8" t="s">
        <v>21</v>
      </c>
      <c r="D26" s="49">
        <f>SUM(H26,I26,J26,K26,L26)</f>
        <v>252.9</v>
      </c>
      <c r="E26" s="49">
        <f t="shared" ref="E26:L26" si="2">SUM(E24:E25)</f>
        <v>252.9</v>
      </c>
      <c r="F26" s="49">
        <f t="shared" si="2"/>
        <v>0</v>
      </c>
      <c r="G26" s="94">
        <f t="shared" si="2"/>
        <v>0</v>
      </c>
      <c r="H26" s="56">
        <f t="shared" si="2"/>
        <v>17.899999999999999</v>
      </c>
      <c r="I26" s="49">
        <f t="shared" si="2"/>
        <v>235</v>
      </c>
      <c r="J26" s="49">
        <f t="shared" si="2"/>
        <v>0</v>
      </c>
      <c r="K26" s="49">
        <f t="shared" si="2"/>
        <v>0</v>
      </c>
      <c r="L26" s="55">
        <f t="shared" si="2"/>
        <v>0</v>
      </c>
      <c r="N26" s="5"/>
      <c r="O26" s="5"/>
    </row>
    <row r="27" spans="1:19" x14ac:dyDescent="0.2">
      <c r="A27" s="70" t="s">
        <v>38</v>
      </c>
      <c r="B27" s="9" t="s">
        <v>27</v>
      </c>
      <c r="C27" s="9" t="s">
        <v>19</v>
      </c>
      <c r="D27" s="41">
        <f>SUM(H27,I27,J27,K27,L27)</f>
        <v>2464.4</v>
      </c>
      <c r="E27" s="34">
        <f>SUM(D27-F27-G27)</f>
        <v>2182.1000000000004</v>
      </c>
      <c r="F27" s="41"/>
      <c r="G27" s="92">
        <f>332.9-50.6</f>
        <v>282.29999999999995</v>
      </c>
      <c r="H27" s="44">
        <f>2386+-48.4</f>
        <v>2337.6</v>
      </c>
      <c r="I27" s="41">
        <v>126.8</v>
      </c>
      <c r="J27" s="41"/>
      <c r="K27" s="41"/>
      <c r="L27" s="43"/>
      <c r="N27" s="5"/>
      <c r="O27" s="5"/>
    </row>
    <row r="28" spans="1:19" x14ac:dyDescent="0.2">
      <c r="A28" s="69"/>
      <c r="B28" s="6" t="s">
        <v>28</v>
      </c>
      <c r="C28" s="6"/>
      <c r="D28" s="34"/>
      <c r="E28" s="34"/>
      <c r="F28" s="34"/>
      <c r="G28" s="93"/>
      <c r="H28" s="33"/>
      <c r="I28" s="34"/>
      <c r="J28" s="34"/>
      <c r="K28" s="34"/>
      <c r="L28" s="54"/>
      <c r="N28" s="5"/>
      <c r="O28" s="5"/>
    </row>
    <row r="29" spans="1:19" x14ac:dyDescent="0.2">
      <c r="A29" s="73"/>
      <c r="B29" s="7"/>
      <c r="C29" s="8" t="s">
        <v>21</v>
      </c>
      <c r="D29" s="49">
        <f>SUM(H29,I29,J29,K29,L29)</f>
        <v>2464.4</v>
      </c>
      <c r="E29" s="49">
        <f t="shared" ref="E29:L29" si="3">SUM(E27:E28)</f>
        <v>2182.1000000000004</v>
      </c>
      <c r="F29" s="49">
        <f t="shared" si="3"/>
        <v>0</v>
      </c>
      <c r="G29" s="94">
        <f t="shared" si="3"/>
        <v>282.29999999999995</v>
      </c>
      <c r="H29" s="56">
        <f t="shared" si="3"/>
        <v>2337.6</v>
      </c>
      <c r="I29" s="49">
        <f t="shared" si="3"/>
        <v>126.8</v>
      </c>
      <c r="J29" s="49">
        <f t="shared" si="3"/>
        <v>0</v>
      </c>
      <c r="K29" s="49">
        <f t="shared" si="3"/>
        <v>0</v>
      </c>
      <c r="L29" s="55">
        <f t="shared" si="3"/>
        <v>0</v>
      </c>
      <c r="N29" s="5"/>
      <c r="O29" s="5"/>
    </row>
    <row r="30" spans="1:19" x14ac:dyDescent="0.2">
      <c r="A30" s="71" t="s">
        <v>39</v>
      </c>
      <c r="B30" s="9" t="s">
        <v>29</v>
      </c>
      <c r="C30" s="9" t="s">
        <v>19</v>
      </c>
      <c r="D30" s="41">
        <f>SUM(H30,I30,J30,K30,L30)</f>
        <v>97</v>
      </c>
      <c r="E30" s="34">
        <f>SUM(D30-F30-G30)</f>
        <v>97</v>
      </c>
      <c r="F30" s="41"/>
      <c r="G30" s="92"/>
      <c r="H30" s="44">
        <v>32</v>
      </c>
      <c r="I30" s="41"/>
      <c r="J30" s="41"/>
      <c r="K30" s="41">
        <v>65</v>
      </c>
      <c r="L30" s="43"/>
      <c r="N30" s="5"/>
      <c r="O30" s="5"/>
    </row>
    <row r="31" spans="1:19" x14ac:dyDescent="0.2">
      <c r="A31" s="69"/>
      <c r="B31" s="6" t="s">
        <v>20</v>
      </c>
      <c r="C31" s="6"/>
      <c r="D31" s="34"/>
      <c r="E31" s="34"/>
      <c r="F31" s="34"/>
      <c r="G31" s="93"/>
      <c r="H31" s="33"/>
      <c r="I31" s="34"/>
      <c r="J31" s="34"/>
      <c r="K31" s="34"/>
      <c r="L31" s="54"/>
      <c r="N31" s="5"/>
      <c r="O31" s="5"/>
    </row>
    <row r="32" spans="1:19" x14ac:dyDescent="0.2">
      <c r="A32" s="73"/>
      <c r="B32" s="7"/>
      <c r="C32" s="8" t="s">
        <v>21</v>
      </c>
      <c r="D32" s="49">
        <f>SUM(H32,I32,J32,K32,L32)</f>
        <v>97</v>
      </c>
      <c r="E32" s="49">
        <f t="shared" ref="E32:L32" si="4">SUM(E30:E31)</f>
        <v>97</v>
      </c>
      <c r="F32" s="49">
        <f t="shared" si="4"/>
        <v>0</v>
      </c>
      <c r="G32" s="94">
        <f t="shared" si="4"/>
        <v>0</v>
      </c>
      <c r="H32" s="56">
        <f t="shared" si="4"/>
        <v>32</v>
      </c>
      <c r="I32" s="49">
        <f t="shared" si="4"/>
        <v>0</v>
      </c>
      <c r="J32" s="49">
        <f t="shared" si="4"/>
        <v>0</v>
      </c>
      <c r="K32" s="57">
        <f t="shared" si="4"/>
        <v>65</v>
      </c>
      <c r="L32" s="54">
        <f t="shared" si="4"/>
        <v>0</v>
      </c>
      <c r="N32" s="5"/>
      <c r="O32" s="5"/>
    </row>
    <row r="33" spans="1:16" x14ac:dyDescent="0.2">
      <c r="A33" s="70" t="s">
        <v>40</v>
      </c>
      <c r="B33" s="9" t="s">
        <v>30</v>
      </c>
      <c r="C33" s="9" t="s">
        <v>19</v>
      </c>
      <c r="D33" s="41">
        <f>SUM(H33,I33,J33,K33,L33)</f>
        <v>1348.1</v>
      </c>
      <c r="E33" s="41">
        <f>SUM(D33-F33-G33)</f>
        <v>1089</v>
      </c>
      <c r="F33" s="47"/>
      <c r="G33" s="95">
        <f>293.1-34</f>
        <v>259.10000000000002</v>
      </c>
      <c r="H33" s="58">
        <f>1102.3+-54.2</f>
        <v>1048.0999999999999</v>
      </c>
      <c r="I33" s="47"/>
      <c r="J33" s="47"/>
      <c r="K33" s="47">
        <v>300</v>
      </c>
      <c r="L33" s="46"/>
      <c r="N33" s="5"/>
      <c r="O33" s="5"/>
    </row>
    <row r="34" spans="1:16" x14ac:dyDescent="0.2">
      <c r="A34" s="69"/>
      <c r="B34" s="6" t="s">
        <v>20</v>
      </c>
      <c r="C34" s="6" t="s">
        <v>76</v>
      </c>
      <c r="D34" s="34">
        <f>SUM(H34,I34,J34,K34,L34)</f>
        <v>1028.4000000000001</v>
      </c>
      <c r="E34" s="34">
        <f>SUM(D34-F34-G34)</f>
        <v>269.80000000000007</v>
      </c>
      <c r="F34" s="34">
        <v>690.7</v>
      </c>
      <c r="G34" s="93">
        <v>67.900000000000006</v>
      </c>
      <c r="H34" s="33">
        <v>67.900000000000006</v>
      </c>
      <c r="I34" s="34">
        <v>959</v>
      </c>
      <c r="J34" s="34"/>
      <c r="K34" s="34">
        <v>1.5</v>
      </c>
      <c r="L34" s="54"/>
      <c r="N34" s="5"/>
      <c r="O34" s="5"/>
    </row>
    <row r="35" spans="1:16" ht="9" customHeight="1" x14ac:dyDescent="0.2">
      <c r="A35" s="72"/>
      <c r="B35" s="10"/>
      <c r="C35" s="10"/>
      <c r="D35" s="34"/>
      <c r="E35" s="34"/>
      <c r="F35" s="34"/>
      <c r="G35" s="93"/>
      <c r="H35" s="37"/>
      <c r="I35" s="35"/>
      <c r="J35" s="35"/>
      <c r="K35" s="35"/>
      <c r="L35" s="36"/>
      <c r="N35" s="5"/>
      <c r="O35" s="5"/>
    </row>
    <row r="36" spans="1:16" x14ac:dyDescent="0.2">
      <c r="A36" s="73"/>
      <c r="B36" s="7"/>
      <c r="C36" s="8" t="s">
        <v>21</v>
      </c>
      <c r="D36" s="49">
        <f>SUM(H36,I36,J36,K36,L36)</f>
        <v>2376.5</v>
      </c>
      <c r="E36" s="49">
        <f t="shared" ref="E36:L36" si="5">SUM(E33:E34)</f>
        <v>1358.8000000000002</v>
      </c>
      <c r="F36" s="49">
        <f t="shared" si="5"/>
        <v>690.7</v>
      </c>
      <c r="G36" s="94">
        <f t="shared" si="5"/>
        <v>327</v>
      </c>
      <c r="H36" s="56">
        <f t="shared" si="5"/>
        <v>1116</v>
      </c>
      <c r="I36" s="60">
        <f t="shared" si="5"/>
        <v>959</v>
      </c>
      <c r="J36" s="49">
        <f t="shared" si="5"/>
        <v>0</v>
      </c>
      <c r="K36" s="59">
        <f t="shared" si="5"/>
        <v>301.5</v>
      </c>
      <c r="L36" s="55">
        <f t="shared" si="5"/>
        <v>0</v>
      </c>
      <c r="N36" s="5"/>
      <c r="O36" s="5"/>
    </row>
    <row r="37" spans="1:16" x14ac:dyDescent="0.2">
      <c r="A37" s="71" t="s">
        <v>41</v>
      </c>
      <c r="B37" s="9" t="s">
        <v>31</v>
      </c>
      <c r="C37" s="12" t="s">
        <v>63</v>
      </c>
      <c r="D37" s="41">
        <f t="shared" ref="D37:D43" si="6">SUM(H37,I37,J37,K37,L37)</f>
        <v>1123.7</v>
      </c>
      <c r="E37" s="34">
        <f t="shared" ref="E37:E43" si="7">SUM(D37-F37-G37)</f>
        <v>1113.7</v>
      </c>
      <c r="F37" s="41"/>
      <c r="G37" s="92">
        <v>10</v>
      </c>
      <c r="H37" s="44">
        <f>1117+6.7</f>
        <v>1123.7</v>
      </c>
      <c r="I37" s="41"/>
      <c r="J37" s="41"/>
      <c r="K37" s="41"/>
      <c r="L37" s="43"/>
      <c r="N37" s="5"/>
      <c r="O37" s="5"/>
    </row>
    <row r="38" spans="1:16" x14ac:dyDescent="0.2">
      <c r="A38" s="69"/>
      <c r="B38" s="6" t="s">
        <v>20</v>
      </c>
      <c r="C38" s="6" t="s">
        <v>32</v>
      </c>
      <c r="D38" s="34">
        <f t="shared" si="6"/>
        <v>1057.7</v>
      </c>
      <c r="E38" s="34">
        <f t="shared" si="7"/>
        <v>160.4</v>
      </c>
      <c r="F38" s="34">
        <v>896.7</v>
      </c>
      <c r="G38" s="93">
        <v>0.6</v>
      </c>
      <c r="H38" s="33">
        <f>1066.9-13.2</f>
        <v>1053.7</v>
      </c>
      <c r="I38" s="34"/>
      <c r="J38" s="34"/>
      <c r="K38" s="34">
        <v>4</v>
      </c>
      <c r="L38" s="54"/>
      <c r="N38" s="5"/>
      <c r="O38" s="5"/>
    </row>
    <row r="39" spans="1:16" x14ac:dyDescent="0.2">
      <c r="A39" s="69"/>
      <c r="B39" s="6"/>
      <c r="C39" s="13" t="s">
        <v>97</v>
      </c>
      <c r="D39" s="34">
        <f t="shared" si="6"/>
        <v>283.39999999999998</v>
      </c>
      <c r="E39" s="34">
        <f t="shared" si="7"/>
        <v>54.599999999999966</v>
      </c>
      <c r="F39" s="34">
        <v>166.3</v>
      </c>
      <c r="G39" s="93">
        <v>62.5</v>
      </c>
      <c r="H39" s="33">
        <v>274.39999999999998</v>
      </c>
      <c r="I39" s="34"/>
      <c r="J39" s="34"/>
      <c r="K39" s="34">
        <v>9</v>
      </c>
      <c r="L39" s="54"/>
      <c r="N39" s="5"/>
      <c r="O39" s="5"/>
    </row>
    <row r="40" spans="1:16" hidden="1" x14ac:dyDescent="0.2">
      <c r="A40" s="69"/>
      <c r="B40" s="6"/>
      <c r="C40" s="6" t="s">
        <v>74</v>
      </c>
      <c r="D40" s="34">
        <f t="shared" si="6"/>
        <v>0</v>
      </c>
      <c r="E40" s="34">
        <f t="shared" si="7"/>
        <v>0</v>
      </c>
      <c r="F40" s="34"/>
      <c r="G40" s="93"/>
      <c r="H40" s="33"/>
      <c r="I40" s="34"/>
      <c r="J40" s="34"/>
      <c r="K40" s="34"/>
      <c r="L40" s="54"/>
      <c r="N40" s="5"/>
      <c r="O40" s="5"/>
    </row>
    <row r="41" spans="1:16" x14ac:dyDescent="0.2">
      <c r="A41" s="69"/>
      <c r="B41" s="6"/>
      <c r="C41" s="6" t="s">
        <v>64</v>
      </c>
      <c r="D41" s="34">
        <f t="shared" si="6"/>
        <v>163.1</v>
      </c>
      <c r="E41" s="34">
        <f t="shared" si="7"/>
        <v>46.099999999999994</v>
      </c>
      <c r="F41" s="34">
        <v>117</v>
      </c>
      <c r="G41" s="93"/>
      <c r="H41" s="33">
        <v>162.1</v>
      </c>
      <c r="I41" s="34"/>
      <c r="J41" s="34"/>
      <c r="K41" s="61">
        <v>1</v>
      </c>
      <c r="L41" s="54"/>
      <c r="N41" s="5"/>
      <c r="O41" s="5"/>
    </row>
    <row r="42" spans="1:16" x14ac:dyDescent="0.2">
      <c r="A42" s="69"/>
      <c r="B42" s="6"/>
      <c r="C42" s="13" t="s">
        <v>65</v>
      </c>
      <c r="D42" s="34">
        <f t="shared" si="6"/>
        <v>217.5</v>
      </c>
      <c r="E42" s="34">
        <f t="shared" si="7"/>
        <v>36.300000000000011</v>
      </c>
      <c r="F42" s="34">
        <v>181.2</v>
      </c>
      <c r="G42" s="93">
        <v>0</v>
      </c>
      <c r="H42" s="33">
        <v>217.3</v>
      </c>
      <c r="I42" s="34"/>
      <c r="J42" s="34"/>
      <c r="K42" s="61">
        <v>0.2</v>
      </c>
      <c r="L42" s="54"/>
      <c r="N42" s="5"/>
      <c r="O42" s="5"/>
      <c r="P42" s="5"/>
    </row>
    <row r="43" spans="1:16" x14ac:dyDescent="0.2">
      <c r="A43" s="69"/>
      <c r="B43" s="6"/>
      <c r="C43" s="13" t="s">
        <v>66</v>
      </c>
      <c r="D43" s="34">
        <f t="shared" si="6"/>
        <v>315.09999999999997</v>
      </c>
      <c r="E43" s="34">
        <f t="shared" si="7"/>
        <v>97.099999999999966</v>
      </c>
      <c r="F43" s="34">
        <v>218</v>
      </c>
      <c r="G43" s="63"/>
      <c r="H43" s="33">
        <v>312.7</v>
      </c>
      <c r="I43" s="34"/>
      <c r="J43" s="34"/>
      <c r="K43" s="61">
        <v>2.4</v>
      </c>
      <c r="L43" s="54"/>
      <c r="N43" s="5"/>
      <c r="O43" s="5"/>
      <c r="P43" s="5"/>
    </row>
    <row r="44" spans="1:16" x14ac:dyDescent="0.2">
      <c r="A44" s="69"/>
      <c r="B44" s="14"/>
      <c r="C44" s="13" t="s">
        <v>67</v>
      </c>
      <c r="D44" s="34">
        <f>SUM(H44,I44,J44,K44,L44)</f>
        <v>215.6</v>
      </c>
      <c r="E44" s="34">
        <f>SUM(D44-F44-G44)</f>
        <v>70.900000000000006</v>
      </c>
      <c r="F44" s="61">
        <v>144.69999999999999</v>
      </c>
      <c r="G44" s="96"/>
      <c r="H44" s="102">
        <v>213</v>
      </c>
      <c r="I44" s="61"/>
      <c r="J44" s="62"/>
      <c r="K44" s="61">
        <v>2.6</v>
      </c>
      <c r="L44" s="74"/>
      <c r="N44" s="5"/>
      <c r="O44" s="5"/>
    </row>
    <row r="45" spans="1:16" ht="12.75" customHeight="1" x14ac:dyDescent="0.2">
      <c r="A45" s="69"/>
      <c r="B45" s="6"/>
      <c r="C45" s="10" t="s">
        <v>68</v>
      </c>
      <c r="D45" s="35">
        <f>SUM(H45,I45,J45,K45,L45)</f>
        <v>288.2</v>
      </c>
      <c r="E45" s="35">
        <f>SUM(D45-F45-G45)</f>
        <v>96.299999999999983</v>
      </c>
      <c r="F45" s="35">
        <v>188.3</v>
      </c>
      <c r="G45" s="63">
        <v>3.6</v>
      </c>
      <c r="H45" s="37">
        <v>287.5</v>
      </c>
      <c r="I45" s="35"/>
      <c r="J45" s="35"/>
      <c r="K45" s="64">
        <v>0.7</v>
      </c>
      <c r="L45" s="36"/>
      <c r="N45" s="5"/>
      <c r="O45" s="5"/>
    </row>
    <row r="46" spans="1:16" ht="12.75" customHeight="1" x14ac:dyDescent="0.2">
      <c r="A46" s="69"/>
      <c r="B46" s="6"/>
      <c r="C46" s="6" t="s">
        <v>94</v>
      </c>
      <c r="D46" s="41">
        <f>SUM(H46,I46,J46,K46,L46)</f>
        <v>177.1</v>
      </c>
      <c r="E46" s="41">
        <f>SUM(D46-F46-G46)</f>
        <v>69.399999999999991</v>
      </c>
      <c r="F46" s="41">
        <v>105.9</v>
      </c>
      <c r="G46" s="92">
        <v>1.8</v>
      </c>
      <c r="H46" s="44">
        <v>177.1</v>
      </c>
      <c r="I46" s="41"/>
      <c r="J46" s="41"/>
      <c r="K46" s="41"/>
      <c r="L46" s="43"/>
      <c r="N46" s="5"/>
      <c r="O46" s="5"/>
    </row>
    <row r="47" spans="1:16" ht="8.25" customHeight="1" x14ac:dyDescent="0.2">
      <c r="A47" s="69"/>
      <c r="B47" s="6"/>
      <c r="C47" s="6"/>
      <c r="D47" s="34"/>
      <c r="E47" s="34"/>
      <c r="F47" s="34"/>
      <c r="G47" s="93"/>
      <c r="H47" s="33"/>
      <c r="I47" s="34"/>
      <c r="J47" s="34"/>
      <c r="K47" s="34"/>
      <c r="L47" s="54"/>
      <c r="N47" s="5"/>
      <c r="O47" s="5"/>
    </row>
    <row r="48" spans="1:16" ht="12.75" customHeight="1" thickBot="1" x14ac:dyDescent="0.25">
      <c r="A48" s="69"/>
      <c r="B48" s="6"/>
      <c r="C48" s="8" t="s">
        <v>21</v>
      </c>
      <c r="D48" s="49">
        <f>SUM(H48,I48,J48,K48,L48)</f>
        <v>3841.4</v>
      </c>
      <c r="E48" s="49">
        <f t="shared" ref="E48:L48" si="8">SUM(E37:E47)</f>
        <v>1744.8</v>
      </c>
      <c r="F48" s="49">
        <f t="shared" si="8"/>
        <v>2018.1000000000001</v>
      </c>
      <c r="G48" s="94">
        <f t="shared" si="8"/>
        <v>78.499999999999986</v>
      </c>
      <c r="H48" s="56">
        <f t="shared" si="8"/>
        <v>3821.5</v>
      </c>
      <c r="I48" s="49">
        <f t="shared" si="8"/>
        <v>0</v>
      </c>
      <c r="J48" s="49">
        <f t="shared" si="8"/>
        <v>0</v>
      </c>
      <c r="K48" s="49">
        <f t="shared" si="8"/>
        <v>19.899999999999999</v>
      </c>
      <c r="L48" s="55">
        <f t="shared" si="8"/>
        <v>0</v>
      </c>
      <c r="N48" s="5"/>
      <c r="O48" s="5"/>
    </row>
    <row r="49" spans="1:15" ht="12.75" hidden="1" customHeight="1" x14ac:dyDescent="0.2">
      <c r="A49" s="69"/>
      <c r="B49" s="14"/>
      <c r="C49" s="15"/>
      <c r="D49" s="16"/>
      <c r="E49" s="16"/>
      <c r="F49" s="16"/>
      <c r="G49" s="16"/>
      <c r="H49" s="103"/>
      <c r="I49" s="16"/>
      <c r="J49" s="16"/>
      <c r="K49" s="16"/>
      <c r="L49" s="75"/>
      <c r="N49" s="5"/>
      <c r="O49" s="5"/>
    </row>
    <row r="50" spans="1:15" ht="12.75" hidden="1" customHeight="1" thickBot="1" x14ac:dyDescent="0.25">
      <c r="A50" s="76"/>
      <c r="B50" s="17"/>
      <c r="C50" s="17"/>
      <c r="D50" s="17"/>
      <c r="E50" s="18"/>
      <c r="F50" s="18"/>
      <c r="G50" s="17"/>
      <c r="H50" s="81"/>
      <c r="I50" s="17"/>
      <c r="J50" s="17"/>
      <c r="K50" s="17"/>
      <c r="L50" s="77"/>
      <c r="N50" s="5"/>
      <c r="O50" s="5"/>
    </row>
    <row r="51" spans="1:15" ht="16.5" customHeight="1" thickBot="1" x14ac:dyDescent="0.25">
      <c r="A51" s="2" t="s">
        <v>83</v>
      </c>
      <c r="B51" s="2" t="s">
        <v>0</v>
      </c>
      <c r="C51" s="2" t="s">
        <v>1</v>
      </c>
      <c r="D51" s="2" t="s">
        <v>2</v>
      </c>
      <c r="E51" s="144" t="s">
        <v>3</v>
      </c>
      <c r="F51" s="144"/>
      <c r="G51" s="145"/>
      <c r="H51" s="144" t="s">
        <v>110</v>
      </c>
      <c r="I51" s="144"/>
      <c r="J51" s="144"/>
      <c r="K51" s="144"/>
      <c r="L51" s="144"/>
      <c r="N51" s="5"/>
      <c r="O51" s="5"/>
    </row>
    <row r="52" spans="1:15" ht="13.5" thickBot="1" x14ac:dyDescent="0.25">
      <c r="A52" s="2" t="s">
        <v>84</v>
      </c>
      <c r="B52" s="2" t="s">
        <v>5</v>
      </c>
      <c r="C52" s="2" t="s">
        <v>6</v>
      </c>
      <c r="D52" s="2" t="s">
        <v>7</v>
      </c>
      <c r="E52" s="2" t="s">
        <v>90</v>
      </c>
      <c r="F52" s="2" t="s">
        <v>92</v>
      </c>
      <c r="G52" s="91"/>
      <c r="H52" s="2" t="s">
        <v>8</v>
      </c>
      <c r="I52" s="2" t="s">
        <v>9</v>
      </c>
      <c r="J52" s="2" t="s">
        <v>10</v>
      </c>
      <c r="K52" s="2" t="s">
        <v>11</v>
      </c>
      <c r="L52" s="2" t="s">
        <v>12</v>
      </c>
      <c r="N52" s="5"/>
      <c r="O52" s="5"/>
    </row>
    <row r="53" spans="1:15" ht="13.5" thickBot="1" x14ac:dyDescent="0.25">
      <c r="A53" s="2" t="s">
        <v>4</v>
      </c>
      <c r="B53" s="2"/>
      <c r="C53" s="2"/>
      <c r="D53" s="2"/>
      <c r="E53" s="2" t="s">
        <v>91</v>
      </c>
      <c r="F53" s="2" t="s">
        <v>93</v>
      </c>
      <c r="G53" s="91" t="s">
        <v>14</v>
      </c>
      <c r="H53" s="2" t="s">
        <v>15</v>
      </c>
      <c r="I53" s="2" t="s">
        <v>16</v>
      </c>
      <c r="J53" s="2" t="s">
        <v>17</v>
      </c>
      <c r="K53" s="2" t="s">
        <v>15</v>
      </c>
      <c r="L53" s="2"/>
      <c r="N53" s="5"/>
      <c r="O53" s="5"/>
    </row>
    <row r="54" spans="1:15" ht="13.5" hidden="1" thickBot="1" x14ac:dyDescent="0.25">
      <c r="A54" s="2"/>
      <c r="B54" s="2"/>
      <c r="C54" s="2"/>
      <c r="D54" s="2"/>
      <c r="E54" s="2"/>
      <c r="F54" s="2"/>
      <c r="G54" s="91"/>
      <c r="H54" s="3"/>
      <c r="I54" s="3"/>
      <c r="J54" s="3"/>
      <c r="K54" s="3"/>
      <c r="L54" s="3"/>
      <c r="N54" s="5"/>
      <c r="O54" s="5"/>
    </row>
    <row r="55" spans="1:15" hidden="1" x14ac:dyDescent="0.2">
      <c r="A55" s="78"/>
      <c r="B55" s="4"/>
      <c r="C55" s="6"/>
      <c r="D55" s="4"/>
      <c r="E55" s="19"/>
      <c r="F55" s="19"/>
      <c r="G55" s="97"/>
      <c r="H55" s="21"/>
      <c r="I55" s="4"/>
      <c r="J55" s="4"/>
      <c r="K55" s="19"/>
      <c r="L55" s="20"/>
      <c r="N55" s="5"/>
      <c r="O55" s="5"/>
    </row>
    <row r="56" spans="1:15" hidden="1" x14ac:dyDescent="0.2">
      <c r="A56" s="69"/>
      <c r="B56" s="6"/>
      <c r="C56" s="6"/>
      <c r="D56" s="6"/>
      <c r="E56" s="6"/>
      <c r="F56" s="6"/>
      <c r="G56" s="98"/>
      <c r="H56" s="23"/>
      <c r="I56" s="6"/>
      <c r="J56" s="6"/>
      <c r="K56" s="6"/>
      <c r="L56" s="22"/>
      <c r="N56" s="5"/>
      <c r="O56" s="5"/>
    </row>
    <row r="57" spans="1:15" hidden="1" x14ac:dyDescent="0.2">
      <c r="A57" s="73"/>
      <c r="B57" s="7"/>
      <c r="C57" s="8"/>
      <c r="D57" s="24"/>
      <c r="E57" s="24"/>
      <c r="F57" s="8"/>
      <c r="G57" s="99"/>
      <c r="H57" s="104"/>
      <c r="I57" s="24"/>
      <c r="J57" s="24"/>
      <c r="K57" s="24"/>
      <c r="L57" s="25">
        <f>SUM(L37:L55)</f>
        <v>0</v>
      </c>
      <c r="N57" s="5"/>
      <c r="O57" s="5"/>
    </row>
    <row r="58" spans="1:15" ht="12.75" customHeight="1" x14ac:dyDescent="0.2">
      <c r="A58" s="71" t="s">
        <v>42</v>
      </c>
      <c r="B58" s="4" t="s">
        <v>33</v>
      </c>
      <c r="C58" s="9" t="s">
        <v>63</v>
      </c>
      <c r="D58" s="41">
        <f>SUM(H58,I58,J58,K58,L58)</f>
        <v>2938.8</v>
      </c>
      <c r="E58" s="34">
        <f>SUM(D58-F58-G58)</f>
        <v>1573.7000000000003</v>
      </c>
      <c r="F58" s="41">
        <f>418.3-1.2</f>
        <v>417.1</v>
      </c>
      <c r="G58" s="92">
        <f>748+100+100</f>
        <v>948</v>
      </c>
      <c r="H58" s="44">
        <f>2010.4-150.7+100</f>
        <v>1959.7</v>
      </c>
      <c r="I58" s="41">
        <f>597.7-34.4</f>
        <v>563.30000000000007</v>
      </c>
      <c r="J58" s="41">
        <v>415.8</v>
      </c>
      <c r="K58" s="41"/>
      <c r="L58" s="43"/>
      <c r="N58" s="5"/>
      <c r="O58" s="5"/>
    </row>
    <row r="59" spans="1:15" ht="12.75" customHeight="1" x14ac:dyDescent="0.2">
      <c r="A59" s="68"/>
      <c r="B59" s="6" t="s">
        <v>20</v>
      </c>
      <c r="C59" s="4" t="s">
        <v>75</v>
      </c>
      <c r="D59" s="34">
        <f>SUM(H59,I59,J59,K59,L59)</f>
        <v>510.1</v>
      </c>
      <c r="E59" s="34">
        <f t="shared" ref="E59:E71" si="9">SUM(D59-F59-G59)</f>
        <v>86.30000000000004</v>
      </c>
      <c r="F59" s="41">
        <v>315.89999999999998</v>
      </c>
      <c r="G59" s="92">
        <v>107.9</v>
      </c>
      <c r="H59" s="44">
        <v>296.8</v>
      </c>
      <c r="I59" s="41"/>
      <c r="J59" s="41">
        <v>138.30000000000001</v>
      </c>
      <c r="K59" s="41">
        <v>75</v>
      </c>
      <c r="L59" s="43"/>
      <c r="N59" s="5"/>
      <c r="O59" s="5"/>
    </row>
    <row r="60" spans="1:15" ht="12.75" customHeight="1" x14ac:dyDescent="0.2">
      <c r="A60" s="68"/>
      <c r="B60" s="6"/>
      <c r="C60" s="4" t="s">
        <v>59</v>
      </c>
      <c r="D60" s="34">
        <f>SUM(H60,I60,J60,K60,L60)</f>
        <v>1950.1000000000001</v>
      </c>
      <c r="E60" s="34">
        <f t="shared" si="9"/>
        <v>219.40000000000009</v>
      </c>
      <c r="F60" s="41">
        <v>1721.7</v>
      </c>
      <c r="G60" s="92">
        <v>9</v>
      </c>
      <c r="H60" s="44">
        <v>335.7</v>
      </c>
      <c r="I60" s="41"/>
      <c r="J60" s="41">
        <v>1591.4</v>
      </c>
      <c r="K60" s="41">
        <v>23</v>
      </c>
      <c r="L60" s="43"/>
      <c r="N60" s="5"/>
      <c r="O60" s="5"/>
    </row>
    <row r="61" spans="1:15" ht="12.75" customHeight="1" x14ac:dyDescent="0.2">
      <c r="A61" s="69"/>
      <c r="B61" s="6"/>
      <c r="C61" s="6" t="s">
        <v>43</v>
      </c>
      <c r="D61" s="34">
        <f t="shared" ref="D61:D71" si="10">SUM(H61,I61,J61,K61,L61)</f>
        <v>1109.7</v>
      </c>
      <c r="E61" s="34">
        <f t="shared" si="9"/>
        <v>177.90000000000009</v>
      </c>
      <c r="F61" s="34">
        <v>881.3</v>
      </c>
      <c r="G61" s="93">
        <v>50.5</v>
      </c>
      <c r="H61" s="33">
        <v>362.3</v>
      </c>
      <c r="I61" s="34"/>
      <c r="J61" s="34">
        <v>723.4</v>
      </c>
      <c r="K61" s="34">
        <v>24</v>
      </c>
      <c r="L61" s="54"/>
      <c r="N61" s="5"/>
      <c r="O61" s="5"/>
    </row>
    <row r="62" spans="1:15" ht="12.75" customHeight="1" x14ac:dyDescent="0.2">
      <c r="A62" s="69"/>
      <c r="B62" s="6"/>
      <c r="C62" s="6" t="s">
        <v>104</v>
      </c>
      <c r="D62" s="34">
        <f t="shared" si="10"/>
        <v>867.4</v>
      </c>
      <c r="E62" s="34">
        <f t="shared" si="9"/>
        <v>198</v>
      </c>
      <c r="F62" s="34">
        <v>639.4</v>
      </c>
      <c r="G62" s="93">
        <v>30</v>
      </c>
      <c r="H62" s="33">
        <v>406.9</v>
      </c>
      <c r="I62" s="34"/>
      <c r="J62" s="34">
        <v>447.4</v>
      </c>
      <c r="K62" s="34">
        <v>13.1</v>
      </c>
      <c r="L62" s="54"/>
      <c r="N62" s="5"/>
      <c r="O62" s="5"/>
    </row>
    <row r="63" spans="1:15" ht="12.75" customHeight="1" x14ac:dyDescent="0.2">
      <c r="A63" s="23"/>
      <c r="B63" s="6"/>
      <c r="C63" s="6" t="s">
        <v>44</v>
      </c>
      <c r="D63" s="34">
        <f t="shared" si="10"/>
        <v>1487.7</v>
      </c>
      <c r="E63" s="34">
        <f t="shared" si="9"/>
        <v>171.30000000000013</v>
      </c>
      <c r="F63" s="34">
        <v>1307.5999999999999</v>
      </c>
      <c r="G63" s="93">
        <v>8.8000000000000007</v>
      </c>
      <c r="H63" s="33">
        <v>338.5</v>
      </c>
      <c r="I63" s="34"/>
      <c r="J63" s="34">
        <v>1143.3</v>
      </c>
      <c r="K63" s="34">
        <v>5.9</v>
      </c>
      <c r="L63" s="54"/>
      <c r="N63" s="5"/>
      <c r="O63" s="5"/>
    </row>
    <row r="64" spans="1:15" ht="12.75" customHeight="1" x14ac:dyDescent="0.2">
      <c r="A64" s="23"/>
      <c r="B64" s="6"/>
      <c r="C64" s="26" t="s">
        <v>58</v>
      </c>
      <c r="D64" s="34">
        <f t="shared" si="10"/>
        <v>1104.5</v>
      </c>
      <c r="E64" s="34">
        <f t="shared" si="9"/>
        <v>139.20000000000005</v>
      </c>
      <c r="F64" s="34">
        <v>962.3</v>
      </c>
      <c r="G64" s="93">
        <v>3</v>
      </c>
      <c r="H64" s="33">
        <v>238.4</v>
      </c>
      <c r="I64" s="34"/>
      <c r="J64" s="34">
        <v>842.8</v>
      </c>
      <c r="K64" s="34">
        <v>23.3</v>
      </c>
      <c r="L64" s="54"/>
      <c r="N64" s="5"/>
      <c r="O64" s="5"/>
    </row>
    <row r="65" spans="1:18" ht="12.75" customHeight="1" x14ac:dyDescent="0.2">
      <c r="A65" s="23"/>
      <c r="B65" s="6"/>
      <c r="C65" s="26" t="s">
        <v>99</v>
      </c>
      <c r="D65" s="34">
        <f t="shared" si="10"/>
        <v>269.99999999999994</v>
      </c>
      <c r="E65" s="34">
        <f t="shared" si="9"/>
        <v>13.599999999999966</v>
      </c>
      <c r="F65" s="34">
        <v>256.39999999999998</v>
      </c>
      <c r="G65" s="93"/>
      <c r="H65" s="33">
        <v>1.4</v>
      </c>
      <c r="I65" s="34"/>
      <c r="J65" s="34">
        <v>268.2</v>
      </c>
      <c r="K65" s="34">
        <v>0.4</v>
      </c>
      <c r="L65" s="54"/>
      <c r="N65" s="5"/>
      <c r="O65" s="5"/>
    </row>
    <row r="66" spans="1:18" ht="12.75" customHeight="1" x14ac:dyDescent="0.2">
      <c r="A66" s="79"/>
      <c r="B66" s="10"/>
      <c r="C66" s="27" t="s">
        <v>46</v>
      </c>
      <c r="D66" s="34">
        <f t="shared" si="10"/>
        <v>1210.5</v>
      </c>
      <c r="E66" s="34">
        <f t="shared" si="9"/>
        <v>189.20000000000005</v>
      </c>
      <c r="F66" s="35">
        <v>1016.3</v>
      </c>
      <c r="G66" s="63">
        <v>5</v>
      </c>
      <c r="H66" s="37">
        <v>336.6</v>
      </c>
      <c r="I66" s="35"/>
      <c r="J66" s="35">
        <v>868</v>
      </c>
      <c r="K66" s="35">
        <v>5.9</v>
      </c>
      <c r="L66" s="36"/>
      <c r="N66" s="5"/>
      <c r="O66" s="5"/>
    </row>
    <row r="67" spans="1:18" ht="12.75" customHeight="1" x14ac:dyDescent="0.2">
      <c r="A67" s="79"/>
      <c r="B67" s="10"/>
      <c r="C67" s="26" t="s">
        <v>106</v>
      </c>
      <c r="D67" s="34">
        <f t="shared" si="10"/>
        <v>830.5</v>
      </c>
      <c r="E67" s="34">
        <f t="shared" si="9"/>
        <v>101</v>
      </c>
      <c r="F67" s="35">
        <v>729.5</v>
      </c>
      <c r="G67" s="63"/>
      <c r="H67" s="37">
        <v>201.5</v>
      </c>
      <c r="I67" s="35"/>
      <c r="J67" s="35">
        <v>626.5</v>
      </c>
      <c r="K67" s="35">
        <v>2.5</v>
      </c>
      <c r="L67" s="36"/>
      <c r="N67" s="5"/>
      <c r="O67" s="5"/>
    </row>
    <row r="68" spans="1:18" ht="12.75" customHeight="1" x14ac:dyDescent="0.2">
      <c r="A68" s="79"/>
      <c r="B68" s="10"/>
      <c r="C68" s="28" t="s">
        <v>111</v>
      </c>
      <c r="D68" s="34">
        <f t="shared" si="10"/>
        <v>715.30000000000007</v>
      </c>
      <c r="E68" s="34">
        <f t="shared" si="9"/>
        <v>131.70000000000005</v>
      </c>
      <c r="F68" s="35">
        <v>583.6</v>
      </c>
      <c r="G68" s="63"/>
      <c r="H68" s="37">
        <v>275.8</v>
      </c>
      <c r="I68" s="35"/>
      <c r="J68" s="35">
        <v>419.9</v>
      </c>
      <c r="K68" s="35">
        <v>19.600000000000001</v>
      </c>
      <c r="L68" s="36"/>
      <c r="N68" s="5"/>
      <c r="O68" s="5"/>
    </row>
    <row r="69" spans="1:18" ht="12.75" customHeight="1" x14ac:dyDescent="0.2">
      <c r="A69" s="79"/>
      <c r="B69" s="10"/>
      <c r="C69" s="28" t="s">
        <v>47</v>
      </c>
      <c r="D69" s="34">
        <f t="shared" si="10"/>
        <v>1048.3</v>
      </c>
      <c r="E69" s="34">
        <f t="shared" si="9"/>
        <v>118.39999999999991</v>
      </c>
      <c r="F69" s="35">
        <v>926.7</v>
      </c>
      <c r="G69" s="63">
        <v>3.2</v>
      </c>
      <c r="H69" s="37">
        <v>246.6</v>
      </c>
      <c r="I69" s="35"/>
      <c r="J69" s="35">
        <v>798.1</v>
      </c>
      <c r="K69" s="35">
        <v>3.6</v>
      </c>
      <c r="L69" s="36"/>
      <c r="N69" s="5"/>
      <c r="O69" s="5"/>
    </row>
    <row r="70" spans="1:18" ht="12.75" customHeight="1" x14ac:dyDescent="0.2">
      <c r="A70" s="79"/>
      <c r="B70" s="10"/>
      <c r="C70" s="29" t="s">
        <v>105</v>
      </c>
      <c r="D70" s="34">
        <f t="shared" si="10"/>
        <v>779.1</v>
      </c>
      <c r="E70" s="34">
        <f t="shared" si="9"/>
        <v>147.20000000000005</v>
      </c>
      <c r="F70" s="35">
        <v>631.9</v>
      </c>
      <c r="G70" s="63"/>
      <c r="H70" s="37">
        <v>326.3</v>
      </c>
      <c r="I70" s="35"/>
      <c r="J70" s="35">
        <v>434.7</v>
      </c>
      <c r="K70" s="35">
        <v>18.100000000000001</v>
      </c>
      <c r="L70" s="36"/>
      <c r="N70" s="5"/>
      <c r="O70" s="5"/>
    </row>
    <row r="71" spans="1:18" ht="12.75" customHeight="1" x14ac:dyDescent="0.2">
      <c r="A71" s="79"/>
      <c r="B71" s="10"/>
      <c r="C71" s="29" t="s">
        <v>48</v>
      </c>
      <c r="D71" s="34">
        <f t="shared" si="10"/>
        <v>1126.4000000000001</v>
      </c>
      <c r="E71" s="34">
        <f t="shared" si="9"/>
        <v>197.40000000000009</v>
      </c>
      <c r="F71" s="35">
        <v>926</v>
      </c>
      <c r="G71" s="63">
        <v>3</v>
      </c>
      <c r="H71" s="37">
        <v>371.9</v>
      </c>
      <c r="I71" s="35"/>
      <c r="J71" s="35">
        <v>749.1</v>
      </c>
      <c r="K71" s="35">
        <v>5.4</v>
      </c>
      <c r="L71" s="36"/>
      <c r="N71" s="5"/>
      <c r="O71" s="5"/>
      <c r="P71" s="5"/>
      <c r="Q71" s="5"/>
      <c r="R71" s="5"/>
    </row>
    <row r="72" spans="1:18" ht="25.5" hidden="1" customHeight="1" x14ac:dyDescent="0.2">
      <c r="A72" s="23"/>
      <c r="B72" s="6"/>
      <c r="C72" s="31"/>
      <c r="D72" s="34">
        <f t="shared" ref="D72:D131" si="11">SUM(H72,I72,J72,K72,L72)</f>
        <v>0</v>
      </c>
      <c r="E72" s="34">
        <f t="shared" ref="E72:E115" si="12">SUM(D72-F72-G72)</f>
        <v>0</v>
      </c>
      <c r="F72" s="34"/>
      <c r="G72" s="93"/>
      <c r="H72" s="33"/>
      <c r="I72" s="34"/>
      <c r="J72" s="34"/>
      <c r="K72" s="34"/>
      <c r="L72" s="54"/>
      <c r="N72" s="5"/>
      <c r="O72" s="5"/>
    </row>
    <row r="73" spans="1:18" ht="12.75" customHeight="1" x14ac:dyDescent="0.2">
      <c r="A73" s="79"/>
      <c r="B73" s="10"/>
      <c r="C73" s="6" t="s">
        <v>103</v>
      </c>
      <c r="D73" s="34">
        <f t="shared" si="11"/>
        <v>547.29999999999995</v>
      </c>
      <c r="E73" s="34">
        <f t="shared" si="12"/>
        <v>94.199999999999932</v>
      </c>
      <c r="F73" s="34">
        <v>453.1</v>
      </c>
      <c r="G73" s="93"/>
      <c r="H73" s="33">
        <v>224.7</v>
      </c>
      <c r="I73" s="34"/>
      <c r="J73" s="34">
        <v>314.2</v>
      </c>
      <c r="K73" s="34">
        <v>8.4</v>
      </c>
      <c r="L73" s="36"/>
      <c r="N73" s="5"/>
      <c r="O73" s="5"/>
    </row>
    <row r="74" spans="1:18" ht="12.75" customHeight="1" x14ac:dyDescent="0.2">
      <c r="A74" s="79"/>
      <c r="B74" s="10"/>
      <c r="C74" s="67" t="s">
        <v>120</v>
      </c>
      <c r="D74" s="34">
        <f t="shared" si="11"/>
        <v>1693.7</v>
      </c>
      <c r="E74" s="34">
        <f t="shared" si="12"/>
        <v>249.50000000000006</v>
      </c>
      <c r="F74" s="34">
        <v>1439</v>
      </c>
      <c r="G74" s="93">
        <v>5.2</v>
      </c>
      <c r="H74" s="33">
        <v>531.5</v>
      </c>
      <c r="I74" s="34"/>
      <c r="J74" s="34">
        <v>1107.7</v>
      </c>
      <c r="K74" s="34">
        <v>54.5</v>
      </c>
      <c r="L74" s="36"/>
      <c r="N74" s="5"/>
      <c r="O74" s="5"/>
    </row>
    <row r="75" spans="1:18" ht="12.75" customHeight="1" x14ac:dyDescent="0.2">
      <c r="A75" s="79"/>
      <c r="B75" s="10"/>
      <c r="C75" s="66" t="s">
        <v>100</v>
      </c>
      <c r="D75" s="34">
        <f t="shared" si="11"/>
        <v>1897.9</v>
      </c>
      <c r="E75" s="34">
        <f t="shared" si="12"/>
        <v>205.10000000000014</v>
      </c>
      <c r="F75" s="34">
        <v>1688.8</v>
      </c>
      <c r="G75" s="93">
        <v>4</v>
      </c>
      <c r="H75" s="33">
        <v>364.1</v>
      </c>
      <c r="I75" s="34"/>
      <c r="J75" s="34">
        <v>1525.4</v>
      </c>
      <c r="K75" s="34">
        <v>8.4</v>
      </c>
      <c r="L75" s="36"/>
      <c r="N75" s="5"/>
      <c r="O75" s="5"/>
    </row>
    <row r="76" spans="1:18" ht="12.75" hidden="1" customHeight="1" thickBot="1" x14ac:dyDescent="0.25">
      <c r="A76" s="2" t="s">
        <v>83</v>
      </c>
      <c r="B76" s="2" t="s">
        <v>0</v>
      </c>
      <c r="C76" s="2" t="s">
        <v>1</v>
      </c>
      <c r="D76" s="65" t="s">
        <v>2</v>
      </c>
      <c r="E76" s="143" t="s">
        <v>3</v>
      </c>
      <c r="F76" s="143"/>
      <c r="G76" s="150"/>
      <c r="H76" s="143"/>
      <c r="I76" s="143"/>
      <c r="J76" s="143"/>
      <c r="K76" s="143"/>
      <c r="L76" s="143"/>
      <c r="N76" s="5"/>
      <c r="O76" s="5"/>
    </row>
    <row r="77" spans="1:18" ht="12.75" hidden="1" customHeight="1" thickBot="1" x14ac:dyDescent="0.25">
      <c r="A77" s="2" t="s">
        <v>84</v>
      </c>
      <c r="B77" s="2" t="s">
        <v>5</v>
      </c>
      <c r="C77" s="2" t="s">
        <v>6</v>
      </c>
      <c r="D77" s="65" t="s">
        <v>7</v>
      </c>
      <c r="E77" s="65" t="s">
        <v>90</v>
      </c>
      <c r="F77" s="65" t="s">
        <v>92</v>
      </c>
      <c r="G77" s="100"/>
      <c r="H77" s="65"/>
      <c r="I77" s="65"/>
      <c r="J77" s="65"/>
      <c r="K77" s="65"/>
      <c r="L77" s="65"/>
      <c r="N77" s="5"/>
      <c r="O77" s="5"/>
    </row>
    <row r="78" spans="1:18" ht="12.75" hidden="1" customHeight="1" thickBot="1" x14ac:dyDescent="0.25">
      <c r="A78" s="2" t="s">
        <v>4</v>
      </c>
      <c r="B78" s="2"/>
      <c r="C78" s="2"/>
      <c r="D78" s="65" t="s">
        <v>13</v>
      </c>
      <c r="E78" s="65" t="s">
        <v>91</v>
      </c>
      <c r="F78" s="65" t="s">
        <v>93</v>
      </c>
      <c r="G78" s="100" t="s">
        <v>14</v>
      </c>
      <c r="H78" s="65"/>
      <c r="I78" s="65"/>
      <c r="J78" s="65"/>
      <c r="K78" s="65"/>
      <c r="L78" s="65"/>
      <c r="N78" s="5"/>
      <c r="O78" s="5"/>
    </row>
    <row r="79" spans="1:18" ht="12.75" hidden="1" customHeight="1" thickBot="1" x14ac:dyDescent="0.25">
      <c r="A79" s="2"/>
      <c r="B79" s="2"/>
      <c r="C79" s="2"/>
      <c r="D79" s="65"/>
      <c r="E79" s="65"/>
      <c r="F79" s="65"/>
      <c r="G79" s="100"/>
      <c r="H79" s="65"/>
      <c r="I79" s="65"/>
      <c r="J79" s="65"/>
      <c r="K79" s="65"/>
      <c r="L79" s="65"/>
      <c r="N79" s="5"/>
      <c r="O79" s="5"/>
    </row>
    <row r="80" spans="1:18" ht="12.75" hidden="1" customHeight="1" x14ac:dyDescent="0.2">
      <c r="A80" s="21"/>
      <c r="B80" s="4"/>
      <c r="C80" s="30"/>
      <c r="D80" s="41">
        <f t="shared" si="11"/>
        <v>0</v>
      </c>
      <c r="E80" s="41">
        <f t="shared" si="12"/>
        <v>0</v>
      </c>
      <c r="F80" s="34"/>
      <c r="G80" s="93"/>
      <c r="H80" s="33"/>
      <c r="I80" s="34"/>
      <c r="J80" s="34"/>
      <c r="K80" s="34"/>
      <c r="L80" s="43"/>
      <c r="N80" s="5"/>
      <c r="O80" s="5"/>
    </row>
    <row r="81" spans="1:21" ht="12.75" customHeight="1" x14ac:dyDescent="0.2">
      <c r="A81" s="21"/>
      <c r="B81" s="4"/>
      <c r="C81" s="67" t="s">
        <v>102</v>
      </c>
      <c r="D81" s="41">
        <f t="shared" si="11"/>
        <v>681.3</v>
      </c>
      <c r="E81" s="41">
        <f t="shared" si="12"/>
        <v>148.69999999999996</v>
      </c>
      <c r="F81" s="34">
        <v>530</v>
      </c>
      <c r="G81" s="93">
        <v>2.6</v>
      </c>
      <c r="H81" s="33">
        <v>316.60000000000002</v>
      </c>
      <c r="I81" s="34"/>
      <c r="J81" s="34">
        <v>334.9</v>
      </c>
      <c r="K81" s="34">
        <v>29.8</v>
      </c>
      <c r="L81" s="43"/>
      <c r="N81" s="5"/>
      <c r="O81" s="5"/>
    </row>
    <row r="82" spans="1:21" ht="12.75" customHeight="1" x14ac:dyDescent="0.2">
      <c r="A82" s="23"/>
      <c r="B82" s="6"/>
      <c r="C82" s="26" t="s">
        <v>52</v>
      </c>
      <c r="D82" s="34">
        <f t="shared" si="11"/>
        <v>821.69999999999993</v>
      </c>
      <c r="E82" s="34">
        <f t="shared" si="12"/>
        <v>124.59999999999991</v>
      </c>
      <c r="F82" s="34">
        <v>697.1</v>
      </c>
      <c r="G82" s="93"/>
      <c r="H82" s="33">
        <v>292.39999999999998</v>
      </c>
      <c r="I82" s="34"/>
      <c r="J82" s="34">
        <v>505.5</v>
      </c>
      <c r="K82" s="34">
        <v>23.8</v>
      </c>
      <c r="L82" s="54"/>
      <c r="N82" s="5"/>
      <c r="O82" s="5"/>
    </row>
    <row r="83" spans="1:21" ht="24" hidden="1" customHeight="1" x14ac:dyDescent="0.2">
      <c r="A83" s="23"/>
      <c r="B83" s="6"/>
      <c r="C83" s="31"/>
      <c r="D83" s="34">
        <f t="shared" si="11"/>
        <v>0</v>
      </c>
      <c r="E83" s="34">
        <f t="shared" si="12"/>
        <v>0</v>
      </c>
      <c r="F83" s="34"/>
      <c r="G83" s="93"/>
      <c r="H83" s="33"/>
      <c r="I83" s="34"/>
      <c r="J83" s="34"/>
      <c r="K83" s="34"/>
      <c r="L83" s="54"/>
      <c r="N83" s="5"/>
      <c r="O83" s="5"/>
    </row>
    <row r="84" spans="1:21" ht="12.75" customHeight="1" x14ac:dyDescent="0.2">
      <c r="A84" s="23"/>
      <c r="B84" s="6"/>
      <c r="C84" s="26" t="s">
        <v>56</v>
      </c>
      <c r="D84" s="34">
        <f t="shared" si="11"/>
        <v>574.1</v>
      </c>
      <c r="E84" s="34">
        <f t="shared" si="12"/>
        <v>70.200000000000045</v>
      </c>
      <c r="F84" s="34">
        <v>475.9</v>
      </c>
      <c r="G84" s="93">
        <v>28</v>
      </c>
      <c r="H84" s="33">
        <v>220.7</v>
      </c>
      <c r="I84" s="34"/>
      <c r="J84" s="34">
        <v>345.5</v>
      </c>
      <c r="K84" s="34">
        <v>7.9</v>
      </c>
      <c r="L84" s="54"/>
      <c r="N84" s="5"/>
      <c r="O84" s="5"/>
    </row>
    <row r="85" spans="1:21" ht="12.75" customHeight="1" x14ac:dyDescent="0.2">
      <c r="A85" s="23"/>
      <c r="B85" s="6"/>
      <c r="C85" s="28" t="s">
        <v>57</v>
      </c>
      <c r="D85" s="34">
        <f t="shared" si="11"/>
        <v>870</v>
      </c>
      <c r="E85" s="34">
        <f t="shared" si="12"/>
        <v>171.70000000000005</v>
      </c>
      <c r="F85" s="34">
        <v>698.3</v>
      </c>
      <c r="G85" s="93"/>
      <c r="H85" s="33">
        <v>374.2</v>
      </c>
      <c r="I85" s="34"/>
      <c r="J85" s="34">
        <v>459</v>
      </c>
      <c r="K85" s="34">
        <v>36.799999999999997</v>
      </c>
      <c r="L85" s="54"/>
      <c r="N85" s="5"/>
      <c r="O85" s="5"/>
      <c r="P85" s="5"/>
      <c r="Q85" s="5"/>
      <c r="R85" s="5"/>
      <c r="S85" s="5"/>
      <c r="T85" s="5"/>
      <c r="U85" s="5"/>
    </row>
    <row r="86" spans="1:21" ht="23.25" customHeight="1" x14ac:dyDescent="0.2">
      <c r="A86" s="23"/>
      <c r="B86" s="6"/>
      <c r="C86" s="31" t="s">
        <v>117</v>
      </c>
      <c r="D86" s="34">
        <f t="shared" si="11"/>
        <v>331.7</v>
      </c>
      <c r="E86" s="34">
        <f t="shared" si="12"/>
        <v>92.899999999999977</v>
      </c>
      <c r="F86" s="34">
        <v>237.8</v>
      </c>
      <c r="G86" s="93">
        <v>1</v>
      </c>
      <c r="H86" s="33">
        <v>217.8</v>
      </c>
      <c r="I86" s="34"/>
      <c r="J86" s="34">
        <v>96.2</v>
      </c>
      <c r="K86" s="34">
        <v>17.7</v>
      </c>
      <c r="L86" s="54"/>
      <c r="N86" s="5"/>
      <c r="O86" s="5"/>
    </row>
    <row r="87" spans="1:21" ht="12.75" customHeight="1" x14ac:dyDescent="0.2">
      <c r="A87" s="23"/>
      <c r="B87" s="6"/>
      <c r="C87" s="28" t="s">
        <v>77</v>
      </c>
      <c r="D87" s="34">
        <f t="shared" si="11"/>
        <v>404.5</v>
      </c>
      <c r="E87" s="34">
        <f t="shared" si="12"/>
        <v>134.80000000000001</v>
      </c>
      <c r="F87" s="34">
        <v>269.7</v>
      </c>
      <c r="G87" s="93"/>
      <c r="H87" s="33">
        <v>242.5</v>
      </c>
      <c r="I87" s="34"/>
      <c r="J87" s="34">
        <v>137</v>
      </c>
      <c r="K87" s="34">
        <v>25</v>
      </c>
      <c r="L87" s="54"/>
      <c r="N87" s="5"/>
      <c r="O87" s="5"/>
    </row>
    <row r="88" spans="1:21" ht="12.75" customHeight="1" x14ac:dyDescent="0.2">
      <c r="A88" s="23"/>
      <c r="B88" s="6"/>
      <c r="C88" s="28" t="s">
        <v>119</v>
      </c>
      <c r="D88" s="34">
        <f t="shared" si="11"/>
        <v>131.5</v>
      </c>
      <c r="E88" s="34">
        <f t="shared" si="12"/>
        <v>26.799999999999997</v>
      </c>
      <c r="F88" s="34">
        <v>104.7</v>
      </c>
      <c r="G88" s="93"/>
      <c r="H88" s="33">
        <v>41.8</v>
      </c>
      <c r="I88" s="34"/>
      <c r="J88" s="34">
        <v>89.5</v>
      </c>
      <c r="K88" s="34">
        <v>0.2</v>
      </c>
      <c r="L88" s="54"/>
      <c r="N88" s="5"/>
      <c r="O88" s="5"/>
    </row>
    <row r="89" spans="1:21" ht="12.75" customHeight="1" x14ac:dyDescent="0.2">
      <c r="A89" s="23"/>
      <c r="B89" s="6"/>
      <c r="C89" s="28" t="s">
        <v>53</v>
      </c>
      <c r="D89" s="34">
        <f t="shared" si="11"/>
        <v>352.20000000000005</v>
      </c>
      <c r="E89" s="34">
        <f t="shared" si="12"/>
        <v>74.600000000000023</v>
      </c>
      <c r="F89" s="34">
        <v>275.60000000000002</v>
      </c>
      <c r="G89" s="93">
        <v>2</v>
      </c>
      <c r="H89" s="33">
        <v>183.3</v>
      </c>
      <c r="I89" s="34"/>
      <c r="J89" s="34">
        <v>140.4</v>
      </c>
      <c r="K89" s="34">
        <v>28.5</v>
      </c>
      <c r="L89" s="54"/>
      <c r="N89" s="5"/>
      <c r="O89" s="5"/>
    </row>
    <row r="90" spans="1:21" ht="24" customHeight="1" x14ac:dyDescent="0.2">
      <c r="A90" s="23"/>
      <c r="B90" s="6"/>
      <c r="C90" s="31" t="s">
        <v>118</v>
      </c>
      <c r="D90" s="34">
        <f t="shared" si="11"/>
        <v>331.5</v>
      </c>
      <c r="E90" s="34">
        <f t="shared" si="12"/>
        <v>75.900000000000006</v>
      </c>
      <c r="F90" s="34">
        <v>255.6</v>
      </c>
      <c r="G90" s="93"/>
      <c r="H90" s="33">
        <v>213.8</v>
      </c>
      <c r="I90" s="34"/>
      <c r="J90" s="34">
        <v>102</v>
      </c>
      <c r="K90" s="34">
        <v>15.7</v>
      </c>
      <c r="L90" s="54"/>
      <c r="N90" s="5"/>
      <c r="O90" s="5"/>
    </row>
    <row r="91" spans="1:21" ht="22.5" customHeight="1" x14ac:dyDescent="0.2">
      <c r="A91" s="23"/>
      <c r="B91" s="6"/>
      <c r="C91" s="31" t="s">
        <v>126</v>
      </c>
      <c r="D91" s="34">
        <f t="shared" si="11"/>
        <v>469.6</v>
      </c>
      <c r="E91" s="34">
        <f t="shared" si="12"/>
        <v>111.20000000000003</v>
      </c>
      <c r="F91" s="34">
        <v>305.7</v>
      </c>
      <c r="G91" s="93">
        <v>52.7</v>
      </c>
      <c r="H91" s="33">
        <v>151.80000000000001</v>
      </c>
      <c r="I91" s="34"/>
      <c r="J91" s="34">
        <v>317.8</v>
      </c>
      <c r="K91" s="34"/>
      <c r="L91" s="54"/>
      <c r="N91" s="5"/>
      <c r="O91" s="5"/>
    </row>
    <row r="92" spans="1:21" ht="12.75" customHeight="1" x14ac:dyDescent="0.2">
      <c r="A92" s="23"/>
      <c r="B92" s="6"/>
      <c r="C92" s="31" t="s">
        <v>55</v>
      </c>
      <c r="D92" s="34">
        <f t="shared" si="11"/>
        <v>852.5</v>
      </c>
      <c r="E92" s="34">
        <f t="shared" si="12"/>
        <v>210.5</v>
      </c>
      <c r="F92" s="34">
        <v>634</v>
      </c>
      <c r="G92" s="93">
        <v>8</v>
      </c>
      <c r="H92" s="33">
        <v>307.8</v>
      </c>
      <c r="I92" s="34"/>
      <c r="J92" s="34">
        <v>448.7</v>
      </c>
      <c r="K92" s="34">
        <v>96</v>
      </c>
      <c r="L92" s="54"/>
      <c r="N92" s="5"/>
      <c r="O92" s="5"/>
    </row>
    <row r="93" spans="1:21" ht="12.75" customHeight="1" x14ac:dyDescent="0.2">
      <c r="A93" s="23"/>
      <c r="B93" s="6"/>
      <c r="C93" s="31" t="s">
        <v>113</v>
      </c>
      <c r="D93" s="34">
        <f t="shared" si="11"/>
        <v>298.10000000000002</v>
      </c>
      <c r="E93" s="34">
        <f t="shared" si="12"/>
        <v>62.200000000000017</v>
      </c>
      <c r="F93" s="34">
        <v>235.4</v>
      </c>
      <c r="G93" s="93">
        <v>0.5</v>
      </c>
      <c r="H93" s="33">
        <v>132.5</v>
      </c>
      <c r="I93" s="34"/>
      <c r="J93" s="34">
        <v>143.6</v>
      </c>
      <c r="K93" s="34">
        <v>22</v>
      </c>
      <c r="L93" s="54"/>
      <c r="N93" s="5"/>
      <c r="O93" s="5"/>
    </row>
    <row r="94" spans="1:21" ht="12.75" customHeight="1" x14ac:dyDescent="0.2">
      <c r="A94" s="23"/>
      <c r="B94" s="6"/>
      <c r="C94" s="31" t="s">
        <v>98</v>
      </c>
      <c r="D94" s="34">
        <f t="shared" si="11"/>
        <v>455.7</v>
      </c>
      <c r="E94" s="34">
        <f t="shared" si="12"/>
        <v>101</v>
      </c>
      <c r="F94" s="34">
        <v>351.7</v>
      </c>
      <c r="G94" s="93">
        <v>3</v>
      </c>
      <c r="H94" s="33">
        <v>274</v>
      </c>
      <c r="I94" s="34"/>
      <c r="J94" s="34">
        <v>133.69999999999999</v>
      </c>
      <c r="K94" s="34">
        <v>48</v>
      </c>
      <c r="L94" s="54"/>
      <c r="N94" s="5"/>
      <c r="O94" s="5"/>
    </row>
    <row r="95" spans="1:21" ht="12.75" hidden="1" customHeight="1" x14ac:dyDescent="0.2">
      <c r="A95" s="23"/>
      <c r="B95" s="6"/>
      <c r="C95" s="26"/>
      <c r="D95" s="34">
        <f t="shared" si="11"/>
        <v>0</v>
      </c>
      <c r="E95" s="34">
        <f t="shared" si="12"/>
        <v>0</v>
      </c>
      <c r="F95" s="34"/>
      <c r="G95" s="93"/>
      <c r="H95" s="33"/>
      <c r="I95" s="34"/>
      <c r="J95" s="34"/>
      <c r="K95" s="34"/>
      <c r="L95" s="54"/>
      <c r="N95" s="5"/>
      <c r="O95" s="5"/>
    </row>
    <row r="96" spans="1:21" ht="12.75" customHeight="1" x14ac:dyDescent="0.2">
      <c r="A96" s="23"/>
      <c r="B96" s="6"/>
      <c r="C96" s="26" t="s">
        <v>49</v>
      </c>
      <c r="D96" s="34">
        <f t="shared" si="11"/>
        <v>469</v>
      </c>
      <c r="E96" s="34">
        <f t="shared" si="12"/>
        <v>103.19999999999999</v>
      </c>
      <c r="F96" s="34">
        <v>362.8</v>
      </c>
      <c r="G96" s="93">
        <v>3</v>
      </c>
      <c r="H96" s="33">
        <v>262.89999999999998</v>
      </c>
      <c r="I96" s="34"/>
      <c r="J96" s="34">
        <v>147.6</v>
      </c>
      <c r="K96" s="34">
        <v>58.5</v>
      </c>
      <c r="L96" s="54"/>
      <c r="N96" s="5"/>
      <c r="O96" s="5"/>
    </row>
    <row r="97" spans="1:15" ht="12.75" customHeight="1" x14ac:dyDescent="0.2">
      <c r="A97" s="23"/>
      <c r="B97" s="6"/>
      <c r="C97" s="26" t="s">
        <v>79</v>
      </c>
      <c r="D97" s="34">
        <f t="shared" si="11"/>
        <v>270.10000000000002</v>
      </c>
      <c r="E97" s="34">
        <f t="shared" si="12"/>
        <v>52.900000000000013</v>
      </c>
      <c r="F97" s="34">
        <v>207.8</v>
      </c>
      <c r="G97" s="93">
        <v>9.4</v>
      </c>
      <c r="H97" s="33">
        <v>172.9</v>
      </c>
      <c r="I97" s="34"/>
      <c r="J97" s="34">
        <v>79.400000000000006</v>
      </c>
      <c r="K97" s="34">
        <v>17.8</v>
      </c>
      <c r="L97" s="54"/>
      <c r="N97" s="5"/>
      <c r="O97" s="5"/>
    </row>
    <row r="98" spans="1:15" ht="12.75" customHeight="1" x14ac:dyDescent="0.2">
      <c r="A98" s="23"/>
      <c r="B98" s="6"/>
      <c r="C98" s="26" t="s">
        <v>50</v>
      </c>
      <c r="D98" s="34">
        <f t="shared" si="11"/>
        <v>315.20000000000005</v>
      </c>
      <c r="E98" s="34">
        <f t="shared" si="12"/>
        <v>83.30000000000004</v>
      </c>
      <c r="F98" s="34">
        <v>231.9</v>
      </c>
      <c r="G98" s="93"/>
      <c r="H98" s="33">
        <v>184</v>
      </c>
      <c r="I98" s="34"/>
      <c r="J98" s="34">
        <v>101.6</v>
      </c>
      <c r="K98" s="34">
        <v>29.6</v>
      </c>
      <c r="L98" s="54"/>
      <c r="N98" s="5"/>
      <c r="O98" s="5"/>
    </row>
    <row r="99" spans="1:15" ht="12.75" customHeight="1" x14ac:dyDescent="0.2">
      <c r="A99" s="23"/>
      <c r="B99" s="6"/>
      <c r="C99" s="26" t="s">
        <v>85</v>
      </c>
      <c r="D99" s="34">
        <f t="shared" si="11"/>
        <v>671.6</v>
      </c>
      <c r="E99" s="34">
        <f t="shared" si="12"/>
        <v>138.70000000000005</v>
      </c>
      <c r="F99" s="34">
        <v>520.9</v>
      </c>
      <c r="G99" s="93">
        <v>12</v>
      </c>
      <c r="H99" s="33">
        <v>370.3</v>
      </c>
      <c r="I99" s="34"/>
      <c r="J99" s="34">
        <v>213.2</v>
      </c>
      <c r="K99" s="34">
        <v>88.1</v>
      </c>
      <c r="L99" s="54"/>
      <c r="N99" s="5"/>
      <c r="O99" s="5"/>
    </row>
    <row r="100" spans="1:15" ht="12.75" customHeight="1" x14ac:dyDescent="0.2">
      <c r="A100" s="23"/>
      <c r="B100" s="6"/>
      <c r="C100" s="32" t="s">
        <v>95</v>
      </c>
      <c r="D100" s="34">
        <f t="shared" si="11"/>
        <v>740.6</v>
      </c>
      <c r="E100" s="34">
        <f t="shared" si="12"/>
        <v>180</v>
      </c>
      <c r="F100" s="34">
        <v>560.6</v>
      </c>
      <c r="G100" s="93"/>
      <c r="H100" s="33">
        <v>406.7</v>
      </c>
      <c r="I100" s="34"/>
      <c r="J100" s="34">
        <v>238.8</v>
      </c>
      <c r="K100" s="34">
        <v>95.1</v>
      </c>
      <c r="L100" s="54"/>
      <c r="N100" s="5"/>
      <c r="O100" s="5"/>
    </row>
    <row r="101" spans="1:15" ht="12.75" hidden="1" customHeight="1" x14ac:dyDescent="0.2">
      <c r="A101" s="23"/>
      <c r="B101" s="6"/>
      <c r="C101" s="26" t="s">
        <v>78</v>
      </c>
      <c r="D101" s="34">
        <f t="shared" si="11"/>
        <v>0</v>
      </c>
      <c r="E101" s="34">
        <f t="shared" si="12"/>
        <v>0</v>
      </c>
      <c r="F101" s="34"/>
      <c r="G101" s="93"/>
      <c r="H101" s="33"/>
      <c r="I101" s="34"/>
      <c r="J101" s="34"/>
      <c r="K101" s="34"/>
      <c r="L101" s="54"/>
      <c r="N101" s="5"/>
      <c r="O101" s="5"/>
    </row>
    <row r="102" spans="1:15" ht="12.75" customHeight="1" thickBot="1" x14ac:dyDescent="0.25">
      <c r="A102" s="23"/>
      <c r="B102" s="6"/>
      <c r="C102" s="28" t="s">
        <v>121</v>
      </c>
      <c r="D102" s="34">
        <f t="shared" si="11"/>
        <v>582.6</v>
      </c>
      <c r="E102" s="34">
        <f t="shared" si="12"/>
        <v>132.20000000000005</v>
      </c>
      <c r="F102" s="34">
        <v>450.4</v>
      </c>
      <c r="G102" s="93"/>
      <c r="H102" s="33">
        <v>305</v>
      </c>
      <c r="I102" s="34"/>
      <c r="J102" s="34">
        <v>195.7</v>
      </c>
      <c r="K102" s="34">
        <v>81.900000000000006</v>
      </c>
      <c r="L102" s="54"/>
      <c r="N102" s="5"/>
      <c r="O102" s="5"/>
    </row>
    <row r="103" spans="1:15" ht="13.5" thickBot="1" x14ac:dyDescent="0.25">
      <c r="A103" s="2" t="s">
        <v>83</v>
      </c>
      <c r="B103" s="2" t="s">
        <v>0</v>
      </c>
      <c r="C103" s="2" t="s">
        <v>1</v>
      </c>
      <c r="D103" s="2" t="s">
        <v>2</v>
      </c>
      <c r="E103" s="144" t="s">
        <v>3</v>
      </c>
      <c r="F103" s="144"/>
      <c r="G103" s="145"/>
      <c r="H103" s="144" t="s">
        <v>110</v>
      </c>
      <c r="I103" s="144"/>
      <c r="J103" s="144"/>
      <c r="K103" s="144"/>
      <c r="L103" s="144"/>
      <c r="N103" s="5"/>
      <c r="O103" s="5"/>
    </row>
    <row r="104" spans="1:15" ht="13.5" thickBot="1" x14ac:dyDescent="0.25">
      <c r="A104" s="2" t="s">
        <v>84</v>
      </c>
      <c r="B104" s="2" t="s">
        <v>5</v>
      </c>
      <c r="C104" s="2" t="s">
        <v>6</v>
      </c>
      <c r="D104" s="2" t="s">
        <v>7</v>
      </c>
      <c r="E104" s="2" t="s">
        <v>90</v>
      </c>
      <c r="F104" s="2" t="s">
        <v>92</v>
      </c>
      <c r="G104" s="91"/>
      <c r="H104" s="2" t="s">
        <v>8</v>
      </c>
      <c r="I104" s="2" t="s">
        <v>9</v>
      </c>
      <c r="J104" s="2" t="s">
        <v>10</v>
      </c>
      <c r="K104" s="2" t="s">
        <v>11</v>
      </c>
      <c r="L104" s="2" t="s">
        <v>12</v>
      </c>
      <c r="N104" s="5"/>
      <c r="O104" s="5"/>
    </row>
    <row r="105" spans="1:15" ht="13.5" thickBot="1" x14ac:dyDescent="0.25">
      <c r="A105" s="2" t="s">
        <v>4</v>
      </c>
      <c r="B105" s="2"/>
      <c r="C105" s="2"/>
      <c r="D105" s="2"/>
      <c r="E105" s="2" t="s">
        <v>91</v>
      </c>
      <c r="F105" s="2" t="s">
        <v>93</v>
      </c>
      <c r="G105" s="91" t="s">
        <v>14</v>
      </c>
      <c r="H105" s="2" t="s">
        <v>15</v>
      </c>
      <c r="I105" s="2" t="s">
        <v>16</v>
      </c>
      <c r="J105" s="2" t="s">
        <v>17</v>
      </c>
      <c r="K105" s="2" t="s">
        <v>15</v>
      </c>
      <c r="L105" s="2"/>
      <c r="N105" s="5"/>
      <c r="O105" s="5"/>
    </row>
    <row r="106" spans="1:15" ht="7.5" customHeight="1" thickBot="1" x14ac:dyDescent="0.25">
      <c r="A106" s="2"/>
      <c r="B106" s="2"/>
      <c r="C106" s="2"/>
      <c r="D106" s="2"/>
      <c r="E106" s="2"/>
      <c r="F106" s="2"/>
      <c r="G106" s="91"/>
      <c r="H106" s="3"/>
      <c r="I106" s="3"/>
      <c r="J106" s="3"/>
      <c r="K106" s="3"/>
      <c r="L106" s="3"/>
      <c r="N106" s="5"/>
      <c r="O106" s="5"/>
    </row>
    <row r="107" spans="1:15" x14ac:dyDescent="0.2">
      <c r="A107" s="23"/>
      <c r="B107" s="6"/>
      <c r="C107" s="28" t="s">
        <v>122</v>
      </c>
      <c r="D107" s="34">
        <f t="shared" si="11"/>
        <v>285.19999999999993</v>
      </c>
      <c r="E107" s="34">
        <f t="shared" si="12"/>
        <v>67.799999999999926</v>
      </c>
      <c r="F107" s="34">
        <v>213.4</v>
      </c>
      <c r="G107" s="93">
        <v>4</v>
      </c>
      <c r="H107" s="111">
        <v>176.7</v>
      </c>
      <c r="I107" s="112"/>
      <c r="J107" s="112">
        <v>82.6</v>
      </c>
      <c r="K107" s="112">
        <v>25.9</v>
      </c>
      <c r="L107" s="113"/>
      <c r="N107" s="5"/>
      <c r="O107" s="5"/>
    </row>
    <row r="108" spans="1:15" x14ac:dyDescent="0.2">
      <c r="A108" s="23"/>
      <c r="B108" s="6"/>
      <c r="C108" s="28" t="s">
        <v>123</v>
      </c>
      <c r="D108" s="34">
        <f t="shared" si="11"/>
        <v>427.8</v>
      </c>
      <c r="E108" s="34">
        <f t="shared" si="12"/>
        <v>94.200000000000017</v>
      </c>
      <c r="F108" s="34">
        <v>327.7</v>
      </c>
      <c r="G108" s="93">
        <v>5.9</v>
      </c>
      <c r="H108" s="33">
        <v>215.1</v>
      </c>
      <c r="I108" s="34"/>
      <c r="J108" s="34">
        <v>157.4</v>
      </c>
      <c r="K108" s="34">
        <v>55.3</v>
      </c>
      <c r="L108" s="54"/>
      <c r="N108" s="5"/>
      <c r="O108" s="5"/>
    </row>
    <row r="109" spans="1:15" x14ac:dyDescent="0.2">
      <c r="A109" s="79"/>
      <c r="B109" s="10"/>
      <c r="C109" s="27" t="s">
        <v>80</v>
      </c>
      <c r="D109" s="34">
        <f t="shared" si="11"/>
        <v>458.99999999999994</v>
      </c>
      <c r="E109" s="34">
        <f t="shared" si="12"/>
        <v>103.79999999999995</v>
      </c>
      <c r="F109" s="35">
        <v>353.2</v>
      </c>
      <c r="G109" s="63">
        <v>2</v>
      </c>
      <c r="H109" s="37">
        <v>286.7</v>
      </c>
      <c r="I109" s="35"/>
      <c r="J109" s="35">
        <v>125.6</v>
      </c>
      <c r="K109" s="35">
        <v>46.7</v>
      </c>
      <c r="L109" s="36"/>
      <c r="N109" s="5"/>
      <c r="O109" s="5"/>
    </row>
    <row r="110" spans="1:15" x14ac:dyDescent="0.2">
      <c r="A110" s="79"/>
      <c r="B110" s="10"/>
      <c r="C110" s="27" t="s">
        <v>51</v>
      </c>
      <c r="D110" s="34">
        <f t="shared" si="11"/>
        <v>265.5</v>
      </c>
      <c r="E110" s="34">
        <f t="shared" si="12"/>
        <v>69.900000000000006</v>
      </c>
      <c r="F110" s="35">
        <v>195.1</v>
      </c>
      <c r="G110" s="63">
        <v>0.5</v>
      </c>
      <c r="H110" s="37">
        <v>150.9</v>
      </c>
      <c r="I110" s="35"/>
      <c r="J110" s="35">
        <v>86.4</v>
      </c>
      <c r="K110" s="35">
        <v>28.2</v>
      </c>
      <c r="L110" s="36"/>
      <c r="N110" s="5"/>
      <c r="O110" s="5"/>
    </row>
    <row r="111" spans="1:15" x14ac:dyDescent="0.2">
      <c r="A111" s="79"/>
      <c r="B111" s="10"/>
      <c r="C111" s="28" t="s">
        <v>109</v>
      </c>
      <c r="D111" s="34">
        <f t="shared" si="11"/>
        <v>275.09999999999997</v>
      </c>
      <c r="E111" s="34">
        <f t="shared" si="12"/>
        <v>62.799999999999955</v>
      </c>
      <c r="F111" s="35">
        <v>201.3</v>
      </c>
      <c r="G111" s="63">
        <v>11</v>
      </c>
      <c r="H111" s="37">
        <v>169.2</v>
      </c>
      <c r="I111" s="35"/>
      <c r="J111" s="35">
        <v>77.599999999999994</v>
      </c>
      <c r="K111" s="35">
        <v>28.3</v>
      </c>
      <c r="L111" s="36"/>
      <c r="N111" s="5"/>
      <c r="O111" s="5"/>
    </row>
    <row r="112" spans="1:15" x14ac:dyDescent="0.2">
      <c r="A112" s="79"/>
      <c r="B112" s="10"/>
      <c r="C112" s="38" t="s">
        <v>54</v>
      </c>
      <c r="D112" s="34">
        <f t="shared" si="11"/>
        <v>404.8</v>
      </c>
      <c r="E112" s="34">
        <f t="shared" si="12"/>
        <v>91.400000000000034</v>
      </c>
      <c r="F112" s="35">
        <v>309.39999999999998</v>
      </c>
      <c r="G112" s="63">
        <v>4</v>
      </c>
      <c r="H112" s="37">
        <v>210.2</v>
      </c>
      <c r="I112" s="35"/>
      <c r="J112" s="35">
        <v>151.30000000000001</v>
      </c>
      <c r="K112" s="35">
        <v>43.3</v>
      </c>
      <c r="L112" s="36"/>
      <c r="N112" s="5"/>
      <c r="O112" s="5"/>
    </row>
    <row r="113" spans="1:15" x14ac:dyDescent="0.2">
      <c r="A113" s="79"/>
      <c r="B113" s="10"/>
      <c r="C113" s="26" t="s">
        <v>86</v>
      </c>
      <c r="D113" s="34">
        <f t="shared" si="11"/>
        <v>1299.4000000000001</v>
      </c>
      <c r="E113" s="34">
        <f t="shared" si="12"/>
        <v>350.00000000000011</v>
      </c>
      <c r="F113" s="35">
        <v>879.4</v>
      </c>
      <c r="G113" s="63">
        <v>70</v>
      </c>
      <c r="H113" s="37">
        <v>752</v>
      </c>
      <c r="I113" s="35"/>
      <c r="J113" s="35">
        <v>397.9</v>
      </c>
      <c r="K113" s="35">
        <v>149.5</v>
      </c>
      <c r="L113" s="36"/>
      <c r="N113" s="5"/>
      <c r="O113" s="5"/>
    </row>
    <row r="114" spans="1:15" x14ac:dyDescent="0.2">
      <c r="A114" s="79"/>
      <c r="B114" s="10"/>
      <c r="C114" s="26" t="s">
        <v>127</v>
      </c>
      <c r="D114" s="34">
        <f t="shared" si="11"/>
        <v>480.2</v>
      </c>
      <c r="E114" s="34">
        <f t="shared" si="12"/>
        <v>122.89999999999996</v>
      </c>
      <c r="F114" s="35">
        <v>354.1</v>
      </c>
      <c r="G114" s="63">
        <v>3.2</v>
      </c>
      <c r="H114" s="37">
        <v>307.5</v>
      </c>
      <c r="I114" s="35"/>
      <c r="J114" s="35">
        <v>112</v>
      </c>
      <c r="K114" s="35">
        <v>60.7</v>
      </c>
      <c r="L114" s="36"/>
      <c r="N114" s="5"/>
      <c r="O114" s="5"/>
    </row>
    <row r="115" spans="1:15" ht="23.25" customHeight="1" x14ac:dyDescent="0.2">
      <c r="A115" s="23"/>
      <c r="B115" s="6"/>
      <c r="C115" s="137" t="s">
        <v>87</v>
      </c>
      <c r="D115" s="34">
        <f t="shared" si="11"/>
        <v>399.9</v>
      </c>
      <c r="E115" s="34">
        <f t="shared" si="12"/>
        <v>97.899999999999977</v>
      </c>
      <c r="F115" s="34">
        <v>300</v>
      </c>
      <c r="G115" s="93">
        <v>2</v>
      </c>
      <c r="H115" s="33">
        <v>233.7</v>
      </c>
      <c r="I115" s="34"/>
      <c r="J115" s="34">
        <v>122.8</v>
      </c>
      <c r="K115" s="34">
        <v>43.4</v>
      </c>
      <c r="L115" s="54"/>
      <c r="N115" s="5"/>
      <c r="O115" s="5"/>
    </row>
    <row r="116" spans="1:15" ht="15" hidden="1" customHeight="1" x14ac:dyDescent="0.2">
      <c r="A116" s="80"/>
      <c r="B116" s="4"/>
      <c r="C116" s="28"/>
      <c r="D116" s="34">
        <f t="shared" si="11"/>
        <v>0</v>
      </c>
      <c r="E116" s="34">
        <f>SUM(D116-F116-G116)</f>
        <v>0</v>
      </c>
      <c r="F116" s="34"/>
      <c r="G116" s="93"/>
      <c r="H116" s="33"/>
      <c r="I116" s="34"/>
      <c r="J116" s="34"/>
      <c r="K116" s="34"/>
      <c r="L116" s="54"/>
      <c r="N116" s="5"/>
      <c r="O116" s="5"/>
    </row>
    <row r="117" spans="1:15" ht="16.5" customHeight="1" x14ac:dyDescent="0.2">
      <c r="A117" s="80"/>
      <c r="B117" s="6"/>
      <c r="C117" s="26" t="s">
        <v>88</v>
      </c>
      <c r="D117" s="34">
        <f t="shared" si="11"/>
        <v>424.7</v>
      </c>
      <c r="E117" s="34">
        <f t="shared" ref="E117:E131" si="13">SUM(D117-F117-G117)</f>
        <v>90.800000000000011</v>
      </c>
      <c r="F117" s="34">
        <v>309.89999999999998</v>
      </c>
      <c r="G117" s="93">
        <v>24</v>
      </c>
      <c r="H117" s="33">
        <v>268.3</v>
      </c>
      <c r="I117" s="34"/>
      <c r="J117" s="34">
        <v>120.7</v>
      </c>
      <c r="K117" s="34">
        <v>35.700000000000003</v>
      </c>
      <c r="L117" s="54"/>
      <c r="N117" s="5"/>
      <c r="O117" s="5"/>
    </row>
    <row r="118" spans="1:15" ht="17.25" hidden="1" customHeight="1" x14ac:dyDescent="0.2">
      <c r="A118" s="80"/>
      <c r="B118" s="6"/>
      <c r="C118" s="26"/>
      <c r="D118" s="34">
        <f t="shared" si="11"/>
        <v>0</v>
      </c>
      <c r="E118" s="34">
        <f t="shared" si="13"/>
        <v>0</v>
      </c>
      <c r="F118" s="34"/>
      <c r="G118" s="93"/>
      <c r="H118" s="33"/>
      <c r="I118" s="34"/>
      <c r="J118" s="34"/>
      <c r="K118" s="34"/>
      <c r="L118" s="54"/>
      <c r="N118" s="5"/>
      <c r="O118" s="5"/>
    </row>
    <row r="119" spans="1:15" ht="13.5" thickBot="1" x14ac:dyDescent="0.25">
      <c r="A119" s="79"/>
      <c r="B119" s="10"/>
      <c r="C119" s="38" t="s">
        <v>124</v>
      </c>
      <c r="D119" s="35">
        <f t="shared" si="11"/>
        <v>185.1</v>
      </c>
      <c r="E119" s="35">
        <f t="shared" si="13"/>
        <v>7.0999999999999943</v>
      </c>
      <c r="F119" s="35">
        <v>178</v>
      </c>
      <c r="G119" s="63"/>
      <c r="H119" s="37"/>
      <c r="I119" s="35">
        <v>86.3</v>
      </c>
      <c r="J119" s="35">
        <v>98.8</v>
      </c>
      <c r="K119" s="35"/>
      <c r="L119" s="36"/>
      <c r="N119" s="5"/>
      <c r="O119" s="18"/>
    </row>
    <row r="120" spans="1:15" ht="13.5" hidden="1" thickBot="1" x14ac:dyDescent="0.25">
      <c r="A120" s="2" t="s">
        <v>83</v>
      </c>
      <c r="B120" s="2" t="s">
        <v>0</v>
      </c>
      <c r="C120" s="2" t="s">
        <v>1</v>
      </c>
      <c r="D120" s="65" t="s">
        <v>2</v>
      </c>
      <c r="E120" s="143" t="s">
        <v>3</v>
      </c>
      <c r="F120" s="143"/>
      <c r="G120" s="150"/>
      <c r="H120" s="143"/>
      <c r="I120" s="143"/>
      <c r="J120" s="143"/>
      <c r="K120" s="143"/>
      <c r="L120" s="143"/>
      <c r="N120" s="5"/>
      <c r="O120" s="5"/>
    </row>
    <row r="121" spans="1:15" ht="13.5" hidden="1" thickBot="1" x14ac:dyDescent="0.25">
      <c r="A121" s="2" t="s">
        <v>84</v>
      </c>
      <c r="B121" s="2" t="s">
        <v>5</v>
      </c>
      <c r="C121" s="2" t="s">
        <v>6</v>
      </c>
      <c r="D121" s="65" t="s">
        <v>7</v>
      </c>
      <c r="E121" s="65" t="s">
        <v>90</v>
      </c>
      <c r="F121" s="65" t="s">
        <v>92</v>
      </c>
      <c r="G121" s="100"/>
      <c r="H121" s="65"/>
      <c r="I121" s="65"/>
      <c r="J121" s="65"/>
      <c r="K121" s="65"/>
      <c r="L121" s="65"/>
      <c r="N121" s="5"/>
      <c r="O121" s="5"/>
    </row>
    <row r="122" spans="1:15" ht="13.5" hidden="1" thickBot="1" x14ac:dyDescent="0.25">
      <c r="A122" s="2" t="s">
        <v>4</v>
      </c>
      <c r="B122" s="2"/>
      <c r="C122" s="2"/>
      <c r="D122" s="65" t="s">
        <v>13</v>
      </c>
      <c r="E122" s="65" t="s">
        <v>91</v>
      </c>
      <c r="F122" s="65" t="s">
        <v>93</v>
      </c>
      <c r="G122" s="100" t="s">
        <v>14</v>
      </c>
      <c r="H122" s="65"/>
      <c r="I122" s="65"/>
      <c r="J122" s="65"/>
      <c r="K122" s="65"/>
      <c r="L122" s="65"/>
      <c r="N122" s="5"/>
      <c r="O122" s="5"/>
    </row>
    <row r="123" spans="1:15" ht="0.75" customHeight="1" thickBot="1" x14ac:dyDescent="0.25">
      <c r="A123" s="2"/>
      <c r="B123" s="2"/>
      <c r="C123" s="2"/>
      <c r="D123" s="65"/>
      <c r="E123" s="65"/>
      <c r="F123" s="65"/>
      <c r="G123" s="100"/>
      <c r="H123" s="65"/>
      <c r="I123" s="65"/>
      <c r="J123" s="65"/>
      <c r="K123" s="65"/>
      <c r="L123" s="65"/>
      <c r="N123" s="5"/>
      <c r="O123" s="5"/>
    </row>
    <row r="124" spans="1:15" hidden="1" x14ac:dyDescent="0.2">
      <c r="A124" s="81"/>
      <c r="B124" s="39"/>
      <c r="C124" s="29"/>
      <c r="D124" s="41">
        <f t="shared" si="11"/>
        <v>0</v>
      </c>
      <c r="E124" s="41">
        <f t="shared" si="13"/>
        <v>0</v>
      </c>
      <c r="F124" s="35"/>
      <c r="G124" s="92"/>
      <c r="H124" s="37"/>
      <c r="I124" s="35"/>
      <c r="J124" s="35"/>
      <c r="K124" s="35"/>
      <c r="L124" s="82"/>
      <c r="N124" s="5"/>
      <c r="O124" s="5"/>
    </row>
    <row r="125" spans="1:15" hidden="1" x14ac:dyDescent="0.2">
      <c r="A125" s="79"/>
      <c r="B125" s="10"/>
      <c r="C125" s="10" t="s">
        <v>81</v>
      </c>
      <c r="D125" s="41">
        <f t="shared" si="11"/>
        <v>0</v>
      </c>
      <c r="E125" s="41">
        <f t="shared" si="13"/>
        <v>0</v>
      </c>
      <c r="F125" s="35"/>
      <c r="G125" s="93"/>
      <c r="H125" s="37"/>
      <c r="I125" s="35"/>
      <c r="J125" s="35"/>
      <c r="K125" s="35"/>
      <c r="L125" s="36"/>
      <c r="N125" s="5"/>
      <c r="O125" s="5"/>
    </row>
    <row r="126" spans="1:15" hidden="1" x14ac:dyDescent="0.2">
      <c r="A126" s="23"/>
      <c r="B126" s="6"/>
      <c r="C126" s="6" t="s">
        <v>89</v>
      </c>
      <c r="D126" s="41">
        <f t="shared" si="11"/>
        <v>0</v>
      </c>
      <c r="E126" s="41">
        <f t="shared" si="13"/>
        <v>0</v>
      </c>
      <c r="F126" s="34"/>
      <c r="G126" s="93"/>
      <c r="H126" s="33"/>
      <c r="I126" s="34"/>
      <c r="J126" s="34"/>
      <c r="K126" s="34"/>
      <c r="L126" s="54"/>
      <c r="N126" s="5"/>
      <c r="O126" s="5"/>
    </row>
    <row r="127" spans="1:15" hidden="1" x14ac:dyDescent="0.2">
      <c r="A127" s="79"/>
      <c r="B127" s="10"/>
      <c r="C127" s="10" t="s">
        <v>82</v>
      </c>
      <c r="D127" s="41">
        <f t="shared" si="11"/>
        <v>0</v>
      </c>
      <c r="E127" s="41">
        <f t="shared" si="13"/>
        <v>0</v>
      </c>
      <c r="F127" s="35"/>
      <c r="G127" s="93"/>
      <c r="H127" s="37"/>
      <c r="I127" s="35"/>
      <c r="J127" s="34"/>
      <c r="K127" s="35"/>
      <c r="L127" s="36"/>
      <c r="N127" s="5"/>
      <c r="O127" s="5"/>
    </row>
    <row r="128" spans="1:15" x14ac:dyDescent="0.2">
      <c r="A128" s="79"/>
      <c r="B128" s="10"/>
      <c r="C128" s="40" t="s">
        <v>45</v>
      </c>
      <c r="D128" s="41">
        <f t="shared" si="11"/>
        <v>955.5</v>
      </c>
      <c r="E128" s="41">
        <f t="shared" si="13"/>
        <v>71.200000000000045</v>
      </c>
      <c r="F128" s="35">
        <v>847.3</v>
      </c>
      <c r="G128" s="63">
        <v>37</v>
      </c>
      <c r="H128" s="37">
        <v>809</v>
      </c>
      <c r="I128" s="35">
        <v>40.1</v>
      </c>
      <c r="J128" s="35">
        <v>13.5</v>
      </c>
      <c r="K128" s="35">
        <v>92.9</v>
      </c>
      <c r="L128" s="36"/>
      <c r="M128" s="5"/>
      <c r="N128" s="5"/>
      <c r="O128" s="18"/>
    </row>
    <row r="129" spans="1:15" x14ac:dyDescent="0.2">
      <c r="A129" s="79"/>
      <c r="B129" s="10"/>
      <c r="C129" s="13" t="s">
        <v>70</v>
      </c>
      <c r="D129" s="34">
        <f t="shared" si="11"/>
        <v>714.5</v>
      </c>
      <c r="E129" s="34">
        <f t="shared" si="13"/>
        <v>225.89999999999998</v>
      </c>
      <c r="F129" s="35">
        <v>471.6</v>
      </c>
      <c r="G129" s="63">
        <v>17</v>
      </c>
      <c r="H129" s="37">
        <v>500.9</v>
      </c>
      <c r="I129" s="35">
        <v>12.6</v>
      </c>
      <c r="J129" s="35">
        <v>16</v>
      </c>
      <c r="K129" s="35">
        <v>185</v>
      </c>
      <c r="L129" s="36"/>
      <c r="N129" s="5"/>
      <c r="O129" s="5"/>
    </row>
    <row r="130" spans="1:15" x14ac:dyDescent="0.2">
      <c r="A130" s="79"/>
      <c r="B130" s="10"/>
      <c r="C130" s="40" t="s">
        <v>69</v>
      </c>
      <c r="D130" s="34">
        <f t="shared" si="11"/>
        <v>210</v>
      </c>
      <c r="E130" s="34">
        <f t="shared" si="13"/>
        <v>28.199999999999989</v>
      </c>
      <c r="F130" s="35">
        <v>181.8</v>
      </c>
      <c r="G130" s="63"/>
      <c r="H130" s="37">
        <v>192.1</v>
      </c>
      <c r="I130" s="35">
        <v>6.9</v>
      </c>
      <c r="J130" s="35">
        <v>4</v>
      </c>
      <c r="K130" s="35">
        <v>7</v>
      </c>
      <c r="L130" s="36"/>
      <c r="N130" s="5"/>
      <c r="O130" s="5"/>
    </row>
    <row r="131" spans="1:15" x14ac:dyDescent="0.2">
      <c r="A131" s="79"/>
      <c r="B131" s="10"/>
      <c r="C131" s="40" t="s">
        <v>101</v>
      </c>
      <c r="D131" s="34">
        <f t="shared" si="11"/>
        <v>363.8</v>
      </c>
      <c r="E131" s="34">
        <f t="shared" si="13"/>
        <v>104.4</v>
      </c>
      <c r="F131" s="35">
        <v>253.4</v>
      </c>
      <c r="G131" s="63">
        <v>6</v>
      </c>
      <c r="H131" s="37">
        <v>240.6</v>
      </c>
      <c r="I131" s="35"/>
      <c r="J131" s="35">
        <v>83.6</v>
      </c>
      <c r="K131" s="35">
        <v>39.6</v>
      </c>
      <c r="L131" s="36"/>
      <c r="N131" s="5"/>
      <c r="O131" s="5"/>
    </row>
    <row r="132" spans="1:15" ht="14.25" customHeight="1" x14ac:dyDescent="0.2">
      <c r="A132" s="79"/>
      <c r="B132" s="10"/>
      <c r="C132" s="27"/>
      <c r="D132" s="34"/>
      <c r="E132" s="35"/>
      <c r="F132" s="35"/>
      <c r="G132" s="63"/>
      <c r="H132" s="37"/>
      <c r="I132" s="35"/>
      <c r="J132" s="35"/>
      <c r="K132" s="35"/>
      <c r="L132" s="36"/>
      <c r="N132" s="5"/>
      <c r="O132" s="5"/>
    </row>
    <row r="133" spans="1:15" x14ac:dyDescent="0.2">
      <c r="A133" s="83"/>
      <c r="B133" s="7"/>
      <c r="C133" s="8" t="s">
        <v>21</v>
      </c>
      <c r="D133" s="49">
        <f>SUM(H133,I133,J133,K133,L133)</f>
        <v>36861.300000000003</v>
      </c>
      <c r="E133" s="59">
        <f t="shared" ref="E133:L133" si="14">SUM(E58:E131)</f>
        <v>7696.7999999999965</v>
      </c>
      <c r="F133" s="59">
        <f t="shared" si="14"/>
        <v>27678.100000000006</v>
      </c>
      <c r="G133" s="94">
        <f t="shared" si="14"/>
        <v>1486.4000000000003</v>
      </c>
      <c r="H133" s="56">
        <f t="shared" si="14"/>
        <v>16002.599999999999</v>
      </c>
      <c r="I133" s="59">
        <f t="shared" si="14"/>
        <v>709.2</v>
      </c>
      <c r="J133" s="59">
        <f t="shared" si="14"/>
        <v>18294.500000000004</v>
      </c>
      <c r="K133" s="59">
        <f t="shared" si="14"/>
        <v>1855.0000000000002</v>
      </c>
      <c r="L133" s="84">
        <f t="shared" si="14"/>
        <v>0</v>
      </c>
      <c r="N133" s="5"/>
      <c r="O133" s="5"/>
    </row>
    <row r="134" spans="1:15" x14ac:dyDescent="0.2">
      <c r="A134" s="78">
        <v>10</v>
      </c>
      <c r="B134" s="148" t="s">
        <v>108</v>
      </c>
      <c r="C134" s="9" t="s">
        <v>19</v>
      </c>
      <c r="D134" s="41">
        <f>SUM(H134,I134,J134,K134,L134)</f>
        <v>3791</v>
      </c>
      <c r="E134" s="34">
        <f>SUM(D134-F134-G134)</f>
        <v>3791</v>
      </c>
      <c r="F134" s="41"/>
      <c r="G134" s="92"/>
      <c r="H134" s="44">
        <v>2800</v>
      </c>
      <c r="I134" s="41">
        <v>991</v>
      </c>
      <c r="J134" s="41"/>
      <c r="K134" s="41"/>
      <c r="L134" s="43"/>
      <c r="N134" s="5"/>
      <c r="O134" s="5"/>
    </row>
    <row r="135" spans="1:15" ht="27.75" customHeight="1" x14ac:dyDescent="0.2">
      <c r="A135" s="23"/>
      <c r="B135" s="149"/>
      <c r="C135" s="42" t="s">
        <v>107</v>
      </c>
      <c r="D135" s="34">
        <f>SUM(H135,I135,J135,K135,L135)</f>
        <v>229.89999999999998</v>
      </c>
      <c r="E135" s="34">
        <f>SUM(D135-F135-G135)</f>
        <v>72.999999999999972</v>
      </c>
      <c r="F135" s="34">
        <v>156.9</v>
      </c>
      <c r="G135" s="93"/>
      <c r="H135" s="33">
        <v>131.9</v>
      </c>
      <c r="I135" s="34">
        <v>30.2</v>
      </c>
      <c r="J135" s="34"/>
      <c r="K135" s="34">
        <v>67.8</v>
      </c>
      <c r="L135" s="54"/>
      <c r="N135" s="5"/>
      <c r="O135" s="5"/>
    </row>
    <row r="136" spans="1:15" x14ac:dyDescent="0.2">
      <c r="A136" s="23"/>
      <c r="B136" s="6"/>
      <c r="C136" s="13" t="s">
        <v>125</v>
      </c>
      <c r="D136" s="34">
        <f>SUM(H136,I136,J136,K136,L136)</f>
        <v>581.1</v>
      </c>
      <c r="E136" s="34">
        <f>SUM(D136-F136-G136)</f>
        <v>191.60000000000002</v>
      </c>
      <c r="F136" s="34">
        <v>387.5</v>
      </c>
      <c r="G136" s="93">
        <v>2</v>
      </c>
      <c r="H136" s="33">
        <v>581.1</v>
      </c>
      <c r="I136" s="34"/>
      <c r="J136" s="34"/>
      <c r="K136" s="34"/>
      <c r="L136" s="54"/>
      <c r="N136" s="5"/>
      <c r="O136" s="5"/>
    </row>
    <row r="137" spans="1:15" x14ac:dyDescent="0.2">
      <c r="A137" s="23"/>
      <c r="B137" s="6"/>
      <c r="C137" s="10" t="s">
        <v>60</v>
      </c>
      <c r="D137" s="34">
        <f>SUM(H137,I137,J137,K137,L137)</f>
        <v>1751.1</v>
      </c>
      <c r="E137" s="34">
        <f>SUM(D137-F137-G137)</f>
        <v>264.69999999999987</v>
      </c>
      <c r="F137" s="34">
        <v>1475.2</v>
      </c>
      <c r="G137" s="93">
        <v>11.2</v>
      </c>
      <c r="H137" s="33">
        <v>1045</v>
      </c>
      <c r="I137" s="34">
        <v>660.1</v>
      </c>
      <c r="J137" s="34"/>
      <c r="K137" s="34">
        <v>46</v>
      </c>
      <c r="L137" s="54"/>
      <c r="N137" s="5"/>
      <c r="O137" s="5"/>
    </row>
    <row r="138" spans="1:15" ht="6" customHeight="1" x14ac:dyDescent="0.2">
      <c r="A138" s="23"/>
      <c r="B138" s="6"/>
      <c r="C138" s="6"/>
      <c r="D138" s="34"/>
      <c r="E138" s="34"/>
      <c r="F138" s="34"/>
      <c r="G138" s="93"/>
      <c r="H138" s="33"/>
      <c r="I138" s="34"/>
      <c r="J138" s="34"/>
      <c r="K138" s="34"/>
      <c r="L138" s="54"/>
      <c r="N138" s="5"/>
      <c r="O138" s="5"/>
    </row>
    <row r="139" spans="1:15" x14ac:dyDescent="0.2">
      <c r="A139" s="83"/>
      <c r="B139" s="7"/>
      <c r="C139" s="8" t="s">
        <v>21</v>
      </c>
      <c r="D139" s="49">
        <f>SUM(H139,I139,J139,K139,L139)</f>
        <v>6353.1</v>
      </c>
      <c r="E139" s="49">
        <f>SUM(E134:E137)</f>
        <v>4320.3</v>
      </c>
      <c r="F139" s="49">
        <f>SUM(F134:F137)</f>
        <v>2019.6</v>
      </c>
      <c r="G139" s="94">
        <f>SUM(G134:G137)</f>
        <v>13.2</v>
      </c>
      <c r="H139" s="56">
        <f>SUM(H134:H138)</f>
        <v>4558</v>
      </c>
      <c r="I139" s="49">
        <f>SUM(I134:I138)</f>
        <v>1681.3000000000002</v>
      </c>
      <c r="J139" s="49">
        <f>SUM(J138:J138)</f>
        <v>0</v>
      </c>
      <c r="K139" s="49">
        <f>SUM(K134:K138)</f>
        <v>113.8</v>
      </c>
      <c r="L139" s="55">
        <f>SUM(L134:L138)</f>
        <v>0</v>
      </c>
      <c r="N139" s="5"/>
      <c r="O139" s="5"/>
    </row>
    <row r="140" spans="1:15" x14ac:dyDescent="0.2">
      <c r="A140" s="85">
        <v>11</v>
      </c>
      <c r="B140" s="9" t="s">
        <v>61</v>
      </c>
      <c r="C140" s="9" t="s">
        <v>63</v>
      </c>
      <c r="D140" s="41">
        <f>SUM(H140,I140,J140,K140,L140)</f>
        <v>187</v>
      </c>
      <c r="E140" s="34">
        <f>SUM(D140-F140-G140)</f>
        <v>187</v>
      </c>
      <c r="F140" s="41"/>
      <c r="G140" s="92">
        <v>0</v>
      </c>
      <c r="H140" s="44">
        <f>202-15</f>
        <v>187</v>
      </c>
      <c r="I140" s="41"/>
      <c r="J140" s="41"/>
      <c r="K140" s="41"/>
      <c r="L140" s="43"/>
      <c r="N140" s="5"/>
      <c r="O140" s="5"/>
    </row>
    <row r="141" spans="1:15" x14ac:dyDescent="0.2">
      <c r="A141" s="23"/>
      <c r="B141" s="45" t="s">
        <v>62</v>
      </c>
      <c r="C141" s="6" t="s">
        <v>96</v>
      </c>
      <c r="D141" s="34">
        <f>SUM(H141,I141,J141,K141,L141)</f>
        <v>394.5</v>
      </c>
      <c r="E141" s="34">
        <f>SUM(D141-F141-G141)</f>
        <v>155</v>
      </c>
      <c r="F141" s="34">
        <v>219.8</v>
      </c>
      <c r="G141" s="93">
        <v>19.7</v>
      </c>
      <c r="H141" s="33">
        <v>353.5</v>
      </c>
      <c r="I141" s="34"/>
      <c r="J141" s="34"/>
      <c r="K141" s="34">
        <v>41</v>
      </c>
      <c r="L141" s="54"/>
      <c r="N141" s="5"/>
      <c r="O141" s="5"/>
    </row>
    <row r="142" spans="1:15" ht="7.5" customHeight="1" x14ac:dyDescent="0.2">
      <c r="A142" s="79"/>
      <c r="B142" s="10"/>
      <c r="C142" s="10"/>
      <c r="D142" s="35"/>
      <c r="E142" s="35"/>
      <c r="F142" s="35"/>
      <c r="G142" s="63"/>
      <c r="H142" s="37"/>
      <c r="I142" s="35"/>
      <c r="J142" s="35"/>
      <c r="K142" s="35"/>
      <c r="L142" s="36"/>
      <c r="N142" s="5"/>
      <c r="O142" s="5"/>
    </row>
    <row r="143" spans="1:15" x14ac:dyDescent="0.2">
      <c r="A143" s="83"/>
      <c r="B143" s="7"/>
      <c r="C143" s="8" t="s">
        <v>21</v>
      </c>
      <c r="D143" s="49">
        <f>SUM(H143,I143,J143,K143,L143)</f>
        <v>581.5</v>
      </c>
      <c r="E143" s="49">
        <f t="shared" ref="E143:L143" si="15">SUM(E140:E141)</f>
        <v>342</v>
      </c>
      <c r="F143" s="49">
        <f t="shared" si="15"/>
        <v>219.8</v>
      </c>
      <c r="G143" s="94">
        <f t="shared" si="15"/>
        <v>19.7</v>
      </c>
      <c r="H143" s="56">
        <f t="shared" si="15"/>
        <v>540.5</v>
      </c>
      <c r="I143" s="49">
        <f t="shared" si="15"/>
        <v>0</v>
      </c>
      <c r="J143" s="49">
        <f t="shared" si="15"/>
        <v>0</v>
      </c>
      <c r="K143" s="49">
        <f t="shared" si="15"/>
        <v>41</v>
      </c>
      <c r="L143" s="55">
        <f t="shared" si="15"/>
        <v>0</v>
      </c>
      <c r="N143" s="5"/>
      <c r="O143" s="5"/>
    </row>
    <row r="144" spans="1:15" x14ac:dyDescent="0.2">
      <c r="A144" s="86">
        <v>12</v>
      </c>
      <c r="B144" s="9" t="s">
        <v>72</v>
      </c>
      <c r="C144" s="9" t="s">
        <v>19</v>
      </c>
      <c r="D144" s="34">
        <f t="shared" ref="D144:D151" si="16">SUM(H144,I144,J144,K144,L144)</f>
        <v>8325.9</v>
      </c>
      <c r="E144" s="34">
        <f>SUM(D144-F144-G144)</f>
        <v>3395.0999999999995</v>
      </c>
      <c r="F144" s="47"/>
      <c r="G144" s="95">
        <f>1721.2+2947.1+262.5</f>
        <v>4930.8</v>
      </c>
      <c r="H144" s="58">
        <f>4385.7+226</f>
        <v>4611.7</v>
      </c>
      <c r="I144" s="47">
        <v>445</v>
      </c>
      <c r="J144" s="47"/>
      <c r="K144" s="47"/>
      <c r="L144" s="46">
        <v>3269.2</v>
      </c>
      <c r="N144" s="5"/>
      <c r="O144" s="5"/>
    </row>
    <row r="145" spans="1:15" x14ac:dyDescent="0.2">
      <c r="A145" s="23"/>
      <c r="B145" s="6" t="s">
        <v>73</v>
      </c>
      <c r="C145" s="48"/>
      <c r="D145" s="34"/>
      <c r="E145" s="34"/>
      <c r="F145" s="34"/>
      <c r="G145" s="93"/>
      <c r="H145" s="33"/>
      <c r="I145" s="34"/>
      <c r="J145" s="34"/>
      <c r="K145" s="34"/>
      <c r="L145" s="54"/>
      <c r="N145" s="5"/>
      <c r="O145" s="5"/>
    </row>
    <row r="146" spans="1:15" x14ac:dyDescent="0.2">
      <c r="A146" s="23"/>
      <c r="B146" s="6" t="s">
        <v>23</v>
      </c>
      <c r="C146" s="48"/>
      <c r="D146" s="34"/>
      <c r="E146" s="34"/>
      <c r="F146" s="34"/>
      <c r="G146" s="93"/>
      <c r="H146" s="33"/>
      <c r="I146" s="34"/>
      <c r="J146" s="34"/>
      <c r="K146" s="34"/>
      <c r="L146" s="54"/>
      <c r="N146" s="5"/>
      <c r="O146" s="5"/>
    </row>
    <row r="147" spans="1:15" ht="6.75" customHeight="1" x14ac:dyDescent="0.2">
      <c r="A147" s="23"/>
      <c r="B147" s="6"/>
      <c r="C147" s="48"/>
      <c r="D147" s="34"/>
      <c r="E147" s="34"/>
      <c r="F147" s="34"/>
      <c r="G147" s="93"/>
      <c r="H147" s="33"/>
      <c r="I147" s="34"/>
      <c r="J147" s="34"/>
      <c r="K147" s="34"/>
      <c r="L147" s="54"/>
      <c r="N147" s="5"/>
      <c r="O147" s="5"/>
    </row>
    <row r="148" spans="1:15" x14ac:dyDescent="0.2">
      <c r="A148" s="83"/>
      <c r="B148" s="7"/>
      <c r="C148" s="8" t="s">
        <v>21</v>
      </c>
      <c r="D148" s="49">
        <f t="shared" si="16"/>
        <v>8325.9</v>
      </c>
      <c r="E148" s="49">
        <f t="shared" ref="E148:L148" si="17">SUM(E144:E146)</f>
        <v>3395.0999999999995</v>
      </c>
      <c r="F148" s="49">
        <f t="shared" si="17"/>
        <v>0</v>
      </c>
      <c r="G148" s="94">
        <f t="shared" si="17"/>
        <v>4930.8</v>
      </c>
      <c r="H148" s="132">
        <f t="shared" si="17"/>
        <v>4611.7</v>
      </c>
      <c r="I148" s="136">
        <f t="shared" si="17"/>
        <v>445</v>
      </c>
      <c r="J148" s="136">
        <f t="shared" si="17"/>
        <v>0</v>
      </c>
      <c r="K148" s="136">
        <f t="shared" si="17"/>
        <v>0</v>
      </c>
      <c r="L148" s="84">
        <f t="shared" si="17"/>
        <v>3269.2</v>
      </c>
      <c r="N148" s="5"/>
      <c r="O148" s="5"/>
    </row>
    <row r="149" spans="1:15" x14ac:dyDescent="0.2">
      <c r="A149" s="117"/>
      <c r="B149" s="118"/>
      <c r="C149" s="50"/>
      <c r="D149" s="119">
        <f t="shared" si="16"/>
        <v>0</v>
      </c>
      <c r="E149" s="119">
        <f>SUM(D149-F149-G149)</f>
        <v>0</v>
      </c>
      <c r="F149" s="119"/>
      <c r="G149" s="120"/>
      <c r="H149" s="121"/>
      <c r="I149" s="119"/>
      <c r="J149" s="119"/>
      <c r="K149" s="119"/>
      <c r="L149" s="122"/>
      <c r="N149" s="5"/>
      <c r="O149" s="5"/>
    </row>
    <row r="150" spans="1:15" x14ac:dyDescent="0.2">
      <c r="A150" s="138"/>
      <c r="B150" s="139" t="s">
        <v>112</v>
      </c>
      <c r="C150" s="7" t="s">
        <v>19</v>
      </c>
      <c r="D150" s="49">
        <f t="shared" si="16"/>
        <v>1700</v>
      </c>
      <c r="E150" s="49">
        <f>SUM(D150-F150-G150)</f>
        <v>101.70000000000005</v>
      </c>
      <c r="F150" s="49"/>
      <c r="G150" s="94">
        <f>1600-1.7</f>
        <v>1598.3</v>
      </c>
      <c r="H150" s="140">
        <f>1600+100</f>
        <v>1700</v>
      </c>
      <c r="I150" s="59"/>
      <c r="J150" s="49"/>
      <c r="K150" s="49"/>
      <c r="L150" s="55"/>
      <c r="N150" s="5"/>
      <c r="O150" s="5"/>
    </row>
    <row r="151" spans="1:15" ht="22.5" hidden="1" customHeight="1" x14ac:dyDescent="0.2">
      <c r="A151" s="106"/>
      <c r="B151" s="114" t="s">
        <v>114</v>
      </c>
      <c r="C151" s="115" t="s">
        <v>19</v>
      </c>
      <c r="D151" s="116">
        <f t="shared" si="16"/>
        <v>0</v>
      </c>
      <c r="E151" s="107">
        <f>SUM(D151-F151-G151)</f>
        <v>0</v>
      </c>
      <c r="F151" s="107"/>
      <c r="G151" s="108"/>
      <c r="H151" s="109"/>
      <c r="I151" s="107"/>
      <c r="J151" s="107"/>
      <c r="K151" s="107"/>
      <c r="L151" s="110"/>
      <c r="N151" s="5"/>
      <c r="O151" s="5"/>
    </row>
    <row r="152" spans="1:15" ht="13.5" thickBot="1" x14ac:dyDescent="0.25">
      <c r="A152" s="87"/>
      <c r="B152" s="88"/>
      <c r="C152" s="89" t="s">
        <v>71</v>
      </c>
      <c r="D152" s="90">
        <f>SUM(D14,D17,D23,D26,D29,D32,D36,D57,D133,D139,D143,D148,-D149,D150,D48)</f>
        <v>82380.5</v>
      </c>
      <c r="E152" s="90">
        <f>SUM(E14,E17,E23,E26,E29,E32,E36,E57,E133,E139,E143,E148,-E149,E150+E48)</f>
        <v>27930.099999999995</v>
      </c>
      <c r="F152" s="90">
        <f>SUM(F14,F17,F23,F26,F29,F32,F36,F57,F133,F139,F143,F148,F149,F150,F48)</f>
        <v>40948.300000000003</v>
      </c>
      <c r="G152" s="101">
        <f>SUM(G14,G17,G23,G26,G29,G32,G36,G57,G133,G139,G143,G148,-G149,G150,G48,G151)</f>
        <v>13502.099999999999</v>
      </c>
      <c r="H152" s="105">
        <f>SUM(H14,H17,H23,H26,H29,H32,H36,H57,H133,H139,H143,H148,-H149,H150,H48)-H151</f>
        <v>52696</v>
      </c>
      <c r="I152" s="90">
        <f>SUM(I14,I17,I23,I26,I29,I32,I36,I57,I133,I139,I143,I148,I149,I150,I48)</f>
        <v>5418.3</v>
      </c>
      <c r="J152" s="134">
        <f>SUM(J14,J17,J23,J26,J29,J32,J36,J57,J133,J139,J143,J148,J149,J150,J48)</f>
        <v>18294.500000000004</v>
      </c>
      <c r="K152" s="133">
        <f>SUM(K14,K17,K23,K26,K29,K32,K36,K57,K133,K139,K143,K148,K149,K150,K48)</f>
        <v>2702.5000000000005</v>
      </c>
      <c r="L152" s="135">
        <f>SUM(L14,L17,L23,L26,L29,L32,L36,L57,L133,L139,L143,L148,L149,L150,L48)</f>
        <v>3269.2</v>
      </c>
      <c r="N152" s="5"/>
      <c r="O152" s="5"/>
    </row>
    <row r="153" spans="1:15" x14ac:dyDescent="0.2">
      <c r="A153" s="17"/>
      <c r="B153" s="17"/>
      <c r="C153" s="17"/>
      <c r="D153" s="123"/>
      <c r="E153" s="123"/>
      <c r="F153" s="123"/>
      <c r="G153" s="123"/>
      <c r="H153" s="18"/>
      <c r="I153" s="18"/>
      <c r="J153" s="18"/>
      <c r="K153" s="18"/>
      <c r="L153" s="17"/>
      <c r="M153" s="5"/>
    </row>
    <row r="154" spans="1:15" x14ac:dyDescent="0.2">
      <c r="A154" s="17"/>
      <c r="B154" s="17"/>
      <c r="C154" s="17"/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1:15" x14ac:dyDescent="0.2">
      <c r="A155" s="17"/>
      <c r="B155" s="17"/>
      <c r="C155" s="17"/>
      <c r="D155" s="18"/>
      <c r="E155" s="18"/>
      <c r="F155" s="18"/>
      <c r="G155" s="51"/>
      <c r="H155" s="18"/>
      <c r="I155" s="18"/>
      <c r="J155" s="17"/>
      <c r="K155" s="17"/>
      <c r="L155" s="17"/>
    </row>
    <row r="156" spans="1:15" x14ac:dyDescent="0.2">
      <c r="A156" s="17"/>
      <c r="B156" s="17"/>
      <c r="C156" s="17"/>
      <c r="D156" s="52"/>
      <c r="E156" s="17"/>
      <c r="F156" s="52"/>
      <c r="G156" s="52"/>
      <c r="H156" s="52"/>
      <c r="I156" s="52"/>
      <c r="J156" s="53"/>
      <c r="K156" s="53"/>
      <c r="L156" s="53"/>
    </row>
    <row r="157" spans="1:15" x14ac:dyDescent="0.2">
      <c r="A157" s="17"/>
      <c r="B157" s="17"/>
      <c r="C157" s="17"/>
      <c r="D157" s="18"/>
      <c r="E157" s="52"/>
      <c r="F157" s="18"/>
      <c r="G157" s="18"/>
      <c r="H157" s="18"/>
      <c r="I157" s="18"/>
      <c r="J157" s="18"/>
      <c r="K157" s="18"/>
      <c r="L157" s="17"/>
    </row>
    <row r="158" spans="1:15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</row>
    <row r="159" spans="1:15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</row>
    <row r="160" spans="1:15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</row>
    <row r="161" spans="1:12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</row>
    <row r="162" spans="1:12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2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2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</sheetData>
  <mergeCells count="15">
    <mergeCell ref="E103:G103"/>
    <mergeCell ref="H103:L103"/>
    <mergeCell ref="B134:B135"/>
    <mergeCell ref="E76:G76"/>
    <mergeCell ref="E120:G120"/>
    <mergeCell ref="H120:L120"/>
    <mergeCell ref="E51:G51"/>
    <mergeCell ref="H51:L51"/>
    <mergeCell ref="A5:L5"/>
    <mergeCell ref="E7:G7"/>
    <mergeCell ref="H7:L7"/>
    <mergeCell ref="P15:S15"/>
    <mergeCell ref="P17:S17"/>
    <mergeCell ref="H1:K1"/>
    <mergeCell ref="H76:L76"/>
  </mergeCells>
  <pageMargins left="0.23622047244094491" right="0.23622047244094491" top="0.35433070866141736" bottom="0" header="0.31496062992125984" footer="0.31496062992125984"/>
  <pageSetup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 m.   biudžetas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Mingailė Stašaitytė</dc:creator>
  <cp:lastModifiedBy>Zita Riševičienė</cp:lastModifiedBy>
  <cp:lastPrinted>2019-01-22T06:50:42Z</cp:lastPrinted>
  <dcterms:created xsi:type="dcterms:W3CDTF">2010-02-04T08:22:48Z</dcterms:created>
  <dcterms:modified xsi:type="dcterms:W3CDTF">2019-06-17T13:45:01Z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b761aa7e-064c-4717-92a7-79a549ceab72</vt:lpwstr>
  </op:property>
</op:Properties>
</file>