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2022-12-22 sprendimų projektai\"/>
    </mc:Choice>
  </mc:AlternateContent>
  <xr:revisionPtr revIDLastSave="0" documentId="8_{74C26E6F-B48E-47C1-A760-B8B177D839B4}" xr6:coauthVersionLast="47" xr6:coauthVersionMax="47" xr10:uidLastSave="{00000000-0000-0000-0000-000000000000}"/>
  <bookViews>
    <workbookView xWindow="2850" yWindow="315" windowWidth="26040" windowHeight="15210" activeTab="1" xr2:uid="{00000000-000D-0000-FFFF-FFFF00000000}"/>
  </bookViews>
  <sheets>
    <sheet name="1lentelė" sheetId="2" r:id="rId1"/>
    <sheet name="2 lentele" sheetId="5" r:id="rId2"/>
    <sheet name="3 lentele" sheetId="3" r:id="rId3"/>
    <sheet name="Sheet1" sheetId="6" r:id="rId4"/>
  </sheets>
  <definedNames>
    <definedName name="_xlnm.Print_Area" localSheetId="0">'1lentelė'!$A$2:$E$30</definedName>
    <definedName name="_xlnm.Print_Area" localSheetId="1">'2 lentele'!$A$1:$V$120</definedName>
    <definedName name="_xlnm.Print_Titles" localSheetId="1">'2 lentele'!$5:$7</definedName>
  </definedNames>
  <calcPr calcId="191029"/>
</workbook>
</file>

<file path=xl/calcChain.xml><?xml version="1.0" encoding="utf-8"?>
<calcChain xmlns="http://schemas.openxmlformats.org/spreadsheetml/2006/main">
  <c r="J96" i="5" l="1"/>
  <c r="K96" i="5"/>
  <c r="L96" i="5"/>
  <c r="L119" i="5" s="1"/>
  <c r="B10" i="2" s="1"/>
  <c r="N96" i="5"/>
  <c r="O96" i="5"/>
  <c r="P96" i="5"/>
  <c r="Q96" i="5"/>
  <c r="D21" i="2" s="1"/>
  <c r="R96" i="5"/>
  <c r="E21" i="2" s="1"/>
  <c r="I72" i="5"/>
  <c r="I73" i="5" s="1"/>
  <c r="M72" i="5"/>
  <c r="M73" i="5" s="1"/>
  <c r="J73" i="5"/>
  <c r="K73" i="5"/>
  <c r="L73" i="5"/>
  <c r="N73" i="5"/>
  <c r="O73" i="5"/>
  <c r="P73" i="5"/>
  <c r="Q73" i="5"/>
  <c r="R73" i="5"/>
  <c r="T73" i="5"/>
  <c r="U73" i="5"/>
  <c r="H23" i="3"/>
  <c r="V73" i="5"/>
  <c r="R82" i="5"/>
  <c r="Q82" i="5"/>
  <c r="P82" i="5"/>
  <c r="O82" i="5"/>
  <c r="N82" i="5"/>
  <c r="L82" i="5"/>
  <c r="K82" i="5"/>
  <c r="J82" i="5"/>
  <c r="M117" i="5"/>
  <c r="I117" i="5"/>
  <c r="I54" i="5"/>
  <c r="Q53" i="5"/>
  <c r="J110" i="5"/>
  <c r="K110" i="5"/>
  <c r="L110" i="5"/>
  <c r="N110" i="5"/>
  <c r="O110" i="5"/>
  <c r="P110" i="5"/>
  <c r="Q110" i="5"/>
  <c r="R110" i="5"/>
  <c r="J109" i="5"/>
  <c r="K109" i="5"/>
  <c r="L109" i="5"/>
  <c r="N109" i="5"/>
  <c r="O109" i="5"/>
  <c r="P109" i="5"/>
  <c r="Q109" i="5"/>
  <c r="R109" i="5"/>
  <c r="J108" i="5"/>
  <c r="K108" i="5"/>
  <c r="L108" i="5"/>
  <c r="N108" i="5"/>
  <c r="O108" i="5"/>
  <c r="P108" i="5"/>
  <c r="Q108" i="5"/>
  <c r="R108" i="5"/>
  <c r="J107" i="5"/>
  <c r="K107" i="5"/>
  <c r="L107" i="5"/>
  <c r="N107" i="5"/>
  <c r="O107" i="5"/>
  <c r="P107" i="5"/>
  <c r="Q107" i="5"/>
  <c r="R107" i="5"/>
  <c r="J106" i="5"/>
  <c r="K106" i="5"/>
  <c r="L106" i="5"/>
  <c r="N106" i="5"/>
  <c r="O106" i="5"/>
  <c r="P106" i="5"/>
  <c r="Q106" i="5"/>
  <c r="R106" i="5"/>
  <c r="M52" i="5"/>
  <c r="M53" i="5" s="1"/>
  <c r="I52" i="5"/>
  <c r="M47" i="5"/>
  <c r="M48" i="5"/>
  <c r="M109" i="5" s="1"/>
  <c r="M49" i="5"/>
  <c r="M50" i="5"/>
  <c r="M114" i="5" s="1"/>
  <c r="M46" i="5"/>
  <c r="M45" i="5"/>
  <c r="I47" i="5"/>
  <c r="I48" i="5"/>
  <c r="G26" i="2" s="1"/>
  <c r="I49" i="5"/>
  <c r="I50" i="5"/>
  <c r="I114" i="5" s="1"/>
  <c r="I46" i="5"/>
  <c r="I45" i="5"/>
  <c r="M25" i="5"/>
  <c r="M26" i="5"/>
  <c r="M27" i="5"/>
  <c r="M28" i="5"/>
  <c r="M29" i="5"/>
  <c r="M24" i="5"/>
  <c r="M23" i="5"/>
  <c r="M30" i="5" s="1"/>
  <c r="I25" i="5"/>
  <c r="I26" i="5"/>
  <c r="I27" i="5"/>
  <c r="I28" i="5"/>
  <c r="I29" i="5"/>
  <c r="I24" i="5"/>
  <c r="I23" i="5"/>
  <c r="M14" i="5"/>
  <c r="H23" i="2" s="1"/>
  <c r="M15" i="5"/>
  <c r="M16" i="5"/>
  <c r="M106" i="5"/>
  <c r="M17" i="5"/>
  <c r="M111" i="5" s="1"/>
  <c r="M18" i="5"/>
  <c r="M110" i="5" s="1"/>
  <c r="M19" i="5"/>
  <c r="M20" i="5"/>
  <c r="M113" i="5" s="1"/>
  <c r="M21" i="5"/>
  <c r="M105" i="5" s="1"/>
  <c r="M13" i="5"/>
  <c r="M12" i="5"/>
  <c r="I14" i="5"/>
  <c r="I15" i="5"/>
  <c r="I16" i="5"/>
  <c r="I106" i="5" s="1"/>
  <c r="I17" i="5"/>
  <c r="I111" i="5" s="1"/>
  <c r="I18" i="5"/>
  <c r="I110" i="5" s="1"/>
  <c r="I19" i="5"/>
  <c r="I112" i="5" s="1"/>
  <c r="I20" i="5"/>
  <c r="I21" i="5"/>
  <c r="I13" i="5"/>
  <c r="I12" i="5"/>
  <c r="R118" i="5"/>
  <c r="Q118" i="5"/>
  <c r="P118" i="5"/>
  <c r="O118" i="5"/>
  <c r="N118" i="5"/>
  <c r="L118" i="5"/>
  <c r="K118" i="5"/>
  <c r="J118" i="5"/>
  <c r="V90" i="5"/>
  <c r="I30" i="3" s="1"/>
  <c r="U90" i="5"/>
  <c r="H30" i="3" s="1"/>
  <c r="T90" i="5"/>
  <c r="G30" i="3" s="1"/>
  <c r="R90" i="5"/>
  <c r="Q90" i="5"/>
  <c r="P90" i="5"/>
  <c r="O90" i="5"/>
  <c r="N90" i="5"/>
  <c r="L90" i="5"/>
  <c r="K90" i="5"/>
  <c r="J90" i="5"/>
  <c r="M89" i="5"/>
  <c r="M118" i="5" s="1"/>
  <c r="I89" i="5"/>
  <c r="I118" i="5" s="1"/>
  <c r="M88" i="5"/>
  <c r="I88" i="5"/>
  <c r="I90" i="5" s="1"/>
  <c r="T46" i="5"/>
  <c r="G14" i="3" s="1"/>
  <c r="V85" i="5"/>
  <c r="I28" i="3" s="1"/>
  <c r="U85" i="5"/>
  <c r="H28" i="3" s="1"/>
  <c r="T85" i="5"/>
  <c r="G28" i="3" s="1"/>
  <c r="J115" i="5"/>
  <c r="K115" i="5"/>
  <c r="L115" i="5"/>
  <c r="N115" i="5"/>
  <c r="O115" i="5"/>
  <c r="P115" i="5"/>
  <c r="Q115" i="5"/>
  <c r="R115" i="5"/>
  <c r="M81" i="5"/>
  <c r="M115" i="5" s="1"/>
  <c r="I81" i="5"/>
  <c r="I115" i="5" s="1"/>
  <c r="L116" i="5"/>
  <c r="K116" i="5"/>
  <c r="J116" i="5"/>
  <c r="R116" i="5"/>
  <c r="Q116" i="5"/>
  <c r="P116" i="5"/>
  <c r="O116" i="5"/>
  <c r="N116" i="5"/>
  <c r="L85" i="5"/>
  <c r="K85" i="5"/>
  <c r="J85" i="5"/>
  <c r="R85" i="5"/>
  <c r="Q85" i="5"/>
  <c r="P85" i="5"/>
  <c r="O85" i="5"/>
  <c r="N85" i="5"/>
  <c r="M83" i="5"/>
  <c r="I83" i="5"/>
  <c r="I85" i="5"/>
  <c r="R87" i="5"/>
  <c r="M86" i="5"/>
  <c r="M87" i="5" s="1"/>
  <c r="V87" i="5"/>
  <c r="I29" i="3" s="1"/>
  <c r="U87" i="5"/>
  <c r="H29" i="3" s="1"/>
  <c r="T87" i="5"/>
  <c r="G29" i="3" s="1"/>
  <c r="Q87" i="5"/>
  <c r="P87" i="5"/>
  <c r="O87" i="5"/>
  <c r="N87" i="5"/>
  <c r="L87" i="5"/>
  <c r="K87" i="5"/>
  <c r="J87" i="5"/>
  <c r="I86" i="5"/>
  <c r="I87" i="5"/>
  <c r="M84" i="5"/>
  <c r="M116" i="5"/>
  <c r="I84" i="5"/>
  <c r="V82" i="5"/>
  <c r="I27" i="3" s="1"/>
  <c r="U82" i="5"/>
  <c r="H27" i="3" s="1"/>
  <c r="T82" i="5"/>
  <c r="G27" i="3" s="1"/>
  <c r="M80" i="5"/>
  <c r="M82" i="5" s="1"/>
  <c r="I80" i="5"/>
  <c r="M76" i="5"/>
  <c r="M77" i="5"/>
  <c r="N75" i="5"/>
  <c r="N113" i="5"/>
  <c r="P113" i="5"/>
  <c r="R113" i="5"/>
  <c r="J113" i="5"/>
  <c r="K113" i="5"/>
  <c r="L113" i="5"/>
  <c r="R114" i="5"/>
  <c r="Q114" i="5"/>
  <c r="P114" i="5"/>
  <c r="O114" i="5"/>
  <c r="L114" i="5"/>
  <c r="K114" i="5"/>
  <c r="J114" i="5"/>
  <c r="J105" i="5"/>
  <c r="M41" i="5"/>
  <c r="N79" i="5"/>
  <c r="L79" i="5"/>
  <c r="K79" i="5"/>
  <c r="J79" i="5"/>
  <c r="I78" i="5"/>
  <c r="I79" i="5" s="1"/>
  <c r="L77" i="5"/>
  <c r="K77" i="5"/>
  <c r="J77" i="5"/>
  <c r="I25" i="3"/>
  <c r="R79" i="5"/>
  <c r="Q79" i="5"/>
  <c r="P79" i="5"/>
  <c r="O79" i="5"/>
  <c r="V79" i="5"/>
  <c r="I26" i="3" s="1"/>
  <c r="U79" i="5"/>
  <c r="H26" i="3" s="1"/>
  <c r="T79" i="5"/>
  <c r="G26" i="3"/>
  <c r="M78" i="5"/>
  <c r="M79" i="5"/>
  <c r="I76" i="5"/>
  <c r="I77" i="5"/>
  <c r="P77" i="5"/>
  <c r="O77" i="5"/>
  <c r="N77" i="5"/>
  <c r="R77" i="5"/>
  <c r="Q77" i="5"/>
  <c r="V77" i="5"/>
  <c r="U77" i="5"/>
  <c r="H25" i="3"/>
  <c r="T77" i="5"/>
  <c r="G25" i="3"/>
  <c r="R104" i="5"/>
  <c r="R58" i="5"/>
  <c r="Q58" i="5"/>
  <c r="N58" i="5"/>
  <c r="R42" i="5"/>
  <c r="Q42" i="5"/>
  <c r="P42" i="5"/>
  <c r="O42" i="5"/>
  <c r="N42" i="5"/>
  <c r="J42" i="5"/>
  <c r="R36" i="5"/>
  <c r="Q36" i="5"/>
  <c r="O36" i="5"/>
  <c r="N36" i="5"/>
  <c r="K105" i="5"/>
  <c r="L105" i="5"/>
  <c r="N105" i="5"/>
  <c r="O105" i="5"/>
  <c r="P105" i="5"/>
  <c r="Q105" i="5"/>
  <c r="R105" i="5"/>
  <c r="I105" i="5"/>
  <c r="L42" i="5"/>
  <c r="I41" i="5"/>
  <c r="I108" i="5" s="1"/>
  <c r="K42" i="5"/>
  <c r="J111" i="5"/>
  <c r="K111" i="5"/>
  <c r="L111" i="5"/>
  <c r="N111" i="5"/>
  <c r="O111" i="5"/>
  <c r="P111" i="5"/>
  <c r="Q111" i="5"/>
  <c r="R111" i="5"/>
  <c r="M40" i="5"/>
  <c r="M107" i="5" s="1"/>
  <c r="P58" i="5"/>
  <c r="O58" i="5"/>
  <c r="L58" i="5"/>
  <c r="K58" i="5"/>
  <c r="J58" i="5"/>
  <c r="I26" i="2"/>
  <c r="J97" i="5"/>
  <c r="I40" i="5"/>
  <c r="I59" i="5"/>
  <c r="I102" i="5" s="1"/>
  <c r="R53" i="5"/>
  <c r="V53" i="5"/>
  <c r="I16" i="3"/>
  <c r="U53" i="5"/>
  <c r="H16" i="3"/>
  <c r="T53" i="5"/>
  <c r="G16" i="3"/>
  <c r="P53" i="5"/>
  <c r="N53" i="5"/>
  <c r="K53" i="5"/>
  <c r="J53" i="5"/>
  <c r="V22" i="5"/>
  <c r="I9" i="3" s="1"/>
  <c r="U22" i="5"/>
  <c r="H9" i="3"/>
  <c r="K97" i="5"/>
  <c r="R75" i="5"/>
  <c r="Q75" i="5"/>
  <c r="P75" i="5"/>
  <c r="O75" i="5"/>
  <c r="L75" i="5"/>
  <c r="K75" i="5"/>
  <c r="J75" i="5"/>
  <c r="I74" i="5"/>
  <c r="I75" i="5" s="1"/>
  <c r="M74" i="5"/>
  <c r="M75" i="5"/>
  <c r="V75" i="5"/>
  <c r="I24" i="3"/>
  <c r="U75" i="5"/>
  <c r="H24" i="3"/>
  <c r="T75" i="5"/>
  <c r="G24" i="3"/>
  <c r="I23" i="3"/>
  <c r="G23" i="3"/>
  <c r="K61" i="5"/>
  <c r="N100" i="5"/>
  <c r="R100" i="5"/>
  <c r="E23" i="2"/>
  <c r="I27" i="2"/>
  <c r="J17" i="2"/>
  <c r="I17" i="2"/>
  <c r="O103" i="5"/>
  <c r="R97" i="5"/>
  <c r="E16" i="2"/>
  <c r="V51" i="5"/>
  <c r="I15" i="3" s="1"/>
  <c r="U51" i="5"/>
  <c r="H15" i="3" s="1"/>
  <c r="T51" i="5"/>
  <c r="G15" i="3"/>
  <c r="V30" i="5"/>
  <c r="I10" i="3"/>
  <c r="U30" i="5"/>
  <c r="H10" i="3"/>
  <c r="T30" i="5"/>
  <c r="G10" i="3"/>
  <c r="T22" i="5"/>
  <c r="G9" i="3" s="1"/>
  <c r="T71" i="5"/>
  <c r="G22" i="3" s="1"/>
  <c r="U71" i="5"/>
  <c r="H22" i="3"/>
  <c r="V71" i="5"/>
  <c r="I22" i="3"/>
  <c r="R71" i="5"/>
  <c r="Q71" i="5"/>
  <c r="P71" i="5"/>
  <c r="O71" i="5"/>
  <c r="N71" i="5"/>
  <c r="J104" i="5"/>
  <c r="K104" i="5"/>
  <c r="L104" i="5"/>
  <c r="N104" i="5"/>
  <c r="O104" i="5"/>
  <c r="P104" i="5"/>
  <c r="Q104" i="5"/>
  <c r="M69" i="5"/>
  <c r="M104" i="5"/>
  <c r="M70" i="5"/>
  <c r="L71" i="5"/>
  <c r="K71" i="5"/>
  <c r="J71" i="5"/>
  <c r="I70" i="5"/>
  <c r="I69" i="5"/>
  <c r="I104" i="5" s="1"/>
  <c r="V46" i="5"/>
  <c r="I14" i="3" s="1"/>
  <c r="U46" i="5"/>
  <c r="H14" i="3" s="1"/>
  <c r="O101" i="5"/>
  <c r="N101" i="5"/>
  <c r="N102" i="5"/>
  <c r="M31" i="5"/>
  <c r="M34" i="5"/>
  <c r="M54" i="5"/>
  <c r="M37" i="5"/>
  <c r="M56" i="5"/>
  <c r="H17" i="2"/>
  <c r="M32" i="5"/>
  <c r="M35" i="5"/>
  <c r="M39" i="5"/>
  <c r="M42" i="5" s="1"/>
  <c r="M55" i="5"/>
  <c r="M67" i="5"/>
  <c r="M68" i="5" s="1"/>
  <c r="M65" i="5"/>
  <c r="M66" i="5"/>
  <c r="M57" i="5"/>
  <c r="I62" i="5"/>
  <c r="I103" i="5" s="1"/>
  <c r="I31" i="5"/>
  <c r="I34" i="5"/>
  <c r="I37" i="5"/>
  <c r="I56" i="5"/>
  <c r="I99" i="5" s="1"/>
  <c r="B17" i="2" s="1"/>
  <c r="G17" i="2"/>
  <c r="I32" i="5"/>
  <c r="I35" i="5"/>
  <c r="I39" i="5"/>
  <c r="I55" i="5"/>
  <c r="I60" i="5"/>
  <c r="I63" i="5"/>
  <c r="I67" i="5"/>
  <c r="I68" i="5" s="1"/>
  <c r="I65" i="5"/>
  <c r="I66" i="5" s="1"/>
  <c r="I57" i="5"/>
  <c r="I38" i="5"/>
  <c r="I101" i="5"/>
  <c r="K64" i="5"/>
  <c r="K103" i="5"/>
  <c r="K99" i="5"/>
  <c r="K101" i="5"/>
  <c r="J103" i="5"/>
  <c r="J99" i="5"/>
  <c r="J101" i="5"/>
  <c r="J102" i="5"/>
  <c r="Q102" i="5"/>
  <c r="Q103" i="5"/>
  <c r="M59" i="5"/>
  <c r="M102" i="5"/>
  <c r="P64" i="5"/>
  <c r="R66" i="5"/>
  <c r="Q66" i="5"/>
  <c r="P66" i="5"/>
  <c r="O66" i="5"/>
  <c r="N66" i="5"/>
  <c r="L66" i="5"/>
  <c r="K66" i="5"/>
  <c r="J66" i="5"/>
  <c r="V66" i="5"/>
  <c r="I20" i="3" s="1"/>
  <c r="U66" i="5"/>
  <c r="H20" i="3" s="1"/>
  <c r="T66" i="5"/>
  <c r="G20" i="3" s="1"/>
  <c r="Q61" i="5"/>
  <c r="O64" i="5"/>
  <c r="R61" i="5"/>
  <c r="R68" i="5"/>
  <c r="J22" i="2"/>
  <c r="Q64" i="5"/>
  <c r="Q68" i="5"/>
  <c r="P68" i="5"/>
  <c r="P51" i="5"/>
  <c r="O102" i="5"/>
  <c r="O68" i="5"/>
  <c r="O98" i="5"/>
  <c r="N68" i="5"/>
  <c r="N51" i="5"/>
  <c r="L68" i="5"/>
  <c r="L51" i="5"/>
  <c r="K68" i="5"/>
  <c r="J61" i="5"/>
  <c r="J68" i="5"/>
  <c r="N99" i="5"/>
  <c r="L103" i="5"/>
  <c r="L99" i="5"/>
  <c r="L101" i="5"/>
  <c r="V68" i="5"/>
  <c r="I21" i="3"/>
  <c r="U68" i="5"/>
  <c r="H21" i="3" s="1"/>
  <c r="T68" i="5"/>
  <c r="G21" i="3"/>
  <c r="M38" i="5"/>
  <c r="H27" i="2" s="1"/>
  <c r="J33" i="5"/>
  <c r="J36" i="5"/>
  <c r="V64" i="5"/>
  <c r="I19" i="3" s="1"/>
  <c r="U64" i="5"/>
  <c r="H19" i="3" s="1"/>
  <c r="T64" i="5"/>
  <c r="G19" i="3" s="1"/>
  <c r="V61" i="5"/>
  <c r="I18" i="3" s="1"/>
  <c r="U61" i="5"/>
  <c r="H18" i="3" s="1"/>
  <c r="T61" i="5"/>
  <c r="G18" i="3" s="1"/>
  <c r="R99" i="5"/>
  <c r="E17" i="2" s="1"/>
  <c r="R101" i="5"/>
  <c r="Q99" i="5"/>
  <c r="D17" i="2"/>
  <c r="Q101" i="5"/>
  <c r="R33" i="5"/>
  <c r="Q33" i="5"/>
  <c r="P101" i="5"/>
  <c r="P99" i="5"/>
  <c r="P33" i="5"/>
  <c r="P36" i="5"/>
  <c r="O99" i="5"/>
  <c r="O33" i="5"/>
  <c r="N33" i="5"/>
  <c r="L33" i="5"/>
  <c r="L36" i="5"/>
  <c r="K36" i="5"/>
  <c r="K33" i="5"/>
  <c r="V42" i="5"/>
  <c r="I13" i="3"/>
  <c r="U42" i="5"/>
  <c r="H13" i="3"/>
  <c r="T42" i="5"/>
  <c r="G13" i="3" s="1"/>
  <c r="V58" i="5"/>
  <c r="I17" i="3" s="1"/>
  <c r="U58" i="5"/>
  <c r="H17" i="3" s="1"/>
  <c r="T58" i="5"/>
  <c r="G17" i="3"/>
  <c r="U36" i="5"/>
  <c r="H12" i="3"/>
  <c r="V36" i="5"/>
  <c r="I12" i="3"/>
  <c r="T36" i="5"/>
  <c r="G12" i="3" s="1"/>
  <c r="T33" i="5"/>
  <c r="G11" i="3" s="1"/>
  <c r="U33" i="5"/>
  <c r="H11" i="3"/>
  <c r="V33" i="5"/>
  <c r="I11" i="3"/>
  <c r="L102" i="5"/>
  <c r="J64" i="5"/>
  <c r="P61" i="5"/>
  <c r="N64" i="5"/>
  <c r="R103" i="5"/>
  <c r="R119" i="5" s="1"/>
  <c r="E7" i="2" s="1"/>
  <c r="R64" i="5"/>
  <c r="P103" i="5"/>
  <c r="N103" i="5"/>
  <c r="M62" i="5"/>
  <c r="M103" i="5"/>
  <c r="L64" i="5"/>
  <c r="M60" i="5"/>
  <c r="M61" i="5" s="1"/>
  <c r="N61" i="5"/>
  <c r="L61" i="5"/>
  <c r="P100" i="5"/>
  <c r="O61" i="5"/>
  <c r="M63" i="5"/>
  <c r="M64" i="5" s="1"/>
  <c r="K102" i="5"/>
  <c r="I23" i="2"/>
  <c r="I21" i="2"/>
  <c r="J27" i="2"/>
  <c r="P102" i="5"/>
  <c r="R102" i="5"/>
  <c r="K100" i="5"/>
  <c r="O53" i="5"/>
  <c r="R112" i="5"/>
  <c r="P112" i="5"/>
  <c r="N112" i="5"/>
  <c r="K112" i="5"/>
  <c r="Q112" i="5"/>
  <c r="O112" i="5"/>
  <c r="L112" i="5"/>
  <c r="J112" i="5"/>
  <c r="N22" i="5"/>
  <c r="N43" i="5" s="1"/>
  <c r="J100" i="5"/>
  <c r="J23" i="2"/>
  <c r="O97" i="5"/>
  <c r="J51" i="5"/>
  <c r="P98" i="5"/>
  <c r="P119" i="5" s="1"/>
  <c r="C10" i="2" s="1"/>
  <c r="L100" i="5"/>
  <c r="O100" i="5"/>
  <c r="I16" i="2"/>
  <c r="Q97" i="5"/>
  <c r="I22" i="2"/>
  <c r="K98" i="5"/>
  <c r="P97" i="5"/>
  <c r="O22" i="5"/>
  <c r="Q22" i="5"/>
  <c r="N98" i="5"/>
  <c r="Q100" i="5"/>
  <c r="D23" i="2"/>
  <c r="R22" i="5"/>
  <c r="Q98" i="5"/>
  <c r="D22" i="2" s="1"/>
  <c r="J26" i="2"/>
  <c r="L98" i="5"/>
  <c r="J98" i="5"/>
  <c r="R30" i="5"/>
  <c r="N30" i="5"/>
  <c r="Q30" i="5"/>
  <c r="O30" i="5"/>
  <c r="P30" i="5"/>
  <c r="L30" i="5"/>
  <c r="K30" i="5"/>
  <c r="J30" i="5"/>
  <c r="J22" i="5"/>
  <c r="J43" i="5" s="1"/>
  <c r="P22" i="5"/>
  <c r="P43" i="5" s="1"/>
  <c r="K22" i="5"/>
  <c r="G9" i="2" s="1"/>
  <c r="L22" i="5"/>
  <c r="L43" i="5" s="1"/>
  <c r="J21" i="2"/>
  <c r="L53" i="5"/>
  <c r="N114" i="5"/>
  <c r="Q113" i="5"/>
  <c r="O113" i="5"/>
  <c r="L97" i="5"/>
  <c r="I113" i="5"/>
  <c r="Q51" i="5"/>
  <c r="Q91" i="5" s="1"/>
  <c r="K51" i="5"/>
  <c r="I53" i="5"/>
  <c r="R98" i="5"/>
  <c r="E22" i="2"/>
  <c r="J16" i="2"/>
  <c r="R51" i="5"/>
  <c r="R91" i="5" s="1"/>
  <c r="O51" i="5"/>
  <c r="N97" i="5"/>
  <c r="I116" i="5"/>
  <c r="M101" i="5"/>
  <c r="D16" i="2"/>
  <c r="M58" i="5"/>
  <c r="I100" i="5"/>
  <c r="B23" i="2" s="1"/>
  <c r="M33" i="5"/>
  <c r="M71" i="5"/>
  <c r="E26" i="2"/>
  <c r="E25" i="2" s="1"/>
  <c r="I71" i="5"/>
  <c r="M100" i="5"/>
  <c r="C23" i="2" s="1"/>
  <c r="G23" i="2"/>
  <c r="I36" i="5"/>
  <c r="H26" i="2"/>
  <c r="I42" i="5"/>
  <c r="I61" i="5"/>
  <c r="M99" i="5"/>
  <c r="C17" i="2" s="1"/>
  <c r="M108" i="5"/>
  <c r="N119" i="5" l="1"/>
  <c r="C8" i="2" s="1"/>
  <c r="I98" i="5"/>
  <c r="B22" i="2" s="1"/>
  <c r="M51" i="5"/>
  <c r="I64" i="5"/>
  <c r="O91" i="5"/>
  <c r="I33" i="5"/>
  <c r="H9" i="2"/>
  <c r="K43" i="5"/>
  <c r="R43" i="5"/>
  <c r="I30" i="5"/>
  <c r="H22" i="2"/>
  <c r="J119" i="5"/>
  <c r="B8" i="2" s="1"/>
  <c r="M36" i="5"/>
  <c r="M96" i="5"/>
  <c r="I51" i="5"/>
  <c r="Q119" i="5"/>
  <c r="D7" i="2" s="1"/>
  <c r="E19" i="2"/>
  <c r="I22" i="5"/>
  <c r="I107" i="5"/>
  <c r="B26" i="2" s="1"/>
  <c r="B25" i="2" s="1"/>
  <c r="K91" i="5"/>
  <c r="E13" i="2"/>
  <c r="E12" i="2" s="1"/>
  <c r="E11" i="2" s="1"/>
  <c r="G10" i="2"/>
  <c r="Q43" i="5"/>
  <c r="Q92" i="5" s="1"/>
  <c r="Q93" i="5" s="1"/>
  <c r="I7" i="2" s="1"/>
  <c r="M90" i="5"/>
  <c r="M112" i="5"/>
  <c r="N91" i="5"/>
  <c r="K119" i="5"/>
  <c r="B9" i="2" s="1"/>
  <c r="O119" i="5"/>
  <c r="C9" i="2" s="1"/>
  <c r="P91" i="5"/>
  <c r="P92" i="5" s="1"/>
  <c r="P93" i="5" s="1"/>
  <c r="C26" i="2"/>
  <c r="C25" i="2" s="1"/>
  <c r="I109" i="5"/>
  <c r="H10" i="2"/>
  <c r="J91" i="5"/>
  <c r="J92" i="5" s="1"/>
  <c r="J93" i="5" s="1"/>
  <c r="D19" i="2"/>
  <c r="D13" i="2" s="1"/>
  <c r="D12" i="2" s="1"/>
  <c r="D11" i="2" s="1"/>
  <c r="I82" i="5"/>
  <c r="M85" i="5"/>
  <c r="D26" i="2"/>
  <c r="D25" i="2" s="1"/>
  <c r="C21" i="2"/>
  <c r="M91" i="5"/>
  <c r="N92" i="5"/>
  <c r="N93" i="5" s="1"/>
  <c r="C19" i="2"/>
  <c r="K92" i="5"/>
  <c r="K93" i="5" s="1"/>
  <c r="R92" i="5"/>
  <c r="R93" i="5" s="1"/>
  <c r="J7" i="2" s="1"/>
  <c r="I43" i="5"/>
  <c r="H21" i="2"/>
  <c r="B19" i="2"/>
  <c r="L91" i="5"/>
  <c r="L92" i="5" s="1"/>
  <c r="L93" i="5" s="1"/>
  <c r="G16" i="2"/>
  <c r="M97" i="5"/>
  <c r="C16" i="2" s="1"/>
  <c r="G21" i="2"/>
  <c r="M98" i="5"/>
  <c r="C22" i="2" s="1"/>
  <c r="I58" i="5"/>
  <c r="I91" i="5" s="1"/>
  <c r="I96" i="5"/>
  <c r="G19" i="2"/>
  <c r="G22" i="2"/>
  <c r="H16" i="2"/>
  <c r="I97" i="5"/>
  <c r="B16" i="2" s="1"/>
  <c r="B13" i="2" s="1"/>
  <c r="O43" i="5"/>
  <c r="O92" i="5" s="1"/>
  <c r="O93" i="5" s="1"/>
  <c r="M22" i="5"/>
  <c r="M43" i="5" s="1"/>
  <c r="M92" i="5" s="1"/>
  <c r="M93" i="5" s="1"/>
  <c r="H7" i="2" s="1"/>
  <c r="C13" i="2" l="1"/>
  <c r="M119" i="5"/>
  <c r="C7" i="2" s="1"/>
  <c r="I92" i="5"/>
  <c r="I93" i="5" s="1"/>
  <c r="G7" i="2" s="1"/>
  <c r="I119" i="5"/>
  <c r="B7" i="2" s="1"/>
  <c r="B21" i="2"/>
  <c r="B12" i="2" s="1"/>
  <c r="B11" i="2" s="1"/>
  <c r="C12" i="2"/>
  <c r="C11" i="2" s="1"/>
</calcChain>
</file>

<file path=xl/sharedStrings.xml><?xml version="1.0" encoding="utf-8"?>
<sst xmlns="http://schemas.openxmlformats.org/spreadsheetml/2006/main" count="467" uniqueCount="242">
  <si>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</si>
  <si>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</si>
  <si>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</si>
  <si>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</si>
  <si>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</si>
  <si>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</si>
  <si>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</si>
  <si>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</si>
  <si>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</si>
  <si>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</si>
  <si>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</si>
  <si>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</si>
  <si>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</si>
  <si>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</si>
  <si>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</si>
  <si>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</si>
  <si>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</si>
  <si>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Finansavimo šaltiniai</t>
  </si>
  <si>
    <t>1</t>
  </si>
  <si>
    <t>3</t>
  </si>
  <si>
    <t>2</t>
  </si>
  <si>
    <t>-</t>
  </si>
  <si>
    <t>Mokinių pavėžėjimas</t>
  </si>
  <si>
    <t>Pavėžėtų mokinių skaičius</t>
  </si>
  <si>
    <t>TIKSLŲ, UŽDAVINIŲ, PRIEMONIŲ ASIGNAVIMŲ IR PRODUKTO VERTINIMO KRITERIJŲ SUVESTINĖ</t>
  </si>
  <si>
    <t>Pavadinimas</t>
  </si>
  <si>
    <t>Neformaliojo švietimo  programų įgyvendinimas neformalųjį švietimą  teikiančiose įstaigose</t>
  </si>
  <si>
    <t>Strateginio tikslo kodas</t>
  </si>
  <si>
    <t>Programos kodas</t>
  </si>
  <si>
    <t>Vertinimo kriterijus</t>
  </si>
  <si>
    <t xml:space="preserve">Vertinimo kriterijaus kodas </t>
  </si>
  <si>
    <t>09.06.01.01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</si>
  <si>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</si>
  <si>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</si>
  <si>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</si>
  <si>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</si>
  <si>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</si>
  <si>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</si>
  <si>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</si>
  <si>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</si>
  <si>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</si>
  <si>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t>2 programa. Aukštos ugdymo kokybės ir mokymosi visą gyvenimą skatinimo programa</t>
  </si>
  <si>
    <t>1 Strateginis tikslas. Skatinti kiekvieną gyventoją realizuoti savo galimybes mokantis, kuriant, tiriant, tikslinga veikla prisiimant atsakomybę už save, valstybę ir aplinką</t>
  </si>
  <si>
    <t>Teikti kokybiškas, prieinamas ir gyventojų poreikius atitinkančias švietimo paslaugas</t>
  </si>
  <si>
    <t>Neformaliojo švietimo įstaigų skaičius, kuriose įgyvendinamos neformaliojo švietimo programos</t>
  </si>
  <si>
    <t>Švietimo ir pedagoginės psichologinės pagalbos teikimas savivaldybės švietimo įstaigų mokiniams ir mokytojams</t>
  </si>
  <si>
    <t>Formaliojo ugdymo programų įgyvendinimas savivaldybės bendrojo ugdymo  mokyklose</t>
  </si>
  <si>
    <t>Mokyklų skaičius, kuriose įgyvendinamas formalusis ugdymas</t>
  </si>
  <si>
    <t>Ugdymo proceso organizavimo ir prieinamumo užtikrinimas švietimo įstaigose</t>
  </si>
  <si>
    <t>2.2. Kiti šaltiniai:</t>
  </si>
  <si>
    <t>09.01.01.01; 09.01.02.01; 09.05.01.01</t>
  </si>
  <si>
    <t xml:space="preserve">Iš viso </t>
  </si>
  <si>
    <t>4</t>
  </si>
  <si>
    <t>Ugdymo užtikrinimas VšĮ nevalstybinins katalikų lopšelis-darželis "Varpelis"</t>
  </si>
  <si>
    <t>Finansuojamų nevalstybinių ugdymo įstaigų skaičius</t>
  </si>
  <si>
    <t>E-1-1</t>
  </si>
  <si>
    <t>R-2-1-1</t>
  </si>
  <si>
    <t>P-2-1-1-1</t>
  </si>
  <si>
    <t>P-2-1-1-2</t>
  </si>
  <si>
    <t xml:space="preserve">Linkuvos spec. mokyklos mokinių skaičius </t>
  </si>
  <si>
    <t>09.02.01.01</t>
  </si>
  <si>
    <t>Įmokos už išlaikymą švietimo, socialinės apsaugos ir kitose įstaigose</t>
  </si>
  <si>
    <t>R-2-1-2</t>
  </si>
  <si>
    <t>B</t>
  </si>
  <si>
    <t>S</t>
  </si>
  <si>
    <t>Z</t>
  </si>
  <si>
    <t>E</t>
  </si>
  <si>
    <t xml:space="preserve"> 2.1.1.1. valstybinėms (perduotoms savivaldybėms) funkcijoms vykdyti (D)</t>
  </si>
  <si>
    <t>2.1.1.3. kita tikslinė dotacija (Z)</t>
  </si>
  <si>
    <t>2.1.1.4. tikslinė dotacija iš Valstybės investicijų programos (VIP)</t>
  </si>
  <si>
    <t>2.1.2. Savivaldybės biudžeto lėšos savarankiškoms funkcijoms (B)</t>
  </si>
  <si>
    <t>2.1.3. Biudžetinių įstaigų pajamos (S)</t>
  </si>
  <si>
    <t>2.1.4. Įmokos už išlaikymą švietimo, socialinės apsaugos ir kitose įstaigose (E)</t>
  </si>
  <si>
    <t>Biudžetinių įstaigų pajamos</t>
  </si>
  <si>
    <t>Kita tikslinė dotacija</t>
  </si>
  <si>
    <t>Savivaldybės biudžeto lėšos savarankiškoms funkcijoms</t>
  </si>
  <si>
    <t>09.05.01.03</t>
  </si>
  <si>
    <t>9.12</t>
  </si>
  <si>
    <t>9.13</t>
  </si>
  <si>
    <t>09.05.01.01</t>
  </si>
  <si>
    <t xml:space="preserve"> 09.01.01.01;  09.01.02.01 </t>
  </si>
  <si>
    <t>Teikti pagalbą mokiniui, mokytojui, mokyklai bei didinti ugdymo paslaugų prieinamumą</t>
  </si>
  <si>
    <t>P-2-1-2-2</t>
  </si>
  <si>
    <t>P-2-1-2-3</t>
  </si>
  <si>
    <t>Pagalbą gavusių mokytojų ir kitų rajono gyventojų skaičius</t>
  </si>
  <si>
    <t>Pagalbą gavusių mokinių skaičius</t>
  </si>
  <si>
    <t>P-2-1-2-1</t>
  </si>
  <si>
    <t>5</t>
  </si>
  <si>
    <t>spec mok</t>
  </si>
  <si>
    <t>V</t>
  </si>
  <si>
    <t>Įgyvendinti formaliojo ir neformaliojo  ugdymo (si) programas bei formuoti saugią ugdymo aplinką</t>
  </si>
  <si>
    <t>Neformalus vaikų švietimas</t>
  </si>
  <si>
    <t>NVŠ</t>
  </si>
  <si>
    <t>TŪKST. EUR</t>
  </si>
  <si>
    <t>ES</t>
  </si>
  <si>
    <t>2.1.1.5. ES ir kitos tarptautinės paramos lėšos (ES)</t>
  </si>
  <si>
    <t>2.1.1.6 Kelių priežiūros ir plėtros programos lėšos (KD)</t>
  </si>
  <si>
    <t>2.2.1. Valstybės biudžeto lėšos (V)</t>
  </si>
  <si>
    <t>Linkuvos</t>
  </si>
  <si>
    <t>Žemyna</t>
  </si>
  <si>
    <t>Švietimo</t>
  </si>
  <si>
    <t>skyrius</t>
  </si>
  <si>
    <t>centras</t>
  </si>
  <si>
    <t>Neformaliajame vaikų švietime dalyvaujančių vaikų skaičiaus procentas</t>
  </si>
  <si>
    <t>P-2-1-1-5</t>
  </si>
  <si>
    <t>P-2-1-1-4</t>
  </si>
  <si>
    <t>Neforamaliajame vaikų švietime dalyvaujančių vaikų skaičiaus procentas</t>
  </si>
  <si>
    <t xml:space="preserve">Mokinių skaitymo gebėjimo gerinimas </t>
  </si>
  <si>
    <t>Įgyvendintų projektų skaičius</t>
  </si>
  <si>
    <t>9.4; 9.6; 9.8; 9.9</t>
  </si>
  <si>
    <t xml:space="preserve">Mokinių bendrojo ugdymo pasiekimų gerinimas </t>
  </si>
  <si>
    <t>19.1.</t>
  </si>
  <si>
    <t>19.2.</t>
  </si>
  <si>
    <t>Finnasuojamų bendrojo ugdymo įstaigų skaičius</t>
  </si>
  <si>
    <t>09.08.01.01</t>
  </si>
  <si>
    <t>Švietimo centras</t>
  </si>
  <si>
    <t>Įgyvendintų programų skaičius</t>
  </si>
  <si>
    <t>P-2-1-1-3</t>
  </si>
  <si>
    <t xml:space="preserve"> 7-16 metų savivaldybės gyventojų (vaikų) ugdymo savivaldybės pavaldumo mokyklose aprėptis (procentai)</t>
  </si>
  <si>
    <t>Mokinių, įgijusių pagrindinį ir vidurinį išsilavinimą dalis, nuo baigusių atitinkamą programą mokinių skaičiaus (procentai)</t>
  </si>
  <si>
    <t>Savivaldybės finansuojamose ikimokyklinio ugdymo įstaigose ugdomų 1–6 metų vaikų aprėptis (procentai)</t>
  </si>
  <si>
    <t>09.02.01.01; 09.02.02.01</t>
  </si>
  <si>
    <t>Mokinių skaitymo gebėjimo gerinimas Pakruojo rajono Balsių, Klovainių, Rozalimo ir "Žemynos" pagrindinėse mokyklose</t>
  </si>
  <si>
    <t>Mokinių bendrojo ugdymo pasiekimų gerinimas Pakruojo rajono Linkuvos, Žeimelio gimnazijose, Lygumų ir Pašvitinio pagrindinėse mokyklose</t>
  </si>
  <si>
    <t>1;9</t>
  </si>
  <si>
    <t>7</t>
  </si>
  <si>
    <t>Specialiojo ugdymo paslaugų suteikimas</t>
  </si>
  <si>
    <t>09.08.01.02</t>
  </si>
  <si>
    <t>P-2-1-2-6</t>
  </si>
  <si>
    <t>P-2-1-2-7</t>
  </si>
  <si>
    <t>P-2-1-2-4</t>
  </si>
  <si>
    <t>P-2-1-2-5</t>
  </si>
  <si>
    <t>85;               97</t>
  </si>
  <si>
    <t>Mokymo lėšos</t>
  </si>
  <si>
    <t>Finansuojamų bendrojo ugdymo įstaigų skaičius</t>
  </si>
  <si>
    <t>KK</t>
  </si>
  <si>
    <t>Kokybės krepšelio lėšos</t>
  </si>
  <si>
    <t>9</t>
  </si>
  <si>
    <t>Šiaulių spec mok</t>
  </si>
  <si>
    <t>Projekte dalyvavusių mokinių skaičius</t>
  </si>
  <si>
    <t>85;                   97</t>
  </si>
  <si>
    <t>Projekte dalyvausių mokinių skaičius</t>
  </si>
  <si>
    <t>P-2-1-2-9</t>
  </si>
  <si>
    <t>Mokinių pasiekimų gerinimas, įdieginat kokybės krepšelį</t>
  </si>
  <si>
    <t xml:space="preserve">Linkuvos specialiosios mokyklos mokinių skaičius </t>
  </si>
  <si>
    <t xml:space="preserve">Linkuvos specialiosios mokyklos išlaikymas </t>
  </si>
  <si>
    <t>9.2; 9.5; 9.3; 9.10</t>
  </si>
  <si>
    <t>TBK</t>
  </si>
  <si>
    <t>09.05.01.03;  09.08.01.01.; 09.05.01.02.; 09.08.01.02.</t>
  </si>
  <si>
    <t>Tarpinstitucinio bendradarbiavimo koordinatorius</t>
  </si>
  <si>
    <t xml:space="preserve">9.12;                1 </t>
  </si>
  <si>
    <t>K</t>
  </si>
  <si>
    <t>IŠ VISO</t>
  </si>
  <si>
    <t>BU</t>
  </si>
  <si>
    <t>Muzika</t>
  </si>
  <si>
    <t>Darželiai</t>
  </si>
  <si>
    <t>Mokyklų</t>
  </si>
  <si>
    <t>Varpelis</t>
  </si>
  <si>
    <t xml:space="preserve"> IŠ VISO</t>
  </si>
  <si>
    <t>2.2.2. ES lėšos (ES)</t>
  </si>
  <si>
    <t>2.2.3. Kelių priežiūros ir plėtros programos lėšos (KD)</t>
  </si>
  <si>
    <t>2.2.4. Banko paskolos lėšos (Savivaldybės ilgalaikė paskola) (P)</t>
  </si>
  <si>
    <t>2.2.5. 2 % soc. paramos lėšų (KT P)</t>
  </si>
  <si>
    <t>2.1.1.2. ugdymo reikmėms finansuoti (K)</t>
  </si>
  <si>
    <t>2.1.5. Aplinkos apsaugos rėmimo specialiosios programos lėšos (GA)</t>
  </si>
  <si>
    <t>2023 m.   planas</t>
  </si>
  <si>
    <t>10</t>
  </si>
  <si>
    <t>Projekto įgyvendinimas  "2-3 klasių mokinių mokymas plaukti"</t>
  </si>
  <si>
    <t>P-2-1-2-10</t>
  </si>
  <si>
    <t>2023 m. asignavimų projektas</t>
  </si>
  <si>
    <t>11</t>
  </si>
  <si>
    <t>P-2-1-2-11</t>
  </si>
  <si>
    <t>Moksleivių dalyvavimas Šiaulių STEAM centro veikloje</t>
  </si>
  <si>
    <t>2024 m. asignavimų projektas</t>
  </si>
  <si>
    <t xml:space="preserve">2024-iesiems m. </t>
  </si>
  <si>
    <t>2024 m.   planas</t>
  </si>
  <si>
    <t xml:space="preserve">2024-ųjų m. asignavimų projektas </t>
  </si>
  <si>
    <t>Optimizav</t>
  </si>
  <si>
    <t>Pedagoginių darbuotojų skaičiaus optimizavimui</t>
  </si>
  <si>
    <t>v stov</t>
  </si>
  <si>
    <t>Neformalus vaikų švietimas (vaikų vasaros stovyklos)</t>
  </si>
  <si>
    <t>Dotacija iš ES</t>
  </si>
  <si>
    <t>Covid</t>
  </si>
  <si>
    <t>12</t>
  </si>
  <si>
    <t>Sąlygų mokytojų profesiniam augimui sudarymas ir mokytojų iniciatyvų skatinimas</t>
  </si>
  <si>
    <t>Įvertintų premijomis mokytojų skaičius</t>
  </si>
  <si>
    <t>13</t>
  </si>
  <si>
    <t xml:space="preserve">Centralizuoto mokinių priėmimo į ikimokyklines ir bendrojo lavinimo ugdymo įstaigas sistemos diegimas ir priežiūra </t>
  </si>
  <si>
    <t>Įstaigų skaičius, naudojančių sistemą</t>
  </si>
  <si>
    <t>P-2-1-2-12</t>
  </si>
  <si>
    <t>P-2-1-2-13</t>
  </si>
  <si>
    <t xml:space="preserve">09.08.01.01  </t>
  </si>
  <si>
    <t>Neformaliojo suaugusiųjų švietimo ir tęstinio mokymo programų įgyvendinimas</t>
  </si>
  <si>
    <t>Linkuvos g</t>
  </si>
  <si>
    <t>2022 m. asignavimai patvirtinti taryboje</t>
  </si>
  <si>
    <t xml:space="preserve">2025-ųjų m. asignavimų projektas </t>
  </si>
  <si>
    <t>2023-iesiems m.</t>
  </si>
  <si>
    <t xml:space="preserve">2025-iesiems m. </t>
  </si>
  <si>
    <t>2 LENTELĖ.  2023 M. AUKŠTOS UGDYMO KOKYBĖS IR MOKYMOSI VISĄ GYVENIMĄ SKATINIMO PROGRAMOS NR. 2</t>
  </si>
  <si>
    <t>tinklo</t>
  </si>
  <si>
    <t>Ukr suaug</t>
  </si>
  <si>
    <t>Valstybės lygio ekstremalios situacijos (COVID-19), nepaprastosios padėties dėl užsieniečių išlaidoms kompensuoti</t>
  </si>
  <si>
    <t>Pedagoginių darbuotojų, išlaikomų iš savivaldybės biudžeto lėšų, darbo užmokesčiui didinti</t>
  </si>
  <si>
    <t>Lėšos suaugusių asmenų, atvykusių iš Ukrainos , lietuvių kalbos mokymui</t>
  </si>
  <si>
    <t>Bendrojo ugdymo mokyklų tinklo stiprinimo iniciatyvoms skatinti</t>
  </si>
  <si>
    <t>Lėšos ukrainiečių  mokinių mokymui</t>
  </si>
  <si>
    <t>ped iš BL</t>
  </si>
  <si>
    <t>iš 7,731</t>
  </si>
  <si>
    <t>ukrain</t>
  </si>
  <si>
    <t>14</t>
  </si>
  <si>
    <t>15</t>
  </si>
  <si>
    <t>16</t>
  </si>
  <si>
    <t>Projekto "Tūkstantmečio mokykla" programos įgyvendinimas</t>
  </si>
  <si>
    <t>Projekto "Karjeros specialistų tinklo vystymas" įgyvendinimas</t>
  </si>
  <si>
    <t>Mokinių kūrybiškumo ir lyderystės skatinimas siekiant aukštesnių pasiekimų</t>
  </si>
  <si>
    <t>Projekto "Karjeros specilaistų tinklo vystymas" įgyvendinimas</t>
  </si>
  <si>
    <t>P-2-1-2-14</t>
  </si>
  <si>
    <t>P-2-1-2-15</t>
  </si>
  <si>
    <t>P-2-1-2-16</t>
  </si>
  <si>
    <t>2025 m.   planas</t>
  </si>
  <si>
    <t>3 LENTELĖ. 2023 METŲ AUKŠTOS UGDYMO KOKYBĖS IR MOKYMOSI VISĄ GYVENIMĄ SKATINIMO  PROGRAMOS NR. 2 VERTINIMO KRITERIJAI</t>
  </si>
  <si>
    <t>Patvirtinti     2022 m. asignavimai</t>
  </si>
  <si>
    <t>2025 m. asignavimų projektas</t>
  </si>
  <si>
    <t>Įstaigų skaičius, dalyvaujančių projekte</t>
  </si>
  <si>
    <t>09.08.01.01.</t>
  </si>
  <si>
    <t>Darbuotojų skaičius, dalyvaujančių projekte</t>
  </si>
  <si>
    <t>Paskatintų mokinių sakičius</t>
  </si>
  <si>
    <t>17</t>
  </si>
  <si>
    <t>Atviros ekosistemos atsiskaitymasnegryniaisiais pinigais bendrojo ugdymo įstaigų valgyklose kūrimas</t>
  </si>
  <si>
    <t>P-2-1-2-17</t>
  </si>
  <si>
    <t>09.02.02.01; 09.02.01.01</t>
  </si>
  <si>
    <t>09.02.01.01; 09.02.02.01;  09.01.02.01</t>
  </si>
  <si>
    <t>Atviros ekosistemos atsiskaitymams negrynais pinigais bendrojo ugdymo įstaigų valgyklose kūrimas</t>
  </si>
  <si>
    <t xml:space="preserve">9.15-9.18; 9.22;9.24     </t>
  </si>
  <si>
    <t xml:space="preserve">9.1-9.6; 9.9   </t>
  </si>
  <si>
    <t xml:space="preserve">9.1-9.3; 9.6;9.9;   9.13; 9.18       </t>
  </si>
  <si>
    <t>Paskatintų mokinių skaičius</t>
  </si>
  <si>
    <t>09.02.01.01.; 09.08.01.01.</t>
  </si>
  <si>
    <t>09.08.01.</t>
  </si>
  <si>
    <t>9.2; 1</t>
  </si>
  <si>
    <t>9.1;9.2;9.9</t>
  </si>
  <si>
    <t>1 LENTELĖ. AUKŠTOS UGDYMO KOKYBĖS IR MOKYMOSI VISĄ GYVENIMĄ SKATINIMO PROGRAMOS LĖŠŲ POREIKIS (ASIGNAVIMAI) IR NUMATOMI FINANSAVIMO ŠALTINIAI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</si>
</sst>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0.000"/>
    <numFmt numFmtId="168" formatCode="#,##0.000"/>
  </numFmts>
  <fonts count="42" x14ac:knownFonts="1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8"/>
      <name val="Arial"/>
      <family val="2"/>
      <charset val="186"/>
    </font>
    <font>
      <sz val="8"/>
      <color indexed="10"/>
      <name val="Times New Roman"/>
      <family val="1"/>
      <charset val="186"/>
    </font>
    <font>
      <sz val="8"/>
      <name val="Arial Narrow"/>
      <family val="2"/>
      <charset val="186"/>
    </font>
    <font>
      <sz val="8"/>
      <color indexed="18"/>
      <name val="Arial Narrow"/>
      <family val="2"/>
      <charset val="186"/>
    </font>
    <font>
      <b/>
      <sz val="8"/>
      <color indexed="18"/>
      <name val="Arial Narrow"/>
      <family val="2"/>
      <charset val="186"/>
    </font>
    <font>
      <sz val="10"/>
      <color indexed="18"/>
      <name val="Arial Narrow"/>
      <family val="2"/>
      <charset val="186"/>
    </font>
    <font>
      <b/>
      <sz val="8"/>
      <color indexed="18"/>
      <name val="Arial"/>
      <family val="2"/>
      <charset val="186"/>
    </font>
    <font>
      <b/>
      <u/>
      <sz val="8"/>
      <color indexed="18"/>
      <name val="Arial Narrow"/>
      <family val="2"/>
      <charset val="186"/>
    </font>
    <font>
      <sz val="8"/>
      <color indexed="18"/>
      <name val="Arial"/>
      <family val="2"/>
      <charset val="186"/>
    </font>
    <font>
      <b/>
      <sz val="8"/>
      <color indexed="12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indexed="10"/>
      <name val="Arial Narrow"/>
      <family val="2"/>
      <charset val="186"/>
    </font>
    <font>
      <b/>
      <sz val="8"/>
      <color theme="3"/>
      <name val="Arial Narrow"/>
      <family val="2"/>
      <charset val="186"/>
    </font>
    <font>
      <b/>
      <sz val="10"/>
      <color theme="3"/>
      <name val="Arial Narrow"/>
      <family val="2"/>
      <charset val="186"/>
    </font>
    <font>
      <sz val="9"/>
      <color theme="3"/>
      <name val="Times New Roman"/>
      <family val="1"/>
      <charset val="186"/>
    </font>
    <font>
      <sz val="9"/>
      <color rgb="FF7030A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trike/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</font>
    <font>
      <strike/>
      <sz val="8"/>
      <color rgb="FFFF0000"/>
      <name val="Times New Roman"/>
      <family val="1"/>
      <charset val="186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A9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5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3" applyFont="1" applyAlignment="1">
      <alignment vertical="top" wrapText="1"/>
    </xf>
    <xf numFmtId="0" fontId="2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3" fillId="6" borderId="14" xfId="0" applyNumberFormat="1" applyFont="1" applyFill="1" applyBorder="1" applyAlignment="1">
      <alignment horizontal="center" vertical="center"/>
    </xf>
    <xf numFmtId="165" fontId="3" fillId="6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165" fontId="3" fillId="4" borderId="16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top"/>
    </xf>
    <xf numFmtId="166" fontId="7" fillId="0" borderId="18" xfId="0" applyNumberFormat="1" applyFont="1" applyFill="1" applyBorder="1" applyAlignment="1">
      <alignment horizontal="center" vertical="center" wrapText="1"/>
    </xf>
    <xf numFmtId="166" fontId="7" fillId="0" borderId="19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6" fillId="0" borderId="22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165" fontId="26" fillId="0" borderId="3" xfId="0" applyNumberFormat="1" applyFont="1" applyBorder="1" applyAlignment="1">
      <alignment horizontal="center" vertical="center" wrapText="1"/>
    </xf>
    <xf numFmtId="165" fontId="26" fillId="0" borderId="4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9" fillId="0" borderId="0" xfId="0" applyFont="1"/>
    <xf numFmtId="165" fontId="3" fillId="4" borderId="14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6" fillId="10" borderId="0" xfId="0" applyFont="1" applyFill="1" applyBorder="1" applyAlignment="1">
      <alignment vertical="top"/>
    </xf>
    <xf numFmtId="166" fontId="7" fillId="0" borderId="11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165" fontId="26" fillId="0" borderId="21" xfId="0" applyNumberFormat="1" applyFont="1" applyBorder="1" applyAlignment="1">
      <alignment horizontal="center" vertical="center" wrapText="1"/>
    </xf>
    <xf numFmtId="165" fontId="26" fillId="0" borderId="13" xfId="0" applyNumberFormat="1" applyFont="1" applyBorder="1" applyAlignment="1">
      <alignment horizontal="center" vertical="center" wrapText="1"/>
    </xf>
    <xf numFmtId="165" fontId="26" fillId="0" borderId="2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22" fillId="11" borderId="16" xfId="2" applyNumberFormat="1" applyFont="1" applyFill="1" applyBorder="1" applyAlignment="1">
      <alignment vertical="center" wrapText="1"/>
    </xf>
    <xf numFmtId="0" fontId="23" fillId="11" borderId="16" xfId="2" applyFont="1" applyFill="1" applyBorder="1" applyAlignment="1">
      <alignment horizontal="center" vertical="center" wrapText="1"/>
    </xf>
    <xf numFmtId="0" fontId="24" fillId="11" borderId="16" xfId="2" applyFont="1" applyFill="1" applyBorder="1" applyAlignment="1">
      <alignment horizontal="center" vertical="center" wrapText="1"/>
    </xf>
    <xf numFmtId="0" fontId="19" fillId="11" borderId="26" xfId="2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5" fontId="3" fillId="12" borderId="3" xfId="0" applyNumberFormat="1" applyFont="1" applyFill="1" applyBorder="1" applyAlignment="1">
      <alignment horizontal="center" vertical="center" wrapText="1"/>
    </xf>
    <xf numFmtId="165" fontId="3" fillId="12" borderId="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8" borderId="4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2" xfId="0" applyNumberFormat="1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2" fontId="2" fillId="10" borderId="3" xfId="0" applyNumberFormat="1" applyFont="1" applyFill="1" applyBorder="1" applyAlignment="1">
      <alignment horizontal="center" vertical="center"/>
    </xf>
    <xf numFmtId="2" fontId="2" fillId="10" borderId="11" xfId="0" applyNumberFormat="1" applyFont="1" applyFill="1" applyBorder="1" applyAlignment="1">
      <alignment horizontal="center" vertical="center"/>
    </xf>
    <xf numFmtId="49" fontId="19" fillId="11" borderId="16" xfId="2" applyNumberFormat="1" applyFont="1" applyFill="1" applyBorder="1" applyAlignment="1">
      <alignment horizontal="center" vertical="center" wrapText="1"/>
    </xf>
    <xf numFmtId="49" fontId="20" fillId="11" borderId="16" xfId="2" applyNumberFormat="1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/>
    </xf>
    <xf numFmtId="49" fontId="25" fillId="11" borderId="16" xfId="2" applyNumberFormat="1" applyFont="1" applyFill="1" applyBorder="1" applyAlignment="1">
      <alignment vertical="center" wrapText="1"/>
    </xf>
    <xf numFmtId="49" fontId="18" fillId="11" borderId="14" xfId="2" applyNumberFormat="1" applyFont="1" applyFill="1" applyBorder="1" applyAlignment="1">
      <alignment vertical="center" wrapText="1"/>
    </xf>
    <xf numFmtId="49" fontId="31" fillId="11" borderId="29" xfId="2" applyNumberFormat="1" applyFont="1" applyFill="1" applyBorder="1" applyAlignment="1">
      <alignment horizontal="center" vertical="center" wrapText="1"/>
    </xf>
    <xf numFmtId="49" fontId="32" fillId="11" borderId="16" xfId="2" applyNumberFormat="1" applyFont="1" applyFill="1" applyBorder="1" applyAlignment="1">
      <alignment horizontal="center" vertical="center" wrapText="1"/>
    </xf>
    <xf numFmtId="49" fontId="31" fillId="11" borderId="16" xfId="2" applyNumberFormat="1" applyFont="1" applyFill="1" applyBorder="1" applyAlignment="1">
      <alignment horizontal="center" vertical="center" wrapText="1"/>
    </xf>
    <xf numFmtId="49" fontId="18" fillId="11" borderId="16" xfId="2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66" fontId="7" fillId="10" borderId="11" xfId="0" applyNumberFormat="1" applyFont="1" applyFill="1" applyBorder="1" applyAlignment="1">
      <alignment horizontal="center" vertical="center"/>
    </xf>
    <xf numFmtId="166" fontId="7" fillId="1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10" borderId="0" xfId="0" applyFont="1" applyFill="1" applyAlignment="1">
      <alignment horizontal="center" vertical="center"/>
    </xf>
    <xf numFmtId="0" fontId="2" fillId="10" borderId="29" xfId="0" applyFont="1" applyFill="1" applyBorder="1" applyAlignment="1">
      <alignment horizontal="center" vertical="center" textRotation="90" wrapText="1"/>
    </xf>
    <xf numFmtId="0" fontId="2" fillId="10" borderId="16" xfId="0" applyFont="1" applyFill="1" applyBorder="1" applyAlignment="1">
      <alignment horizontal="center" vertical="center" textRotation="90" wrapText="1"/>
    </xf>
    <xf numFmtId="4" fontId="33" fillId="0" borderId="0" xfId="0" applyNumberFormat="1" applyFont="1"/>
    <xf numFmtId="2" fontId="33" fillId="0" borderId="0" xfId="0" applyNumberFormat="1" applyFont="1"/>
    <xf numFmtId="0" fontId="33" fillId="0" borderId="0" xfId="0" applyFont="1"/>
    <xf numFmtId="4" fontId="34" fillId="0" borderId="0" xfId="0" applyNumberFormat="1" applyFont="1"/>
    <xf numFmtId="4" fontId="7" fillId="10" borderId="3" xfId="0" applyNumberFormat="1" applyFont="1" applyFill="1" applyBorder="1" applyAlignment="1">
      <alignment horizontal="center" vertical="center" wrapText="1"/>
    </xf>
    <xf numFmtId="4" fontId="7" fillId="10" borderId="4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5" fontId="7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7" fontId="35" fillId="0" borderId="0" xfId="0" applyNumberFormat="1" applyFont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 wrapText="1"/>
    </xf>
    <xf numFmtId="168" fontId="7" fillId="0" borderId="18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3" fillId="3" borderId="1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4" fontId="3" fillId="6" borderId="14" xfId="0" applyNumberFormat="1" applyFont="1" applyFill="1" applyBorder="1" applyAlignment="1">
      <alignment horizontal="center" vertical="center"/>
    </xf>
    <xf numFmtId="4" fontId="3" fillId="6" borderId="31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8" borderId="3" xfId="0" applyNumberFormat="1" applyFont="1" applyFill="1" applyBorder="1" applyAlignment="1" applyProtection="1">
      <alignment horizontal="center" vertical="center" wrapText="1"/>
    </xf>
    <xf numFmtId="49" fontId="30" fillId="13" borderId="16" xfId="2" applyNumberFormat="1" applyFont="1" applyFill="1" applyBorder="1" applyAlignment="1">
      <alignment horizontal="center" vertical="center" wrapText="1"/>
    </xf>
    <xf numFmtId="49" fontId="30" fillId="10" borderId="16" xfId="2" applyNumberFormat="1" applyFont="1" applyFill="1" applyBorder="1" applyAlignment="1">
      <alignment horizontal="center" vertical="center" wrapText="1"/>
    </xf>
    <xf numFmtId="2" fontId="2" fillId="10" borderId="27" xfId="0" applyNumberFormat="1" applyFont="1" applyFill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9" fontId="30" fillId="14" borderId="16" xfId="2" applyNumberFormat="1" applyFont="1" applyFill="1" applyBorder="1" applyAlignment="1">
      <alignment horizontal="center" vertical="center" wrapText="1"/>
    </xf>
    <xf numFmtId="49" fontId="30" fillId="15" borderId="16" xfId="2" applyNumberFormat="1" applyFont="1" applyFill="1" applyBorder="1" applyAlignment="1">
      <alignment horizontal="center" vertical="center" wrapText="1"/>
    </xf>
    <xf numFmtId="49" fontId="25" fillId="16" borderId="16" xfId="2" applyNumberFormat="1" applyFont="1" applyFill="1" applyBorder="1" applyAlignment="1">
      <alignment vertical="center" wrapText="1"/>
    </xf>
    <xf numFmtId="0" fontId="2" fillId="10" borderId="26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9" fontId="30" fillId="17" borderId="16" xfId="2" applyNumberFormat="1" applyFont="1" applyFill="1" applyBorder="1" applyAlignment="1">
      <alignment horizontal="center" vertical="center" wrapText="1"/>
    </xf>
    <xf numFmtId="4" fontId="2" fillId="8" borderId="27" xfId="0" applyNumberFormat="1" applyFont="1" applyFill="1" applyBorder="1" applyAlignment="1" applyProtection="1">
      <alignment horizontal="center" vertical="center" wrapText="1"/>
    </xf>
    <xf numFmtId="49" fontId="20" fillId="16" borderId="16" xfId="2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2" fontId="2" fillId="10" borderId="21" xfId="0" applyNumberFormat="1" applyFont="1" applyFill="1" applyBorder="1" applyAlignment="1">
      <alignment horizontal="center" vertical="center" shrinkToFit="1"/>
    </xf>
    <xf numFmtId="165" fontId="7" fillId="10" borderId="16" xfId="0" applyNumberFormat="1" applyFont="1" applyFill="1" applyBorder="1" applyAlignment="1">
      <alignment horizontal="center"/>
    </xf>
    <xf numFmtId="0" fontId="7" fillId="0" borderId="3" xfId="0" applyFont="1" applyBorder="1"/>
    <xf numFmtId="165" fontId="7" fillId="10" borderId="17" xfId="0" applyNumberFormat="1" applyFont="1" applyFill="1" applyBorder="1" applyAlignment="1">
      <alignment horizontal="center"/>
    </xf>
    <xf numFmtId="0" fontId="7" fillId="0" borderId="18" xfId="0" applyFont="1" applyBorder="1"/>
    <xf numFmtId="0" fontId="7" fillId="0" borderId="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7" xfId="0" applyFont="1" applyBorder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2" fillId="8" borderId="28" xfId="0" applyNumberFormat="1" applyFont="1" applyFill="1" applyBorder="1" applyAlignment="1" applyProtection="1">
      <alignment horizontal="center" vertical="center" wrapText="1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6" fontId="7" fillId="10" borderId="3" xfId="0" applyNumberFormat="1" applyFont="1" applyFill="1" applyBorder="1" applyAlignment="1">
      <alignment horizontal="center" vertical="center" wrapText="1"/>
    </xf>
    <xf numFmtId="166" fontId="7" fillId="10" borderId="11" xfId="0" applyNumberFormat="1" applyFont="1" applyFill="1" applyBorder="1" applyAlignment="1">
      <alignment horizontal="center" vertical="center" wrapText="1"/>
    </xf>
    <xf numFmtId="166" fontId="7" fillId="10" borderId="4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168" fontId="7" fillId="0" borderId="4" xfId="0" applyNumberFormat="1" applyFont="1" applyFill="1" applyBorder="1" applyAlignment="1">
      <alignment horizontal="center" vertical="center" wrapText="1"/>
    </xf>
    <xf numFmtId="2" fontId="2" fillId="10" borderId="3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2" fontId="2" fillId="10" borderId="16" xfId="0" applyNumberFormat="1" applyFont="1" applyFill="1" applyBorder="1" applyAlignment="1">
      <alignment horizontal="center" vertical="center"/>
    </xf>
    <xf numFmtId="0" fontId="36" fillId="10" borderId="0" xfId="0" applyFont="1" applyFill="1" applyAlignment="1">
      <alignment horizontal="center" vertical="center"/>
    </xf>
    <xf numFmtId="49" fontId="18" fillId="10" borderId="16" xfId="2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49" fontId="30" fillId="18" borderId="16" xfId="2" applyNumberFormat="1" applyFont="1" applyFill="1" applyBorder="1" applyAlignment="1">
      <alignment horizontal="center" vertical="center" wrapText="1"/>
    </xf>
    <xf numFmtId="168" fontId="2" fillId="8" borderId="21" xfId="0" applyNumberFormat="1" applyFont="1" applyFill="1" applyBorder="1" applyAlignment="1" applyProtection="1">
      <alignment horizontal="center" vertical="center" wrapText="1"/>
    </xf>
    <xf numFmtId="168" fontId="2" fillId="8" borderId="22" xfId="0" applyNumberFormat="1" applyFont="1" applyFill="1" applyBorder="1" applyAlignment="1" applyProtection="1">
      <alignment horizontal="center" vertical="center" wrapText="1"/>
    </xf>
    <xf numFmtId="2" fontId="2" fillId="10" borderId="35" xfId="0" applyNumberFormat="1" applyFont="1" applyFill="1" applyBorder="1" applyAlignment="1">
      <alignment horizontal="center" vertical="center" shrinkToFit="1"/>
    </xf>
    <xf numFmtId="2" fontId="2" fillId="0" borderId="23" xfId="0" applyNumberFormat="1" applyFont="1" applyFill="1" applyBorder="1" applyAlignment="1">
      <alignment horizontal="center" vertical="center" shrinkToFit="1"/>
    </xf>
    <xf numFmtId="2" fontId="2" fillId="0" borderId="11" xfId="0" applyNumberFormat="1" applyFont="1" applyFill="1" applyBorder="1" applyAlignment="1">
      <alignment horizontal="center" vertical="center" shrinkToFit="1"/>
    </xf>
    <xf numFmtId="2" fontId="2" fillId="10" borderId="11" xfId="0" applyNumberFormat="1" applyFont="1" applyFill="1" applyBorder="1" applyAlignment="1">
      <alignment horizontal="center" vertical="center" shrinkToFit="1"/>
    </xf>
    <xf numFmtId="2" fontId="2" fillId="10" borderId="13" xfId="0" applyNumberFormat="1" applyFont="1" applyFill="1" applyBorder="1" applyAlignment="1">
      <alignment horizontal="center" vertical="center" shrinkToFit="1"/>
    </xf>
    <xf numFmtId="168" fontId="2" fillId="8" borderId="4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37" fillId="0" borderId="3" xfId="0" applyFont="1" applyBorder="1"/>
    <xf numFmtId="0" fontId="3" fillId="4" borderId="36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19" fillId="11" borderId="14" xfId="2" applyFont="1" applyFill="1" applyBorder="1" applyAlignment="1">
      <alignment vertical="center" wrapText="1"/>
    </xf>
    <xf numFmtId="0" fontId="19" fillId="11" borderId="16" xfId="2" applyFont="1" applyFill="1" applyBorder="1" applyAlignment="1">
      <alignment vertical="center" wrapText="1"/>
    </xf>
    <xf numFmtId="168" fontId="2" fillId="8" borderId="24" xfId="0" applyNumberFormat="1" applyFont="1" applyFill="1" applyBorder="1" applyAlignment="1" applyProtection="1">
      <alignment horizontal="center" vertical="center" wrapText="1"/>
    </xf>
    <xf numFmtId="168" fontId="2" fillId="8" borderId="27" xfId="0" applyNumberFormat="1" applyFont="1" applyFill="1" applyBorder="1" applyAlignment="1" applyProtection="1">
      <alignment horizontal="center" vertical="center" wrapText="1"/>
    </xf>
    <xf numFmtId="168" fontId="2" fillId="8" borderId="20" xfId="0" applyNumberFormat="1" applyFont="1" applyFill="1" applyBorder="1" applyAlignment="1" applyProtection="1">
      <alignment horizontal="center" vertical="center" wrapText="1"/>
    </xf>
    <xf numFmtId="168" fontId="2" fillId="8" borderId="11" xfId="0" applyNumberFormat="1" applyFont="1" applyFill="1" applyBorder="1" applyAlignment="1" applyProtection="1">
      <alignment horizontal="center" vertical="center" wrapText="1"/>
    </xf>
    <xf numFmtId="168" fontId="2" fillId="8" borderId="28" xfId="0" applyNumberFormat="1" applyFont="1" applyFill="1" applyBorder="1" applyAlignment="1" applyProtection="1">
      <alignment horizontal="center" vertical="center" wrapText="1"/>
    </xf>
    <xf numFmtId="168" fontId="2" fillId="8" borderId="14" xfId="0" applyNumberFormat="1" applyFont="1" applyFill="1" applyBorder="1" applyAlignment="1" applyProtection="1">
      <alignment horizontal="center" vertical="center" wrapText="1"/>
    </xf>
    <xf numFmtId="168" fontId="2" fillId="8" borderId="15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2" fillId="10" borderId="4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 vertical="center"/>
    </xf>
    <xf numFmtId="0" fontId="19" fillId="11" borderId="16" xfId="2" applyFont="1" applyFill="1" applyBorder="1" applyAlignment="1">
      <alignment horizontal="center" vertical="center" wrapText="1"/>
    </xf>
    <xf numFmtId="0" fontId="24" fillId="11" borderId="21" xfId="2" applyFont="1" applyFill="1" applyBorder="1" applyAlignment="1">
      <alignment horizontal="center" vertical="center" wrapText="1"/>
    </xf>
    <xf numFmtId="165" fontId="3" fillId="4" borderId="27" xfId="0" applyNumberFormat="1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center" vertical="center"/>
    </xf>
    <xf numFmtId="165" fontId="2" fillId="10" borderId="27" xfId="0" applyNumberFormat="1" applyFont="1" applyFill="1" applyBorder="1" applyAlignment="1">
      <alignment horizontal="center" vertical="center"/>
    </xf>
    <xf numFmtId="49" fontId="18" fillId="16" borderId="16" xfId="2" applyNumberFormat="1" applyFont="1" applyFill="1" applyBorder="1" applyAlignment="1">
      <alignment horizontal="center" vertical="center" wrapText="1"/>
    </xf>
    <xf numFmtId="168" fontId="2" fillId="19" borderId="3" xfId="0" applyNumberFormat="1" applyFont="1" applyFill="1" applyBorder="1" applyAlignment="1" applyProtection="1">
      <alignment horizontal="center" vertical="center" wrapText="1"/>
    </xf>
    <xf numFmtId="49" fontId="30" fillId="11" borderId="27" xfId="2" applyNumberFormat="1" applyFont="1" applyFill="1" applyBorder="1" applyAlignment="1">
      <alignment horizontal="center" vertical="center" wrapText="1"/>
    </xf>
    <xf numFmtId="49" fontId="20" fillId="11" borderId="21" xfId="2" applyNumberFormat="1" applyFont="1" applyFill="1" applyBorder="1" applyAlignment="1">
      <alignment horizontal="center" vertical="center" wrapText="1"/>
    </xf>
    <xf numFmtId="49" fontId="20" fillId="11" borderId="27" xfId="2" applyNumberFormat="1" applyFont="1" applyFill="1" applyBorder="1" applyAlignment="1">
      <alignment horizontal="center" vertical="center" wrapText="1"/>
    </xf>
    <xf numFmtId="0" fontId="21" fillId="11" borderId="27" xfId="0" applyFont="1" applyFill="1" applyBorder="1"/>
    <xf numFmtId="49" fontId="19" fillId="11" borderId="27" xfId="2" applyNumberFormat="1" applyFont="1" applyFill="1" applyBorder="1" applyAlignment="1">
      <alignment horizontal="center" vertical="center" wrapText="1"/>
    </xf>
    <xf numFmtId="49" fontId="18" fillId="11" borderId="27" xfId="2" applyNumberFormat="1" applyFont="1" applyFill="1" applyBorder="1" applyAlignment="1">
      <alignment horizontal="center" vertical="center" wrapText="1"/>
    </xf>
    <xf numFmtId="0" fontId="20" fillId="11" borderId="21" xfId="2" applyFont="1" applyFill="1" applyBorder="1" applyAlignment="1">
      <alignment horizontal="center" vertical="center" wrapText="1"/>
    </xf>
    <xf numFmtId="0" fontId="24" fillId="11" borderId="27" xfId="2" applyFont="1" applyFill="1" applyBorder="1" applyAlignment="1">
      <alignment horizontal="center" vertical="center" wrapText="1"/>
    </xf>
    <xf numFmtId="165" fontId="3" fillId="4" borderId="37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65" fontId="27" fillId="4" borderId="3" xfId="0" applyNumberFormat="1" applyFont="1" applyFill="1" applyBorder="1" applyAlignment="1">
      <alignment horizontal="center" vertical="center"/>
    </xf>
    <xf numFmtId="165" fontId="27" fillId="4" borderId="4" xfId="0" applyNumberFormat="1" applyFont="1" applyFill="1" applyBorder="1" applyAlignment="1">
      <alignment horizontal="center" vertical="center"/>
    </xf>
    <xf numFmtId="0" fontId="19" fillId="11" borderId="21" xfId="2" applyFont="1" applyFill="1" applyBorder="1" applyAlignment="1">
      <alignment horizontal="center" vertical="center" wrapText="1"/>
    </xf>
    <xf numFmtId="0" fontId="19" fillId="11" borderId="27" xfId="2" applyFont="1" applyFill="1" applyBorder="1" applyAlignment="1">
      <alignment horizontal="center" vertical="center" wrapText="1"/>
    </xf>
    <xf numFmtId="0" fontId="19" fillId="11" borderId="38" xfId="2" applyFont="1" applyFill="1" applyBorder="1" applyAlignment="1">
      <alignment horizontal="center" vertical="center" wrapText="1"/>
    </xf>
    <xf numFmtId="0" fontId="19" fillId="11" borderId="21" xfId="2" applyFont="1" applyFill="1" applyBorder="1" applyAlignment="1">
      <alignment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19" fillId="11" borderId="27" xfId="2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4" fontId="3" fillId="2" borderId="30" xfId="1" applyNumberFormat="1" applyFont="1" applyFill="1" applyBorder="1" applyAlignment="1">
      <alignment horizontal="center" vertical="center"/>
    </xf>
    <xf numFmtId="165" fontId="3" fillId="4" borderId="39" xfId="0" applyNumberFormat="1" applyFont="1" applyFill="1" applyBorder="1" applyAlignment="1">
      <alignment horizontal="center" vertical="center"/>
    </xf>
    <xf numFmtId="165" fontId="28" fillId="10" borderId="16" xfId="0" applyNumberFormat="1" applyFont="1" applyFill="1" applyBorder="1" applyAlignment="1">
      <alignment horizontal="center" vertical="center"/>
    </xf>
    <xf numFmtId="165" fontId="28" fillId="10" borderId="17" xfId="0" applyNumberFormat="1" applyFont="1" applyFill="1" applyBorder="1" applyAlignment="1">
      <alignment horizontal="center" vertical="center"/>
    </xf>
    <xf numFmtId="0" fontId="19" fillId="11" borderId="13" xfId="2" applyFont="1" applyFill="1" applyBorder="1" applyAlignment="1">
      <alignment horizontal="center" vertical="center" wrapText="1"/>
    </xf>
    <xf numFmtId="0" fontId="19" fillId="11" borderId="10" xfId="2" applyFont="1" applyFill="1" applyBorder="1" applyAlignment="1">
      <alignment horizontal="center" vertical="center" wrapText="1"/>
    </xf>
    <xf numFmtId="165" fontId="2" fillId="10" borderId="28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shrinkToFit="1"/>
    </xf>
    <xf numFmtId="2" fontId="2" fillId="0" borderId="3" xfId="0" applyNumberFormat="1" applyFont="1" applyFill="1" applyBorder="1" applyAlignment="1">
      <alignment horizontal="center" vertical="center" shrinkToFit="1"/>
    </xf>
    <xf numFmtId="2" fontId="2" fillId="0" borderId="27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2" fontId="3" fillId="4" borderId="16" xfId="0" applyNumberFormat="1" applyFont="1" applyFill="1" applyBorder="1" applyAlignment="1">
      <alignment horizontal="center" vertical="center"/>
    </xf>
    <xf numFmtId="2" fontId="3" fillId="4" borderId="26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10" borderId="26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 applyProtection="1">
      <alignment horizontal="center" vertical="center" wrapText="1"/>
    </xf>
    <xf numFmtId="4" fontId="2" fillId="8" borderId="10" xfId="0" applyNumberFormat="1" applyFont="1" applyFill="1" applyBorder="1" applyAlignment="1" applyProtection="1">
      <alignment horizontal="center" vertical="center" wrapText="1"/>
    </xf>
    <xf numFmtId="168" fontId="2" fillId="19" borderId="36" xfId="0" applyNumberFormat="1" applyFont="1" applyFill="1" applyBorder="1" applyAlignment="1" applyProtection="1">
      <alignment horizontal="center" vertical="center" wrapText="1"/>
    </xf>
    <xf numFmtId="168" fontId="2" fillId="8" borderId="13" xfId="0" applyNumberFormat="1" applyFont="1" applyFill="1" applyBorder="1" applyAlignment="1" applyProtection="1">
      <alignment horizontal="center" vertical="center" wrapText="1"/>
    </xf>
    <xf numFmtId="168" fontId="2" fillId="8" borderId="10" xfId="0" applyNumberFormat="1" applyFont="1" applyFill="1" applyBorder="1" applyAlignment="1" applyProtection="1">
      <alignment horizontal="center" vertical="center" wrapText="1"/>
    </xf>
    <xf numFmtId="168" fontId="2" fillId="8" borderId="31" xfId="0" applyNumberFormat="1" applyFont="1" applyFill="1" applyBorder="1" applyAlignment="1" applyProtection="1">
      <alignment horizontal="center" vertical="center" wrapText="1"/>
    </xf>
    <xf numFmtId="4" fontId="3" fillId="6" borderId="30" xfId="0" applyNumberFormat="1" applyFont="1" applyFill="1" applyBorder="1" applyAlignment="1" applyProtection="1">
      <alignment horizontal="center" vertical="center" wrapText="1"/>
    </xf>
    <xf numFmtId="168" fontId="2" fillId="19" borderId="27" xfId="0" applyNumberFormat="1" applyFont="1" applyFill="1" applyBorder="1" applyAlignment="1" applyProtection="1">
      <alignment horizontal="center" vertical="center" wrapText="1"/>
    </xf>
    <xf numFmtId="168" fontId="2" fillId="19" borderId="28" xfId="0" applyNumberFormat="1" applyFont="1" applyFill="1" applyBorder="1" applyAlignment="1" applyProtection="1">
      <alignment horizontal="center" vertical="center" wrapText="1"/>
    </xf>
    <xf numFmtId="168" fontId="2" fillId="19" borderId="10" xfId="0" applyNumberFormat="1" applyFont="1" applyFill="1" applyBorder="1" applyAlignment="1" applyProtection="1">
      <alignment horizontal="center" vertical="center" wrapText="1"/>
    </xf>
    <xf numFmtId="165" fontId="2" fillId="0" borderId="40" xfId="0" applyNumberFormat="1" applyFont="1" applyFill="1" applyBorder="1" applyAlignment="1">
      <alignment horizontal="center" vertical="center" wrapText="1"/>
    </xf>
    <xf numFmtId="165" fontId="3" fillId="12" borderId="37" xfId="0" applyNumberFormat="1" applyFont="1" applyFill="1" applyBorder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center" vertical="center"/>
    </xf>
    <xf numFmtId="165" fontId="2" fillId="10" borderId="36" xfId="0" applyNumberFormat="1" applyFont="1" applyFill="1" applyBorder="1" applyAlignment="1">
      <alignment horizontal="center" vertical="center"/>
    </xf>
    <xf numFmtId="165" fontId="27" fillId="4" borderId="37" xfId="0" applyNumberFormat="1" applyFont="1" applyFill="1" applyBorder="1" applyAlignment="1">
      <alignment horizontal="center" vertical="center"/>
    </xf>
    <xf numFmtId="165" fontId="2" fillId="10" borderId="37" xfId="0" applyNumberFormat="1" applyFont="1" applyFill="1" applyBorder="1" applyAlignment="1">
      <alignment horizontal="center" vertical="center"/>
    </xf>
    <xf numFmtId="165" fontId="3" fillId="4" borderId="41" xfId="0" applyNumberFormat="1" applyFont="1" applyFill="1" applyBorder="1" applyAlignment="1">
      <alignment horizontal="center" vertical="center"/>
    </xf>
    <xf numFmtId="165" fontId="2" fillId="2" borderId="33" xfId="1" applyNumberFormat="1" applyFont="1" applyFill="1" applyBorder="1" applyAlignment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165" fontId="3" fillId="6" borderId="41" xfId="0" applyNumberFormat="1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165" fontId="7" fillId="10" borderId="4" xfId="0" applyNumberFormat="1" applyFont="1" applyFill="1" applyBorder="1" applyAlignment="1">
      <alignment vertical="center"/>
    </xf>
    <xf numFmtId="165" fontId="7" fillId="10" borderId="17" xfId="0" applyNumberFormat="1" applyFont="1" applyFill="1" applyBorder="1" applyAlignment="1">
      <alignment vertical="center"/>
    </xf>
    <xf numFmtId="2" fontId="2" fillId="0" borderId="42" xfId="0" applyNumberFormat="1" applyFont="1" applyFill="1" applyBorder="1" applyAlignment="1">
      <alignment horizontal="center" vertical="center" shrinkToFit="1"/>
    </xf>
    <xf numFmtId="2" fontId="2" fillId="0" borderId="20" xfId="0" applyNumberFormat="1" applyFont="1" applyFill="1" applyBorder="1" applyAlignment="1">
      <alignment horizontal="center" vertical="center" shrinkToFit="1"/>
    </xf>
    <xf numFmtId="2" fontId="2" fillId="10" borderId="20" xfId="0" applyNumberFormat="1" applyFont="1" applyFill="1" applyBorder="1" applyAlignment="1">
      <alignment horizontal="center" vertical="center" shrinkToFit="1"/>
    </xf>
    <xf numFmtId="2" fontId="3" fillId="4" borderId="3" xfId="1" applyNumberFormat="1" applyFont="1" applyFill="1" applyBorder="1" applyAlignment="1">
      <alignment horizontal="center" vertical="center"/>
    </xf>
    <xf numFmtId="2" fontId="3" fillId="4" borderId="11" xfId="1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165" fontId="2" fillId="10" borderId="43" xfId="0" applyNumberFormat="1" applyFont="1" applyFill="1" applyBorder="1" applyAlignment="1">
      <alignment horizontal="center" vertical="center"/>
    </xf>
    <xf numFmtId="165" fontId="2" fillId="10" borderId="4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 vertical="center"/>
    </xf>
    <xf numFmtId="165" fontId="3" fillId="10" borderId="39" xfId="0" applyNumberFormat="1" applyFont="1" applyFill="1" applyBorder="1" applyAlignment="1">
      <alignment horizontal="center" vertical="center"/>
    </xf>
    <xf numFmtId="165" fontId="3" fillId="10" borderId="27" xfId="0" applyNumberFormat="1" applyFont="1" applyFill="1" applyBorder="1" applyAlignment="1">
      <alignment horizontal="center" vertical="center"/>
    </xf>
    <xf numFmtId="165" fontId="3" fillId="10" borderId="28" xfId="0" applyNumberFormat="1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 wrapText="1"/>
    </xf>
    <xf numFmtId="2" fontId="3" fillId="12" borderId="27" xfId="0" applyNumberFormat="1" applyFont="1" applyFill="1" applyBorder="1" applyAlignment="1">
      <alignment horizontal="center" vertical="center"/>
    </xf>
    <xf numFmtId="2" fontId="3" fillId="12" borderId="10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0" fillId="5" borderId="4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10" borderId="4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 vertical="center"/>
    </xf>
    <xf numFmtId="165" fontId="6" fillId="10" borderId="38" xfId="0" applyNumberFormat="1" applyFont="1" applyFill="1" applyBorder="1" applyAlignment="1">
      <alignment horizontal="center" vertical="center"/>
    </xf>
    <xf numFmtId="165" fontId="6" fillId="10" borderId="43" xfId="0" applyNumberFormat="1" applyFont="1" applyFill="1" applyBorder="1" applyAlignment="1">
      <alignment horizontal="center" vertical="center"/>
    </xf>
    <xf numFmtId="165" fontId="6" fillId="10" borderId="21" xfId="0" applyNumberFormat="1" applyFont="1" applyFill="1" applyBorder="1" applyAlignment="1">
      <alignment horizontal="center" vertical="center"/>
    </xf>
    <xf numFmtId="165" fontId="6" fillId="10" borderId="16" xfId="0" applyNumberFormat="1" applyFont="1" applyFill="1" applyBorder="1" applyAlignment="1">
      <alignment horizontal="center" vertical="center"/>
    </xf>
    <xf numFmtId="0" fontId="2" fillId="10" borderId="21" xfId="2" applyFont="1" applyFill="1" applyBorder="1" applyAlignment="1">
      <alignment horizontal="center" vertical="center" wrapText="1"/>
    </xf>
    <xf numFmtId="0" fontId="2" fillId="10" borderId="16" xfId="2" applyFont="1" applyFill="1" applyBorder="1" applyAlignment="1">
      <alignment horizontal="center" vertical="center" wrapText="1"/>
    </xf>
    <xf numFmtId="0" fontId="2" fillId="10" borderId="27" xfId="2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3" fillId="20" borderId="3" xfId="0" applyFont="1" applyFill="1" applyBorder="1" applyAlignment="1">
      <alignment horizontal="left" vertical="center" wrapText="1"/>
    </xf>
    <xf numFmtId="165" fontId="6" fillId="10" borderId="22" xfId="0" applyNumberFormat="1" applyFont="1" applyFill="1" applyBorder="1" applyAlignment="1">
      <alignment horizontal="center" vertical="center"/>
    </xf>
    <xf numFmtId="165" fontId="6" fillId="10" borderId="17" xfId="0" applyNumberFormat="1" applyFont="1" applyFill="1" applyBorder="1" applyAlignment="1">
      <alignment horizontal="center" vertical="center"/>
    </xf>
    <xf numFmtId="165" fontId="2" fillId="10" borderId="38" xfId="0" applyNumberFormat="1" applyFont="1" applyFill="1" applyBorder="1" applyAlignment="1">
      <alignment horizontal="center" vertical="center" wrapText="1"/>
    </xf>
    <xf numFmtId="165" fontId="2" fillId="10" borderId="43" xfId="0" applyNumberFormat="1" applyFont="1" applyFill="1" applyBorder="1" applyAlignment="1">
      <alignment horizontal="center" vertical="center" wrapText="1"/>
    </xf>
    <xf numFmtId="165" fontId="2" fillId="10" borderId="39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justify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49" fontId="2" fillId="0" borderId="24" xfId="2" applyNumberFormat="1" applyFont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49" fontId="2" fillId="0" borderId="21" xfId="2" applyNumberFormat="1" applyFont="1" applyBorder="1" applyAlignment="1">
      <alignment horizontal="center" vertical="center" wrapText="1"/>
    </xf>
    <xf numFmtId="165" fontId="2" fillId="0" borderId="38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9" fillId="11" borderId="21" xfId="2" applyFont="1" applyFill="1" applyBorder="1" applyAlignment="1">
      <alignment horizontal="center" vertical="center" wrapText="1"/>
    </xf>
    <xf numFmtId="0" fontId="19" fillId="11" borderId="27" xfId="2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2" applyNumberFormat="1" applyFont="1" applyBorder="1" applyAlignment="1">
      <alignment horizontal="center" vertical="center" wrapText="1"/>
    </xf>
    <xf numFmtId="49" fontId="2" fillId="0" borderId="27" xfId="2" applyNumberFormat="1" applyFont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49" fontId="2" fillId="0" borderId="29" xfId="2" applyNumberFormat="1" applyFont="1" applyBorder="1" applyAlignment="1">
      <alignment horizontal="center" vertical="center" wrapText="1"/>
    </xf>
    <xf numFmtId="0" fontId="11" fillId="0" borderId="27" xfId="2" applyFont="1" applyBorder="1"/>
    <xf numFmtId="165" fontId="2" fillId="0" borderId="22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40" fillId="2" borderId="38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 vertical="center"/>
    </xf>
    <xf numFmtId="49" fontId="40" fillId="2" borderId="39" xfId="0" applyNumberFormat="1" applyFont="1" applyFill="1" applyBorder="1" applyAlignment="1">
      <alignment horizontal="center" vertical="center"/>
    </xf>
    <xf numFmtId="49" fontId="2" fillId="10" borderId="21" xfId="2" applyNumberFormat="1" applyFont="1" applyFill="1" applyBorder="1" applyAlignment="1">
      <alignment horizontal="center" vertical="center" wrapText="1"/>
    </xf>
    <xf numFmtId="49" fontId="2" fillId="10" borderId="27" xfId="2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165" fontId="2" fillId="10" borderId="22" xfId="0" applyNumberFormat="1" applyFont="1" applyFill="1" applyBorder="1" applyAlignment="1">
      <alignment horizontal="center" vertical="center"/>
    </xf>
    <xf numFmtId="165" fontId="2" fillId="10" borderId="28" xfId="0" applyNumberFormat="1" applyFont="1" applyFill="1" applyBorder="1" applyAlignment="1">
      <alignment horizontal="center" vertical="center"/>
    </xf>
    <xf numFmtId="165" fontId="2" fillId="10" borderId="38" xfId="0" applyNumberFormat="1" applyFont="1" applyFill="1" applyBorder="1" applyAlignment="1">
      <alignment horizontal="center" vertical="center"/>
    </xf>
    <xf numFmtId="165" fontId="2" fillId="10" borderId="39" xfId="0" applyNumberFormat="1" applyFont="1" applyFill="1" applyBorder="1" applyAlignment="1">
      <alignment horizontal="center" vertical="center"/>
    </xf>
    <xf numFmtId="0" fontId="19" fillId="11" borderId="16" xfId="2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center" vertical="center" wrapText="1"/>
    </xf>
    <xf numFmtId="49" fontId="2" fillId="0" borderId="16" xfId="2" applyNumberFormat="1" applyFont="1" applyFill="1" applyBorder="1" applyAlignment="1">
      <alignment horizontal="center" vertical="center" wrapText="1"/>
    </xf>
    <xf numFmtId="49" fontId="2" fillId="0" borderId="27" xfId="2" applyNumberFormat="1" applyFont="1" applyFill="1" applyBorder="1" applyAlignment="1">
      <alignment horizontal="center" vertical="center" wrapText="1"/>
    </xf>
    <xf numFmtId="49" fontId="2" fillId="10" borderId="43" xfId="2" applyNumberFormat="1" applyFont="1" applyFill="1" applyBorder="1" applyAlignment="1">
      <alignment horizontal="center" vertical="center" wrapText="1"/>
    </xf>
    <xf numFmtId="49" fontId="2" fillId="10" borderId="39" xfId="2" applyNumberFormat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10" borderId="21" xfId="0" applyNumberFormat="1" applyFont="1" applyFill="1" applyBorder="1" applyAlignment="1">
      <alignment horizontal="center" vertical="center"/>
    </xf>
    <xf numFmtId="165" fontId="2" fillId="10" borderId="27" xfId="0" applyNumberFormat="1" applyFont="1" applyFill="1" applyBorder="1" applyAlignment="1">
      <alignment horizontal="center" vertical="center"/>
    </xf>
    <xf numFmtId="165" fontId="2" fillId="10" borderId="21" xfId="0" applyNumberFormat="1" applyFont="1" applyFill="1" applyBorder="1" applyAlignment="1">
      <alignment horizontal="center" vertical="center" wrapText="1"/>
    </xf>
    <xf numFmtId="165" fontId="2" fillId="10" borderId="16" xfId="0" applyNumberFormat="1" applyFont="1" applyFill="1" applyBorder="1" applyAlignment="1">
      <alignment horizontal="center" vertical="center" wrapText="1"/>
    </xf>
    <xf numFmtId="165" fontId="2" fillId="10" borderId="27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165" fontId="2" fillId="0" borderId="2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3" fillId="9" borderId="50" xfId="0" applyNumberFormat="1" applyFont="1" applyFill="1" applyBorder="1" applyAlignment="1">
      <alignment horizontal="left" vertical="center" wrapText="1"/>
    </xf>
    <xf numFmtId="165" fontId="3" fillId="9" borderId="46" xfId="0" applyNumberFormat="1" applyFont="1" applyFill="1" applyBorder="1" applyAlignment="1">
      <alignment horizontal="left" vertical="center" wrapText="1"/>
    </xf>
    <xf numFmtId="165" fontId="3" fillId="9" borderId="51" xfId="0" applyNumberFormat="1" applyFont="1" applyFill="1" applyBorder="1" applyAlignment="1">
      <alignment horizontal="left" vertical="center" wrapText="1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left" vertical="center" wrapText="1"/>
    </xf>
    <xf numFmtId="0" fontId="3" fillId="7" borderId="51" xfId="0" applyFont="1" applyFill="1" applyBorder="1" applyAlignment="1">
      <alignment horizontal="left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1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5" fillId="0" borderId="0" xfId="3" applyFont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11" fillId="0" borderId="16" xfId="0" applyFont="1" applyBorder="1"/>
    <xf numFmtId="0" fontId="11" fillId="0" borderId="27" xfId="0" applyFont="1" applyBorder="1"/>
    <xf numFmtId="49" fontId="3" fillId="0" borderId="3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27" xfId="0" applyBorder="1"/>
    <xf numFmtId="49" fontId="3" fillId="2" borderId="38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left" vertical="center" wrapText="1"/>
    </xf>
    <xf numFmtId="49" fontId="2" fillId="0" borderId="14" xfId="2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10" borderId="22" xfId="0" applyNumberFormat="1" applyFont="1" applyFill="1" applyBorder="1" applyAlignment="1">
      <alignment horizontal="center" vertical="center" wrapText="1"/>
    </xf>
    <xf numFmtId="165" fontId="2" fillId="10" borderId="17" xfId="0" applyNumberFormat="1" applyFont="1" applyFill="1" applyBorder="1" applyAlignment="1">
      <alignment horizontal="center" vertical="center" wrapText="1"/>
    </xf>
    <xf numFmtId="165" fontId="2" fillId="10" borderId="28" xfId="0" applyNumberFormat="1" applyFont="1" applyFill="1" applyBorder="1" applyAlignment="1">
      <alignment horizontal="center" vertical="center" wrapText="1"/>
    </xf>
    <xf numFmtId="165" fontId="2" fillId="10" borderId="16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20" borderId="20" xfId="0" applyFont="1" applyFill="1" applyBorder="1" applyAlignment="1">
      <alignment horizontal="left" vertical="center" wrapText="1"/>
    </xf>
    <xf numFmtId="0" fontId="38" fillId="20" borderId="37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 textRotation="90" wrapText="1"/>
    </xf>
    <xf numFmtId="0" fontId="3" fillId="3" borderId="57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horizontal="center" vertical="center" textRotation="90" wrapText="1"/>
    </xf>
    <xf numFmtId="0" fontId="3" fillId="3" borderId="43" xfId="0" applyFont="1" applyFill="1" applyBorder="1" applyAlignment="1">
      <alignment horizontal="center" vertical="center" textRotation="90" wrapText="1"/>
    </xf>
    <xf numFmtId="0" fontId="3" fillId="3" borderId="55" xfId="0" applyFont="1" applyFill="1" applyBorder="1" applyAlignment="1">
      <alignment horizontal="center" vertical="center" textRotation="90" wrapText="1"/>
    </xf>
    <xf numFmtId="0" fontId="3" fillId="3" borderId="41" xfId="0" applyFont="1" applyFill="1" applyBorder="1" applyAlignment="1">
      <alignment horizontal="center" vertical="center" textRotation="90" wrapText="1"/>
    </xf>
    <xf numFmtId="0" fontId="3" fillId="20" borderId="53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horizontal="left" vertical="center"/>
    </xf>
    <xf numFmtId="0" fontId="3" fillId="20" borderId="30" xfId="0" applyFont="1" applyFill="1" applyBorder="1" applyAlignment="1">
      <alignment horizontal="left" vertical="center"/>
    </xf>
    <xf numFmtId="0" fontId="3" fillId="20" borderId="31" xfId="0" applyFont="1" applyFill="1" applyBorder="1" applyAlignment="1">
      <alignment horizontal="left" vertical="center" wrapText="1"/>
    </xf>
    <xf numFmtId="0" fontId="3" fillId="20" borderId="32" xfId="0" applyFont="1" applyFill="1" applyBorder="1" applyAlignment="1">
      <alignment horizontal="left" vertical="center" wrapText="1"/>
    </xf>
    <xf numFmtId="0" fontId="3" fillId="20" borderId="41" xfId="0" applyFont="1" applyFill="1" applyBorder="1" applyAlignment="1">
      <alignment horizontal="left" vertical="center" wrapText="1"/>
    </xf>
    <xf numFmtId="0" fontId="2" fillId="10" borderId="14" xfId="2" applyFont="1" applyFill="1" applyBorder="1" applyAlignment="1">
      <alignment horizontal="center" vertical="center" wrapText="1"/>
    </xf>
    <xf numFmtId="49" fontId="2" fillId="10" borderId="16" xfId="2" applyNumberFormat="1" applyFont="1" applyFill="1" applyBorder="1" applyAlignment="1">
      <alignment horizontal="center" vertical="center" wrapText="1"/>
    </xf>
    <xf numFmtId="49" fontId="2" fillId="10" borderId="14" xfId="2" applyNumberFormat="1" applyFont="1" applyFill="1" applyBorder="1" applyAlignment="1">
      <alignment horizontal="center" vertical="center" wrapText="1"/>
    </xf>
    <xf numFmtId="49" fontId="40" fillId="3" borderId="8" xfId="0" applyNumberFormat="1" applyFont="1" applyFill="1" applyBorder="1" applyAlignment="1">
      <alignment horizontal="center" vertical="center"/>
    </xf>
    <xf numFmtId="49" fontId="40" fillId="3" borderId="52" xfId="0" applyNumberFormat="1" applyFont="1" applyFill="1" applyBorder="1" applyAlignment="1">
      <alignment horizontal="center" vertical="center"/>
    </xf>
    <xf numFmtId="49" fontId="40" fillId="3" borderId="6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24" fillId="11" borderId="16" xfId="2" applyFont="1" applyFill="1" applyBorder="1" applyAlignment="1">
      <alignment horizontal="center" vertical="center" wrapText="1"/>
    </xf>
    <xf numFmtId="0" fontId="24" fillId="11" borderId="27" xfId="2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9" fontId="2" fillId="0" borderId="10" xfId="2" applyNumberFormat="1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165" fontId="28" fillId="0" borderId="27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2" fillId="10" borderId="38" xfId="2" applyNumberFormat="1" applyFont="1" applyFill="1" applyBorder="1" applyAlignment="1">
      <alignment horizontal="center" vertical="center" wrapText="1"/>
    </xf>
    <xf numFmtId="165" fontId="2" fillId="10" borderId="43" xfId="0" applyNumberFormat="1" applyFont="1" applyFill="1" applyBorder="1" applyAlignment="1">
      <alignment horizontal="center" vertical="center"/>
    </xf>
    <xf numFmtId="165" fontId="2" fillId="10" borderId="14" xfId="0" applyNumberFormat="1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0" fontId="19" fillId="10" borderId="21" xfId="2" applyFont="1" applyFill="1" applyBorder="1" applyAlignment="1">
      <alignment horizontal="center" vertical="center" wrapText="1"/>
    </xf>
    <xf numFmtId="0" fontId="19" fillId="10" borderId="27" xfId="2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49" fontId="3" fillId="10" borderId="21" xfId="0" applyNumberFormat="1" applyFont="1" applyFill="1" applyBorder="1" applyAlignment="1">
      <alignment horizontal="center" vertical="center"/>
    </xf>
    <xf numFmtId="49" fontId="3" fillId="10" borderId="2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4">
    <cellStyle name="Įprastas" xfId="0" builtinId="0"/>
    <cellStyle name="Kablelis" xfId="1" builtinId="3"/>
    <cellStyle name="Normal_1 programa (11.14)" xfId="2" xr:uid="{00000000-0005-0000-0000-000002000000}"/>
    <cellStyle name="Normal_Sheet1" xfId="3" xr:uid="{00000000-0005-0000-0000-000003000000}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30"/>
  <sheetViews>
    <sheetView zoomScaleNormal="100" workbookViewId="0">
      <selection activeCell="Q22" sqref="Q21:Q22"/>
    </sheetView>
  </sheetViews>
  <sheetFormatPr defaultRowHeight="12.75" x14ac:dyDescent="0.2"/>
  <cols>
    <col min="1" max="1" width="38.28515625" style="17" customWidth="1"/>
    <col min="2" max="2" width="12.5703125" style="17" customWidth="1"/>
    <col min="3" max="3" width="14" style="17" customWidth="1"/>
    <col min="4" max="4" width="12.42578125" style="17" customWidth="1"/>
    <col min="5" max="5" width="11.85546875" style="17" customWidth="1"/>
    <col min="6" max="6" width="9.140625" style="17"/>
    <col min="7" max="11" width="0" style="17" hidden="1" customWidth="1"/>
    <col min="12" max="16384" width="9.140625" style="17"/>
  </cols>
  <sheetData>
    <row r="1" spans="1:14" ht="25.5" customHeight="1" x14ac:dyDescent="0.2"/>
    <row r="2" spans="1:14" ht="24.75" customHeight="1" x14ac:dyDescent="0.2">
      <c r="A2" s="343" t="s">
        <v>241</v>
      </c>
      <c r="B2" s="343"/>
      <c r="C2" s="343"/>
      <c r="D2" s="343"/>
      <c r="E2" s="343"/>
      <c r="G2" s="76"/>
      <c r="H2" s="76"/>
      <c r="I2" s="76"/>
    </row>
    <row r="3" spans="1:14" ht="12.75" customHeight="1" x14ac:dyDescent="0.2"/>
    <row r="4" spans="1:14" ht="15.75" customHeight="1" thickBot="1" x14ac:dyDescent="0.25">
      <c r="A4" s="344"/>
      <c r="B4" s="344"/>
      <c r="C4" s="344"/>
      <c r="D4" s="344"/>
      <c r="E4" s="344"/>
    </row>
    <row r="5" spans="1:14" ht="20.25" customHeight="1" x14ac:dyDescent="0.2">
      <c r="A5" s="345" t="s">
        <v>32</v>
      </c>
      <c r="B5" s="347" t="s">
        <v>221</v>
      </c>
      <c r="C5" s="349" t="s">
        <v>169</v>
      </c>
      <c r="D5" s="351" t="s">
        <v>173</v>
      </c>
      <c r="E5" s="341" t="s">
        <v>222</v>
      </c>
      <c r="F5" s="20"/>
    </row>
    <row r="6" spans="1:14" ht="15.75" thickBot="1" x14ac:dyDescent="0.25">
      <c r="A6" s="346"/>
      <c r="B6" s="348"/>
      <c r="C6" s="350"/>
      <c r="D6" s="352"/>
      <c r="E6" s="342"/>
      <c r="F6" s="20"/>
    </row>
    <row r="7" spans="1:14" ht="15.75" thickBot="1" x14ac:dyDescent="0.25">
      <c r="A7" s="21" t="s">
        <v>33</v>
      </c>
      <c r="B7" s="115">
        <f>'2 lentele'!I119</f>
        <v>12456.727000000001</v>
      </c>
      <c r="C7" s="115">
        <f>'2 lentele'!M119</f>
        <v>15543.054000000004</v>
      </c>
      <c r="D7" s="115">
        <f>'2 lentele'!Q119</f>
        <v>16978.93</v>
      </c>
      <c r="E7" s="116">
        <f>'2 lentele'!R119</f>
        <v>19340.23</v>
      </c>
      <c r="F7" s="28"/>
      <c r="G7" s="146">
        <f>'2 lentele'!I93</f>
        <v>12456.726999999997</v>
      </c>
      <c r="H7" s="146">
        <f>'2 lentele'!M93</f>
        <v>15543.054000000004</v>
      </c>
      <c r="I7" s="146">
        <f>'2 lentele'!Q93</f>
        <v>16978.93</v>
      </c>
      <c r="J7" s="146">
        <f>'2 lentele'!R93</f>
        <v>19340.230000000003</v>
      </c>
    </row>
    <row r="8" spans="1:14" ht="15" x14ac:dyDescent="0.2">
      <c r="A8" s="22" t="s">
        <v>34</v>
      </c>
      <c r="B8" s="117">
        <f>'2 lentele'!J119</f>
        <v>12397.428000000002</v>
      </c>
      <c r="C8" s="117">
        <f>'2 lentele'!N119</f>
        <v>15407.214</v>
      </c>
      <c r="D8" s="117"/>
      <c r="E8" s="118"/>
      <c r="F8" s="28"/>
      <c r="G8" s="145"/>
      <c r="H8" s="144"/>
      <c r="I8" s="143"/>
      <c r="J8" s="143"/>
    </row>
    <row r="9" spans="1:14" ht="15" x14ac:dyDescent="0.2">
      <c r="A9" s="23" t="s">
        <v>35</v>
      </c>
      <c r="B9" s="119">
        <f>'2 lentele'!K119</f>
        <v>10054.639000000001</v>
      </c>
      <c r="C9" s="119">
        <f>'2 lentele'!O119</f>
        <v>11185.05</v>
      </c>
      <c r="D9" s="119"/>
      <c r="E9" s="120"/>
      <c r="F9" s="20"/>
      <c r="G9" s="144" t="e">
        <f>'2 lentele'!K22+'2 lentele'!K30+'2 lentele'!K33+'2 lentele'!K36+'2 lentele'!K42+'2 lentele'!K51+'2 lentele'!K53+'2 lentele'!K58+'2 lentele'!K61+'2 lentele'!K64+'2 lentele'!K66+'2 lentele'!K68+'2 lentele'!#REF!+'2 lentele'!K71</f>
        <v>#REF!</v>
      </c>
      <c r="H9" s="144" t="e">
        <f>'2 lentele'!O22+'2 lentele'!O30+'2 lentele'!O33+'2 lentele'!O36+'2 lentele'!O42+'2 lentele'!O51+'2 lentele'!O53+'2 lentele'!O58+'2 lentele'!O61+'2 lentele'!O64+'2 lentele'!O66+'2 lentele'!O68+'2 lentele'!#REF!+'2 lentele'!O71</f>
        <v>#REF!</v>
      </c>
      <c r="I9" s="143"/>
      <c r="J9" s="143"/>
    </row>
    <row r="10" spans="1:14" ht="26.25" thickBot="1" x14ac:dyDescent="0.25">
      <c r="A10" s="24" t="s">
        <v>36</v>
      </c>
      <c r="B10" s="121">
        <f>'2 lentele'!L119</f>
        <v>59.298999999999992</v>
      </c>
      <c r="C10" s="121">
        <f>'2 lentele'!P119</f>
        <v>135.83999999999997</v>
      </c>
      <c r="D10" s="121"/>
      <c r="E10" s="122"/>
      <c r="F10" s="20"/>
      <c r="G10" s="144" t="e">
        <f>'2 lentele'!L22+'2 lentele'!L30+'2 lentele'!L33+'2 lentele'!L36+'2 lentele'!L42+'2 lentele'!L51+'2 lentele'!L53+'2 lentele'!L58+'2 lentele'!L61+'2 lentele'!L64+'2 lentele'!L66+'2 lentele'!L68+'2 lentele'!#REF!+'2 lentele'!L71</f>
        <v>#REF!</v>
      </c>
      <c r="H10" s="144" t="e">
        <f>'2 lentele'!P22+'2 lentele'!P30+'2 lentele'!P33+'2 lentele'!P36+'2 lentele'!P42+'2 lentele'!P51+'2 lentele'!P53+'2 lentele'!P58+'2 lentele'!P61+'2 lentele'!P64+'2 lentele'!P66+'2 lentele'!P68+'2 lentele'!#REF!+'2 lentele'!P71</f>
        <v>#REF!</v>
      </c>
      <c r="I10" s="143"/>
      <c r="J10" s="143"/>
    </row>
    <row r="11" spans="1:14" ht="15.75" thickBot="1" x14ac:dyDescent="0.25">
      <c r="A11" s="21" t="s">
        <v>37</v>
      </c>
      <c r="B11" s="115">
        <f>B12+B25</f>
        <v>12456.726999999999</v>
      </c>
      <c r="C11" s="115">
        <f>C12+C25</f>
        <v>15543.054</v>
      </c>
      <c r="D11" s="115">
        <f>SUM(D12,D25)</f>
        <v>16978.93</v>
      </c>
      <c r="E11" s="116">
        <f>SUM(E12,E25)</f>
        <v>19340.23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" x14ac:dyDescent="0.2">
      <c r="A12" s="25" t="s">
        <v>38</v>
      </c>
      <c r="B12" s="117">
        <f>SUM(B13,B21:B24)</f>
        <v>12251.360999999999</v>
      </c>
      <c r="C12" s="117">
        <f>SUM(C13,C21:C24)</f>
        <v>14925.374</v>
      </c>
      <c r="D12" s="117">
        <f>SUM(D13,D21:D24)</f>
        <v>16398.740000000002</v>
      </c>
      <c r="E12" s="118">
        <f>SUM(E13,E21:E24)</f>
        <v>18760.04</v>
      </c>
      <c r="F12" s="20"/>
      <c r="G12" s="145"/>
      <c r="H12" s="145"/>
      <c r="I12" s="143"/>
      <c r="J12" s="143"/>
    </row>
    <row r="13" spans="1:14" ht="24" customHeight="1" x14ac:dyDescent="0.2">
      <c r="A13" s="23" t="s">
        <v>39</v>
      </c>
      <c r="B13" s="119">
        <f>SUM(B15:B20)</f>
        <v>6532.1709999999994</v>
      </c>
      <c r="C13" s="119">
        <f>SUM(C15:C20)</f>
        <v>6239.68</v>
      </c>
      <c r="D13" s="119">
        <f>SUM(D15:D20)</f>
        <v>7062.4</v>
      </c>
      <c r="E13" s="120">
        <f>SUM(E15:E20)</f>
        <v>8086.2999999999993</v>
      </c>
      <c r="F13" s="20"/>
      <c r="G13" s="144"/>
      <c r="H13" s="145"/>
      <c r="I13" s="143"/>
      <c r="J13" s="143"/>
    </row>
    <row r="14" spans="1:14" ht="15" x14ac:dyDescent="0.2">
      <c r="A14" s="23" t="s">
        <v>40</v>
      </c>
      <c r="B14" s="119"/>
      <c r="C14" s="119"/>
      <c r="D14" s="119"/>
      <c r="E14" s="120"/>
      <c r="F14" s="20"/>
      <c r="G14" s="145"/>
      <c r="H14" s="145"/>
      <c r="I14" s="143"/>
      <c r="J14" s="143"/>
    </row>
    <row r="15" spans="1:14" ht="25.5" x14ac:dyDescent="0.2">
      <c r="A15" s="23" t="s">
        <v>67</v>
      </c>
      <c r="B15" s="119"/>
      <c r="C15" s="119"/>
      <c r="D15" s="119"/>
      <c r="E15" s="120"/>
      <c r="F15" s="20"/>
      <c r="G15" s="145"/>
      <c r="H15" s="145"/>
      <c r="I15" s="143"/>
      <c r="J15" s="143"/>
    </row>
    <row r="16" spans="1:14" ht="15" x14ac:dyDescent="0.2">
      <c r="A16" s="23" t="s">
        <v>163</v>
      </c>
      <c r="B16" s="63">
        <f>'2 lentele'!I97</f>
        <v>6205.9</v>
      </c>
      <c r="C16" s="63">
        <f>'2 lentele'!M97</f>
        <v>5932.8</v>
      </c>
      <c r="D16" s="63">
        <f>'2 lentele'!Q97</f>
        <v>6822.4</v>
      </c>
      <c r="E16" s="64">
        <f>'2 lentele'!R97</f>
        <v>7846.2999999999993</v>
      </c>
      <c r="F16" s="20"/>
      <c r="G16" s="145">
        <f>'2 lentele'!I12+'2 lentele'!I23+'2 lentele'!I31+'2 lentele'!I34+'2 lentele'!I37+'2 lentele'!I45+'2 lentele'!I54</f>
        <v>6205.9</v>
      </c>
      <c r="H16" s="145">
        <f>'2 lentele'!M12+'2 lentele'!M23+'2 lentele'!M31+'2 lentele'!M34+'2 lentele'!M37+'2 lentele'!M45+'2 lentele'!M54</f>
        <v>5932.8</v>
      </c>
      <c r="I16" s="143">
        <f>'2 lentele'!Q12+'2 lentele'!Q23+'2 lentele'!Q31+'2 lentele'!Q34+'2 lentele'!Q37+'2 lentele'!Q45+'2 lentele'!Q54</f>
        <v>6822.4</v>
      </c>
      <c r="J16" s="143">
        <f>'2 lentele'!R12+'2 lentele'!R23+'2 lentele'!R31+'2 lentele'!R34+'2 lentele'!R37+'2 lentele'!R45+'2 lentele'!R54</f>
        <v>7846.2999999999993</v>
      </c>
    </row>
    <row r="17" spans="1:10" ht="15" x14ac:dyDescent="0.2">
      <c r="A17" s="23" t="s">
        <v>68</v>
      </c>
      <c r="B17" s="63">
        <f>'2 lentele'!I99</f>
        <v>282.7</v>
      </c>
      <c r="C17" s="63">
        <f>'2 lentele'!M99</f>
        <v>240</v>
      </c>
      <c r="D17" s="63">
        <f>'2 lentele'!Q99</f>
        <v>240</v>
      </c>
      <c r="E17" s="64">
        <f>'2 lentele'!R99</f>
        <v>240</v>
      </c>
      <c r="F17" s="20"/>
      <c r="G17" s="145">
        <f>'2 lentele'!I56</f>
        <v>282.7</v>
      </c>
      <c r="H17" s="145">
        <f>'2 lentele'!M56</f>
        <v>240</v>
      </c>
      <c r="I17" s="143">
        <f>'2 lentele'!Q56</f>
        <v>240</v>
      </c>
      <c r="J17" s="143">
        <f>'2 lentele'!R56</f>
        <v>240</v>
      </c>
    </row>
    <row r="18" spans="1:10" ht="25.5" x14ac:dyDescent="0.2">
      <c r="A18" s="23" t="s">
        <v>69</v>
      </c>
      <c r="B18" s="63"/>
      <c r="C18" s="156"/>
      <c r="D18" s="63"/>
      <c r="E18" s="64"/>
      <c r="F18" s="20"/>
      <c r="G18" s="145"/>
      <c r="H18" s="145"/>
      <c r="I18" s="143"/>
      <c r="J18" s="143"/>
    </row>
    <row r="19" spans="1:10" ht="18" customHeight="1" x14ac:dyDescent="0.2">
      <c r="A19" s="23" t="s">
        <v>95</v>
      </c>
      <c r="B19" s="156">
        <f>'2 lentele'!I101+'2 lentele'!I104+'2 lentele'!I105+'2 lentele'!I118</f>
        <v>43.571000000000005</v>
      </c>
      <c r="C19" s="156">
        <f>'2 lentele'!M101+'2 lentele'!M104+'2 lentele'!M105+'2 lentele'!M118</f>
        <v>66.88</v>
      </c>
      <c r="D19" s="156">
        <f>'2 lentele'!Q101+'2 lentele'!Q104+'2 lentele'!Q105+'2 lentele'!Q118</f>
        <v>0</v>
      </c>
      <c r="E19" s="208">
        <f>'2 lentele'!R101+'2 lentele'!R104+'2 lentele'!R105+'2 lentele'!R118</f>
        <v>0</v>
      </c>
      <c r="F19" s="20"/>
      <c r="G19" s="145">
        <f>'2 lentele'!I38+'2 lentele'!I59+'2 lentele'!I62+'2 lentele'!I69</f>
        <v>35.840000000000003</v>
      </c>
      <c r="I19" s="158"/>
      <c r="J19" s="158"/>
    </row>
    <row r="20" spans="1:10" ht="23.25" customHeight="1" x14ac:dyDescent="0.2">
      <c r="A20" s="23" t="s">
        <v>96</v>
      </c>
      <c r="B20" s="63"/>
      <c r="C20" s="156"/>
      <c r="D20" s="63"/>
      <c r="E20" s="64"/>
      <c r="F20" s="20"/>
      <c r="G20" s="145"/>
      <c r="H20" s="145"/>
      <c r="I20" s="143"/>
      <c r="J20" s="143"/>
    </row>
    <row r="21" spans="1:10" ht="25.5" x14ac:dyDescent="0.2">
      <c r="A21" s="23" t="s">
        <v>70</v>
      </c>
      <c r="B21" s="63">
        <f>'2 lentele'!I96</f>
        <v>5468.5899999999992</v>
      </c>
      <c r="C21" s="63">
        <f>'2 lentele'!M96</f>
        <v>8285.4940000000006</v>
      </c>
      <c r="D21" s="63">
        <f>'2 lentele'!Q96</f>
        <v>8912.34</v>
      </c>
      <c r="E21" s="64">
        <f>'2 lentele'!R96</f>
        <v>10222.24</v>
      </c>
      <c r="F21" s="20"/>
      <c r="G21" s="145" t="e">
        <f>'2 lentele'!I13+'2 lentele'!I24+'2 lentele'!I32+'2 lentele'!I35+'2 lentele'!I39+'2 lentele'!I46+'2 lentele'!I52+'2 lentele'!I55+'2 lentele'!I60+'2 lentele'!I63+'2 lentele'!I65+'2 lentele'!I67+'2 lentele'!#REF!+'2 lentele'!I70</f>
        <v>#REF!</v>
      </c>
      <c r="H21" s="143" t="e">
        <f>'2 lentele'!M13+'2 lentele'!M24+'2 lentele'!M32+'2 lentele'!M35+'2 lentele'!M39+'2 lentele'!M46+'2 lentele'!M52+'2 lentele'!M55+'2 lentele'!M60+'2 lentele'!M63+'2 lentele'!M65+'2 lentele'!M67+'2 lentele'!#REF!+'2 lentele'!M70+'2 lentele'!M73</f>
        <v>#REF!</v>
      </c>
      <c r="I21" s="143" t="e">
        <f>'2 lentele'!Q13+'2 lentele'!Q24+'2 lentele'!Q32+'2 lentele'!Q35+'2 lentele'!Q39+'2 lentele'!Q46+'2 lentele'!Q52+'2 lentele'!Q55+'2 lentele'!Q60+'2 lentele'!Q63+'2 lentele'!Q65+'2 lentele'!Q67+'2 lentele'!#REF!+'2 lentele'!Q70</f>
        <v>#REF!</v>
      </c>
      <c r="J21" s="143" t="e">
        <f>'2 lentele'!R13+'2 lentele'!R24+'2 lentele'!R32+'2 lentele'!R35+'2 lentele'!R39+'2 lentele'!R46+'2 lentele'!R52+'2 lentele'!R55+'2 lentele'!R60+'2 lentele'!R63+'2 lentele'!R65+'2 lentele'!R67+'2 lentele'!#REF!+'2 lentele'!R70</f>
        <v>#REF!</v>
      </c>
    </row>
    <row r="22" spans="1:10" ht="15" x14ac:dyDescent="0.2">
      <c r="A22" s="23" t="s">
        <v>71</v>
      </c>
      <c r="B22" s="63">
        <f>'2 lentele'!I98</f>
        <v>52.6</v>
      </c>
      <c r="C22" s="63">
        <f>'2 lentele'!M98</f>
        <v>57.900000000000006</v>
      </c>
      <c r="D22" s="63">
        <f>'2 lentele'!Q98</f>
        <v>58.2</v>
      </c>
      <c r="E22" s="64">
        <f>'2 lentele'!R98</f>
        <v>58.699999999999996</v>
      </c>
      <c r="F22" s="20"/>
      <c r="G22" s="145">
        <f>'2 lentele'!I15+'2 lentele'!I26+'2 lentele'!I47+'2 lentele'!I57</f>
        <v>52.6</v>
      </c>
      <c r="H22" s="145">
        <f>'2 lentele'!M15+'2 lentele'!M26+'2 lentele'!M47+'2 lentele'!M57</f>
        <v>57.900000000000006</v>
      </c>
      <c r="I22" s="143">
        <f>'2 lentele'!Q15+'2 lentele'!Q26+'2 lentele'!Q47+'2 lentele'!Q57</f>
        <v>58.2</v>
      </c>
      <c r="J22" s="143">
        <f>'2 lentele'!R15+'2 lentele'!R26+'2 lentele'!R47+'2 lentele'!R57</f>
        <v>58.699999999999996</v>
      </c>
    </row>
    <row r="23" spans="1:10" ht="25.5" x14ac:dyDescent="0.2">
      <c r="A23" s="23" t="s">
        <v>72</v>
      </c>
      <c r="B23" s="63">
        <f>'2 lentele'!I100</f>
        <v>198</v>
      </c>
      <c r="C23" s="63">
        <f>'2 lentele'!M100</f>
        <v>342.3</v>
      </c>
      <c r="D23" s="63">
        <f>'2 lentele'!Q100</f>
        <v>365.79999999999995</v>
      </c>
      <c r="E23" s="64">
        <f>'2 lentele'!R100</f>
        <v>392.8</v>
      </c>
      <c r="F23" s="20"/>
      <c r="G23" s="145">
        <f>'2 lentele'!I14+'2 lentele'!I25</f>
        <v>198</v>
      </c>
      <c r="H23" s="145">
        <f>'2 lentele'!M14+'2 lentele'!M25</f>
        <v>342.3</v>
      </c>
      <c r="I23" s="143">
        <f>'2 lentele'!Q14+'2 lentele'!Q25</f>
        <v>365.79999999999995</v>
      </c>
      <c r="J23" s="143">
        <f>'2 lentele'!R14+'2 lentele'!R25</f>
        <v>392.8</v>
      </c>
    </row>
    <row r="24" spans="1:10" ht="25.5" x14ac:dyDescent="0.2">
      <c r="A24" s="23" t="s">
        <v>164</v>
      </c>
      <c r="B24" s="63"/>
      <c r="C24" s="156"/>
      <c r="D24" s="63"/>
      <c r="E24" s="64"/>
      <c r="F24" s="20"/>
      <c r="G24" s="145"/>
      <c r="H24" s="145"/>
      <c r="I24" s="143"/>
      <c r="J24" s="143"/>
    </row>
    <row r="25" spans="1:10" ht="15" x14ac:dyDescent="0.2">
      <c r="A25" s="26" t="s">
        <v>49</v>
      </c>
      <c r="B25" s="123">
        <f>SUM(B26:B30)</f>
        <v>205.36600000000001</v>
      </c>
      <c r="C25" s="123">
        <f>SUM(C26:C30)</f>
        <v>617.67999999999995</v>
      </c>
      <c r="D25" s="123">
        <f>SUM(D26:D30)</f>
        <v>580.19000000000005</v>
      </c>
      <c r="E25" s="124">
        <f>SUM(E26:E30)</f>
        <v>580.19000000000005</v>
      </c>
      <c r="F25" s="20"/>
      <c r="G25" s="145"/>
      <c r="H25" s="145"/>
      <c r="I25" s="143"/>
      <c r="J25" s="143"/>
    </row>
    <row r="26" spans="1:10" ht="15" x14ac:dyDescent="0.2">
      <c r="A26" s="23" t="s">
        <v>97</v>
      </c>
      <c r="B26" s="63">
        <f>'2 lentele'!I106+'2 lentele'!I107+'2 lentele'!I108+'2 lentele'!I109+'2 lentele'!I110+'2 lentele'!I111+'2 lentele'!I112+'2 lentele'!I113+'2 lentele'!I114+'2 lentele'!I115+'2 lentele'!I116+'2 lentele'!I117</f>
        <v>205.36600000000001</v>
      </c>
      <c r="C26" s="63">
        <f>'2 lentele'!M106+'2 lentele'!M109+'2 lentele'!M107+'2 lentele'!M108+'2 lentele'!M110+'2 lentele'!M111+'2 lentele'!M112+'2 lentele'!M113+'2 lentele'!M114+'2 lentele'!M115+'2 lentele'!M116+'2 lentele'!M117</f>
        <v>617.67999999999995</v>
      </c>
      <c r="D26" s="63">
        <f>'2 lentele'!Q106+'2 lentele'!Q109+'2 lentele'!Q107+'2 lentele'!Q108+'2 lentele'!Q110+'2 lentele'!Q111+'2 lentele'!Q112+'2 lentele'!Q113+'2 lentele'!Q114+'2 lentele'!Q115+'2 lentele'!Q116+'2 lentele'!Q117</f>
        <v>580.19000000000005</v>
      </c>
      <c r="E26" s="64">
        <f>'2 lentele'!R106+'2 lentele'!R109+'2 lentele'!R107+'2 lentele'!R108++'2 lentele'!R110+'2 lentele'!R111+'2 lentele'!R112+'2 lentele'!R113+'2 lentele'!R114+'2 lentele'!R115+'2 lentele'!R116+'2 lentele'!R117</f>
        <v>580.19000000000005</v>
      </c>
      <c r="F26" s="20"/>
      <c r="G26" s="144" t="e">
        <f>'2 lentele'!#REF!+'2 lentele'!I48+'2 lentele'!#REF!</f>
        <v>#REF!</v>
      </c>
      <c r="H26" s="144" t="e">
        <f>'2 lentele'!#REF!+'2 lentele'!M48+'2 lentele'!#REF!</f>
        <v>#REF!</v>
      </c>
      <c r="I26" s="143" t="e">
        <f>'2 lentele'!#REF!+'2 lentele'!Q48+'2 lentele'!#REF!</f>
        <v>#REF!</v>
      </c>
      <c r="J26" s="143" t="e">
        <f>'2 lentele'!#REF!+'2 lentele'!R48+'2 lentele'!#REF!</f>
        <v>#REF!</v>
      </c>
    </row>
    <row r="27" spans="1:10" ht="15" x14ac:dyDescent="0.2">
      <c r="A27" s="23" t="s">
        <v>159</v>
      </c>
      <c r="B27" s="63"/>
      <c r="C27" s="147"/>
      <c r="D27" s="147"/>
      <c r="E27" s="148"/>
      <c r="F27" s="20"/>
      <c r="G27" s="145"/>
      <c r="H27" s="145">
        <f>'2 lentele'!M38+'2 lentele'!M59+'2 lentele'!M62+'2 lentele'!M69</f>
        <v>35.840000000000003</v>
      </c>
      <c r="I27" s="143">
        <f>'2 lentele'!Q38+'2 lentele'!Q59+'2 lentele'!Q62+'2 lentele'!Q69</f>
        <v>0</v>
      </c>
      <c r="J27" s="143">
        <f>'2 lentele'!R38+'2 lentele'!R59+'2 lentele'!R62+'2 lentele'!R69</f>
        <v>0</v>
      </c>
    </row>
    <row r="28" spans="1:10" ht="25.5" x14ac:dyDescent="0.2">
      <c r="A28" s="23" t="s">
        <v>160</v>
      </c>
      <c r="B28" s="63"/>
      <c r="C28" s="156"/>
      <c r="D28" s="63"/>
      <c r="E28" s="64"/>
      <c r="F28" s="20"/>
      <c r="G28" s="16"/>
      <c r="H28" s="16"/>
      <c r="I28" s="16"/>
      <c r="J28" s="16"/>
    </row>
    <row r="29" spans="1:10" ht="25.5" x14ac:dyDescent="0.2">
      <c r="A29" s="23" t="s">
        <v>161</v>
      </c>
      <c r="B29" s="33"/>
      <c r="C29" s="156"/>
      <c r="D29" s="33"/>
      <c r="E29" s="34"/>
      <c r="F29" s="20"/>
      <c r="G29" s="16"/>
      <c r="H29" s="16"/>
      <c r="I29" s="16"/>
      <c r="J29" s="16"/>
    </row>
    <row r="30" spans="1:10" ht="15.75" thickBot="1" x14ac:dyDescent="0.25">
      <c r="A30" s="27" t="s">
        <v>162</v>
      </c>
      <c r="B30" s="59"/>
      <c r="C30" s="157"/>
      <c r="D30" s="59"/>
      <c r="E30" s="60"/>
      <c r="F30" s="20"/>
    </row>
  </sheetData>
  <mergeCells count="7">
    <mergeCell ref="E5:E6"/>
    <mergeCell ref="A2:E2"/>
    <mergeCell ref="A4:E4"/>
    <mergeCell ref="A5:A6"/>
    <mergeCell ref="B5:B6"/>
    <mergeCell ref="C5:C6"/>
    <mergeCell ref="D5:D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rstPageNumber="24" orientation="portrait" useFirstPageNumber="1" r:id="rId1"/>
  <headerFooter alignWithMargins="0">
    <oddHeader xml:space="preserve">&amp;C24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9"/>
  <sheetViews>
    <sheetView tabSelected="1" topLeftCell="A86" zoomScaleNormal="100" workbookViewId="0">
      <selection activeCell="L29" sqref="L29"/>
    </sheetView>
  </sheetViews>
  <sheetFormatPr defaultRowHeight="11.25" x14ac:dyDescent="0.2"/>
  <cols>
    <col min="1" max="1" width="3" style="1" customWidth="1"/>
    <col min="2" max="2" width="3.7109375" style="1" customWidth="1"/>
    <col min="3" max="3" width="4.140625" style="1" customWidth="1"/>
    <col min="4" max="4" width="21.140625" style="1" customWidth="1"/>
    <col min="5" max="5" width="9.7109375" style="1" customWidth="1"/>
    <col min="6" max="6" width="6.7109375" style="1" hidden="1" customWidth="1"/>
    <col min="7" max="7" width="7.7109375" style="6" customWidth="1"/>
    <col min="8" max="8" width="6" style="1" customWidth="1"/>
    <col min="9" max="9" width="8.140625" style="1" customWidth="1"/>
    <col min="10" max="10" width="8.5703125" style="1" customWidth="1"/>
    <col min="11" max="11" width="8.42578125" style="1" customWidth="1"/>
    <col min="12" max="12" width="6.5703125" style="1" customWidth="1"/>
    <col min="13" max="13" width="7.7109375" style="1" customWidth="1"/>
    <col min="14" max="14" width="10.42578125" style="1" customWidth="1"/>
    <col min="15" max="15" width="7.5703125" style="1" customWidth="1"/>
    <col min="16" max="16" width="8.28515625" style="1" customWidth="1"/>
    <col min="17" max="17" width="7.5703125" style="1" customWidth="1"/>
    <col min="18" max="18" width="9.140625" style="1" customWidth="1"/>
    <col min="19" max="19" width="16.85546875" style="1" customWidth="1"/>
    <col min="20" max="22" width="5.5703125" style="1" customWidth="1"/>
    <col min="23" max="16384" width="9.140625" style="1"/>
  </cols>
  <sheetData>
    <row r="1" spans="1:28" ht="20.25" customHeight="1" x14ac:dyDescent="0.2">
      <c r="A1" s="394"/>
      <c r="B1" s="394"/>
      <c r="C1" s="394"/>
      <c r="D1" s="394"/>
      <c r="F1" s="140"/>
      <c r="H1" s="214"/>
      <c r="S1" s="487"/>
      <c r="T1" s="487"/>
      <c r="U1" s="487"/>
      <c r="V1" s="487"/>
    </row>
    <row r="2" spans="1:28" s="2" customFormat="1" ht="12" x14ac:dyDescent="0.2">
      <c r="A2" s="406" t="s">
        <v>198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37"/>
      <c r="T2" s="37"/>
      <c r="U2" s="37"/>
      <c r="V2" s="37"/>
    </row>
    <row r="3" spans="1:28" ht="12" customHeight="1" x14ac:dyDescent="0.2">
      <c r="A3" s="496" t="s">
        <v>24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38"/>
      <c r="S3" s="38"/>
      <c r="T3" s="38"/>
      <c r="U3" s="38"/>
      <c r="V3" s="38"/>
    </row>
    <row r="4" spans="1:28" ht="15" customHeight="1" thickBot="1" x14ac:dyDescent="0.25">
      <c r="A4" s="492" t="s">
        <v>93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3"/>
      <c r="R4" s="493"/>
      <c r="S4" s="492"/>
      <c r="T4" s="492"/>
      <c r="U4" s="492"/>
      <c r="V4" s="492"/>
    </row>
    <row r="5" spans="1:28" ht="15.75" customHeight="1" x14ac:dyDescent="0.2">
      <c r="A5" s="494" t="s">
        <v>0</v>
      </c>
      <c r="B5" s="407" t="s">
        <v>1</v>
      </c>
      <c r="C5" s="407" t="s">
        <v>2</v>
      </c>
      <c r="D5" s="395" t="s">
        <v>3</v>
      </c>
      <c r="E5" s="404" t="s">
        <v>4</v>
      </c>
      <c r="F5" s="141"/>
      <c r="G5" s="404" t="s">
        <v>5</v>
      </c>
      <c r="H5" s="455" t="s">
        <v>6</v>
      </c>
      <c r="I5" s="490" t="s">
        <v>194</v>
      </c>
      <c r="J5" s="491"/>
      <c r="K5" s="491"/>
      <c r="L5" s="491"/>
      <c r="M5" s="490" t="s">
        <v>169</v>
      </c>
      <c r="N5" s="491"/>
      <c r="O5" s="491"/>
      <c r="P5" s="491"/>
      <c r="Q5" s="455" t="s">
        <v>176</v>
      </c>
      <c r="R5" s="455" t="s">
        <v>195</v>
      </c>
      <c r="S5" s="475" t="s">
        <v>7</v>
      </c>
      <c r="T5" s="476"/>
      <c r="U5" s="476"/>
      <c r="V5" s="477"/>
    </row>
    <row r="6" spans="1:28" ht="18.75" customHeight="1" x14ac:dyDescent="0.2">
      <c r="A6" s="495"/>
      <c r="B6" s="408"/>
      <c r="C6" s="408"/>
      <c r="D6" s="396"/>
      <c r="E6" s="405"/>
      <c r="F6" s="142"/>
      <c r="G6" s="405"/>
      <c r="H6" s="456"/>
      <c r="I6" s="408" t="s">
        <v>8</v>
      </c>
      <c r="J6" s="410" t="s">
        <v>9</v>
      </c>
      <c r="K6" s="410"/>
      <c r="L6" s="488" t="s">
        <v>10</v>
      </c>
      <c r="M6" s="408" t="s">
        <v>8</v>
      </c>
      <c r="N6" s="410" t="s">
        <v>9</v>
      </c>
      <c r="O6" s="410"/>
      <c r="P6" s="488" t="s">
        <v>10</v>
      </c>
      <c r="Q6" s="456"/>
      <c r="R6" s="456"/>
      <c r="S6" s="410" t="s">
        <v>25</v>
      </c>
      <c r="T6" s="410" t="s">
        <v>11</v>
      </c>
      <c r="U6" s="410"/>
      <c r="V6" s="478"/>
    </row>
    <row r="7" spans="1:28" ht="90.75" customHeight="1" thickBot="1" x14ac:dyDescent="0.25">
      <c r="A7" s="495"/>
      <c r="B7" s="409"/>
      <c r="C7" s="409"/>
      <c r="D7" s="396"/>
      <c r="E7" s="405"/>
      <c r="F7" s="142"/>
      <c r="G7" s="405"/>
      <c r="H7" s="508"/>
      <c r="I7" s="498"/>
      <c r="J7" s="277" t="s">
        <v>51</v>
      </c>
      <c r="K7" s="278" t="s">
        <v>12</v>
      </c>
      <c r="L7" s="489"/>
      <c r="M7" s="498"/>
      <c r="N7" s="277" t="s">
        <v>8</v>
      </c>
      <c r="O7" s="278" t="s">
        <v>12</v>
      </c>
      <c r="P7" s="489"/>
      <c r="Q7" s="457"/>
      <c r="R7" s="457"/>
      <c r="S7" s="497"/>
      <c r="T7" s="279" t="s">
        <v>196</v>
      </c>
      <c r="U7" s="279" t="s">
        <v>174</v>
      </c>
      <c r="V7" s="280" t="s">
        <v>197</v>
      </c>
    </row>
    <row r="8" spans="1:28" ht="14.25" customHeight="1" thickBot="1" x14ac:dyDescent="0.25">
      <c r="A8" s="464" t="s">
        <v>42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6"/>
      <c r="W8" s="40"/>
      <c r="X8" s="40"/>
      <c r="Y8" s="40"/>
      <c r="Z8" s="40"/>
    </row>
    <row r="9" spans="1:28" ht="15" customHeight="1" thickBot="1" x14ac:dyDescent="0.25">
      <c r="A9" s="472" t="s">
        <v>41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41"/>
      <c r="X9" s="41"/>
      <c r="Y9" s="41"/>
      <c r="Z9" s="41"/>
    </row>
    <row r="10" spans="1:28" ht="12.75" customHeight="1" thickBot="1" x14ac:dyDescent="0.25">
      <c r="A10" s="187" t="s">
        <v>18</v>
      </c>
      <c r="B10" s="509" t="s">
        <v>43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10"/>
      <c r="W10" s="41"/>
      <c r="X10" s="41"/>
      <c r="Y10" s="41"/>
      <c r="Z10" s="41"/>
    </row>
    <row r="11" spans="1:28" ht="13.5" customHeight="1" thickBot="1" x14ac:dyDescent="0.25">
      <c r="A11" s="42" t="s">
        <v>18</v>
      </c>
      <c r="B11" s="184" t="s">
        <v>18</v>
      </c>
      <c r="C11" s="479" t="s">
        <v>90</v>
      </c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1"/>
      <c r="W11" s="41"/>
      <c r="X11" s="41"/>
      <c r="Y11" s="41"/>
      <c r="Z11" s="41"/>
    </row>
    <row r="12" spans="1:28" ht="12.75" customHeight="1" x14ac:dyDescent="0.2">
      <c r="A12" s="467" t="s">
        <v>18</v>
      </c>
      <c r="B12" s="470" t="s">
        <v>18</v>
      </c>
      <c r="C12" s="505" t="s">
        <v>18</v>
      </c>
      <c r="D12" s="411" t="s">
        <v>46</v>
      </c>
      <c r="E12" s="416" t="s">
        <v>231</v>
      </c>
      <c r="F12" s="132" t="s">
        <v>152</v>
      </c>
      <c r="G12" s="416" t="s">
        <v>234</v>
      </c>
      <c r="H12" s="82" t="s">
        <v>151</v>
      </c>
      <c r="I12" s="288">
        <f>J12+L12</f>
        <v>4770.7</v>
      </c>
      <c r="J12" s="288">
        <v>4767.8999999999996</v>
      </c>
      <c r="K12" s="288">
        <v>4456.6000000000004</v>
      </c>
      <c r="L12" s="221">
        <v>2.8</v>
      </c>
      <c r="M12" s="288">
        <f>N12+P12</f>
        <v>4455.6000000000004</v>
      </c>
      <c r="N12" s="288">
        <v>4455.6000000000004</v>
      </c>
      <c r="O12" s="288">
        <v>4279.6000000000004</v>
      </c>
      <c r="P12" s="324">
        <v>0</v>
      </c>
      <c r="Q12" s="221">
        <v>5123.7</v>
      </c>
      <c r="R12" s="221">
        <v>5892.7</v>
      </c>
      <c r="S12" s="482" t="s">
        <v>47</v>
      </c>
      <c r="T12" s="458">
        <v>7</v>
      </c>
      <c r="U12" s="458">
        <v>7</v>
      </c>
      <c r="V12" s="461">
        <v>7</v>
      </c>
      <c r="W12" s="163"/>
      <c r="X12" s="163"/>
      <c r="Y12" s="163"/>
      <c r="Z12" s="163"/>
      <c r="AA12" s="163"/>
      <c r="AB12" s="163"/>
    </row>
    <row r="13" spans="1:28" ht="12.75" customHeight="1" x14ac:dyDescent="0.2">
      <c r="A13" s="468"/>
      <c r="B13" s="441"/>
      <c r="C13" s="387"/>
      <c r="D13" s="392"/>
      <c r="E13" s="397"/>
      <c r="F13" s="133" t="s">
        <v>153</v>
      </c>
      <c r="G13" s="397"/>
      <c r="H13" s="43" t="s">
        <v>63</v>
      </c>
      <c r="I13" s="289">
        <f>J13+L13</f>
        <v>2951.3900000000003</v>
      </c>
      <c r="J13" s="289">
        <v>2905.84</v>
      </c>
      <c r="K13" s="289">
        <v>2008.9069999999999</v>
      </c>
      <c r="L13" s="222">
        <v>45.55</v>
      </c>
      <c r="M13" s="289">
        <f>N13+P13</f>
        <v>4477.3</v>
      </c>
      <c r="N13" s="289">
        <v>4386.6000000000004</v>
      </c>
      <c r="O13" s="289">
        <v>2562.5</v>
      </c>
      <c r="P13" s="325">
        <v>90.7</v>
      </c>
      <c r="Q13" s="222">
        <v>4820.8999999999996</v>
      </c>
      <c r="R13" s="222">
        <v>5544</v>
      </c>
      <c r="S13" s="483"/>
      <c r="T13" s="459"/>
      <c r="U13" s="459"/>
      <c r="V13" s="462"/>
      <c r="W13" s="163"/>
      <c r="X13" s="163"/>
      <c r="Y13" s="163"/>
      <c r="Z13" s="163"/>
      <c r="AA13" s="163"/>
      <c r="AB13" s="163"/>
    </row>
    <row r="14" spans="1:28" ht="12.75" customHeight="1" x14ac:dyDescent="0.2">
      <c r="A14" s="468"/>
      <c r="B14" s="441"/>
      <c r="C14" s="387"/>
      <c r="D14" s="392"/>
      <c r="E14" s="397"/>
      <c r="F14" s="134" t="s">
        <v>156</v>
      </c>
      <c r="G14" s="397"/>
      <c r="H14" s="43" t="s">
        <v>66</v>
      </c>
      <c r="I14" s="289">
        <f t="shared" ref="I14:I21" si="0">J14+L14</f>
        <v>47.1</v>
      </c>
      <c r="J14" s="290">
        <v>47.1</v>
      </c>
      <c r="K14" s="290">
        <v>0</v>
      </c>
      <c r="L14" s="291">
        <v>0</v>
      </c>
      <c r="M14" s="289">
        <f t="shared" ref="M14:M21" si="1">N14+P14</f>
        <v>91</v>
      </c>
      <c r="N14" s="289">
        <v>91</v>
      </c>
      <c r="O14" s="289">
        <v>0</v>
      </c>
      <c r="P14" s="325">
        <v>0</v>
      </c>
      <c r="Q14" s="222">
        <v>93.9</v>
      </c>
      <c r="R14" s="222">
        <v>97.2</v>
      </c>
      <c r="S14" s="483"/>
      <c r="T14" s="459"/>
      <c r="U14" s="459"/>
      <c r="V14" s="462"/>
      <c r="W14" s="163"/>
      <c r="X14" s="163"/>
      <c r="Y14" s="163"/>
      <c r="Z14" s="163"/>
      <c r="AA14" s="163"/>
      <c r="AB14" s="163"/>
    </row>
    <row r="15" spans="1:28" ht="12.75" customHeight="1" x14ac:dyDescent="0.2">
      <c r="A15" s="468"/>
      <c r="B15" s="441"/>
      <c r="C15" s="387"/>
      <c r="D15" s="392"/>
      <c r="E15" s="397"/>
      <c r="F15" s="134"/>
      <c r="G15" s="397"/>
      <c r="H15" s="43" t="s">
        <v>64</v>
      </c>
      <c r="I15" s="289">
        <f t="shared" si="0"/>
        <v>32</v>
      </c>
      <c r="J15" s="290">
        <v>32</v>
      </c>
      <c r="K15" s="290">
        <v>0</v>
      </c>
      <c r="L15" s="291">
        <v>0</v>
      </c>
      <c r="M15" s="289">
        <f t="shared" si="1"/>
        <v>37.200000000000003</v>
      </c>
      <c r="N15" s="289">
        <v>37.200000000000003</v>
      </c>
      <c r="O15" s="289">
        <v>0</v>
      </c>
      <c r="P15" s="325">
        <v>0</v>
      </c>
      <c r="Q15" s="291">
        <v>37.5</v>
      </c>
      <c r="R15" s="291">
        <v>37.9</v>
      </c>
      <c r="S15" s="483"/>
      <c r="T15" s="459"/>
      <c r="U15" s="459"/>
      <c r="V15" s="462"/>
      <c r="W15" s="163"/>
      <c r="X15" s="163"/>
      <c r="Y15" s="163"/>
      <c r="Z15" s="163"/>
      <c r="AA15" s="163"/>
      <c r="AB15" s="163"/>
    </row>
    <row r="16" spans="1:28" ht="12.75" customHeight="1" x14ac:dyDescent="0.2">
      <c r="A16" s="469"/>
      <c r="B16" s="471"/>
      <c r="C16" s="387"/>
      <c r="D16" s="392"/>
      <c r="E16" s="397"/>
      <c r="F16" s="167" t="s">
        <v>199</v>
      </c>
      <c r="G16" s="397"/>
      <c r="H16" s="179" t="s">
        <v>89</v>
      </c>
      <c r="I16" s="289">
        <f t="shared" si="0"/>
        <v>14.226000000000001</v>
      </c>
      <c r="J16" s="209">
        <v>14.226000000000001</v>
      </c>
      <c r="K16" s="209">
        <v>0</v>
      </c>
      <c r="L16" s="223">
        <v>0</v>
      </c>
      <c r="M16" s="289">
        <f t="shared" si="1"/>
        <v>0</v>
      </c>
      <c r="N16" s="209">
        <v>0</v>
      </c>
      <c r="O16" s="209">
        <v>0</v>
      </c>
      <c r="P16" s="326">
        <v>0</v>
      </c>
      <c r="Q16" s="223">
        <v>0</v>
      </c>
      <c r="R16" s="223">
        <v>0</v>
      </c>
      <c r="S16" s="483"/>
      <c r="T16" s="459"/>
      <c r="U16" s="459"/>
      <c r="V16" s="462"/>
      <c r="W16" s="163"/>
      <c r="X16" s="163"/>
      <c r="Y16" s="163"/>
      <c r="Z16" s="163"/>
      <c r="AA16" s="163"/>
      <c r="AB16" s="163"/>
    </row>
    <row r="17" spans="1:28" ht="12.75" customHeight="1" x14ac:dyDescent="0.2">
      <c r="A17" s="469"/>
      <c r="B17" s="471"/>
      <c r="C17" s="393"/>
      <c r="D17" s="391"/>
      <c r="E17" s="397"/>
      <c r="F17" s="176" t="s">
        <v>177</v>
      </c>
      <c r="G17" s="397"/>
      <c r="H17" s="210" t="s">
        <v>89</v>
      </c>
      <c r="I17" s="289">
        <f t="shared" si="0"/>
        <v>16.419</v>
      </c>
      <c r="J17" s="189">
        <v>16.419</v>
      </c>
      <c r="K17" s="189">
        <v>0</v>
      </c>
      <c r="L17" s="224">
        <v>0</v>
      </c>
      <c r="M17" s="289">
        <f t="shared" si="1"/>
        <v>0</v>
      </c>
      <c r="N17" s="189">
        <v>0</v>
      </c>
      <c r="O17" s="189">
        <v>0</v>
      </c>
      <c r="P17" s="220">
        <v>0</v>
      </c>
      <c r="Q17" s="224">
        <v>0</v>
      </c>
      <c r="R17" s="224">
        <v>0</v>
      </c>
      <c r="S17" s="484"/>
      <c r="T17" s="459"/>
      <c r="U17" s="459"/>
      <c r="V17" s="462"/>
      <c r="W17" s="163"/>
      <c r="X17" s="163"/>
      <c r="Y17" s="163"/>
      <c r="Z17" s="163"/>
      <c r="AA17" s="163"/>
      <c r="AB17" s="163"/>
    </row>
    <row r="18" spans="1:28" ht="12.75" customHeight="1" x14ac:dyDescent="0.2">
      <c r="A18" s="469"/>
      <c r="B18" s="471"/>
      <c r="C18" s="393"/>
      <c r="D18" s="391"/>
      <c r="E18" s="397"/>
      <c r="F18" s="181" t="s">
        <v>182</v>
      </c>
      <c r="G18" s="397"/>
      <c r="H18" s="210" t="s">
        <v>89</v>
      </c>
      <c r="I18" s="289">
        <f t="shared" si="0"/>
        <v>0.2</v>
      </c>
      <c r="J18" s="189">
        <v>0.2</v>
      </c>
      <c r="K18" s="189">
        <v>0</v>
      </c>
      <c r="L18" s="224">
        <v>0</v>
      </c>
      <c r="M18" s="289">
        <f t="shared" si="1"/>
        <v>0</v>
      </c>
      <c r="N18" s="189">
        <v>0</v>
      </c>
      <c r="O18" s="189">
        <v>0</v>
      </c>
      <c r="P18" s="220">
        <v>0</v>
      </c>
      <c r="Q18" s="224">
        <v>0</v>
      </c>
      <c r="R18" s="224">
        <v>0</v>
      </c>
      <c r="S18" s="484"/>
      <c r="T18" s="459"/>
      <c r="U18" s="459"/>
      <c r="V18" s="462"/>
      <c r="W18" s="163"/>
      <c r="X18" s="163"/>
      <c r="Y18" s="163"/>
      <c r="Z18" s="163"/>
      <c r="AA18" s="163"/>
      <c r="AB18" s="163"/>
    </row>
    <row r="19" spans="1:28" ht="12.75" customHeight="1" x14ac:dyDescent="0.2">
      <c r="A19" s="469"/>
      <c r="B19" s="471"/>
      <c r="C19" s="393"/>
      <c r="D19" s="391"/>
      <c r="E19" s="397"/>
      <c r="F19" s="217" t="s">
        <v>206</v>
      </c>
      <c r="G19" s="397"/>
      <c r="H19" s="210" t="s">
        <v>89</v>
      </c>
      <c r="I19" s="289">
        <f t="shared" si="0"/>
        <v>1.2</v>
      </c>
      <c r="J19" s="209">
        <v>1.2</v>
      </c>
      <c r="K19" s="209">
        <v>1.1830000000000001</v>
      </c>
      <c r="L19" s="220">
        <v>0</v>
      </c>
      <c r="M19" s="289">
        <f t="shared" si="1"/>
        <v>0</v>
      </c>
      <c r="N19" s="209">
        <v>0</v>
      </c>
      <c r="O19" s="209">
        <v>0</v>
      </c>
      <c r="P19" s="220">
        <v>0</v>
      </c>
      <c r="Q19" s="224">
        <v>0</v>
      </c>
      <c r="R19" s="224">
        <v>0</v>
      </c>
      <c r="S19" s="484"/>
      <c r="T19" s="459"/>
      <c r="U19" s="459"/>
      <c r="V19" s="462"/>
      <c r="W19" s="163"/>
      <c r="X19" s="163"/>
      <c r="Y19" s="163"/>
      <c r="Z19" s="163"/>
      <c r="AA19" s="163"/>
      <c r="AB19" s="163"/>
    </row>
    <row r="20" spans="1:28" ht="12.75" customHeight="1" x14ac:dyDescent="0.2">
      <c r="A20" s="469"/>
      <c r="B20" s="471"/>
      <c r="C20" s="393"/>
      <c r="D20" s="391"/>
      <c r="E20" s="397"/>
      <c r="F20" s="175" t="s">
        <v>208</v>
      </c>
      <c r="G20" s="397"/>
      <c r="H20" s="210" t="s">
        <v>89</v>
      </c>
      <c r="I20" s="289">
        <f t="shared" si="0"/>
        <v>8.3870000000000005</v>
      </c>
      <c r="J20" s="209">
        <v>8.3870000000000005</v>
      </c>
      <c r="K20" s="209">
        <v>8.2680000000000007</v>
      </c>
      <c r="L20" s="220">
        <v>0</v>
      </c>
      <c r="M20" s="289">
        <f t="shared" si="1"/>
        <v>0</v>
      </c>
      <c r="N20" s="189">
        <v>0</v>
      </c>
      <c r="O20" s="189">
        <v>0</v>
      </c>
      <c r="P20" s="220">
        <v>0</v>
      </c>
      <c r="Q20" s="224">
        <v>0</v>
      </c>
      <c r="R20" s="224">
        <v>0</v>
      </c>
      <c r="S20" s="484"/>
      <c r="T20" s="459"/>
      <c r="U20" s="459"/>
      <c r="V20" s="462"/>
      <c r="W20" s="163"/>
      <c r="X20" s="163"/>
      <c r="Y20" s="163"/>
      <c r="Z20" s="163"/>
      <c r="AA20" s="163"/>
      <c r="AB20" s="163"/>
    </row>
    <row r="21" spans="1:28" ht="12.75" customHeight="1" x14ac:dyDescent="0.2">
      <c r="A21" s="469"/>
      <c r="B21" s="471"/>
      <c r="C21" s="393"/>
      <c r="D21" s="391"/>
      <c r="E21" s="397"/>
      <c r="F21" s="168" t="s">
        <v>207</v>
      </c>
      <c r="G21" s="397"/>
      <c r="H21" s="178" t="s">
        <v>94</v>
      </c>
      <c r="I21" s="289">
        <f t="shared" si="0"/>
        <v>7.7309999999999999</v>
      </c>
      <c r="J21" s="189">
        <v>6.8819999999999997</v>
      </c>
      <c r="K21" s="189">
        <v>0</v>
      </c>
      <c r="L21" s="224">
        <v>0.84899999999999998</v>
      </c>
      <c r="M21" s="289">
        <f t="shared" si="1"/>
        <v>0</v>
      </c>
      <c r="N21" s="209">
        <v>0</v>
      </c>
      <c r="O21" s="209">
        <v>0</v>
      </c>
      <c r="P21" s="220">
        <v>0</v>
      </c>
      <c r="Q21" s="224">
        <v>0</v>
      </c>
      <c r="R21" s="224">
        <v>0</v>
      </c>
      <c r="S21" s="484"/>
      <c r="T21" s="460"/>
      <c r="U21" s="460"/>
      <c r="V21" s="463"/>
      <c r="W21" s="163"/>
      <c r="X21" s="163"/>
      <c r="Y21" s="163"/>
      <c r="Z21" s="163"/>
      <c r="AA21" s="163"/>
      <c r="AB21" s="163"/>
    </row>
    <row r="22" spans="1:28" ht="12.75" customHeight="1" x14ac:dyDescent="0.2">
      <c r="A22" s="400"/>
      <c r="B22" s="399"/>
      <c r="C22" s="501"/>
      <c r="D22" s="412"/>
      <c r="E22" s="398"/>
      <c r="F22" s="258"/>
      <c r="G22" s="417"/>
      <c r="H22" s="44" t="s">
        <v>13</v>
      </c>
      <c r="I22" s="327">
        <f t="shared" ref="I22:R22" si="2">SUM(I12:I21)</f>
        <v>7849.3529999999992</v>
      </c>
      <c r="J22" s="327">
        <f t="shared" si="2"/>
        <v>7800.1539999999986</v>
      </c>
      <c r="K22" s="327">
        <f t="shared" si="2"/>
        <v>6474.9580000000005</v>
      </c>
      <c r="L22" s="328">
        <f t="shared" si="2"/>
        <v>49.198999999999991</v>
      </c>
      <c r="M22" s="327">
        <f t="shared" si="2"/>
        <v>9061.1000000000022</v>
      </c>
      <c r="N22" s="327">
        <f t="shared" si="2"/>
        <v>8970.4000000000015</v>
      </c>
      <c r="O22" s="327">
        <f t="shared" si="2"/>
        <v>6842.1</v>
      </c>
      <c r="P22" s="328">
        <f t="shared" si="2"/>
        <v>90.7</v>
      </c>
      <c r="Q22" s="328">
        <f t="shared" si="2"/>
        <v>10075.999999999998</v>
      </c>
      <c r="R22" s="328">
        <f t="shared" si="2"/>
        <v>11571.800000000001</v>
      </c>
      <c r="S22" s="485"/>
      <c r="T22" s="14">
        <f>SUM(T12:T12)</f>
        <v>7</v>
      </c>
      <c r="U22" s="14">
        <f>SUM(U12:U12)</f>
        <v>7</v>
      </c>
      <c r="V22" s="15">
        <f>SUM(V12:V12)</f>
        <v>7</v>
      </c>
      <c r="W22" s="163"/>
      <c r="X22" s="163"/>
      <c r="Y22" s="163"/>
      <c r="Z22" s="163"/>
      <c r="AA22" s="163"/>
      <c r="AB22" s="163"/>
    </row>
    <row r="23" spans="1:28" ht="12" customHeight="1" x14ac:dyDescent="0.2">
      <c r="A23" s="400" t="s">
        <v>18</v>
      </c>
      <c r="B23" s="399" t="s">
        <v>18</v>
      </c>
      <c r="C23" s="501" t="s">
        <v>20</v>
      </c>
      <c r="D23" s="412" t="s">
        <v>26</v>
      </c>
      <c r="E23" s="377" t="s">
        <v>50</v>
      </c>
      <c r="F23" s="259" t="s">
        <v>152</v>
      </c>
      <c r="G23" s="376" t="s">
        <v>233</v>
      </c>
      <c r="H23" s="45" t="s">
        <v>151</v>
      </c>
      <c r="I23" s="107">
        <f t="shared" ref="I23:I29" si="3">J23+L23</f>
        <v>848.9</v>
      </c>
      <c r="J23" s="107">
        <v>848.9</v>
      </c>
      <c r="K23" s="107">
        <v>811.7</v>
      </c>
      <c r="L23" s="108">
        <v>0</v>
      </c>
      <c r="M23" s="107">
        <f t="shared" ref="M23:M29" si="4">N23+P23</f>
        <v>884.2</v>
      </c>
      <c r="N23" s="107">
        <v>884.2</v>
      </c>
      <c r="O23" s="107">
        <v>855.4</v>
      </c>
      <c r="P23" s="108">
        <v>0</v>
      </c>
      <c r="Q23" s="108">
        <v>1016.8</v>
      </c>
      <c r="R23" s="108">
        <v>1169.3</v>
      </c>
      <c r="S23" s="506" t="s">
        <v>44</v>
      </c>
      <c r="T23" s="446">
        <v>6</v>
      </c>
      <c r="U23" s="446">
        <v>6</v>
      </c>
      <c r="V23" s="418">
        <v>6</v>
      </c>
      <c r="W23" s="3"/>
      <c r="X23" s="29"/>
      <c r="Y23" s="29"/>
      <c r="Z23" s="29"/>
      <c r="AA23" s="29"/>
    </row>
    <row r="24" spans="1:28" ht="12" customHeight="1" x14ac:dyDescent="0.2">
      <c r="A24" s="400"/>
      <c r="B24" s="399"/>
      <c r="C24" s="501"/>
      <c r="D24" s="412"/>
      <c r="E24" s="397"/>
      <c r="F24" s="128" t="s">
        <v>154</v>
      </c>
      <c r="G24" s="376"/>
      <c r="H24" s="45" t="s">
        <v>63</v>
      </c>
      <c r="I24" s="107">
        <f t="shared" si="3"/>
        <v>1826.32</v>
      </c>
      <c r="J24" s="107">
        <v>1816.22</v>
      </c>
      <c r="K24" s="107">
        <v>1482.6610000000001</v>
      </c>
      <c r="L24" s="108">
        <v>10.1</v>
      </c>
      <c r="M24" s="107">
        <f t="shared" si="4"/>
        <v>2553.9</v>
      </c>
      <c r="N24" s="107">
        <v>2533</v>
      </c>
      <c r="O24" s="107">
        <v>2050.9</v>
      </c>
      <c r="P24" s="108">
        <v>20.9</v>
      </c>
      <c r="Q24" s="108">
        <v>2936.8</v>
      </c>
      <c r="R24" s="108">
        <v>3365.8</v>
      </c>
      <c r="S24" s="506"/>
      <c r="T24" s="447"/>
      <c r="U24" s="447"/>
      <c r="V24" s="419"/>
      <c r="W24" s="39"/>
      <c r="X24" s="39"/>
      <c r="Y24" s="39"/>
      <c r="Z24" s="39"/>
    </row>
    <row r="25" spans="1:28" ht="12" customHeight="1" x14ac:dyDescent="0.2">
      <c r="A25" s="400"/>
      <c r="B25" s="399"/>
      <c r="C25" s="501"/>
      <c r="D25" s="412"/>
      <c r="E25" s="397"/>
      <c r="F25" s="128" t="s">
        <v>155</v>
      </c>
      <c r="G25" s="376"/>
      <c r="H25" s="45" t="s">
        <v>66</v>
      </c>
      <c r="I25" s="107">
        <f t="shared" si="3"/>
        <v>150.9</v>
      </c>
      <c r="J25" s="107">
        <v>150.9</v>
      </c>
      <c r="K25" s="107">
        <v>0</v>
      </c>
      <c r="L25" s="108">
        <v>0</v>
      </c>
      <c r="M25" s="107">
        <f t="shared" si="4"/>
        <v>251.3</v>
      </c>
      <c r="N25" s="107">
        <v>251.3</v>
      </c>
      <c r="O25" s="107">
        <v>0</v>
      </c>
      <c r="P25" s="108">
        <v>0</v>
      </c>
      <c r="Q25" s="108">
        <v>271.89999999999998</v>
      </c>
      <c r="R25" s="108">
        <v>295.60000000000002</v>
      </c>
      <c r="S25" s="506"/>
      <c r="T25" s="447"/>
      <c r="U25" s="447"/>
      <c r="V25" s="419"/>
      <c r="W25" s="39"/>
      <c r="X25" s="52"/>
      <c r="Y25" s="52"/>
      <c r="Z25" s="52"/>
      <c r="AA25" s="52"/>
    </row>
    <row r="26" spans="1:28" ht="12" customHeight="1" x14ac:dyDescent="0.2">
      <c r="A26" s="400"/>
      <c r="B26" s="399"/>
      <c r="C26" s="501"/>
      <c r="D26" s="412"/>
      <c r="E26" s="397"/>
      <c r="F26" s="128"/>
      <c r="G26" s="376"/>
      <c r="H26" s="45" t="s">
        <v>64</v>
      </c>
      <c r="I26" s="107">
        <f t="shared" si="3"/>
        <v>0.1</v>
      </c>
      <c r="J26" s="107">
        <v>0.1</v>
      </c>
      <c r="K26" s="107">
        <v>0</v>
      </c>
      <c r="L26" s="108">
        <v>0</v>
      </c>
      <c r="M26" s="107">
        <f t="shared" si="4"/>
        <v>0.2</v>
      </c>
      <c r="N26" s="107">
        <v>0.2</v>
      </c>
      <c r="O26" s="107">
        <v>0</v>
      </c>
      <c r="P26" s="108">
        <v>0</v>
      </c>
      <c r="Q26" s="108">
        <v>0.2</v>
      </c>
      <c r="R26" s="108">
        <v>0.3</v>
      </c>
      <c r="S26" s="506"/>
      <c r="T26" s="447"/>
      <c r="U26" s="447"/>
      <c r="V26" s="419"/>
      <c r="W26" s="3"/>
      <c r="X26" s="29"/>
    </row>
    <row r="27" spans="1:28" ht="12" customHeight="1" x14ac:dyDescent="0.2">
      <c r="A27" s="400"/>
      <c r="B27" s="399"/>
      <c r="C27" s="501"/>
      <c r="D27" s="412"/>
      <c r="E27" s="397"/>
      <c r="F27" s="183" t="s">
        <v>92</v>
      </c>
      <c r="G27" s="376"/>
      <c r="H27" s="110" t="s">
        <v>89</v>
      </c>
      <c r="I27" s="107">
        <f t="shared" si="3"/>
        <v>5.58</v>
      </c>
      <c r="J27" s="125">
        <v>5.58</v>
      </c>
      <c r="K27" s="125">
        <v>0</v>
      </c>
      <c r="L27" s="126">
        <v>0</v>
      </c>
      <c r="M27" s="107">
        <f t="shared" si="4"/>
        <v>3.5</v>
      </c>
      <c r="N27" s="125">
        <v>3.5</v>
      </c>
      <c r="O27" s="125">
        <v>0</v>
      </c>
      <c r="P27" s="126">
        <v>0</v>
      </c>
      <c r="Q27" s="126">
        <v>3.5</v>
      </c>
      <c r="R27" s="126">
        <v>3.5</v>
      </c>
      <c r="S27" s="506"/>
      <c r="T27" s="447"/>
      <c r="U27" s="447"/>
      <c r="V27" s="419"/>
      <c r="W27" s="3"/>
      <c r="X27" s="29"/>
    </row>
    <row r="28" spans="1:28" ht="12" customHeight="1" x14ac:dyDescent="0.2">
      <c r="A28" s="401"/>
      <c r="B28" s="504"/>
      <c r="C28" s="386"/>
      <c r="D28" s="390"/>
      <c r="E28" s="397"/>
      <c r="F28" s="217" t="s">
        <v>206</v>
      </c>
      <c r="G28" s="377"/>
      <c r="H28" s="216" t="s">
        <v>89</v>
      </c>
      <c r="I28" s="107">
        <f t="shared" si="3"/>
        <v>58.8</v>
      </c>
      <c r="J28" s="209">
        <v>58.8</v>
      </c>
      <c r="K28" s="209">
        <v>57.959000000000003</v>
      </c>
      <c r="L28" s="220">
        <v>0</v>
      </c>
      <c r="M28" s="107">
        <f t="shared" si="4"/>
        <v>0</v>
      </c>
      <c r="N28" s="209">
        <v>0</v>
      </c>
      <c r="O28" s="209">
        <v>0</v>
      </c>
      <c r="P28" s="220">
        <v>0</v>
      </c>
      <c r="Q28" s="224">
        <v>0</v>
      </c>
      <c r="R28" s="224">
        <v>0</v>
      </c>
      <c r="S28" s="372"/>
      <c r="T28" s="447"/>
      <c r="U28" s="447"/>
      <c r="V28" s="419"/>
      <c r="W28" s="3"/>
      <c r="X28" s="29"/>
    </row>
    <row r="29" spans="1:28" ht="12" customHeight="1" x14ac:dyDescent="0.2">
      <c r="A29" s="401"/>
      <c r="B29" s="504"/>
      <c r="C29" s="386"/>
      <c r="D29" s="390"/>
      <c r="E29" s="397"/>
      <c r="F29" s="175" t="s">
        <v>208</v>
      </c>
      <c r="G29" s="377"/>
      <c r="H29" s="216" t="s">
        <v>89</v>
      </c>
      <c r="I29" s="107">
        <f t="shared" si="3"/>
        <v>2.7570000000000001</v>
      </c>
      <c r="J29" s="209">
        <v>2.7570000000000001</v>
      </c>
      <c r="K29" s="209">
        <v>2.7170000000000001</v>
      </c>
      <c r="L29" s="220">
        <v>0</v>
      </c>
      <c r="M29" s="107">
        <f t="shared" si="4"/>
        <v>0</v>
      </c>
      <c r="N29" s="209">
        <v>0</v>
      </c>
      <c r="O29" s="209">
        <v>0</v>
      </c>
      <c r="P29" s="220">
        <v>0</v>
      </c>
      <c r="Q29" s="224">
        <v>0</v>
      </c>
      <c r="R29" s="224">
        <v>0</v>
      </c>
      <c r="S29" s="372"/>
      <c r="T29" s="453"/>
      <c r="U29" s="453"/>
      <c r="V29" s="454"/>
      <c r="W29" s="3"/>
      <c r="X29" s="29"/>
    </row>
    <row r="30" spans="1:28" ht="12" customHeight="1" x14ac:dyDescent="0.2">
      <c r="A30" s="400"/>
      <c r="B30" s="399"/>
      <c r="C30" s="501"/>
      <c r="D30" s="412"/>
      <c r="E30" s="398"/>
      <c r="F30" s="260"/>
      <c r="G30" s="376"/>
      <c r="H30" s="44" t="s">
        <v>13</v>
      </c>
      <c r="I30" s="207">
        <f t="shared" ref="I30:R30" si="5">SUM(I23:I29)</f>
        <v>2893.357</v>
      </c>
      <c r="J30" s="207">
        <f t="shared" si="5"/>
        <v>2883.2570000000001</v>
      </c>
      <c r="K30" s="207">
        <f t="shared" si="5"/>
        <v>2355.0369999999998</v>
      </c>
      <c r="L30" s="173">
        <f t="shared" si="5"/>
        <v>10.1</v>
      </c>
      <c r="M30" s="207">
        <f t="shared" si="5"/>
        <v>3693.1000000000004</v>
      </c>
      <c r="N30" s="207">
        <f t="shared" si="5"/>
        <v>3672.2</v>
      </c>
      <c r="O30" s="207">
        <f t="shared" si="5"/>
        <v>2906.3</v>
      </c>
      <c r="P30" s="173">
        <f t="shared" si="5"/>
        <v>20.9</v>
      </c>
      <c r="Q30" s="173">
        <f t="shared" si="5"/>
        <v>4229.2</v>
      </c>
      <c r="R30" s="173">
        <f t="shared" si="5"/>
        <v>4834.5000000000009</v>
      </c>
      <c r="S30" s="506"/>
      <c r="T30" s="14">
        <f>SUM(T23)</f>
        <v>6</v>
      </c>
      <c r="U30" s="14">
        <f>SUM(U23)</f>
        <v>6</v>
      </c>
      <c r="V30" s="15">
        <f>SUM(V23)</f>
        <v>6</v>
      </c>
      <c r="W30" s="3"/>
      <c r="X30" s="29"/>
    </row>
    <row r="31" spans="1:28" ht="13.5" customHeight="1" x14ac:dyDescent="0.2">
      <c r="A31" s="400" t="s">
        <v>18</v>
      </c>
      <c r="B31" s="399" t="s">
        <v>18</v>
      </c>
      <c r="C31" s="501" t="s">
        <v>19</v>
      </c>
      <c r="D31" s="390" t="s">
        <v>48</v>
      </c>
      <c r="E31" s="377" t="s">
        <v>76</v>
      </c>
      <c r="F31" s="259" t="s">
        <v>100</v>
      </c>
      <c r="G31" s="377" t="s">
        <v>124</v>
      </c>
      <c r="H31" s="45" t="s">
        <v>151</v>
      </c>
      <c r="I31" s="107">
        <f>J31+L31</f>
        <v>115.8</v>
      </c>
      <c r="J31" s="108">
        <v>115.8</v>
      </c>
      <c r="K31" s="107">
        <v>4.2220000000000004</v>
      </c>
      <c r="L31" s="108">
        <v>0</v>
      </c>
      <c r="M31" s="107">
        <f>N31+P31</f>
        <v>110.6</v>
      </c>
      <c r="N31" s="107">
        <v>110.6</v>
      </c>
      <c r="O31" s="107">
        <v>2.8</v>
      </c>
      <c r="P31" s="108">
        <v>0</v>
      </c>
      <c r="Q31" s="108">
        <v>127.2</v>
      </c>
      <c r="R31" s="108">
        <v>146.30000000000001</v>
      </c>
      <c r="S31" s="371" t="s">
        <v>113</v>
      </c>
      <c r="T31" s="353">
        <v>8</v>
      </c>
      <c r="U31" s="355">
        <v>8</v>
      </c>
      <c r="V31" s="354">
        <v>8</v>
      </c>
      <c r="W31" s="3"/>
      <c r="X31" s="29"/>
    </row>
    <row r="32" spans="1:28" ht="12" customHeight="1" x14ac:dyDescent="0.25">
      <c r="A32" s="400"/>
      <c r="B32" s="399"/>
      <c r="C32" s="501"/>
      <c r="D32" s="391"/>
      <c r="E32" s="499"/>
      <c r="F32" s="129" t="s">
        <v>101</v>
      </c>
      <c r="G32" s="502"/>
      <c r="H32" s="45" t="s">
        <v>63</v>
      </c>
      <c r="I32" s="125">
        <f>J32+L32</f>
        <v>0</v>
      </c>
      <c r="J32" s="126">
        <v>0</v>
      </c>
      <c r="K32" s="107">
        <v>0</v>
      </c>
      <c r="L32" s="108">
        <v>0</v>
      </c>
      <c r="M32" s="107">
        <f>N32+P32</f>
        <v>0</v>
      </c>
      <c r="N32" s="107">
        <v>0</v>
      </c>
      <c r="O32" s="107">
        <v>0</v>
      </c>
      <c r="P32" s="108">
        <v>0</v>
      </c>
      <c r="Q32" s="108">
        <v>0</v>
      </c>
      <c r="R32" s="108">
        <v>0</v>
      </c>
      <c r="S32" s="371"/>
      <c r="T32" s="353"/>
      <c r="U32" s="355"/>
      <c r="V32" s="354"/>
      <c r="W32" s="444"/>
      <c r="X32" s="445"/>
    </row>
    <row r="33" spans="1:28" ht="14.25" customHeight="1" x14ac:dyDescent="0.2">
      <c r="A33" s="400"/>
      <c r="B33" s="399"/>
      <c r="C33" s="501"/>
      <c r="D33" s="392"/>
      <c r="E33" s="500"/>
      <c r="F33" s="261"/>
      <c r="G33" s="503"/>
      <c r="H33" s="44" t="s">
        <v>13</v>
      </c>
      <c r="I33" s="207">
        <f>SUM(I31:I32)</f>
        <v>115.8</v>
      </c>
      <c r="J33" s="173">
        <f t="shared" ref="J33:R33" si="6">SUM(J31:J32)</f>
        <v>115.8</v>
      </c>
      <c r="K33" s="207">
        <f t="shared" si="6"/>
        <v>4.2220000000000004</v>
      </c>
      <c r="L33" s="173">
        <f t="shared" si="6"/>
        <v>0</v>
      </c>
      <c r="M33" s="207">
        <f t="shared" si="6"/>
        <v>110.6</v>
      </c>
      <c r="N33" s="207">
        <f t="shared" si="6"/>
        <v>110.6</v>
      </c>
      <c r="O33" s="207">
        <f t="shared" si="6"/>
        <v>2.8</v>
      </c>
      <c r="P33" s="173">
        <f t="shared" si="6"/>
        <v>0</v>
      </c>
      <c r="Q33" s="173">
        <f t="shared" si="6"/>
        <v>127.2</v>
      </c>
      <c r="R33" s="173">
        <f t="shared" si="6"/>
        <v>146.30000000000001</v>
      </c>
      <c r="S33" s="371"/>
      <c r="T33" s="14">
        <f>SUM(T31)</f>
        <v>8</v>
      </c>
      <c r="U33" s="14">
        <f>SUM(U31)</f>
        <v>8</v>
      </c>
      <c r="V33" s="15">
        <f>SUM(V31)</f>
        <v>8</v>
      </c>
      <c r="W33" s="3"/>
      <c r="X33" s="29"/>
    </row>
    <row r="34" spans="1:28" ht="14.25" customHeight="1" x14ac:dyDescent="0.2">
      <c r="A34" s="413" t="s">
        <v>18</v>
      </c>
      <c r="B34" s="399" t="s">
        <v>18</v>
      </c>
      <c r="C34" s="386" t="s">
        <v>52</v>
      </c>
      <c r="D34" s="390" t="s">
        <v>53</v>
      </c>
      <c r="E34" s="377" t="s">
        <v>80</v>
      </c>
      <c r="F34" s="259" t="s">
        <v>157</v>
      </c>
      <c r="G34" s="377" t="s">
        <v>18</v>
      </c>
      <c r="H34" s="45" t="s">
        <v>151</v>
      </c>
      <c r="I34" s="107">
        <f>J34+L34</f>
        <v>107.5</v>
      </c>
      <c r="J34" s="107">
        <v>107.5</v>
      </c>
      <c r="K34" s="107">
        <v>103.7</v>
      </c>
      <c r="L34" s="108">
        <v>0</v>
      </c>
      <c r="M34" s="107">
        <f>N34+P34</f>
        <v>139.4</v>
      </c>
      <c r="N34" s="107">
        <v>139.4</v>
      </c>
      <c r="O34" s="107">
        <v>134.69999999999999</v>
      </c>
      <c r="P34" s="108">
        <v>0</v>
      </c>
      <c r="Q34" s="108">
        <v>160.30000000000001</v>
      </c>
      <c r="R34" s="108">
        <v>184.4</v>
      </c>
      <c r="S34" s="372" t="s">
        <v>54</v>
      </c>
      <c r="T34" s="446">
        <v>1</v>
      </c>
      <c r="U34" s="446">
        <v>1</v>
      </c>
      <c r="V34" s="418">
        <v>1</v>
      </c>
      <c r="W34" s="3"/>
      <c r="X34" s="29"/>
    </row>
    <row r="35" spans="1:28" ht="14.25" customHeight="1" x14ac:dyDescent="0.2">
      <c r="A35" s="402"/>
      <c r="B35" s="399"/>
      <c r="C35" s="393"/>
      <c r="D35" s="391"/>
      <c r="E35" s="397"/>
      <c r="F35" s="127"/>
      <c r="G35" s="397"/>
      <c r="H35" s="45" t="s">
        <v>63</v>
      </c>
      <c r="I35" s="107">
        <f>J35+L35</f>
        <v>123.9</v>
      </c>
      <c r="J35" s="107">
        <v>123.9</v>
      </c>
      <c r="K35" s="107">
        <v>121.73</v>
      </c>
      <c r="L35" s="108">
        <v>0</v>
      </c>
      <c r="M35" s="107">
        <f>N35+P35</f>
        <v>137.30000000000001</v>
      </c>
      <c r="N35" s="107">
        <v>137.30000000000001</v>
      </c>
      <c r="O35" s="107">
        <v>134.9</v>
      </c>
      <c r="P35" s="108">
        <v>0</v>
      </c>
      <c r="Q35" s="108">
        <v>157.9</v>
      </c>
      <c r="R35" s="108">
        <v>181.6</v>
      </c>
      <c r="S35" s="373"/>
      <c r="T35" s="447"/>
      <c r="U35" s="447"/>
      <c r="V35" s="419"/>
      <c r="W35" s="3"/>
      <c r="X35" s="36"/>
    </row>
    <row r="36" spans="1:28" ht="12.75" customHeight="1" x14ac:dyDescent="0.2">
      <c r="A36" s="403"/>
      <c r="B36" s="399"/>
      <c r="C36" s="387"/>
      <c r="D36" s="392"/>
      <c r="E36" s="398"/>
      <c r="F36" s="262"/>
      <c r="G36" s="398"/>
      <c r="H36" s="55" t="s">
        <v>13</v>
      </c>
      <c r="I36" s="207">
        <f t="shared" ref="I36:R36" si="7">SUM(I34:I35)</f>
        <v>231.4</v>
      </c>
      <c r="J36" s="173">
        <f t="shared" si="7"/>
        <v>231.4</v>
      </c>
      <c r="K36" s="207">
        <f t="shared" si="7"/>
        <v>225.43</v>
      </c>
      <c r="L36" s="173">
        <f t="shared" si="7"/>
        <v>0</v>
      </c>
      <c r="M36" s="207">
        <f t="shared" si="7"/>
        <v>276.70000000000005</v>
      </c>
      <c r="N36" s="207">
        <f t="shared" si="7"/>
        <v>276.70000000000005</v>
      </c>
      <c r="O36" s="207">
        <f t="shared" si="7"/>
        <v>269.60000000000002</v>
      </c>
      <c r="P36" s="173">
        <f t="shared" si="7"/>
        <v>0</v>
      </c>
      <c r="Q36" s="173">
        <f t="shared" si="7"/>
        <v>318.20000000000005</v>
      </c>
      <c r="R36" s="173">
        <f t="shared" si="7"/>
        <v>366</v>
      </c>
      <c r="S36" s="374"/>
      <c r="T36" s="14">
        <f>SUM(T34)</f>
        <v>1</v>
      </c>
      <c r="U36" s="14">
        <f>SUM(U34)</f>
        <v>1</v>
      </c>
      <c r="V36" s="15">
        <f>SUM(V34)</f>
        <v>1</v>
      </c>
      <c r="W36" s="3"/>
      <c r="X36" s="29"/>
    </row>
    <row r="37" spans="1:28" ht="11.25" customHeight="1" x14ac:dyDescent="0.2">
      <c r="A37" s="402" t="s">
        <v>18</v>
      </c>
      <c r="B37" s="441" t="s">
        <v>18</v>
      </c>
      <c r="C37" s="393" t="s">
        <v>87</v>
      </c>
      <c r="D37" s="391" t="s">
        <v>91</v>
      </c>
      <c r="E37" s="397" t="s">
        <v>79</v>
      </c>
      <c r="F37" s="98" t="s">
        <v>92</v>
      </c>
      <c r="G37" s="397" t="s">
        <v>124</v>
      </c>
      <c r="H37" s="56" t="s">
        <v>151</v>
      </c>
      <c r="I37" s="109">
        <f>J37+L37</f>
        <v>0</v>
      </c>
      <c r="J37" s="165">
        <v>0</v>
      </c>
      <c r="K37" s="109">
        <v>0</v>
      </c>
      <c r="L37" s="165">
        <v>0</v>
      </c>
      <c r="M37" s="109">
        <f>N37+P37</f>
        <v>0</v>
      </c>
      <c r="N37" s="109">
        <v>0</v>
      </c>
      <c r="O37" s="109">
        <v>0</v>
      </c>
      <c r="P37" s="165">
        <v>0</v>
      </c>
      <c r="Q37" s="165">
        <v>0</v>
      </c>
      <c r="R37" s="165">
        <v>0</v>
      </c>
      <c r="S37" s="373" t="s">
        <v>103</v>
      </c>
      <c r="T37" s="519">
        <v>23</v>
      </c>
      <c r="U37" s="519">
        <v>23</v>
      </c>
      <c r="V37" s="486">
        <v>23</v>
      </c>
      <c r="W37" s="3"/>
      <c r="X37" s="29"/>
    </row>
    <row r="38" spans="1:28" ht="11.25" customHeight="1" x14ac:dyDescent="0.2">
      <c r="A38" s="402"/>
      <c r="B38" s="399"/>
      <c r="C38" s="393"/>
      <c r="D38" s="391"/>
      <c r="E38" s="397"/>
      <c r="F38" s="130" t="s">
        <v>92</v>
      </c>
      <c r="G38" s="397"/>
      <c r="H38" s="56" t="s">
        <v>94</v>
      </c>
      <c r="I38" s="109">
        <f>J38+L38</f>
        <v>0</v>
      </c>
      <c r="J38" s="165">
        <v>0</v>
      </c>
      <c r="K38" s="109">
        <v>0</v>
      </c>
      <c r="L38" s="165">
        <v>0</v>
      </c>
      <c r="M38" s="125">
        <f>N38+P38</f>
        <v>0</v>
      </c>
      <c r="N38" s="125">
        <v>0</v>
      </c>
      <c r="O38" s="125">
        <v>0</v>
      </c>
      <c r="P38" s="126">
        <v>0</v>
      </c>
      <c r="Q38" s="126">
        <v>0</v>
      </c>
      <c r="R38" s="126">
        <v>0</v>
      </c>
      <c r="S38" s="373"/>
      <c r="T38" s="519"/>
      <c r="U38" s="519"/>
      <c r="V38" s="486"/>
      <c r="W38" s="3"/>
      <c r="X38" s="29"/>
    </row>
    <row r="39" spans="1:28" ht="11.25" customHeight="1" x14ac:dyDescent="0.2">
      <c r="A39" s="402"/>
      <c r="B39" s="399"/>
      <c r="C39" s="393"/>
      <c r="D39" s="391"/>
      <c r="E39" s="397"/>
      <c r="F39" s="130" t="s">
        <v>92</v>
      </c>
      <c r="G39" s="397"/>
      <c r="H39" s="56" t="s">
        <v>63</v>
      </c>
      <c r="I39" s="107">
        <f>J39+L39</f>
        <v>0</v>
      </c>
      <c r="J39" s="108">
        <v>0</v>
      </c>
      <c r="K39" s="107">
        <v>0</v>
      </c>
      <c r="L39" s="108">
        <v>0</v>
      </c>
      <c r="M39" s="169">
        <f>N39+P39</f>
        <v>0</v>
      </c>
      <c r="N39" s="169">
        <v>0</v>
      </c>
      <c r="O39" s="169">
        <v>0</v>
      </c>
      <c r="P39" s="170">
        <v>0</v>
      </c>
      <c r="Q39" s="170">
        <v>0</v>
      </c>
      <c r="R39" s="170">
        <v>0</v>
      </c>
      <c r="S39" s="373"/>
      <c r="T39" s="519"/>
      <c r="U39" s="519"/>
      <c r="V39" s="486"/>
      <c r="W39" s="3"/>
      <c r="X39" s="29"/>
    </row>
    <row r="40" spans="1:28" ht="11.25" customHeight="1" x14ac:dyDescent="0.2">
      <c r="A40" s="402"/>
      <c r="B40" s="399"/>
      <c r="C40" s="393"/>
      <c r="D40" s="391"/>
      <c r="E40" s="397"/>
      <c r="F40" s="177" t="s">
        <v>92</v>
      </c>
      <c r="G40" s="397"/>
      <c r="H40" s="211" t="s">
        <v>89</v>
      </c>
      <c r="I40" s="125">
        <f>J40+L40</f>
        <v>64.22</v>
      </c>
      <c r="J40" s="126">
        <v>64.22</v>
      </c>
      <c r="K40" s="125">
        <v>2.4649999999999999</v>
      </c>
      <c r="L40" s="126">
        <v>0</v>
      </c>
      <c r="M40" s="125">
        <f>N40+P40</f>
        <v>48.2</v>
      </c>
      <c r="N40" s="125">
        <v>48.2</v>
      </c>
      <c r="O40" s="125">
        <v>0</v>
      </c>
      <c r="P40" s="126">
        <v>0</v>
      </c>
      <c r="Q40" s="126">
        <v>48.2</v>
      </c>
      <c r="R40" s="126">
        <v>48.2</v>
      </c>
      <c r="S40" s="373"/>
      <c r="T40" s="519"/>
      <c r="U40" s="519"/>
      <c r="V40" s="486"/>
      <c r="W40" s="3"/>
      <c r="X40" s="29"/>
    </row>
    <row r="41" spans="1:28" ht="11.25" customHeight="1" x14ac:dyDescent="0.2">
      <c r="A41" s="402"/>
      <c r="B41" s="399"/>
      <c r="C41" s="393"/>
      <c r="D41" s="391"/>
      <c r="E41" s="397"/>
      <c r="F41" s="130" t="s">
        <v>179</v>
      </c>
      <c r="G41" s="397"/>
      <c r="H41" s="211" t="s">
        <v>89</v>
      </c>
      <c r="I41" s="125">
        <f>J41+L41</f>
        <v>0</v>
      </c>
      <c r="J41" s="126">
        <v>0</v>
      </c>
      <c r="K41" s="125">
        <v>0</v>
      </c>
      <c r="L41" s="126">
        <v>0</v>
      </c>
      <c r="M41" s="125">
        <f>N41+P41</f>
        <v>0</v>
      </c>
      <c r="N41" s="125">
        <v>0</v>
      </c>
      <c r="O41" s="125">
        <v>0</v>
      </c>
      <c r="P41" s="126">
        <v>0</v>
      </c>
      <c r="Q41" s="126">
        <v>0</v>
      </c>
      <c r="R41" s="126">
        <v>0</v>
      </c>
      <c r="S41" s="373"/>
      <c r="T41" s="449"/>
      <c r="U41" s="449"/>
      <c r="V41" s="432"/>
      <c r="W41" s="3"/>
      <c r="X41" s="29"/>
    </row>
    <row r="42" spans="1:28" ht="11.25" customHeight="1" thickBot="1" x14ac:dyDescent="0.25">
      <c r="A42" s="403"/>
      <c r="B42" s="399"/>
      <c r="C42" s="387"/>
      <c r="D42" s="515"/>
      <c r="E42" s="511"/>
      <c r="F42" s="131"/>
      <c r="G42" s="511"/>
      <c r="H42" s="55" t="s">
        <v>13</v>
      </c>
      <c r="I42" s="292">
        <f t="shared" ref="I42:R42" si="8">SUM(I37:I41)</f>
        <v>64.22</v>
      </c>
      <c r="J42" s="293">
        <f t="shared" si="8"/>
        <v>64.22</v>
      </c>
      <c r="K42" s="292">
        <f t="shared" si="8"/>
        <v>2.4649999999999999</v>
      </c>
      <c r="L42" s="293">
        <f t="shared" si="8"/>
        <v>0</v>
      </c>
      <c r="M42" s="171">
        <f t="shared" si="8"/>
        <v>48.2</v>
      </c>
      <c r="N42" s="171">
        <f t="shared" si="8"/>
        <v>48.2</v>
      </c>
      <c r="O42" s="171">
        <f t="shared" si="8"/>
        <v>0</v>
      </c>
      <c r="P42" s="172">
        <f t="shared" si="8"/>
        <v>0</v>
      </c>
      <c r="Q42" s="172">
        <f t="shared" si="8"/>
        <v>48.2</v>
      </c>
      <c r="R42" s="172">
        <f t="shared" si="8"/>
        <v>48.2</v>
      </c>
      <c r="S42" s="507"/>
      <c r="T42" s="53">
        <f>SUM(T37:T38)</f>
        <v>23</v>
      </c>
      <c r="U42" s="53">
        <f>SUM(U37:U38)</f>
        <v>23</v>
      </c>
      <c r="V42" s="54">
        <f>SUM(V37:V38)</f>
        <v>23</v>
      </c>
      <c r="W42" s="3"/>
      <c r="X42" s="29"/>
    </row>
    <row r="43" spans="1:28" ht="14.25" customHeight="1" thickBot="1" x14ac:dyDescent="0.25">
      <c r="A43" s="188" t="s">
        <v>18</v>
      </c>
      <c r="B43" s="185" t="s">
        <v>18</v>
      </c>
      <c r="C43" s="512" t="s">
        <v>14</v>
      </c>
      <c r="D43" s="512"/>
      <c r="E43" s="512"/>
      <c r="F43" s="512"/>
      <c r="G43" s="512"/>
      <c r="H43" s="513"/>
      <c r="I43" s="164">
        <f t="shared" ref="I43:R43" si="9">SUM(I22,I30,I33,I36,I42)</f>
        <v>11154.129999999997</v>
      </c>
      <c r="J43" s="164">
        <f t="shared" si="9"/>
        <v>11094.830999999996</v>
      </c>
      <c r="K43" s="164">
        <f t="shared" si="9"/>
        <v>9062.112000000001</v>
      </c>
      <c r="L43" s="281">
        <f t="shared" si="9"/>
        <v>59.298999999999992</v>
      </c>
      <c r="M43" s="164">
        <f t="shared" si="9"/>
        <v>13189.700000000004</v>
      </c>
      <c r="N43" s="164">
        <f t="shared" si="9"/>
        <v>13078.100000000004</v>
      </c>
      <c r="O43" s="164">
        <f t="shared" si="9"/>
        <v>10020.800000000001</v>
      </c>
      <c r="P43" s="281">
        <f t="shared" si="9"/>
        <v>111.6</v>
      </c>
      <c r="Q43" s="281">
        <f t="shared" si="9"/>
        <v>14798.8</v>
      </c>
      <c r="R43" s="281">
        <f t="shared" si="9"/>
        <v>16966.800000000003</v>
      </c>
      <c r="S43" s="7" t="s">
        <v>21</v>
      </c>
      <c r="T43" s="7" t="s">
        <v>21</v>
      </c>
      <c r="U43" s="7" t="s">
        <v>21</v>
      </c>
      <c r="V43" s="8" t="s">
        <v>21</v>
      </c>
    </row>
    <row r="44" spans="1:28" ht="14.25" customHeight="1" thickBot="1" x14ac:dyDescent="0.25">
      <c r="A44" s="46" t="s">
        <v>18</v>
      </c>
      <c r="B44" s="186">
        <v>2</v>
      </c>
      <c r="C44" s="479" t="s">
        <v>81</v>
      </c>
      <c r="D44" s="480"/>
      <c r="E44" s="480"/>
      <c r="F44" s="480"/>
      <c r="G44" s="480"/>
      <c r="H44" s="480"/>
      <c r="I44" s="480"/>
      <c r="J44" s="480"/>
      <c r="K44" s="480"/>
      <c r="L44" s="480"/>
      <c r="M44" s="514"/>
      <c r="N44" s="514"/>
      <c r="O44" s="514"/>
      <c r="P44" s="514"/>
      <c r="Q44" s="480"/>
      <c r="R44" s="480"/>
      <c r="S44" s="480"/>
      <c r="T44" s="480"/>
      <c r="U44" s="480"/>
      <c r="V44" s="481"/>
      <c r="W44" s="3"/>
      <c r="X44" s="57"/>
    </row>
    <row r="45" spans="1:28" ht="14.25" customHeight="1" x14ac:dyDescent="0.2">
      <c r="A45" s="467" t="s">
        <v>18</v>
      </c>
      <c r="B45" s="470" t="s">
        <v>20</v>
      </c>
      <c r="C45" s="505" t="s">
        <v>18</v>
      </c>
      <c r="D45" s="411" t="s">
        <v>45</v>
      </c>
      <c r="E45" s="416" t="s">
        <v>148</v>
      </c>
      <c r="F45" s="132" t="s">
        <v>158</v>
      </c>
      <c r="G45" s="375" t="s">
        <v>150</v>
      </c>
      <c r="H45" s="79" t="s">
        <v>151</v>
      </c>
      <c r="I45" s="294">
        <f t="shared" ref="I45:I50" si="10">J45+L45</f>
        <v>67.900000000000006</v>
      </c>
      <c r="J45" s="294">
        <v>67.900000000000006</v>
      </c>
      <c r="K45" s="294">
        <v>66.900000000000006</v>
      </c>
      <c r="L45" s="180">
        <v>0</v>
      </c>
      <c r="M45" s="294">
        <f t="shared" ref="M45:M50" si="11">N45+P45</f>
        <v>64.8</v>
      </c>
      <c r="N45" s="294">
        <v>64.8</v>
      </c>
      <c r="O45" s="294">
        <v>63.9</v>
      </c>
      <c r="P45" s="180">
        <v>0</v>
      </c>
      <c r="Q45" s="180">
        <v>74.5</v>
      </c>
      <c r="R45" s="180">
        <v>85.7</v>
      </c>
      <c r="S45" s="520" t="s">
        <v>84</v>
      </c>
      <c r="T45" s="306">
        <v>1200</v>
      </c>
      <c r="U45" s="80">
        <v>1200</v>
      </c>
      <c r="V45" s="81">
        <v>1200</v>
      </c>
      <c r="W45" s="163"/>
      <c r="X45" s="163"/>
      <c r="Y45" s="163"/>
      <c r="Z45" s="163"/>
      <c r="AA45" s="163"/>
      <c r="AB45" s="163"/>
    </row>
    <row r="46" spans="1:28" ht="16.5" customHeight="1" x14ac:dyDescent="0.2">
      <c r="A46" s="400"/>
      <c r="B46" s="399"/>
      <c r="C46" s="501"/>
      <c r="D46" s="412"/>
      <c r="E46" s="397"/>
      <c r="F46" s="134" t="s">
        <v>100</v>
      </c>
      <c r="G46" s="376"/>
      <c r="H46" s="45" t="s">
        <v>63</v>
      </c>
      <c r="I46" s="109">
        <f t="shared" si="10"/>
        <v>414.28</v>
      </c>
      <c r="J46" s="109">
        <v>414.28</v>
      </c>
      <c r="K46" s="109">
        <v>371.98</v>
      </c>
      <c r="L46" s="165">
        <v>0</v>
      </c>
      <c r="M46" s="107">
        <f t="shared" si="11"/>
        <v>565.5</v>
      </c>
      <c r="N46" s="107">
        <v>565.5</v>
      </c>
      <c r="O46" s="107">
        <v>478.2</v>
      </c>
      <c r="P46" s="108">
        <v>0</v>
      </c>
      <c r="Q46" s="108">
        <v>655.9</v>
      </c>
      <c r="R46" s="108">
        <v>754.3</v>
      </c>
      <c r="S46" s="374"/>
      <c r="T46" s="307">
        <f>SUM(T45)</f>
        <v>1200</v>
      </c>
      <c r="U46" s="104">
        <f>SUM(U45)</f>
        <v>1200</v>
      </c>
      <c r="V46" s="105">
        <f>SUM(V45)</f>
        <v>1200</v>
      </c>
      <c r="W46" s="163"/>
      <c r="X46" s="163"/>
      <c r="Y46" s="163"/>
      <c r="Z46" s="163"/>
      <c r="AA46" s="163"/>
      <c r="AB46" s="163"/>
    </row>
    <row r="47" spans="1:28" ht="12" customHeight="1" x14ac:dyDescent="0.2">
      <c r="A47" s="400"/>
      <c r="B47" s="399"/>
      <c r="C47" s="501"/>
      <c r="D47" s="412"/>
      <c r="E47" s="397"/>
      <c r="F47" s="134" t="s">
        <v>102</v>
      </c>
      <c r="G47" s="376"/>
      <c r="H47" s="45" t="s">
        <v>64</v>
      </c>
      <c r="I47" s="109">
        <f t="shared" si="10"/>
        <v>19.5</v>
      </c>
      <c r="J47" s="109">
        <v>19.5</v>
      </c>
      <c r="K47" s="109">
        <v>0</v>
      </c>
      <c r="L47" s="165">
        <v>0</v>
      </c>
      <c r="M47" s="107">
        <f t="shared" si="11"/>
        <v>19.5</v>
      </c>
      <c r="N47" s="107">
        <v>19.5</v>
      </c>
      <c r="O47" s="107">
        <v>0</v>
      </c>
      <c r="P47" s="108">
        <v>0</v>
      </c>
      <c r="Q47" s="108">
        <v>19.5</v>
      </c>
      <c r="R47" s="108">
        <v>19.5</v>
      </c>
      <c r="S47" s="372" t="s">
        <v>85</v>
      </c>
      <c r="T47" s="368">
        <v>180</v>
      </c>
      <c r="U47" s="450">
        <v>180</v>
      </c>
      <c r="V47" s="516">
        <v>180</v>
      </c>
      <c r="W47" s="163"/>
      <c r="X47" s="163"/>
      <c r="Y47" s="163"/>
      <c r="Z47" s="163"/>
      <c r="AA47" s="163"/>
      <c r="AB47" s="163"/>
    </row>
    <row r="48" spans="1:28" ht="12" customHeight="1" x14ac:dyDescent="0.2">
      <c r="A48" s="401"/>
      <c r="B48" s="504"/>
      <c r="C48" s="386"/>
      <c r="D48" s="390"/>
      <c r="E48" s="397"/>
      <c r="F48" s="135" t="s">
        <v>147</v>
      </c>
      <c r="G48" s="377"/>
      <c r="H48" s="45" t="s">
        <v>89</v>
      </c>
      <c r="I48" s="109">
        <f t="shared" si="10"/>
        <v>16.611000000000001</v>
      </c>
      <c r="J48" s="107">
        <v>16.611000000000001</v>
      </c>
      <c r="K48" s="107">
        <v>16.181000000000001</v>
      </c>
      <c r="L48" s="108">
        <v>0</v>
      </c>
      <c r="M48" s="107">
        <f t="shared" si="11"/>
        <v>18.54</v>
      </c>
      <c r="N48" s="107">
        <v>18.54</v>
      </c>
      <c r="O48" s="107">
        <v>18.27</v>
      </c>
      <c r="P48" s="108">
        <v>0</v>
      </c>
      <c r="Q48" s="108">
        <v>20.09</v>
      </c>
      <c r="R48" s="108">
        <v>20.09</v>
      </c>
      <c r="S48" s="373"/>
      <c r="T48" s="369"/>
      <c r="U48" s="451"/>
      <c r="V48" s="517"/>
      <c r="W48" s="163"/>
      <c r="X48" s="163"/>
      <c r="Y48" s="163"/>
      <c r="Z48" s="163"/>
      <c r="AA48" s="163"/>
      <c r="AB48" s="163"/>
    </row>
    <row r="49" spans="1:28" ht="12" customHeight="1" x14ac:dyDescent="0.2">
      <c r="A49" s="401"/>
      <c r="B49" s="504"/>
      <c r="C49" s="386"/>
      <c r="D49" s="390"/>
      <c r="E49" s="397"/>
      <c r="F49" s="256" t="s">
        <v>92</v>
      </c>
      <c r="G49" s="377"/>
      <c r="H49" s="45" t="s">
        <v>89</v>
      </c>
      <c r="I49" s="109">
        <f t="shared" si="10"/>
        <v>16.5</v>
      </c>
      <c r="J49" s="107">
        <v>16.5</v>
      </c>
      <c r="K49" s="107">
        <v>0</v>
      </c>
      <c r="L49" s="108">
        <v>0</v>
      </c>
      <c r="M49" s="107">
        <f t="shared" si="11"/>
        <v>8.4</v>
      </c>
      <c r="N49" s="107">
        <v>8.4</v>
      </c>
      <c r="O49" s="107">
        <v>0</v>
      </c>
      <c r="P49" s="108">
        <v>0</v>
      </c>
      <c r="Q49" s="108">
        <v>8.4</v>
      </c>
      <c r="R49" s="108">
        <v>8.4</v>
      </c>
      <c r="S49" s="373"/>
      <c r="T49" s="369"/>
      <c r="U49" s="451"/>
      <c r="V49" s="517"/>
      <c r="W49" s="163"/>
      <c r="X49" s="163"/>
      <c r="Y49" s="163"/>
      <c r="Z49" s="163"/>
      <c r="AA49" s="163"/>
      <c r="AB49" s="163"/>
    </row>
    <row r="50" spans="1:28" ht="12" customHeight="1" x14ac:dyDescent="0.2">
      <c r="A50" s="401"/>
      <c r="B50" s="504"/>
      <c r="C50" s="386"/>
      <c r="D50" s="390"/>
      <c r="E50" s="397"/>
      <c r="F50" s="215" t="s">
        <v>200</v>
      </c>
      <c r="G50" s="377"/>
      <c r="H50" s="212" t="s">
        <v>89</v>
      </c>
      <c r="I50" s="109">
        <f t="shared" si="10"/>
        <v>0.46600000000000003</v>
      </c>
      <c r="J50" s="213">
        <v>0.46600000000000003</v>
      </c>
      <c r="K50" s="213">
        <v>0.46600000000000003</v>
      </c>
      <c r="L50" s="295">
        <v>0</v>
      </c>
      <c r="M50" s="107">
        <f t="shared" si="11"/>
        <v>0</v>
      </c>
      <c r="N50" s="213">
        <v>0</v>
      </c>
      <c r="O50" s="213">
        <v>0</v>
      </c>
      <c r="P50" s="295">
        <v>0</v>
      </c>
      <c r="Q50" s="295">
        <v>0</v>
      </c>
      <c r="R50" s="295">
        <v>0</v>
      </c>
      <c r="S50" s="373"/>
      <c r="T50" s="370"/>
      <c r="U50" s="452"/>
      <c r="V50" s="518"/>
      <c r="W50" s="163"/>
      <c r="X50" s="163"/>
      <c r="Y50" s="163"/>
      <c r="Z50" s="163"/>
      <c r="AA50" s="163"/>
      <c r="AB50" s="163"/>
    </row>
    <row r="51" spans="1:28" ht="12" customHeight="1" x14ac:dyDescent="0.2">
      <c r="A51" s="400"/>
      <c r="B51" s="399"/>
      <c r="C51" s="501"/>
      <c r="D51" s="412"/>
      <c r="E51" s="398"/>
      <c r="F51" s="263"/>
      <c r="G51" s="376"/>
      <c r="H51" s="44" t="s">
        <v>13</v>
      </c>
      <c r="I51" s="207">
        <f t="shared" ref="I51:R51" si="12">SUM(I45:I50)</f>
        <v>535.25699999999995</v>
      </c>
      <c r="J51" s="207">
        <f t="shared" si="12"/>
        <v>535.25699999999995</v>
      </c>
      <c r="K51" s="207">
        <f t="shared" si="12"/>
        <v>455.52699999999999</v>
      </c>
      <c r="L51" s="173">
        <f t="shared" si="12"/>
        <v>0</v>
      </c>
      <c r="M51" s="207">
        <f t="shared" si="12"/>
        <v>676.7399999999999</v>
      </c>
      <c r="N51" s="207">
        <f t="shared" si="12"/>
        <v>676.7399999999999</v>
      </c>
      <c r="O51" s="207">
        <f t="shared" si="12"/>
        <v>560.37</v>
      </c>
      <c r="P51" s="173">
        <f t="shared" si="12"/>
        <v>0</v>
      </c>
      <c r="Q51" s="173">
        <f t="shared" si="12"/>
        <v>778.39</v>
      </c>
      <c r="R51" s="173">
        <f t="shared" si="12"/>
        <v>887.99</v>
      </c>
      <c r="S51" s="374"/>
      <c r="T51" s="308">
        <f>SUM(T47)</f>
        <v>180</v>
      </c>
      <c r="U51" s="14">
        <f>SUM(U47)</f>
        <v>180</v>
      </c>
      <c r="V51" s="15">
        <f>SUM(V47)</f>
        <v>180</v>
      </c>
      <c r="W51" s="3"/>
    </row>
    <row r="52" spans="1:28" ht="18" customHeight="1" x14ac:dyDescent="0.2">
      <c r="A52" s="468" t="s">
        <v>18</v>
      </c>
      <c r="B52" s="441" t="s">
        <v>20</v>
      </c>
      <c r="C52" s="387" t="s">
        <v>20</v>
      </c>
      <c r="D52" s="414" t="s">
        <v>22</v>
      </c>
      <c r="E52" s="397" t="s">
        <v>31</v>
      </c>
      <c r="F52" s="128" t="s">
        <v>152</v>
      </c>
      <c r="G52" s="398" t="s">
        <v>235</v>
      </c>
      <c r="H52" s="51" t="s">
        <v>63</v>
      </c>
      <c r="I52" s="109">
        <f>J52+L52</f>
        <v>86.3</v>
      </c>
      <c r="J52" s="109">
        <v>86.3</v>
      </c>
      <c r="K52" s="109">
        <v>0</v>
      </c>
      <c r="L52" s="165">
        <v>0</v>
      </c>
      <c r="M52" s="109">
        <f>N52+P52</f>
        <v>107.5</v>
      </c>
      <c r="N52" s="109">
        <v>107.5</v>
      </c>
      <c r="O52" s="109">
        <v>0</v>
      </c>
      <c r="P52" s="165">
        <v>0</v>
      </c>
      <c r="Q52" s="165">
        <v>116.8</v>
      </c>
      <c r="R52" s="165">
        <v>130.1</v>
      </c>
      <c r="S52" s="374" t="s">
        <v>23</v>
      </c>
      <c r="T52" s="309">
        <v>275</v>
      </c>
      <c r="U52" s="255">
        <v>275</v>
      </c>
      <c r="V52" s="287">
        <v>275</v>
      </c>
      <c r="W52" s="3"/>
      <c r="X52" s="29"/>
      <c r="Y52" s="29"/>
      <c r="Z52" s="29"/>
      <c r="AA52" s="29"/>
    </row>
    <row r="53" spans="1:28" ht="19.5" customHeight="1" x14ac:dyDescent="0.2">
      <c r="A53" s="400"/>
      <c r="B53" s="399"/>
      <c r="C53" s="501"/>
      <c r="D53" s="415"/>
      <c r="E53" s="398"/>
      <c r="F53" s="260"/>
      <c r="G53" s="376"/>
      <c r="H53" s="44" t="s">
        <v>13</v>
      </c>
      <c r="I53" s="207">
        <f>SUM(I52)</f>
        <v>86.3</v>
      </c>
      <c r="J53" s="207">
        <f>SUM(J52)</f>
        <v>86.3</v>
      </c>
      <c r="K53" s="207">
        <f t="shared" ref="K53:R53" si="13">SUM(K52)</f>
        <v>0</v>
      </c>
      <c r="L53" s="173">
        <f t="shared" si="13"/>
        <v>0</v>
      </c>
      <c r="M53" s="207">
        <f>SUM(M52)</f>
        <v>107.5</v>
      </c>
      <c r="N53" s="207">
        <f t="shared" si="13"/>
        <v>107.5</v>
      </c>
      <c r="O53" s="207">
        <f t="shared" si="13"/>
        <v>0</v>
      </c>
      <c r="P53" s="173">
        <f>SUM(P52)</f>
        <v>0</v>
      </c>
      <c r="Q53" s="173">
        <f>SUM(Q52)</f>
        <v>116.8</v>
      </c>
      <c r="R53" s="173">
        <f t="shared" si="13"/>
        <v>130.1</v>
      </c>
      <c r="S53" s="506"/>
      <c r="T53" s="266">
        <f>SUM(T52:T52)</f>
        <v>275</v>
      </c>
      <c r="U53" s="14">
        <f>SUM(U52:U52)</f>
        <v>275</v>
      </c>
      <c r="V53" s="15">
        <f>SUM(V52:V52)</f>
        <v>275</v>
      </c>
      <c r="W53" s="3"/>
    </row>
    <row r="54" spans="1:28" s="13" customFormat="1" ht="13.5" customHeight="1" x14ac:dyDescent="0.2">
      <c r="A54" s="554" t="s">
        <v>18</v>
      </c>
      <c r="B54" s="521" t="s">
        <v>20</v>
      </c>
      <c r="C54" s="442">
        <v>3</v>
      </c>
      <c r="D54" s="412" t="s">
        <v>145</v>
      </c>
      <c r="E54" s="380" t="s">
        <v>60</v>
      </c>
      <c r="F54" s="264" t="s">
        <v>98</v>
      </c>
      <c r="G54" s="436" t="s">
        <v>78</v>
      </c>
      <c r="H54" s="47" t="s">
        <v>151</v>
      </c>
      <c r="I54" s="107">
        <f>J54+L54</f>
        <v>295.10000000000002</v>
      </c>
      <c r="J54" s="107">
        <v>295.10000000000002</v>
      </c>
      <c r="K54" s="107">
        <v>288</v>
      </c>
      <c r="L54" s="108">
        <v>0</v>
      </c>
      <c r="M54" s="107">
        <f>N54+P54</f>
        <v>278.2</v>
      </c>
      <c r="N54" s="107">
        <v>278.2</v>
      </c>
      <c r="O54" s="107">
        <v>271.60000000000002</v>
      </c>
      <c r="P54" s="108">
        <v>0</v>
      </c>
      <c r="Q54" s="108">
        <v>319.89999999999998</v>
      </c>
      <c r="R54" s="108">
        <v>367.9</v>
      </c>
      <c r="S54" s="485" t="s">
        <v>59</v>
      </c>
      <c r="T54" s="356">
        <v>35</v>
      </c>
      <c r="U54" s="358">
        <v>35</v>
      </c>
      <c r="V54" s="366">
        <v>35</v>
      </c>
      <c r="W54" s="12"/>
    </row>
    <row r="55" spans="1:28" s="13" customFormat="1" ht="13.5" customHeight="1" x14ac:dyDescent="0.2">
      <c r="A55" s="555"/>
      <c r="B55" s="522"/>
      <c r="C55" s="443"/>
      <c r="D55" s="390"/>
      <c r="E55" s="381"/>
      <c r="F55" s="99" t="s">
        <v>88</v>
      </c>
      <c r="G55" s="437"/>
      <c r="H55" s="48" t="s">
        <v>63</v>
      </c>
      <c r="I55" s="107">
        <f>J55+L55</f>
        <v>40.1</v>
      </c>
      <c r="J55" s="107">
        <v>40.1</v>
      </c>
      <c r="K55" s="107">
        <v>26</v>
      </c>
      <c r="L55" s="108">
        <v>0</v>
      </c>
      <c r="M55" s="107">
        <f>N55</f>
        <v>130</v>
      </c>
      <c r="N55" s="107">
        <v>130</v>
      </c>
      <c r="O55" s="107">
        <v>90</v>
      </c>
      <c r="P55" s="108">
        <v>0</v>
      </c>
      <c r="Q55" s="108">
        <v>149.5</v>
      </c>
      <c r="R55" s="108">
        <v>171.9</v>
      </c>
      <c r="S55" s="485"/>
      <c r="T55" s="357"/>
      <c r="U55" s="359"/>
      <c r="V55" s="367"/>
      <c r="W55" s="12"/>
    </row>
    <row r="56" spans="1:28" s="13" customFormat="1" ht="13.5" customHeight="1" x14ac:dyDescent="0.2">
      <c r="A56" s="555"/>
      <c r="B56" s="522"/>
      <c r="C56" s="443"/>
      <c r="D56" s="390"/>
      <c r="E56" s="381"/>
      <c r="F56" s="100"/>
      <c r="G56" s="437"/>
      <c r="H56" s="48" t="s">
        <v>65</v>
      </c>
      <c r="I56" s="107">
        <f>J56+L56</f>
        <v>282.7</v>
      </c>
      <c r="J56" s="107">
        <v>282.7</v>
      </c>
      <c r="K56" s="107">
        <v>223</v>
      </c>
      <c r="L56" s="108">
        <v>0</v>
      </c>
      <c r="M56" s="107">
        <f>N56+P56</f>
        <v>240</v>
      </c>
      <c r="N56" s="107">
        <v>240</v>
      </c>
      <c r="O56" s="107">
        <v>200</v>
      </c>
      <c r="P56" s="108">
        <v>0</v>
      </c>
      <c r="Q56" s="108">
        <v>240</v>
      </c>
      <c r="R56" s="108">
        <v>240</v>
      </c>
      <c r="S56" s="485"/>
      <c r="T56" s="357"/>
      <c r="U56" s="359"/>
      <c r="V56" s="367"/>
      <c r="W56" s="12"/>
    </row>
    <row r="57" spans="1:28" s="13" customFormat="1" ht="13.5" customHeight="1" x14ac:dyDescent="0.2">
      <c r="A57" s="555"/>
      <c r="B57" s="522"/>
      <c r="C57" s="443"/>
      <c r="D57" s="390"/>
      <c r="E57" s="381"/>
      <c r="F57" s="100"/>
      <c r="G57" s="437"/>
      <c r="H57" s="47" t="s">
        <v>64</v>
      </c>
      <c r="I57" s="107">
        <f>J57+L57</f>
        <v>1</v>
      </c>
      <c r="J57" s="107">
        <v>1</v>
      </c>
      <c r="K57" s="107">
        <v>0</v>
      </c>
      <c r="L57" s="108">
        <v>0</v>
      </c>
      <c r="M57" s="107">
        <f>N57+P57</f>
        <v>1</v>
      </c>
      <c r="N57" s="107">
        <v>1</v>
      </c>
      <c r="O57" s="107">
        <v>0</v>
      </c>
      <c r="P57" s="108">
        <v>0</v>
      </c>
      <c r="Q57" s="108">
        <v>1</v>
      </c>
      <c r="R57" s="108">
        <v>1</v>
      </c>
      <c r="S57" s="485"/>
      <c r="T57" s="357"/>
      <c r="U57" s="359"/>
      <c r="V57" s="367"/>
      <c r="W57" s="12"/>
    </row>
    <row r="58" spans="1:28" s="13" customFormat="1" ht="13.5" customHeight="1" x14ac:dyDescent="0.2">
      <c r="A58" s="554"/>
      <c r="B58" s="521"/>
      <c r="C58" s="442"/>
      <c r="D58" s="412"/>
      <c r="E58" s="382"/>
      <c r="F58" s="265"/>
      <c r="G58" s="438"/>
      <c r="H58" s="44" t="s">
        <v>13</v>
      </c>
      <c r="I58" s="207">
        <f t="shared" ref="I58:R58" si="14">SUM(I54:I57)</f>
        <v>618.90000000000009</v>
      </c>
      <c r="J58" s="207">
        <f t="shared" si="14"/>
        <v>618.90000000000009</v>
      </c>
      <c r="K58" s="207">
        <f t="shared" si="14"/>
        <v>537</v>
      </c>
      <c r="L58" s="173">
        <f t="shared" si="14"/>
        <v>0</v>
      </c>
      <c r="M58" s="207">
        <f t="shared" si="14"/>
        <v>649.20000000000005</v>
      </c>
      <c r="N58" s="207">
        <f t="shared" si="14"/>
        <v>649.20000000000005</v>
      </c>
      <c r="O58" s="207">
        <f t="shared" si="14"/>
        <v>561.6</v>
      </c>
      <c r="P58" s="173">
        <f t="shared" si="14"/>
        <v>0</v>
      </c>
      <c r="Q58" s="173">
        <f t="shared" si="14"/>
        <v>710.4</v>
      </c>
      <c r="R58" s="173">
        <f t="shared" si="14"/>
        <v>780.8</v>
      </c>
      <c r="S58" s="485"/>
      <c r="T58" s="266">
        <f>SUM(T54:T54)</f>
        <v>35</v>
      </c>
      <c r="U58" s="14">
        <f>SUM(U54:U54)</f>
        <v>35</v>
      </c>
      <c r="V58" s="15">
        <f>SUM(V54:V54)</f>
        <v>35</v>
      </c>
      <c r="W58" s="12"/>
      <c r="Y58" s="58"/>
    </row>
    <row r="59" spans="1:28" s="13" customFormat="1" ht="14.25" hidden="1" customHeight="1" x14ac:dyDescent="0.2">
      <c r="A59" s="546" t="s">
        <v>18</v>
      </c>
      <c r="B59" s="423" t="s">
        <v>20</v>
      </c>
      <c r="C59" s="523">
        <v>4</v>
      </c>
      <c r="D59" s="383" t="s">
        <v>122</v>
      </c>
      <c r="E59" s="380" t="s">
        <v>60</v>
      </c>
      <c r="F59" s="252"/>
      <c r="G59" s="436" t="s">
        <v>109</v>
      </c>
      <c r="H59" s="62" t="s">
        <v>94</v>
      </c>
      <c r="I59" s="107">
        <f>J59+L59</f>
        <v>0</v>
      </c>
      <c r="J59" s="107">
        <v>0</v>
      </c>
      <c r="K59" s="107">
        <v>0</v>
      </c>
      <c r="L59" s="108">
        <v>0</v>
      </c>
      <c r="M59" s="107">
        <f>N59+P59</f>
        <v>0</v>
      </c>
      <c r="N59" s="125">
        <v>0</v>
      </c>
      <c r="O59" s="125">
        <v>0</v>
      </c>
      <c r="P59" s="108">
        <v>0</v>
      </c>
      <c r="Q59" s="108">
        <v>0</v>
      </c>
      <c r="R59" s="108">
        <v>0</v>
      </c>
      <c r="S59" s="372" t="s">
        <v>108</v>
      </c>
      <c r="T59" s="433">
        <v>0</v>
      </c>
      <c r="U59" s="448">
        <v>0</v>
      </c>
      <c r="V59" s="431">
        <v>0</v>
      </c>
      <c r="W59" s="12"/>
      <c r="Y59" s="58"/>
    </row>
    <row r="60" spans="1:28" s="13" customFormat="1" ht="12.75" hidden="1" customHeight="1" x14ac:dyDescent="0.2">
      <c r="A60" s="547"/>
      <c r="B60" s="424"/>
      <c r="C60" s="524"/>
      <c r="D60" s="384"/>
      <c r="E60" s="381"/>
      <c r="F60" s="100" t="s">
        <v>111</v>
      </c>
      <c r="G60" s="437"/>
      <c r="H60" s="62" t="s">
        <v>63</v>
      </c>
      <c r="I60" s="107">
        <f>J60+L60</f>
        <v>0</v>
      </c>
      <c r="J60" s="107">
        <v>0</v>
      </c>
      <c r="K60" s="107">
        <v>0</v>
      </c>
      <c r="L60" s="108">
        <v>0</v>
      </c>
      <c r="M60" s="107">
        <f>N60+P60</f>
        <v>0</v>
      </c>
      <c r="N60" s="107">
        <v>0</v>
      </c>
      <c r="O60" s="107">
        <v>0</v>
      </c>
      <c r="P60" s="108">
        <v>0</v>
      </c>
      <c r="Q60" s="108">
        <v>0</v>
      </c>
      <c r="R60" s="108">
        <v>0</v>
      </c>
      <c r="S60" s="373"/>
      <c r="T60" s="434"/>
      <c r="U60" s="449"/>
      <c r="V60" s="432"/>
      <c r="W60" s="12"/>
      <c r="Y60" s="58"/>
    </row>
    <row r="61" spans="1:28" s="13" customFormat="1" ht="27" hidden="1" customHeight="1" x14ac:dyDescent="0.2">
      <c r="A61" s="548"/>
      <c r="B61" s="425"/>
      <c r="C61" s="525"/>
      <c r="D61" s="385"/>
      <c r="E61" s="382"/>
      <c r="F61" s="265"/>
      <c r="G61" s="438"/>
      <c r="H61" s="44" t="s">
        <v>13</v>
      </c>
      <c r="I61" s="267">
        <f t="shared" ref="I61:R61" si="15">SUM(I59:I60)</f>
        <v>0</v>
      </c>
      <c r="J61" s="267">
        <f t="shared" si="15"/>
        <v>0</v>
      </c>
      <c r="K61" s="267">
        <f t="shared" si="15"/>
        <v>0</v>
      </c>
      <c r="L61" s="268">
        <f t="shared" si="15"/>
        <v>0</v>
      </c>
      <c r="M61" s="267">
        <f t="shared" si="15"/>
        <v>0</v>
      </c>
      <c r="N61" s="267">
        <f t="shared" si="15"/>
        <v>0</v>
      </c>
      <c r="O61" s="267">
        <f t="shared" si="15"/>
        <v>0</v>
      </c>
      <c r="P61" s="268">
        <f t="shared" si="15"/>
        <v>0</v>
      </c>
      <c r="Q61" s="268">
        <f t="shared" si="15"/>
        <v>0</v>
      </c>
      <c r="R61" s="268">
        <f t="shared" si="15"/>
        <v>0</v>
      </c>
      <c r="S61" s="374"/>
      <c r="T61" s="282">
        <f>SUM(T59)</f>
        <v>0</v>
      </c>
      <c r="U61" s="253">
        <f>SUM(U59)</f>
        <v>0</v>
      </c>
      <c r="V61" s="254">
        <f>SUM(V59)</f>
        <v>0</v>
      </c>
      <c r="W61" s="12"/>
      <c r="Y61" s="58"/>
    </row>
    <row r="62" spans="1:28" s="13" customFormat="1" ht="18.75" hidden="1" customHeight="1" x14ac:dyDescent="0.2">
      <c r="A62" s="546" t="s">
        <v>18</v>
      </c>
      <c r="B62" s="423" t="s">
        <v>20</v>
      </c>
      <c r="C62" s="549">
        <v>5</v>
      </c>
      <c r="D62" s="383" t="s">
        <v>123</v>
      </c>
      <c r="E62" s="380" t="s">
        <v>121</v>
      </c>
      <c r="F62" s="285"/>
      <c r="G62" s="436" t="s">
        <v>146</v>
      </c>
      <c r="H62" s="62" t="s">
        <v>94</v>
      </c>
      <c r="I62" s="107">
        <f>J62+L62</f>
        <v>0</v>
      </c>
      <c r="J62" s="107">
        <v>0</v>
      </c>
      <c r="K62" s="107">
        <v>0</v>
      </c>
      <c r="L62" s="108">
        <v>0</v>
      </c>
      <c r="M62" s="107">
        <f>N62+P62</f>
        <v>0</v>
      </c>
      <c r="N62" s="125">
        <v>0</v>
      </c>
      <c r="O62" s="125">
        <v>0</v>
      </c>
      <c r="P62" s="108">
        <v>0</v>
      </c>
      <c r="Q62" s="108">
        <v>0</v>
      </c>
      <c r="R62" s="108">
        <v>0</v>
      </c>
      <c r="S62" s="372" t="s">
        <v>108</v>
      </c>
      <c r="T62" s="378">
        <v>0</v>
      </c>
      <c r="U62" s="446">
        <v>0</v>
      </c>
      <c r="V62" s="418">
        <v>0</v>
      </c>
      <c r="W62" s="12"/>
      <c r="Y62" s="58"/>
    </row>
    <row r="63" spans="1:28" s="13" customFormat="1" ht="18.75" hidden="1" customHeight="1" x14ac:dyDescent="0.2">
      <c r="A63" s="547"/>
      <c r="B63" s="424"/>
      <c r="C63" s="550"/>
      <c r="D63" s="384"/>
      <c r="E63" s="381"/>
      <c r="F63" s="101" t="s">
        <v>112</v>
      </c>
      <c r="G63" s="437"/>
      <c r="H63" s="62" t="s">
        <v>63</v>
      </c>
      <c r="I63" s="109">
        <f>J63+L63</f>
        <v>0</v>
      </c>
      <c r="J63" s="109">
        <v>0</v>
      </c>
      <c r="K63" s="109">
        <v>0</v>
      </c>
      <c r="L63" s="165">
        <v>0</v>
      </c>
      <c r="M63" s="109">
        <f>N63+P63</f>
        <v>0</v>
      </c>
      <c r="N63" s="109">
        <v>0</v>
      </c>
      <c r="O63" s="109">
        <v>0</v>
      </c>
      <c r="P63" s="165">
        <v>0</v>
      </c>
      <c r="Q63" s="108">
        <v>0</v>
      </c>
      <c r="R63" s="165">
        <v>0</v>
      </c>
      <c r="S63" s="373"/>
      <c r="T63" s="379"/>
      <c r="U63" s="453"/>
      <c r="V63" s="454"/>
      <c r="W63" s="12"/>
      <c r="Y63" s="58"/>
    </row>
    <row r="64" spans="1:28" s="13" customFormat="1" ht="27.75" hidden="1" customHeight="1" x14ac:dyDescent="0.2">
      <c r="A64" s="548"/>
      <c r="B64" s="425"/>
      <c r="C64" s="551"/>
      <c r="D64" s="385"/>
      <c r="E64" s="382"/>
      <c r="F64" s="286"/>
      <c r="G64" s="438"/>
      <c r="H64" s="61" t="s">
        <v>13</v>
      </c>
      <c r="I64" s="207">
        <f t="shared" ref="I64:R64" si="16">SUM(I62:I63)</f>
        <v>0</v>
      </c>
      <c r="J64" s="267">
        <f t="shared" si="16"/>
        <v>0</v>
      </c>
      <c r="K64" s="267">
        <f t="shared" si="16"/>
        <v>0</v>
      </c>
      <c r="L64" s="268">
        <f t="shared" si="16"/>
        <v>0</v>
      </c>
      <c r="M64" s="267">
        <f t="shared" si="16"/>
        <v>0</v>
      </c>
      <c r="N64" s="267">
        <f t="shared" si="16"/>
        <v>0</v>
      </c>
      <c r="O64" s="267">
        <f>SUM(O62:O63)</f>
        <v>0</v>
      </c>
      <c r="P64" s="268">
        <f t="shared" si="16"/>
        <v>0</v>
      </c>
      <c r="Q64" s="173">
        <f t="shared" si="16"/>
        <v>0</v>
      </c>
      <c r="R64" s="268">
        <f t="shared" si="16"/>
        <v>0</v>
      </c>
      <c r="S64" s="374"/>
      <c r="T64" s="282">
        <f>SUM(T62)</f>
        <v>0</v>
      </c>
      <c r="U64" s="253">
        <f>SUM(U62)</f>
        <v>0</v>
      </c>
      <c r="V64" s="254">
        <f>SUM(V62)</f>
        <v>0</v>
      </c>
      <c r="W64" s="12"/>
      <c r="Y64" s="58"/>
    </row>
    <row r="65" spans="1:25" s="13" customFormat="1" ht="14.25" customHeight="1" x14ac:dyDescent="0.2">
      <c r="A65" s="572" t="s">
        <v>18</v>
      </c>
      <c r="B65" s="567" t="s">
        <v>20</v>
      </c>
      <c r="C65" s="556">
        <v>6</v>
      </c>
      <c r="D65" s="391" t="s">
        <v>126</v>
      </c>
      <c r="E65" s="381" t="s">
        <v>127</v>
      </c>
      <c r="F65" s="552" t="s">
        <v>138</v>
      </c>
      <c r="G65" s="437" t="s">
        <v>18</v>
      </c>
      <c r="H65" s="56" t="s">
        <v>63</v>
      </c>
      <c r="I65" s="169">
        <f>J65+L65</f>
        <v>5.98</v>
      </c>
      <c r="J65" s="169">
        <v>5.98</v>
      </c>
      <c r="K65" s="169">
        <v>0</v>
      </c>
      <c r="L65" s="170">
        <v>0</v>
      </c>
      <c r="M65" s="169">
        <f>N65+O65</f>
        <v>6</v>
      </c>
      <c r="N65" s="169">
        <v>6</v>
      </c>
      <c r="O65" s="169">
        <v>0</v>
      </c>
      <c r="P65" s="170">
        <v>0</v>
      </c>
      <c r="Q65" s="170">
        <v>0</v>
      </c>
      <c r="R65" s="170">
        <v>0</v>
      </c>
      <c r="S65" s="559" t="s">
        <v>85</v>
      </c>
      <c r="T65" s="332">
        <v>1</v>
      </c>
      <c r="U65" s="283">
        <v>0</v>
      </c>
      <c r="V65" s="284">
        <v>0</v>
      </c>
      <c r="W65" s="12"/>
      <c r="Y65" s="58"/>
    </row>
    <row r="66" spans="1:25" s="13" customFormat="1" ht="13.5" customHeight="1" x14ac:dyDescent="0.2">
      <c r="A66" s="573"/>
      <c r="B66" s="568"/>
      <c r="C66" s="557"/>
      <c r="D66" s="392"/>
      <c r="E66" s="382"/>
      <c r="F66" s="553"/>
      <c r="G66" s="438"/>
      <c r="H66" s="55" t="s">
        <v>13</v>
      </c>
      <c r="I66" s="267">
        <f t="shared" ref="I66:R66" si="17">SUM(I65)</f>
        <v>5.98</v>
      </c>
      <c r="J66" s="267">
        <f t="shared" si="17"/>
        <v>5.98</v>
      </c>
      <c r="K66" s="267">
        <f t="shared" si="17"/>
        <v>0</v>
      </c>
      <c r="L66" s="268">
        <f t="shared" si="17"/>
        <v>0</v>
      </c>
      <c r="M66" s="267">
        <f t="shared" si="17"/>
        <v>6</v>
      </c>
      <c r="N66" s="267">
        <f t="shared" si="17"/>
        <v>6</v>
      </c>
      <c r="O66" s="267">
        <f t="shared" si="17"/>
        <v>0</v>
      </c>
      <c r="P66" s="268">
        <f t="shared" si="17"/>
        <v>0</v>
      </c>
      <c r="Q66" s="268">
        <f t="shared" si="17"/>
        <v>0</v>
      </c>
      <c r="R66" s="268">
        <f t="shared" si="17"/>
        <v>0</v>
      </c>
      <c r="S66" s="560"/>
      <c r="T66" s="310">
        <f>SUM(T65)</f>
        <v>1</v>
      </c>
      <c r="U66" s="269">
        <f>SUM(U65)</f>
        <v>0</v>
      </c>
      <c r="V66" s="270">
        <f>SUM(V65)</f>
        <v>0</v>
      </c>
      <c r="W66" s="12"/>
      <c r="Y66" s="58"/>
    </row>
    <row r="67" spans="1:25" s="13" customFormat="1" ht="15.75" customHeight="1" x14ac:dyDescent="0.2">
      <c r="A67" s="570" t="s">
        <v>18</v>
      </c>
      <c r="B67" s="522" t="s">
        <v>20</v>
      </c>
      <c r="C67" s="386" t="s">
        <v>125</v>
      </c>
      <c r="D67" s="390" t="s">
        <v>192</v>
      </c>
      <c r="E67" s="380" t="s">
        <v>114</v>
      </c>
      <c r="F67" s="388" t="s">
        <v>115</v>
      </c>
      <c r="G67" s="436" t="s">
        <v>77</v>
      </c>
      <c r="H67" s="211" t="s">
        <v>63</v>
      </c>
      <c r="I67" s="125">
        <f>J67+L67</f>
        <v>0</v>
      </c>
      <c r="J67" s="125">
        <v>0</v>
      </c>
      <c r="K67" s="125">
        <v>0</v>
      </c>
      <c r="L67" s="126">
        <v>0</v>
      </c>
      <c r="M67" s="107">
        <f>N67+P67</f>
        <v>5</v>
      </c>
      <c r="N67" s="125">
        <v>5</v>
      </c>
      <c r="O67" s="125">
        <v>3.8</v>
      </c>
      <c r="P67" s="126">
        <v>0</v>
      </c>
      <c r="Q67" s="126">
        <v>5</v>
      </c>
      <c r="R67" s="126">
        <v>5</v>
      </c>
      <c r="S67" s="372" t="s">
        <v>116</v>
      </c>
      <c r="T67" s="311">
        <v>3</v>
      </c>
      <c r="U67" s="250">
        <v>3</v>
      </c>
      <c r="V67" s="249">
        <v>3</v>
      </c>
      <c r="W67" s="83"/>
      <c r="Y67" s="58"/>
    </row>
    <row r="68" spans="1:25" s="13" customFormat="1" ht="19.5" customHeight="1" x14ac:dyDescent="0.2">
      <c r="A68" s="571"/>
      <c r="B68" s="568"/>
      <c r="C68" s="387"/>
      <c r="D68" s="392"/>
      <c r="E68" s="382"/>
      <c r="F68" s="389"/>
      <c r="G68" s="558"/>
      <c r="H68" s="44" t="s">
        <v>13</v>
      </c>
      <c r="I68" s="207">
        <f t="shared" ref="I68:R68" si="18">SUM(I67)</f>
        <v>0</v>
      </c>
      <c r="J68" s="207">
        <f t="shared" si="18"/>
        <v>0</v>
      </c>
      <c r="K68" s="207">
        <f t="shared" si="18"/>
        <v>0</v>
      </c>
      <c r="L68" s="173">
        <f t="shared" si="18"/>
        <v>0</v>
      </c>
      <c r="M68" s="207">
        <f t="shared" si="18"/>
        <v>5</v>
      </c>
      <c r="N68" s="207">
        <f t="shared" si="18"/>
        <v>5</v>
      </c>
      <c r="O68" s="207">
        <f t="shared" si="18"/>
        <v>3.8</v>
      </c>
      <c r="P68" s="173">
        <f t="shared" si="18"/>
        <v>0</v>
      </c>
      <c r="Q68" s="173">
        <f t="shared" si="18"/>
        <v>5</v>
      </c>
      <c r="R68" s="173">
        <f t="shared" si="18"/>
        <v>5</v>
      </c>
      <c r="S68" s="374"/>
      <c r="T68" s="266">
        <f>SUM(T67)</f>
        <v>3</v>
      </c>
      <c r="U68" s="14">
        <f>SUM(U67)</f>
        <v>3</v>
      </c>
      <c r="V68" s="15">
        <f>SUM(V67)</f>
        <v>3</v>
      </c>
      <c r="W68" s="12"/>
      <c r="Y68" s="58"/>
    </row>
    <row r="69" spans="1:25" s="13" customFormat="1" ht="15" customHeight="1" x14ac:dyDescent="0.2">
      <c r="A69" s="561" t="s">
        <v>18</v>
      </c>
      <c r="B69" s="522" t="s">
        <v>20</v>
      </c>
      <c r="C69" s="386" t="s">
        <v>137</v>
      </c>
      <c r="D69" s="390" t="s">
        <v>143</v>
      </c>
      <c r="E69" s="360" t="s">
        <v>237</v>
      </c>
      <c r="F69" s="271"/>
      <c r="G69" s="426" t="s">
        <v>239</v>
      </c>
      <c r="H69" s="211" t="s">
        <v>94</v>
      </c>
      <c r="I69" s="125">
        <f>J69+L69</f>
        <v>35.840000000000003</v>
      </c>
      <c r="J69" s="125">
        <v>35.840000000000003</v>
      </c>
      <c r="K69" s="125">
        <v>0</v>
      </c>
      <c r="L69" s="126">
        <v>0</v>
      </c>
      <c r="M69" s="125">
        <f>N69+P69</f>
        <v>35.840000000000003</v>
      </c>
      <c r="N69" s="125">
        <v>35.840000000000003</v>
      </c>
      <c r="O69" s="125">
        <v>0</v>
      </c>
      <c r="P69" s="126">
        <v>0</v>
      </c>
      <c r="Q69" s="126">
        <v>0</v>
      </c>
      <c r="R69" s="126">
        <v>0</v>
      </c>
      <c r="S69" s="450" t="s">
        <v>139</v>
      </c>
      <c r="T69" s="433">
        <v>339</v>
      </c>
      <c r="U69" s="448">
        <v>0</v>
      </c>
      <c r="V69" s="431">
        <v>0</v>
      </c>
      <c r="W69" s="12"/>
      <c r="Y69" s="58"/>
    </row>
    <row r="70" spans="1:25" s="13" customFormat="1" ht="13.5" customHeight="1" x14ac:dyDescent="0.2">
      <c r="A70" s="569"/>
      <c r="B70" s="567"/>
      <c r="C70" s="393"/>
      <c r="D70" s="391"/>
      <c r="E70" s="361"/>
      <c r="F70" s="251" t="s">
        <v>193</v>
      </c>
      <c r="G70" s="439"/>
      <c r="H70" s="149" t="s">
        <v>63</v>
      </c>
      <c r="I70" s="169">
        <f>J70+L70</f>
        <v>6.32</v>
      </c>
      <c r="J70" s="169">
        <v>6.32</v>
      </c>
      <c r="K70" s="169">
        <v>0</v>
      </c>
      <c r="L70" s="170">
        <v>0</v>
      </c>
      <c r="M70" s="169">
        <f>N70+P70</f>
        <v>6.32</v>
      </c>
      <c r="N70" s="169">
        <v>6.32</v>
      </c>
      <c r="O70" s="169">
        <v>0</v>
      </c>
      <c r="P70" s="170">
        <v>0</v>
      </c>
      <c r="Q70" s="170">
        <v>0</v>
      </c>
      <c r="R70" s="170">
        <v>0</v>
      </c>
      <c r="S70" s="451"/>
      <c r="T70" s="434"/>
      <c r="U70" s="449"/>
      <c r="V70" s="432"/>
      <c r="W70" s="12"/>
      <c r="Y70" s="58"/>
    </row>
    <row r="71" spans="1:25" s="13" customFormat="1" ht="15.75" customHeight="1" x14ac:dyDescent="0.2">
      <c r="A71" s="562"/>
      <c r="B71" s="568"/>
      <c r="C71" s="387"/>
      <c r="D71" s="392"/>
      <c r="E71" s="362"/>
      <c r="F71" s="272" t="s">
        <v>135</v>
      </c>
      <c r="G71" s="440"/>
      <c r="H71" s="55"/>
      <c r="I71" s="267">
        <f t="shared" ref="I71:R71" si="19">SUM(I69:I70)</f>
        <v>42.160000000000004</v>
      </c>
      <c r="J71" s="267">
        <f t="shared" si="19"/>
        <v>42.160000000000004</v>
      </c>
      <c r="K71" s="267">
        <f t="shared" si="19"/>
        <v>0</v>
      </c>
      <c r="L71" s="268">
        <f t="shared" si="19"/>
        <v>0</v>
      </c>
      <c r="M71" s="267">
        <f t="shared" si="19"/>
        <v>42.160000000000004</v>
      </c>
      <c r="N71" s="267">
        <f t="shared" si="19"/>
        <v>42.160000000000004</v>
      </c>
      <c r="O71" s="267">
        <f t="shared" si="19"/>
        <v>0</v>
      </c>
      <c r="P71" s="268">
        <f t="shared" si="19"/>
        <v>0</v>
      </c>
      <c r="Q71" s="268">
        <f t="shared" si="19"/>
        <v>0</v>
      </c>
      <c r="R71" s="268">
        <f t="shared" si="19"/>
        <v>0</v>
      </c>
      <c r="S71" s="452"/>
      <c r="T71" s="282">
        <f>SUM(T69:T70)</f>
        <v>339</v>
      </c>
      <c r="U71" s="253">
        <f>SUM(U69:U70)</f>
        <v>0</v>
      </c>
      <c r="V71" s="254">
        <f>SUM(V69:V70)</f>
        <v>0</v>
      </c>
      <c r="W71" s="12"/>
      <c r="Y71" s="58"/>
    </row>
    <row r="72" spans="1:25" s="13" customFormat="1" ht="15.75" customHeight="1" x14ac:dyDescent="0.2">
      <c r="A72" s="561" t="s">
        <v>18</v>
      </c>
      <c r="B72" s="522" t="s">
        <v>20</v>
      </c>
      <c r="C72" s="586" t="s">
        <v>166</v>
      </c>
      <c r="D72" s="585" t="s">
        <v>167</v>
      </c>
      <c r="E72" s="360" t="s">
        <v>224</v>
      </c>
      <c r="F72" s="583" t="s">
        <v>99</v>
      </c>
      <c r="G72" s="426" t="s">
        <v>18</v>
      </c>
      <c r="H72" s="275" t="s">
        <v>63</v>
      </c>
      <c r="I72" s="125">
        <f>J72+L72</f>
        <v>0</v>
      </c>
      <c r="J72" s="125">
        <v>0</v>
      </c>
      <c r="K72" s="125">
        <v>0</v>
      </c>
      <c r="L72" s="126">
        <v>0</v>
      </c>
      <c r="M72" s="125">
        <f>N72+P72</f>
        <v>3.5</v>
      </c>
      <c r="N72" s="125">
        <v>3.5</v>
      </c>
      <c r="O72" s="125">
        <v>0</v>
      </c>
      <c r="P72" s="126">
        <v>0</v>
      </c>
      <c r="Q72" s="126">
        <v>3.5</v>
      </c>
      <c r="R72" s="126">
        <v>3.5</v>
      </c>
      <c r="S72" s="450" t="s">
        <v>139</v>
      </c>
      <c r="T72" s="311">
        <v>20</v>
      </c>
      <c r="U72" s="334">
        <v>20</v>
      </c>
      <c r="V72" s="333">
        <v>20</v>
      </c>
      <c r="W72" s="12"/>
      <c r="Y72" s="58"/>
    </row>
    <row r="73" spans="1:25" s="13" customFormat="1" ht="17.25" customHeight="1" x14ac:dyDescent="0.2">
      <c r="A73" s="569"/>
      <c r="B73" s="567"/>
      <c r="C73" s="587"/>
      <c r="D73" s="414"/>
      <c r="E73" s="362"/>
      <c r="F73" s="584"/>
      <c r="G73" s="427"/>
      <c r="H73" s="338" t="s">
        <v>13</v>
      </c>
      <c r="I73" s="339">
        <f t="shared" ref="I73:R73" si="20">SUM(I72)</f>
        <v>0</v>
      </c>
      <c r="J73" s="339">
        <f t="shared" si="20"/>
        <v>0</v>
      </c>
      <c r="K73" s="339">
        <f t="shared" si="20"/>
        <v>0</v>
      </c>
      <c r="L73" s="340">
        <f t="shared" si="20"/>
        <v>0</v>
      </c>
      <c r="M73" s="339">
        <f t="shared" si="20"/>
        <v>3.5</v>
      </c>
      <c r="N73" s="339">
        <f t="shared" si="20"/>
        <v>3.5</v>
      </c>
      <c r="O73" s="339">
        <f t="shared" si="20"/>
        <v>0</v>
      </c>
      <c r="P73" s="340">
        <f t="shared" si="20"/>
        <v>0</v>
      </c>
      <c r="Q73" s="340">
        <f t="shared" si="20"/>
        <v>3.5</v>
      </c>
      <c r="R73" s="340">
        <f t="shared" si="20"/>
        <v>3.5</v>
      </c>
      <c r="S73" s="452"/>
      <c r="T73" s="335">
        <f>SUM(T72)</f>
        <v>20</v>
      </c>
      <c r="U73" s="336">
        <f>SUM(U72)</f>
        <v>20</v>
      </c>
      <c r="V73" s="337">
        <f>SUM(V72)</f>
        <v>20</v>
      </c>
      <c r="W73" s="12"/>
      <c r="Y73" s="58"/>
    </row>
    <row r="74" spans="1:25" s="13" customFormat="1" ht="17.25" customHeight="1" x14ac:dyDescent="0.2">
      <c r="A74" s="561" t="s">
        <v>18</v>
      </c>
      <c r="B74" s="522" t="s">
        <v>20</v>
      </c>
      <c r="C74" s="563" t="s">
        <v>170</v>
      </c>
      <c r="D74" s="565" t="s">
        <v>172</v>
      </c>
      <c r="E74" s="360" t="s">
        <v>191</v>
      </c>
      <c r="F74" s="273"/>
      <c r="G74" s="574" t="s">
        <v>77</v>
      </c>
      <c r="H74" s="211" t="s">
        <v>63</v>
      </c>
      <c r="I74" s="125">
        <f>J74+L74</f>
        <v>7</v>
      </c>
      <c r="J74" s="125">
        <v>7</v>
      </c>
      <c r="K74" s="125">
        <v>0</v>
      </c>
      <c r="L74" s="126">
        <v>0</v>
      </c>
      <c r="M74" s="125">
        <f>N74+P74</f>
        <v>10</v>
      </c>
      <c r="N74" s="125">
        <v>10</v>
      </c>
      <c r="O74" s="125">
        <v>0</v>
      </c>
      <c r="P74" s="126">
        <v>0</v>
      </c>
      <c r="Q74" s="126">
        <v>10</v>
      </c>
      <c r="R74" s="126">
        <v>10</v>
      </c>
      <c r="S74" s="450" t="s">
        <v>139</v>
      </c>
      <c r="T74" s="311">
        <v>200</v>
      </c>
      <c r="U74" s="250">
        <v>200</v>
      </c>
      <c r="V74" s="249">
        <v>200</v>
      </c>
      <c r="W74" s="12"/>
      <c r="Y74" s="58"/>
    </row>
    <row r="75" spans="1:25" s="13" customFormat="1" ht="17.25" customHeight="1" x14ac:dyDescent="0.2">
      <c r="A75" s="562"/>
      <c r="B75" s="568"/>
      <c r="C75" s="564"/>
      <c r="D75" s="566"/>
      <c r="E75" s="362"/>
      <c r="F75" s="272"/>
      <c r="G75" s="440"/>
      <c r="H75" s="61" t="s">
        <v>13</v>
      </c>
      <c r="I75" s="267">
        <f t="shared" ref="I75:R75" si="21">SUM(I74)</f>
        <v>7</v>
      </c>
      <c r="J75" s="267">
        <f t="shared" si="21"/>
        <v>7</v>
      </c>
      <c r="K75" s="267">
        <f t="shared" si="21"/>
        <v>0</v>
      </c>
      <c r="L75" s="268">
        <f t="shared" si="21"/>
        <v>0</v>
      </c>
      <c r="M75" s="267">
        <f t="shared" si="21"/>
        <v>10</v>
      </c>
      <c r="N75" s="267">
        <f t="shared" si="21"/>
        <v>10</v>
      </c>
      <c r="O75" s="267">
        <f t="shared" si="21"/>
        <v>0</v>
      </c>
      <c r="P75" s="268">
        <f t="shared" si="21"/>
        <v>0</v>
      </c>
      <c r="Q75" s="268">
        <f t="shared" si="21"/>
        <v>10</v>
      </c>
      <c r="R75" s="268">
        <f t="shared" si="21"/>
        <v>10</v>
      </c>
      <c r="S75" s="452"/>
      <c r="T75" s="282">
        <f>SUM(T74)</f>
        <v>200</v>
      </c>
      <c r="U75" s="253">
        <f>SUM(U74)</f>
        <v>200</v>
      </c>
      <c r="V75" s="254">
        <f>SUM(V74)</f>
        <v>200</v>
      </c>
      <c r="W75" s="12"/>
      <c r="Y75" s="58"/>
    </row>
    <row r="76" spans="1:25" s="13" customFormat="1" ht="17.25" customHeight="1" x14ac:dyDescent="0.2">
      <c r="A76" s="561" t="s">
        <v>18</v>
      </c>
      <c r="B76" s="428" t="s">
        <v>20</v>
      </c>
      <c r="C76" s="386" t="s">
        <v>183</v>
      </c>
      <c r="D76" s="390" t="s">
        <v>184</v>
      </c>
      <c r="E76" s="360" t="s">
        <v>191</v>
      </c>
      <c r="F76" s="388"/>
      <c r="G76" s="426" t="s">
        <v>77</v>
      </c>
      <c r="H76" s="211" t="s">
        <v>63</v>
      </c>
      <c r="I76" s="125">
        <f>J76+L76</f>
        <v>7</v>
      </c>
      <c r="J76" s="125">
        <v>7</v>
      </c>
      <c r="K76" s="125">
        <v>0</v>
      </c>
      <c r="L76" s="126">
        <v>0</v>
      </c>
      <c r="M76" s="125">
        <f>N76+P76</f>
        <v>10</v>
      </c>
      <c r="N76" s="125">
        <v>10</v>
      </c>
      <c r="O76" s="125">
        <v>0</v>
      </c>
      <c r="P76" s="126">
        <v>0</v>
      </c>
      <c r="Q76" s="126">
        <v>10</v>
      </c>
      <c r="R76" s="126">
        <v>10</v>
      </c>
      <c r="S76" s="450" t="s">
        <v>185</v>
      </c>
      <c r="T76" s="311">
        <v>3</v>
      </c>
      <c r="U76" s="250">
        <v>3</v>
      </c>
      <c r="V76" s="249">
        <v>3</v>
      </c>
      <c r="W76" s="12"/>
      <c r="Y76" s="58"/>
    </row>
    <row r="77" spans="1:25" s="13" customFormat="1" ht="17.25" customHeight="1" x14ac:dyDescent="0.2">
      <c r="A77" s="562"/>
      <c r="B77" s="430"/>
      <c r="C77" s="387"/>
      <c r="D77" s="392"/>
      <c r="E77" s="362"/>
      <c r="F77" s="389"/>
      <c r="G77" s="427"/>
      <c r="H77" s="44" t="s">
        <v>13</v>
      </c>
      <c r="I77" s="267">
        <f t="shared" ref="I77:R77" si="22">SUM(I76)</f>
        <v>7</v>
      </c>
      <c r="J77" s="267">
        <f t="shared" si="22"/>
        <v>7</v>
      </c>
      <c r="K77" s="267">
        <f t="shared" si="22"/>
        <v>0</v>
      </c>
      <c r="L77" s="268">
        <f t="shared" si="22"/>
        <v>0</v>
      </c>
      <c r="M77" s="267">
        <f t="shared" si="22"/>
        <v>10</v>
      </c>
      <c r="N77" s="267">
        <f t="shared" si="22"/>
        <v>10</v>
      </c>
      <c r="O77" s="267">
        <f t="shared" si="22"/>
        <v>0</v>
      </c>
      <c r="P77" s="268">
        <f t="shared" si="22"/>
        <v>0</v>
      </c>
      <c r="Q77" s="268">
        <f t="shared" si="22"/>
        <v>10</v>
      </c>
      <c r="R77" s="268">
        <f t="shared" si="22"/>
        <v>10</v>
      </c>
      <c r="S77" s="452"/>
      <c r="T77" s="282">
        <f>SUM(T76)</f>
        <v>3</v>
      </c>
      <c r="U77" s="253">
        <f>SUM(U76)</f>
        <v>3</v>
      </c>
      <c r="V77" s="254">
        <f>SUM(V76)</f>
        <v>3</v>
      </c>
      <c r="W77" s="12"/>
      <c r="Y77" s="58"/>
    </row>
    <row r="78" spans="1:25" s="13" customFormat="1" ht="17.25" customHeight="1" x14ac:dyDescent="0.2">
      <c r="A78" s="561" t="s">
        <v>18</v>
      </c>
      <c r="B78" s="428" t="s">
        <v>20</v>
      </c>
      <c r="C78" s="386" t="s">
        <v>186</v>
      </c>
      <c r="D78" s="390" t="s">
        <v>187</v>
      </c>
      <c r="E78" s="360" t="s">
        <v>114</v>
      </c>
      <c r="F78" s="388"/>
      <c r="G78" s="426" t="s">
        <v>18</v>
      </c>
      <c r="H78" s="275" t="s">
        <v>63</v>
      </c>
      <c r="I78" s="125">
        <f>J78+L78</f>
        <v>0</v>
      </c>
      <c r="J78" s="125">
        <v>0</v>
      </c>
      <c r="K78" s="125">
        <v>0</v>
      </c>
      <c r="L78" s="126">
        <v>0</v>
      </c>
      <c r="M78" s="125">
        <f>N78+P78</f>
        <v>5</v>
      </c>
      <c r="N78" s="125">
        <v>5</v>
      </c>
      <c r="O78" s="125">
        <v>0</v>
      </c>
      <c r="P78" s="126">
        <v>0</v>
      </c>
      <c r="Q78" s="126">
        <v>5</v>
      </c>
      <c r="R78" s="126">
        <v>5</v>
      </c>
      <c r="S78" s="450" t="s">
        <v>188</v>
      </c>
      <c r="T78" s="311">
        <v>13</v>
      </c>
      <c r="U78" s="250">
        <v>13</v>
      </c>
      <c r="V78" s="249">
        <v>13</v>
      </c>
      <c r="W78" s="12"/>
      <c r="Y78" s="58"/>
    </row>
    <row r="79" spans="1:25" s="13" customFormat="1" ht="42" customHeight="1" x14ac:dyDescent="0.2">
      <c r="A79" s="562"/>
      <c r="B79" s="430"/>
      <c r="C79" s="387"/>
      <c r="D79" s="392"/>
      <c r="E79" s="362"/>
      <c r="F79" s="389"/>
      <c r="G79" s="427"/>
      <c r="H79" s="61" t="s">
        <v>13</v>
      </c>
      <c r="I79" s="267">
        <f t="shared" ref="I79:R79" si="23">SUM(I78)</f>
        <v>0</v>
      </c>
      <c r="J79" s="267">
        <f t="shared" si="23"/>
        <v>0</v>
      </c>
      <c r="K79" s="267">
        <f t="shared" si="23"/>
        <v>0</v>
      </c>
      <c r="L79" s="268">
        <f t="shared" si="23"/>
        <v>0</v>
      </c>
      <c r="M79" s="267">
        <f t="shared" si="23"/>
        <v>5</v>
      </c>
      <c r="N79" s="267">
        <f t="shared" si="23"/>
        <v>5</v>
      </c>
      <c r="O79" s="267">
        <f t="shared" si="23"/>
        <v>0</v>
      </c>
      <c r="P79" s="268">
        <f t="shared" si="23"/>
        <v>0</v>
      </c>
      <c r="Q79" s="268">
        <f t="shared" si="23"/>
        <v>5</v>
      </c>
      <c r="R79" s="268">
        <f t="shared" si="23"/>
        <v>5</v>
      </c>
      <c r="S79" s="452"/>
      <c r="T79" s="282">
        <f>SUM(T78)</f>
        <v>13</v>
      </c>
      <c r="U79" s="253">
        <f>SUM(U78)</f>
        <v>13</v>
      </c>
      <c r="V79" s="254">
        <f>SUM(V78)</f>
        <v>13</v>
      </c>
      <c r="W79" s="12"/>
      <c r="Y79" s="58"/>
    </row>
    <row r="80" spans="1:25" s="13" customFormat="1" ht="13.5" customHeight="1" x14ac:dyDescent="0.2">
      <c r="A80" s="561" t="s">
        <v>18</v>
      </c>
      <c r="B80" s="428" t="s">
        <v>20</v>
      </c>
      <c r="C80" s="386" t="s">
        <v>209</v>
      </c>
      <c r="D80" s="390" t="s">
        <v>212</v>
      </c>
      <c r="E80" s="360" t="s">
        <v>230</v>
      </c>
      <c r="F80" s="388"/>
      <c r="G80" s="426" t="s">
        <v>240</v>
      </c>
      <c r="H80" s="275" t="s">
        <v>63</v>
      </c>
      <c r="I80" s="125">
        <f>J80+L80</f>
        <v>0</v>
      </c>
      <c r="J80" s="125">
        <v>0</v>
      </c>
      <c r="K80" s="125">
        <v>0</v>
      </c>
      <c r="L80" s="126">
        <v>0</v>
      </c>
      <c r="M80" s="125">
        <f>N80+P80</f>
        <v>258.74400000000003</v>
      </c>
      <c r="N80" s="125">
        <v>258.74400000000003</v>
      </c>
      <c r="O80" s="125">
        <v>0</v>
      </c>
      <c r="P80" s="126">
        <v>0</v>
      </c>
      <c r="Q80" s="126">
        <v>0</v>
      </c>
      <c r="R80" s="126">
        <v>0</v>
      </c>
      <c r="S80" s="450" t="s">
        <v>223</v>
      </c>
      <c r="T80" s="433">
        <v>3</v>
      </c>
      <c r="U80" s="448">
        <v>3</v>
      </c>
      <c r="V80" s="431">
        <v>3</v>
      </c>
      <c r="W80" s="12"/>
      <c r="Y80" s="58"/>
    </row>
    <row r="81" spans="1:25" s="13" customFormat="1" ht="12.75" customHeight="1" x14ac:dyDescent="0.2">
      <c r="A81" s="569"/>
      <c r="B81" s="429"/>
      <c r="C81" s="393"/>
      <c r="D81" s="391"/>
      <c r="E81" s="361"/>
      <c r="F81" s="435"/>
      <c r="G81" s="544"/>
      <c r="H81" s="211" t="s">
        <v>89</v>
      </c>
      <c r="I81" s="125">
        <f>J81+L81</f>
        <v>0</v>
      </c>
      <c r="J81" s="125">
        <v>0</v>
      </c>
      <c r="K81" s="125">
        <v>0</v>
      </c>
      <c r="L81" s="126">
        <v>0</v>
      </c>
      <c r="M81" s="125">
        <f>N81+P81</f>
        <v>500</v>
      </c>
      <c r="N81" s="125">
        <v>500</v>
      </c>
      <c r="O81" s="125">
        <v>0</v>
      </c>
      <c r="P81" s="126">
        <v>0</v>
      </c>
      <c r="Q81" s="126">
        <v>500</v>
      </c>
      <c r="R81" s="126">
        <v>500</v>
      </c>
      <c r="S81" s="451"/>
      <c r="T81" s="434"/>
      <c r="U81" s="449"/>
      <c r="V81" s="432"/>
      <c r="W81" s="12"/>
      <c r="Y81" s="58"/>
    </row>
    <row r="82" spans="1:25" s="13" customFormat="1" ht="16.5" customHeight="1" x14ac:dyDescent="0.2">
      <c r="A82" s="562"/>
      <c r="B82" s="430"/>
      <c r="C82" s="387"/>
      <c r="D82" s="392"/>
      <c r="E82" s="362"/>
      <c r="F82" s="389"/>
      <c r="G82" s="427"/>
      <c r="H82" s="230" t="s">
        <v>13</v>
      </c>
      <c r="I82" s="267">
        <f t="shared" ref="I82:R82" si="24">SUM(I80:I81)</f>
        <v>0</v>
      </c>
      <c r="J82" s="267">
        <f t="shared" si="24"/>
        <v>0</v>
      </c>
      <c r="K82" s="267">
        <f t="shared" si="24"/>
        <v>0</v>
      </c>
      <c r="L82" s="268">
        <f t="shared" si="24"/>
        <v>0</v>
      </c>
      <c r="M82" s="267">
        <f t="shared" si="24"/>
        <v>758.74400000000003</v>
      </c>
      <c r="N82" s="267">
        <f t="shared" si="24"/>
        <v>758.74400000000003</v>
      </c>
      <c r="O82" s="267">
        <f t="shared" si="24"/>
        <v>0</v>
      </c>
      <c r="P82" s="268">
        <f t="shared" si="24"/>
        <v>0</v>
      </c>
      <c r="Q82" s="268">
        <f t="shared" si="24"/>
        <v>500</v>
      </c>
      <c r="R82" s="268">
        <f t="shared" si="24"/>
        <v>500</v>
      </c>
      <c r="S82" s="452"/>
      <c r="T82" s="282">
        <f>SUM(T80)</f>
        <v>3</v>
      </c>
      <c r="U82" s="253">
        <f>SUM(U80)</f>
        <v>3</v>
      </c>
      <c r="V82" s="254">
        <f>SUM(V80)</f>
        <v>3</v>
      </c>
      <c r="W82" s="12"/>
      <c r="Y82" s="58"/>
    </row>
    <row r="83" spans="1:25" s="13" customFormat="1" ht="15" customHeight="1" x14ac:dyDescent="0.2">
      <c r="A83" s="561" t="s">
        <v>18</v>
      </c>
      <c r="B83" s="428" t="s">
        <v>20</v>
      </c>
      <c r="C83" s="386" t="s">
        <v>210</v>
      </c>
      <c r="D83" s="390" t="s">
        <v>213</v>
      </c>
      <c r="E83" s="360" t="s">
        <v>224</v>
      </c>
      <c r="F83" s="274"/>
      <c r="G83" s="426" t="s">
        <v>77</v>
      </c>
      <c r="H83" s="275" t="s">
        <v>63</v>
      </c>
      <c r="I83" s="125">
        <f>J83+L83</f>
        <v>0</v>
      </c>
      <c r="J83" s="125">
        <v>0</v>
      </c>
      <c r="K83" s="125">
        <v>0</v>
      </c>
      <c r="L83" s="126">
        <v>0</v>
      </c>
      <c r="M83" s="125">
        <f>N83+P83</f>
        <v>5.16</v>
      </c>
      <c r="N83" s="125">
        <v>5.16</v>
      </c>
      <c r="O83" s="125">
        <v>0</v>
      </c>
      <c r="P83" s="126">
        <v>0</v>
      </c>
      <c r="Q83" s="126">
        <v>39.04</v>
      </c>
      <c r="R83" s="126">
        <v>39.04</v>
      </c>
      <c r="S83" s="450" t="s">
        <v>225</v>
      </c>
      <c r="T83" s="433">
        <v>2</v>
      </c>
      <c r="U83" s="448">
        <v>2</v>
      </c>
      <c r="V83" s="431">
        <v>2</v>
      </c>
      <c r="W83" s="12"/>
      <c r="Y83" s="58"/>
    </row>
    <row r="84" spans="1:25" s="13" customFormat="1" ht="15" customHeight="1" x14ac:dyDescent="0.2">
      <c r="A84" s="569"/>
      <c r="B84" s="429"/>
      <c r="C84" s="393"/>
      <c r="D84" s="391"/>
      <c r="E84" s="361"/>
      <c r="F84" s="233"/>
      <c r="G84" s="544"/>
      <c r="H84" s="231" t="s">
        <v>89</v>
      </c>
      <c r="I84" s="169">
        <f>J84+L84</f>
        <v>0</v>
      </c>
      <c r="J84" s="169">
        <v>0</v>
      </c>
      <c r="K84" s="169">
        <v>0</v>
      </c>
      <c r="L84" s="170">
        <v>0</v>
      </c>
      <c r="M84" s="169">
        <f>N84+P84</f>
        <v>39.04</v>
      </c>
      <c r="N84" s="169">
        <v>39.04</v>
      </c>
      <c r="O84" s="169">
        <v>38.479999999999997</v>
      </c>
      <c r="P84" s="170">
        <v>0</v>
      </c>
      <c r="Q84" s="170">
        <v>0</v>
      </c>
      <c r="R84" s="170">
        <v>0</v>
      </c>
      <c r="S84" s="451"/>
      <c r="T84" s="434"/>
      <c r="U84" s="449"/>
      <c r="V84" s="432"/>
      <c r="W84" s="12"/>
      <c r="Y84" s="58"/>
    </row>
    <row r="85" spans="1:25" s="13" customFormat="1" ht="16.5" customHeight="1" x14ac:dyDescent="0.2">
      <c r="A85" s="562"/>
      <c r="B85" s="430"/>
      <c r="C85" s="387"/>
      <c r="D85" s="392"/>
      <c r="E85" s="362"/>
      <c r="F85" s="276"/>
      <c r="G85" s="427"/>
      <c r="H85" s="61" t="s">
        <v>13</v>
      </c>
      <c r="I85" s="267">
        <f t="shared" ref="I85:R85" si="25">SUM(I83:I84)</f>
        <v>0</v>
      </c>
      <c r="J85" s="267">
        <f t="shared" si="25"/>
        <v>0</v>
      </c>
      <c r="K85" s="267">
        <f t="shared" si="25"/>
        <v>0</v>
      </c>
      <c r="L85" s="268">
        <f t="shared" si="25"/>
        <v>0</v>
      </c>
      <c r="M85" s="267">
        <f t="shared" si="25"/>
        <v>44.2</v>
      </c>
      <c r="N85" s="267">
        <f t="shared" si="25"/>
        <v>44.2</v>
      </c>
      <c r="O85" s="267">
        <f t="shared" si="25"/>
        <v>38.479999999999997</v>
      </c>
      <c r="P85" s="268">
        <f t="shared" si="25"/>
        <v>0</v>
      </c>
      <c r="Q85" s="268">
        <f t="shared" si="25"/>
        <v>39.04</v>
      </c>
      <c r="R85" s="268">
        <f t="shared" si="25"/>
        <v>39.04</v>
      </c>
      <c r="S85" s="452"/>
      <c r="T85" s="282">
        <f>T83</f>
        <v>2</v>
      </c>
      <c r="U85" s="253">
        <f>U83</f>
        <v>2</v>
      </c>
      <c r="V85" s="254">
        <f>V83</f>
        <v>2</v>
      </c>
      <c r="W85" s="12"/>
      <c r="Y85" s="58"/>
    </row>
    <row r="86" spans="1:25" s="13" customFormat="1" ht="14.25" customHeight="1" x14ac:dyDescent="0.2">
      <c r="A86" s="561" t="s">
        <v>18</v>
      </c>
      <c r="B86" s="428" t="s">
        <v>20</v>
      </c>
      <c r="C86" s="386" t="s">
        <v>211</v>
      </c>
      <c r="D86" s="390" t="s">
        <v>214</v>
      </c>
      <c r="E86" s="360" t="s">
        <v>224</v>
      </c>
      <c r="F86" s="388"/>
      <c r="G86" s="426" t="s">
        <v>77</v>
      </c>
      <c r="H86" s="275" t="s">
        <v>63</v>
      </c>
      <c r="I86" s="125">
        <f>J86+L86</f>
        <v>0</v>
      </c>
      <c r="J86" s="125">
        <v>0</v>
      </c>
      <c r="K86" s="125">
        <v>0</v>
      </c>
      <c r="L86" s="126">
        <v>0</v>
      </c>
      <c r="M86" s="125">
        <f>N86+P86</f>
        <v>2</v>
      </c>
      <c r="N86" s="125">
        <v>2</v>
      </c>
      <c r="O86" s="125">
        <v>0</v>
      </c>
      <c r="P86" s="126">
        <v>0</v>
      </c>
      <c r="Q86" s="126">
        <v>2</v>
      </c>
      <c r="R86" s="126">
        <v>2</v>
      </c>
      <c r="S86" s="450" t="s">
        <v>226</v>
      </c>
      <c r="T86" s="311">
        <v>100</v>
      </c>
      <c r="U86" s="250">
        <v>100</v>
      </c>
      <c r="V86" s="249">
        <v>100</v>
      </c>
      <c r="W86" s="12"/>
      <c r="Y86" s="58"/>
    </row>
    <row r="87" spans="1:25" s="13" customFormat="1" ht="22.5" customHeight="1" x14ac:dyDescent="0.2">
      <c r="A87" s="562"/>
      <c r="B87" s="430"/>
      <c r="C87" s="387"/>
      <c r="D87" s="392"/>
      <c r="E87" s="362"/>
      <c r="F87" s="389"/>
      <c r="G87" s="427"/>
      <c r="H87" s="61" t="s">
        <v>13</v>
      </c>
      <c r="I87" s="267">
        <f t="shared" ref="I87:Q87" si="26">SUM(I86)</f>
        <v>0</v>
      </c>
      <c r="J87" s="267">
        <f t="shared" si="26"/>
        <v>0</v>
      </c>
      <c r="K87" s="267">
        <f t="shared" si="26"/>
        <v>0</v>
      </c>
      <c r="L87" s="268">
        <f t="shared" si="26"/>
        <v>0</v>
      </c>
      <c r="M87" s="267">
        <f t="shared" si="26"/>
        <v>2</v>
      </c>
      <c r="N87" s="267">
        <f t="shared" si="26"/>
        <v>2</v>
      </c>
      <c r="O87" s="267">
        <f t="shared" si="26"/>
        <v>0</v>
      </c>
      <c r="P87" s="268">
        <f t="shared" si="26"/>
        <v>0</v>
      </c>
      <c r="Q87" s="268">
        <f t="shared" si="26"/>
        <v>2</v>
      </c>
      <c r="R87" s="268">
        <f>SUM(R86)</f>
        <v>2</v>
      </c>
      <c r="S87" s="452"/>
      <c r="T87" s="282">
        <f>SUM(T86)</f>
        <v>100</v>
      </c>
      <c r="U87" s="253">
        <f>SUM(U86)</f>
        <v>100</v>
      </c>
      <c r="V87" s="254">
        <f>SUM(V86)</f>
        <v>100</v>
      </c>
      <c r="W87" s="12"/>
      <c r="Y87" s="58"/>
    </row>
    <row r="88" spans="1:25" s="13" customFormat="1" ht="14.25" customHeight="1" x14ac:dyDescent="0.2">
      <c r="A88" s="569" t="s">
        <v>18</v>
      </c>
      <c r="B88" s="429" t="s">
        <v>20</v>
      </c>
      <c r="C88" s="393" t="s">
        <v>227</v>
      </c>
      <c r="D88" s="391" t="s">
        <v>228</v>
      </c>
      <c r="E88" s="361" t="s">
        <v>238</v>
      </c>
      <c r="F88" s="233"/>
      <c r="G88" s="544" t="s">
        <v>18</v>
      </c>
      <c r="H88" s="231" t="s">
        <v>63</v>
      </c>
      <c r="I88" s="169">
        <f>J88+L88</f>
        <v>0</v>
      </c>
      <c r="J88" s="169">
        <v>0</v>
      </c>
      <c r="K88" s="169">
        <v>0</v>
      </c>
      <c r="L88" s="170">
        <v>0</v>
      </c>
      <c r="M88" s="169">
        <f>N88+P88</f>
        <v>2.27</v>
      </c>
      <c r="N88" s="169">
        <v>0.5</v>
      </c>
      <c r="O88" s="169">
        <v>0</v>
      </c>
      <c r="P88" s="170">
        <v>1.77</v>
      </c>
      <c r="Q88" s="170">
        <v>0</v>
      </c>
      <c r="R88" s="170">
        <v>0</v>
      </c>
      <c r="S88" s="451" t="s">
        <v>108</v>
      </c>
      <c r="T88" s="575">
        <v>1</v>
      </c>
      <c r="U88" s="519">
        <v>0</v>
      </c>
      <c r="V88" s="486">
        <v>0</v>
      </c>
      <c r="W88" s="12"/>
      <c r="Y88" s="58"/>
    </row>
    <row r="89" spans="1:25" s="13" customFormat="1" ht="16.5" customHeight="1" x14ac:dyDescent="0.2">
      <c r="A89" s="569"/>
      <c r="B89" s="429"/>
      <c r="C89" s="393"/>
      <c r="D89" s="391"/>
      <c r="E89" s="361"/>
      <c r="F89" s="233"/>
      <c r="G89" s="544"/>
      <c r="H89" s="231" t="s">
        <v>94</v>
      </c>
      <c r="I89" s="169">
        <f>J89+L89</f>
        <v>0</v>
      </c>
      <c r="J89" s="169">
        <v>0</v>
      </c>
      <c r="K89" s="169">
        <v>0</v>
      </c>
      <c r="L89" s="170">
        <v>0</v>
      </c>
      <c r="M89" s="169">
        <f>N89+P89</f>
        <v>31.04</v>
      </c>
      <c r="N89" s="169">
        <v>8.57</v>
      </c>
      <c r="O89" s="169">
        <v>0</v>
      </c>
      <c r="P89" s="170">
        <v>22.47</v>
      </c>
      <c r="Q89" s="170">
        <v>0</v>
      </c>
      <c r="R89" s="170">
        <v>0</v>
      </c>
      <c r="S89" s="451"/>
      <c r="T89" s="434"/>
      <c r="U89" s="449"/>
      <c r="V89" s="432"/>
      <c r="W89" s="12"/>
      <c r="Y89" s="58"/>
    </row>
    <row r="90" spans="1:25" s="13" customFormat="1" ht="18" customHeight="1" thickBot="1" x14ac:dyDescent="0.25">
      <c r="A90" s="579"/>
      <c r="B90" s="580"/>
      <c r="C90" s="581"/>
      <c r="D90" s="515"/>
      <c r="E90" s="543"/>
      <c r="F90" s="232"/>
      <c r="G90" s="545"/>
      <c r="H90" s="61" t="s">
        <v>13</v>
      </c>
      <c r="I90" s="171">
        <f t="shared" ref="I90:R90" si="27">SUM(I88:I89)</f>
        <v>0</v>
      </c>
      <c r="J90" s="171">
        <f t="shared" si="27"/>
        <v>0</v>
      </c>
      <c r="K90" s="171">
        <f t="shared" si="27"/>
        <v>0</v>
      </c>
      <c r="L90" s="172">
        <f t="shared" si="27"/>
        <v>0</v>
      </c>
      <c r="M90" s="171">
        <f t="shared" si="27"/>
        <v>33.31</v>
      </c>
      <c r="N90" s="171">
        <f t="shared" si="27"/>
        <v>9.07</v>
      </c>
      <c r="O90" s="171">
        <f t="shared" si="27"/>
        <v>0</v>
      </c>
      <c r="P90" s="172">
        <f t="shared" si="27"/>
        <v>24.24</v>
      </c>
      <c r="Q90" s="172">
        <f t="shared" si="27"/>
        <v>0</v>
      </c>
      <c r="R90" s="172">
        <f t="shared" si="27"/>
        <v>0</v>
      </c>
      <c r="S90" s="576"/>
      <c r="T90" s="312">
        <f>T88</f>
        <v>1</v>
      </c>
      <c r="U90" s="77">
        <f>U88</f>
        <v>0</v>
      </c>
      <c r="V90" s="78">
        <f>V88</f>
        <v>0</v>
      </c>
      <c r="W90" s="12"/>
      <c r="Y90" s="58"/>
    </row>
    <row r="91" spans="1:25" ht="14.25" customHeight="1" thickBot="1" x14ac:dyDescent="0.25">
      <c r="A91" s="188" t="s">
        <v>18</v>
      </c>
      <c r="B91" s="185" t="s">
        <v>20</v>
      </c>
      <c r="C91" s="420" t="s">
        <v>14</v>
      </c>
      <c r="D91" s="421"/>
      <c r="E91" s="421"/>
      <c r="F91" s="421"/>
      <c r="G91" s="422"/>
      <c r="H91" s="421"/>
      <c r="I91" s="164">
        <f>I51+I53+I58+I66+I68+I71+I73+I75+I77+I79+I82+I85+I87+I90</f>
        <v>1302.597</v>
      </c>
      <c r="J91" s="164">
        <f t="shared" ref="J91:R91" si="28">J51+J53+J58+J66+J68+J71+J73+J75+J77+J79+J82+J85+J87+J90</f>
        <v>1302.597</v>
      </c>
      <c r="K91" s="164">
        <f t="shared" si="28"/>
        <v>992.52700000000004</v>
      </c>
      <c r="L91" s="164">
        <f t="shared" si="28"/>
        <v>0</v>
      </c>
      <c r="M91" s="164">
        <f t="shared" si="28"/>
        <v>2353.3539999999998</v>
      </c>
      <c r="N91" s="164">
        <f t="shared" si="28"/>
        <v>2329.114</v>
      </c>
      <c r="O91" s="164">
        <f t="shared" si="28"/>
        <v>1164.25</v>
      </c>
      <c r="P91" s="164">
        <f t="shared" si="28"/>
        <v>24.24</v>
      </c>
      <c r="Q91" s="164">
        <f t="shared" si="28"/>
        <v>2180.13</v>
      </c>
      <c r="R91" s="164">
        <f t="shared" si="28"/>
        <v>2373.4299999999998</v>
      </c>
      <c r="S91" s="7" t="s">
        <v>21</v>
      </c>
      <c r="T91" s="313" t="s">
        <v>21</v>
      </c>
      <c r="U91" s="7" t="s">
        <v>21</v>
      </c>
      <c r="V91" s="8" t="s">
        <v>21</v>
      </c>
      <c r="X91" s="29"/>
    </row>
    <row r="92" spans="1:25" ht="15" customHeight="1" thickBot="1" x14ac:dyDescent="0.25">
      <c r="A92" s="188" t="s">
        <v>18</v>
      </c>
      <c r="B92" s="582" t="s">
        <v>15</v>
      </c>
      <c r="C92" s="582"/>
      <c r="D92" s="582"/>
      <c r="E92" s="582"/>
      <c r="F92" s="582"/>
      <c r="G92" s="582"/>
      <c r="H92" s="582"/>
      <c r="I92" s="159">
        <f t="shared" ref="I92:R92" si="29">SUM(I43,I91)</f>
        <v>12456.726999999997</v>
      </c>
      <c r="J92" s="159">
        <f t="shared" si="29"/>
        <v>12397.427999999996</v>
      </c>
      <c r="K92" s="159">
        <f t="shared" si="29"/>
        <v>10054.639000000001</v>
      </c>
      <c r="L92" s="160">
        <f t="shared" si="29"/>
        <v>59.298999999999992</v>
      </c>
      <c r="M92" s="159">
        <f t="shared" si="29"/>
        <v>15543.054000000004</v>
      </c>
      <c r="N92" s="159">
        <f t="shared" si="29"/>
        <v>15407.214000000004</v>
      </c>
      <c r="O92" s="159">
        <f t="shared" si="29"/>
        <v>11185.050000000001</v>
      </c>
      <c r="P92" s="160">
        <f t="shared" si="29"/>
        <v>135.84</v>
      </c>
      <c r="Q92" s="160">
        <f t="shared" si="29"/>
        <v>16978.93</v>
      </c>
      <c r="R92" s="160">
        <f t="shared" si="29"/>
        <v>19340.230000000003</v>
      </c>
      <c r="S92" s="9" t="s">
        <v>21</v>
      </c>
      <c r="T92" s="314" t="s">
        <v>21</v>
      </c>
      <c r="U92" s="9" t="s">
        <v>21</v>
      </c>
      <c r="V92" s="11" t="s">
        <v>21</v>
      </c>
      <c r="W92" s="3"/>
      <c r="X92" s="29"/>
      <c r="Y92" s="29"/>
    </row>
    <row r="93" spans="1:25" ht="15" customHeight="1" thickBot="1" x14ac:dyDescent="0.25">
      <c r="A93" s="577" t="s">
        <v>16</v>
      </c>
      <c r="B93" s="578"/>
      <c r="C93" s="578"/>
      <c r="D93" s="578"/>
      <c r="E93" s="578"/>
      <c r="F93" s="578"/>
      <c r="G93" s="578"/>
      <c r="H93" s="578"/>
      <c r="I93" s="161">
        <f>SUM(I92)</f>
        <v>12456.726999999997</v>
      </c>
      <c r="J93" s="161">
        <f t="shared" ref="J93:R93" si="30">SUM(J92)</f>
        <v>12397.427999999996</v>
      </c>
      <c r="K93" s="161">
        <f t="shared" si="30"/>
        <v>10054.639000000001</v>
      </c>
      <c r="L93" s="162">
        <f t="shared" si="30"/>
        <v>59.298999999999992</v>
      </c>
      <c r="M93" s="161">
        <f>SUM(M92)</f>
        <v>15543.054000000004</v>
      </c>
      <c r="N93" s="161">
        <f t="shared" si="30"/>
        <v>15407.214000000004</v>
      </c>
      <c r="O93" s="161">
        <f t="shared" si="30"/>
        <v>11185.050000000001</v>
      </c>
      <c r="P93" s="162">
        <f t="shared" si="30"/>
        <v>135.84</v>
      </c>
      <c r="Q93" s="162">
        <f t="shared" si="30"/>
        <v>16978.93</v>
      </c>
      <c r="R93" s="162">
        <f t="shared" si="30"/>
        <v>19340.230000000003</v>
      </c>
      <c r="S93" s="49" t="s">
        <v>21</v>
      </c>
      <c r="T93" s="315" t="s">
        <v>21</v>
      </c>
      <c r="U93" s="49" t="s">
        <v>21</v>
      </c>
      <c r="V93" s="50" t="s">
        <v>21</v>
      </c>
      <c r="W93" s="3"/>
    </row>
    <row r="94" spans="1:25" x14ac:dyDescent="0.2">
      <c r="A94" s="3"/>
      <c r="B94" s="3"/>
      <c r="C94" s="3"/>
      <c r="D94" s="3"/>
      <c r="E94" s="3"/>
      <c r="F94" s="3"/>
      <c r="G94" s="4"/>
      <c r="H94" s="3"/>
      <c r="I94" s="5"/>
      <c r="J94" s="5"/>
      <c r="K94" s="5"/>
      <c r="L94" s="5"/>
      <c r="M94" s="155"/>
      <c r="N94" s="5"/>
      <c r="O94" s="5"/>
      <c r="P94" s="5"/>
      <c r="W94" s="3"/>
    </row>
    <row r="95" spans="1:25" ht="12" thickBot="1" x14ac:dyDescent="0.25">
      <c r="D95" s="29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25" ht="12.75" customHeight="1" x14ac:dyDescent="0.2">
      <c r="A96" s="528" t="s">
        <v>17</v>
      </c>
      <c r="B96" s="529"/>
      <c r="C96" s="534" t="s">
        <v>75</v>
      </c>
      <c r="D96" s="535"/>
      <c r="E96" s="535"/>
      <c r="F96" s="535"/>
      <c r="G96" s="535"/>
      <c r="H96" s="316" t="s">
        <v>63</v>
      </c>
      <c r="I96" s="234">
        <f>I13+I24+I32+I35+I39+I46+I52+I55+I60+I63+I67+I65+I70+I72+I74+I76+I78+I80+I83+I86+I88</f>
        <v>5468.5899999999992</v>
      </c>
      <c r="J96" s="234">
        <f t="shared" ref="J96:R96" si="31">J13+J24+J32+J35+J39+J46+J52+J55+J60+J63+J67+J65+J70+J72+J74+J76+J78+J80+J83+J86+J88</f>
        <v>5412.94</v>
      </c>
      <c r="K96" s="234">
        <f t="shared" si="31"/>
        <v>4011.2780000000002</v>
      </c>
      <c r="L96" s="234">
        <f t="shared" si="31"/>
        <v>55.65</v>
      </c>
      <c r="M96" s="234">
        <f t="shared" si="31"/>
        <v>8285.4940000000006</v>
      </c>
      <c r="N96" s="234">
        <f t="shared" si="31"/>
        <v>8172.1239999999998</v>
      </c>
      <c r="O96" s="234">
        <f t="shared" si="31"/>
        <v>5320.2999999999993</v>
      </c>
      <c r="P96" s="234">
        <f t="shared" si="31"/>
        <v>113.36999999999999</v>
      </c>
      <c r="Q96" s="234">
        <f t="shared" si="31"/>
        <v>8912.34</v>
      </c>
      <c r="R96" s="234">
        <f t="shared" si="31"/>
        <v>10222.24</v>
      </c>
      <c r="T96" s="136"/>
      <c r="U96" s="29"/>
    </row>
    <row r="97" spans="1:19" ht="12.75" customHeight="1" x14ac:dyDescent="0.2">
      <c r="A97" s="530"/>
      <c r="B97" s="531"/>
      <c r="C97" s="364" t="s">
        <v>133</v>
      </c>
      <c r="D97" s="365"/>
      <c r="E97" s="365"/>
      <c r="F97" s="365"/>
      <c r="G97" s="365"/>
      <c r="H97" s="317" t="s">
        <v>151</v>
      </c>
      <c r="I97" s="111">
        <f t="shared" ref="I97:R97" si="32">SUM(I12,I23,I31,I34,I45,I54,I37)</f>
        <v>6205.9</v>
      </c>
      <c r="J97" s="111">
        <f t="shared" si="32"/>
        <v>6203.0999999999995</v>
      </c>
      <c r="K97" s="166">
        <f t="shared" si="32"/>
        <v>5731.1219999999994</v>
      </c>
      <c r="L97" s="296">
        <f t="shared" si="32"/>
        <v>2.8</v>
      </c>
      <c r="M97" s="111">
        <f t="shared" si="32"/>
        <v>5932.8</v>
      </c>
      <c r="N97" s="111">
        <f t="shared" si="32"/>
        <v>5932.8</v>
      </c>
      <c r="O97" s="111">
        <f t="shared" si="32"/>
        <v>5608</v>
      </c>
      <c r="P97" s="296">
        <f t="shared" si="32"/>
        <v>0</v>
      </c>
      <c r="Q97" s="296">
        <f t="shared" si="32"/>
        <v>6822.4</v>
      </c>
      <c r="R97" s="112">
        <f t="shared" si="32"/>
        <v>7846.2999999999993</v>
      </c>
    </row>
    <row r="98" spans="1:19" ht="12.75" customHeight="1" x14ac:dyDescent="0.2">
      <c r="A98" s="530"/>
      <c r="B98" s="531"/>
      <c r="C98" s="364" t="s">
        <v>73</v>
      </c>
      <c r="D98" s="365"/>
      <c r="E98" s="365"/>
      <c r="F98" s="365"/>
      <c r="G98" s="365"/>
      <c r="H98" s="317" t="s">
        <v>64</v>
      </c>
      <c r="I98" s="111">
        <f t="shared" ref="I98:R98" si="33">SUM(I15,I26,I47,I57)</f>
        <v>52.6</v>
      </c>
      <c r="J98" s="111">
        <f t="shared" si="33"/>
        <v>52.6</v>
      </c>
      <c r="K98" s="111">
        <f t="shared" si="33"/>
        <v>0</v>
      </c>
      <c r="L98" s="296">
        <f t="shared" si="33"/>
        <v>0</v>
      </c>
      <c r="M98" s="111">
        <f t="shared" si="33"/>
        <v>57.900000000000006</v>
      </c>
      <c r="N98" s="111">
        <f t="shared" si="33"/>
        <v>57.900000000000006</v>
      </c>
      <c r="O98" s="111">
        <f t="shared" si="33"/>
        <v>0</v>
      </c>
      <c r="P98" s="296">
        <f t="shared" si="33"/>
        <v>0</v>
      </c>
      <c r="Q98" s="296">
        <f t="shared" si="33"/>
        <v>58.2</v>
      </c>
      <c r="R98" s="112">
        <f t="shared" si="33"/>
        <v>58.699999999999996</v>
      </c>
    </row>
    <row r="99" spans="1:19" ht="12.75" customHeight="1" x14ac:dyDescent="0.2">
      <c r="A99" s="530"/>
      <c r="B99" s="531"/>
      <c r="C99" s="364" t="s">
        <v>74</v>
      </c>
      <c r="D99" s="365"/>
      <c r="E99" s="365"/>
      <c r="F99" s="365"/>
      <c r="G99" s="365"/>
      <c r="H99" s="317" t="s">
        <v>65</v>
      </c>
      <c r="I99" s="111">
        <f t="shared" ref="I99:R99" si="34">SUM(I56)</f>
        <v>282.7</v>
      </c>
      <c r="J99" s="111">
        <f t="shared" si="34"/>
        <v>282.7</v>
      </c>
      <c r="K99" s="111">
        <f t="shared" si="34"/>
        <v>223</v>
      </c>
      <c r="L99" s="296">
        <f t="shared" si="34"/>
        <v>0</v>
      </c>
      <c r="M99" s="111">
        <f t="shared" si="34"/>
        <v>240</v>
      </c>
      <c r="N99" s="111">
        <f t="shared" si="34"/>
        <v>240</v>
      </c>
      <c r="O99" s="111">
        <f t="shared" si="34"/>
        <v>200</v>
      </c>
      <c r="P99" s="296">
        <f t="shared" si="34"/>
        <v>0</v>
      </c>
      <c r="Q99" s="296">
        <f t="shared" si="34"/>
        <v>240</v>
      </c>
      <c r="R99" s="112">
        <f t="shared" si="34"/>
        <v>240</v>
      </c>
    </row>
    <row r="100" spans="1:19" ht="21.75" customHeight="1" x14ac:dyDescent="0.2">
      <c r="A100" s="530"/>
      <c r="B100" s="531"/>
      <c r="C100" s="364" t="s">
        <v>61</v>
      </c>
      <c r="D100" s="365"/>
      <c r="E100" s="365"/>
      <c r="F100" s="365"/>
      <c r="G100" s="365"/>
      <c r="H100" s="317" t="s">
        <v>66</v>
      </c>
      <c r="I100" s="111">
        <f t="shared" ref="I100:R100" si="35">I14+I25</f>
        <v>198</v>
      </c>
      <c r="J100" s="111">
        <f t="shared" si="35"/>
        <v>198</v>
      </c>
      <c r="K100" s="111">
        <f t="shared" si="35"/>
        <v>0</v>
      </c>
      <c r="L100" s="296">
        <f t="shared" si="35"/>
        <v>0</v>
      </c>
      <c r="M100" s="111">
        <f t="shared" si="35"/>
        <v>342.3</v>
      </c>
      <c r="N100" s="111">
        <f t="shared" si="35"/>
        <v>342.3</v>
      </c>
      <c r="O100" s="111">
        <f t="shared" si="35"/>
        <v>0</v>
      </c>
      <c r="P100" s="296">
        <f t="shared" si="35"/>
        <v>0</v>
      </c>
      <c r="Q100" s="296">
        <f t="shared" si="35"/>
        <v>365.79999999999995</v>
      </c>
      <c r="R100" s="112">
        <f t="shared" si="35"/>
        <v>392.8</v>
      </c>
    </row>
    <row r="101" spans="1:19" ht="12.75" customHeight="1" x14ac:dyDescent="0.2">
      <c r="A101" s="530"/>
      <c r="B101" s="531"/>
      <c r="C101" s="363" t="s">
        <v>91</v>
      </c>
      <c r="D101" s="363"/>
      <c r="E101" s="363"/>
      <c r="F101" s="363"/>
      <c r="G101" s="364"/>
      <c r="H101" s="318" t="s">
        <v>94</v>
      </c>
      <c r="I101" s="166">
        <f t="shared" ref="I101:R101" si="36">I38</f>
        <v>0</v>
      </c>
      <c r="J101" s="166">
        <f t="shared" si="36"/>
        <v>0</v>
      </c>
      <c r="K101" s="111">
        <f t="shared" si="36"/>
        <v>0</v>
      </c>
      <c r="L101" s="296">
        <f t="shared" si="36"/>
        <v>0</v>
      </c>
      <c r="M101" s="111">
        <f t="shared" si="36"/>
        <v>0</v>
      </c>
      <c r="N101" s="111">
        <f t="shared" si="36"/>
        <v>0</v>
      </c>
      <c r="O101" s="111">
        <f t="shared" si="36"/>
        <v>0</v>
      </c>
      <c r="P101" s="296">
        <f t="shared" si="36"/>
        <v>0</v>
      </c>
      <c r="Q101" s="296">
        <f t="shared" si="36"/>
        <v>0</v>
      </c>
      <c r="R101" s="112">
        <f t="shared" si="36"/>
        <v>0</v>
      </c>
    </row>
    <row r="102" spans="1:19" ht="12.75" hidden="1" customHeight="1" x14ac:dyDescent="0.2">
      <c r="A102" s="530"/>
      <c r="B102" s="531"/>
      <c r="C102" s="526" t="s">
        <v>107</v>
      </c>
      <c r="D102" s="526"/>
      <c r="E102" s="526"/>
      <c r="F102" s="526"/>
      <c r="G102" s="527"/>
      <c r="H102" s="319" t="s">
        <v>94</v>
      </c>
      <c r="I102" s="111">
        <f t="shared" ref="I102:R102" si="37">I59</f>
        <v>0</v>
      </c>
      <c r="J102" s="111">
        <f t="shared" si="37"/>
        <v>0</v>
      </c>
      <c r="K102" s="111">
        <f t="shared" si="37"/>
        <v>0</v>
      </c>
      <c r="L102" s="296">
        <f t="shared" si="37"/>
        <v>0</v>
      </c>
      <c r="M102" s="111">
        <f t="shared" si="37"/>
        <v>0</v>
      </c>
      <c r="N102" s="111">
        <f t="shared" si="37"/>
        <v>0</v>
      </c>
      <c r="O102" s="111">
        <f t="shared" si="37"/>
        <v>0</v>
      </c>
      <c r="P102" s="296">
        <f t="shared" si="37"/>
        <v>0</v>
      </c>
      <c r="Q102" s="297">
        <f t="shared" si="37"/>
        <v>0</v>
      </c>
      <c r="R102" s="201">
        <f t="shared" si="37"/>
        <v>0</v>
      </c>
    </row>
    <row r="103" spans="1:19" ht="12.75" hidden="1" customHeight="1" x14ac:dyDescent="0.2">
      <c r="A103" s="530"/>
      <c r="B103" s="531"/>
      <c r="C103" s="526" t="s">
        <v>110</v>
      </c>
      <c r="D103" s="526"/>
      <c r="E103" s="526"/>
      <c r="F103" s="526"/>
      <c r="G103" s="527"/>
      <c r="H103" s="319" t="s">
        <v>94</v>
      </c>
      <c r="I103" s="111">
        <f t="shared" ref="I103:R103" si="38">I62</f>
        <v>0</v>
      </c>
      <c r="J103" s="111">
        <f t="shared" si="38"/>
        <v>0</v>
      </c>
      <c r="K103" s="111">
        <f t="shared" si="38"/>
        <v>0</v>
      </c>
      <c r="L103" s="296">
        <f t="shared" si="38"/>
        <v>0</v>
      </c>
      <c r="M103" s="111">
        <f t="shared" si="38"/>
        <v>0</v>
      </c>
      <c r="N103" s="111">
        <f t="shared" si="38"/>
        <v>0</v>
      </c>
      <c r="O103" s="111">
        <f t="shared" si="38"/>
        <v>0</v>
      </c>
      <c r="P103" s="296">
        <f t="shared" si="38"/>
        <v>0</v>
      </c>
      <c r="Q103" s="296">
        <f t="shared" si="38"/>
        <v>0</v>
      </c>
      <c r="R103" s="201">
        <f t="shared" si="38"/>
        <v>0</v>
      </c>
    </row>
    <row r="104" spans="1:19" ht="12.75" customHeight="1" x14ac:dyDescent="0.2">
      <c r="A104" s="530"/>
      <c r="B104" s="531"/>
      <c r="C104" s="364" t="s">
        <v>136</v>
      </c>
      <c r="D104" s="365"/>
      <c r="E104" s="365"/>
      <c r="F104" s="365"/>
      <c r="G104" s="365"/>
      <c r="H104" s="317" t="s">
        <v>94</v>
      </c>
      <c r="I104" s="182">
        <f t="shared" ref="I104:R104" si="39">I69</f>
        <v>35.840000000000003</v>
      </c>
      <c r="J104" s="182">
        <f t="shared" si="39"/>
        <v>35.840000000000003</v>
      </c>
      <c r="K104" s="182">
        <f t="shared" si="39"/>
        <v>0</v>
      </c>
      <c r="L104" s="296">
        <f t="shared" si="39"/>
        <v>0</v>
      </c>
      <c r="M104" s="182">
        <f t="shared" si="39"/>
        <v>35.840000000000003</v>
      </c>
      <c r="N104" s="182">
        <f t="shared" si="39"/>
        <v>35.840000000000003</v>
      </c>
      <c r="O104" s="182">
        <f t="shared" si="39"/>
        <v>0</v>
      </c>
      <c r="P104" s="296">
        <f t="shared" si="39"/>
        <v>0</v>
      </c>
      <c r="Q104" s="297">
        <f t="shared" si="39"/>
        <v>0</v>
      </c>
      <c r="R104" s="201">
        <f t="shared" si="39"/>
        <v>0</v>
      </c>
    </row>
    <row r="105" spans="1:19" ht="12.75" customHeight="1" x14ac:dyDescent="0.2">
      <c r="A105" s="530"/>
      <c r="B105" s="531"/>
      <c r="C105" s="363" t="s">
        <v>181</v>
      </c>
      <c r="D105" s="363"/>
      <c r="E105" s="363"/>
      <c r="F105" s="363"/>
      <c r="G105" s="364"/>
      <c r="H105" s="318" t="s">
        <v>94</v>
      </c>
      <c r="I105" s="235">
        <f t="shared" ref="I105:R105" si="40">I21</f>
        <v>7.7309999999999999</v>
      </c>
      <c r="J105" s="235">
        <f t="shared" si="40"/>
        <v>6.8819999999999997</v>
      </c>
      <c r="K105" s="182">
        <f t="shared" si="40"/>
        <v>0</v>
      </c>
      <c r="L105" s="297">
        <f t="shared" si="40"/>
        <v>0.84899999999999998</v>
      </c>
      <c r="M105" s="182">
        <f t="shared" si="40"/>
        <v>0</v>
      </c>
      <c r="N105" s="182">
        <f t="shared" si="40"/>
        <v>0</v>
      </c>
      <c r="O105" s="182">
        <f t="shared" si="40"/>
        <v>0</v>
      </c>
      <c r="P105" s="297">
        <f t="shared" si="40"/>
        <v>0</v>
      </c>
      <c r="Q105" s="297">
        <f t="shared" si="40"/>
        <v>0</v>
      </c>
      <c r="R105" s="201">
        <f t="shared" si="40"/>
        <v>0</v>
      </c>
    </row>
    <row r="106" spans="1:19" ht="20.25" customHeight="1" x14ac:dyDescent="0.2">
      <c r="A106" s="530"/>
      <c r="B106" s="531"/>
      <c r="C106" s="363" t="s">
        <v>204</v>
      </c>
      <c r="D106" s="363"/>
      <c r="E106" s="363"/>
      <c r="F106" s="363"/>
      <c r="G106" s="364"/>
      <c r="H106" s="318" t="s">
        <v>89</v>
      </c>
      <c r="I106" s="303">
        <f t="shared" ref="I106:R106" si="41">I16</f>
        <v>14.226000000000001</v>
      </c>
      <c r="J106" s="257">
        <f t="shared" si="41"/>
        <v>14.226000000000001</v>
      </c>
      <c r="K106" s="257">
        <f t="shared" si="41"/>
        <v>0</v>
      </c>
      <c r="L106" s="298">
        <f t="shared" si="41"/>
        <v>0</v>
      </c>
      <c r="M106" s="303">
        <f t="shared" si="41"/>
        <v>0</v>
      </c>
      <c r="N106" s="257">
        <f t="shared" si="41"/>
        <v>0</v>
      </c>
      <c r="O106" s="257">
        <f t="shared" si="41"/>
        <v>0</v>
      </c>
      <c r="P106" s="298">
        <f t="shared" si="41"/>
        <v>0</v>
      </c>
      <c r="Q106" s="305">
        <f t="shared" si="41"/>
        <v>0</v>
      </c>
      <c r="R106" s="304">
        <f t="shared" si="41"/>
        <v>0</v>
      </c>
    </row>
    <row r="107" spans="1:19" ht="12.75" customHeight="1" x14ac:dyDescent="0.2">
      <c r="A107" s="530"/>
      <c r="B107" s="531"/>
      <c r="C107" s="363" t="s">
        <v>91</v>
      </c>
      <c r="D107" s="363"/>
      <c r="E107" s="363"/>
      <c r="F107" s="363"/>
      <c r="G107" s="364"/>
      <c r="H107" s="317" t="s">
        <v>89</v>
      </c>
      <c r="I107" s="166">
        <f t="shared" ref="I107:R107" si="42">I27+I40+I49</f>
        <v>86.3</v>
      </c>
      <c r="J107" s="166">
        <f t="shared" si="42"/>
        <v>86.3</v>
      </c>
      <c r="K107" s="166">
        <f t="shared" si="42"/>
        <v>2.4649999999999999</v>
      </c>
      <c r="L107" s="236">
        <f t="shared" si="42"/>
        <v>0</v>
      </c>
      <c r="M107" s="166">
        <f t="shared" si="42"/>
        <v>60.1</v>
      </c>
      <c r="N107" s="166">
        <f t="shared" si="42"/>
        <v>60.1</v>
      </c>
      <c r="O107" s="166">
        <f t="shared" si="42"/>
        <v>0</v>
      </c>
      <c r="P107" s="236">
        <f t="shared" si="42"/>
        <v>0</v>
      </c>
      <c r="Q107" s="237">
        <f t="shared" si="42"/>
        <v>60.1</v>
      </c>
      <c r="R107" s="225">
        <f t="shared" si="42"/>
        <v>60.1</v>
      </c>
      <c r="S107" s="140"/>
    </row>
    <row r="108" spans="1:19" ht="12.75" customHeight="1" x14ac:dyDescent="0.2">
      <c r="A108" s="530"/>
      <c r="B108" s="531"/>
      <c r="C108" s="363" t="s">
        <v>180</v>
      </c>
      <c r="D108" s="363"/>
      <c r="E108" s="363"/>
      <c r="F108" s="363"/>
      <c r="G108" s="364"/>
      <c r="H108" s="317" t="s">
        <v>89</v>
      </c>
      <c r="I108" s="166">
        <f t="shared" ref="I108:R108" si="43">I41</f>
        <v>0</v>
      </c>
      <c r="J108" s="166">
        <f t="shared" si="43"/>
        <v>0</v>
      </c>
      <c r="K108" s="166">
        <f t="shared" si="43"/>
        <v>0</v>
      </c>
      <c r="L108" s="236">
        <f t="shared" si="43"/>
        <v>0</v>
      </c>
      <c r="M108" s="166">
        <f t="shared" si="43"/>
        <v>0</v>
      </c>
      <c r="N108" s="166">
        <f t="shared" si="43"/>
        <v>0</v>
      </c>
      <c r="O108" s="166">
        <f t="shared" si="43"/>
        <v>0</v>
      </c>
      <c r="P108" s="236">
        <f t="shared" si="43"/>
        <v>0</v>
      </c>
      <c r="Q108" s="237">
        <f t="shared" si="43"/>
        <v>0</v>
      </c>
      <c r="R108" s="225">
        <f t="shared" si="43"/>
        <v>0</v>
      </c>
    </row>
    <row r="109" spans="1:19" ht="12.75" customHeight="1" x14ac:dyDescent="0.2">
      <c r="A109" s="530"/>
      <c r="B109" s="531"/>
      <c r="C109" s="363" t="s">
        <v>149</v>
      </c>
      <c r="D109" s="363"/>
      <c r="E109" s="363"/>
      <c r="F109" s="363"/>
      <c r="G109" s="364"/>
      <c r="H109" s="317" t="s">
        <v>89</v>
      </c>
      <c r="I109" s="166">
        <f t="shared" ref="I109:R109" si="44">I48</f>
        <v>16.611000000000001</v>
      </c>
      <c r="J109" s="166">
        <f t="shared" si="44"/>
        <v>16.611000000000001</v>
      </c>
      <c r="K109" s="166">
        <f t="shared" si="44"/>
        <v>16.181000000000001</v>
      </c>
      <c r="L109" s="236">
        <f t="shared" si="44"/>
        <v>0</v>
      </c>
      <c r="M109" s="166">
        <f t="shared" si="44"/>
        <v>18.54</v>
      </c>
      <c r="N109" s="166">
        <f t="shared" si="44"/>
        <v>18.54</v>
      </c>
      <c r="O109" s="166">
        <f t="shared" si="44"/>
        <v>18.27</v>
      </c>
      <c r="P109" s="236">
        <f t="shared" si="44"/>
        <v>0</v>
      </c>
      <c r="Q109" s="237">
        <f t="shared" si="44"/>
        <v>20.09</v>
      </c>
      <c r="R109" s="225">
        <f t="shared" si="44"/>
        <v>20.09</v>
      </c>
    </row>
    <row r="110" spans="1:19" ht="21.75" customHeight="1" x14ac:dyDescent="0.2">
      <c r="A110" s="530"/>
      <c r="B110" s="531"/>
      <c r="C110" s="536" t="s">
        <v>201</v>
      </c>
      <c r="D110" s="363"/>
      <c r="E110" s="363"/>
      <c r="F110" s="363"/>
      <c r="G110" s="364"/>
      <c r="H110" s="317" t="s">
        <v>89</v>
      </c>
      <c r="I110" s="166">
        <f t="shared" ref="I110:R110" si="45">I18</f>
        <v>0.2</v>
      </c>
      <c r="J110" s="166">
        <f t="shared" si="45"/>
        <v>0.2</v>
      </c>
      <c r="K110" s="166">
        <f t="shared" si="45"/>
        <v>0</v>
      </c>
      <c r="L110" s="236">
        <f t="shared" si="45"/>
        <v>0</v>
      </c>
      <c r="M110" s="166">
        <f t="shared" si="45"/>
        <v>0</v>
      </c>
      <c r="N110" s="166">
        <f t="shared" si="45"/>
        <v>0</v>
      </c>
      <c r="O110" s="166">
        <f t="shared" si="45"/>
        <v>0</v>
      </c>
      <c r="P110" s="236">
        <f t="shared" si="45"/>
        <v>0</v>
      </c>
      <c r="Q110" s="237">
        <f t="shared" si="45"/>
        <v>0</v>
      </c>
      <c r="R110" s="225">
        <f t="shared" si="45"/>
        <v>0</v>
      </c>
    </row>
    <row r="111" spans="1:19" ht="13.5" customHeight="1" x14ac:dyDescent="0.2">
      <c r="A111" s="530"/>
      <c r="B111" s="531"/>
      <c r="C111" s="363" t="s">
        <v>178</v>
      </c>
      <c r="D111" s="363"/>
      <c r="E111" s="363"/>
      <c r="F111" s="363"/>
      <c r="G111" s="364"/>
      <c r="H111" s="317" t="s">
        <v>89</v>
      </c>
      <c r="I111" s="166">
        <f t="shared" ref="I111:R111" si="46">I17</f>
        <v>16.419</v>
      </c>
      <c r="J111" s="166">
        <f t="shared" si="46"/>
        <v>16.419</v>
      </c>
      <c r="K111" s="166">
        <f t="shared" si="46"/>
        <v>0</v>
      </c>
      <c r="L111" s="296">
        <f t="shared" si="46"/>
        <v>0</v>
      </c>
      <c r="M111" s="111">
        <f t="shared" si="46"/>
        <v>0</v>
      </c>
      <c r="N111" s="111">
        <f t="shared" si="46"/>
        <v>0</v>
      </c>
      <c r="O111" s="111">
        <f t="shared" si="46"/>
        <v>0</v>
      </c>
      <c r="P111" s="296">
        <f t="shared" si="46"/>
        <v>0</v>
      </c>
      <c r="Q111" s="296">
        <f t="shared" si="46"/>
        <v>0</v>
      </c>
      <c r="R111" s="112">
        <f t="shared" si="46"/>
        <v>0</v>
      </c>
    </row>
    <row r="112" spans="1:19" ht="21.75" customHeight="1" x14ac:dyDescent="0.2">
      <c r="A112" s="530"/>
      <c r="B112" s="531"/>
      <c r="C112" s="536" t="s">
        <v>202</v>
      </c>
      <c r="D112" s="363"/>
      <c r="E112" s="363"/>
      <c r="F112" s="363"/>
      <c r="G112" s="364"/>
      <c r="H112" s="320" t="s">
        <v>89</v>
      </c>
      <c r="I112" s="218">
        <f t="shared" ref="I112:R112" si="47">I19+I28</f>
        <v>60</v>
      </c>
      <c r="J112" s="166">
        <f t="shared" si="47"/>
        <v>60</v>
      </c>
      <c r="K112" s="166">
        <f t="shared" si="47"/>
        <v>59.142000000000003</v>
      </c>
      <c r="L112" s="299">
        <f t="shared" si="47"/>
        <v>0</v>
      </c>
      <c r="M112" s="218">
        <f t="shared" si="47"/>
        <v>0</v>
      </c>
      <c r="N112" s="218">
        <f t="shared" si="47"/>
        <v>0</v>
      </c>
      <c r="O112" s="218">
        <f t="shared" si="47"/>
        <v>0</v>
      </c>
      <c r="P112" s="299">
        <f t="shared" si="47"/>
        <v>0</v>
      </c>
      <c r="Q112" s="299">
        <f t="shared" si="47"/>
        <v>0</v>
      </c>
      <c r="R112" s="219">
        <f t="shared" si="47"/>
        <v>0</v>
      </c>
    </row>
    <row r="113" spans="1:18" ht="12.75" customHeight="1" x14ac:dyDescent="0.2">
      <c r="A113" s="530"/>
      <c r="B113" s="531"/>
      <c r="C113" s="536" t="s">
        <v>205</v>
      </c>
      <c r="D113" s="363"/>
      <c r="E113" s="363"/>
      <c r="F113" s="363"/>
      <c r="G113" s="364"/>
      <c r="H113" s="320" t="s">
        <v>89</v>
      </c>
      <c r="I113" s="218">
        <f t="shared" ref="I113:R113" si="48">I20+I29</f>
        <v>11.144</v>
      </c>
      <c r="J113" s="166">
        <f t="shared" si="48"/>
        <v>11.144</v>
      </c>
      <c r="K113" s="166">
        <f t="shared" si="48"/>
        <v>10.985000000000001</v>
      </c>
      <c r="L113" s="299">
        <f t="shared" si="48"/>
        <v>0</v>
      </c>
      <c r="M113" s="218">
        <f t="shared" si="48"/>
        <v>0</v>
      </c>
      <c r="N113" s="166">
        <f t="shared" si="48"/>
        <v>0</v>
      </c>
      <c r="O113" s="166">
        <f t="shared" si="48"/>
        <v>0</v>
      </c>
      <c r="P113" s="299">
        <f t="shared" si="48"/>
        <v>0</v>
      </c>
      <c r="Q113" s="299">
        <f t="shared" si="48"/>
        <v>0</v>
      </c>
      <c r="R113" s="219">
        <f t="shared" si="48"/>
        <v>0</v>
      </c>
    </row>
    <row r="114" spans="1:18" ht="20.25" customHeight="1" x14ac:dyDescent="0.2">
      <c r="A114" s="530"/>
      <c r="B114" s="531"/>
      <c r="C114" s="536" t="s">
        <v>203</v>
      </c>
      <c r="D114" s="363"/>
      <c r="E114" s="363"/>
      <c r="F114" s="363"/>
      <c r="G114" s="364"/>
      <c r="H114" s="317" t="s">
        <v>89</v>
      </c>
      <c r="I114" s="166">
        <f t="shared" ref="I114:R114" si="49">I50</f>
        <v>0.46600000000000003</v>
      </c>
      <c r="J114" s="166">
        <f t="shared" si="49"/>
        <v>0.46600000000000003</v>
      </c>
      <c r="K114" s="166">
        <f t="shared" si="49"/>
        <v>0.46600000000000003</v>
      </c>
      <c r="L114" s="237">
        <f t="shared" si="49"/>
        <v>0</v>
      </c>
      <c r="M114" s="166">
        <f t="shared" si="49"/>
        <v>0</v>
      </c>
      <c r="N114" s="166">
        <f t="shared" si="49"/>
        <v>0</v>
      </c>
      <c r="O114" s="166">
        <f t="shared" si="49"/>
        <v>0</v>
      </c>
      <c r="P114" s="237">
        <f t="shared" si="49"/>
        <v>0</v>
      </c>
      <c r="Q114" s="237">
        <f t="shared" si="49"/>
        <v>0</v>
      </c>
      <c r="R114" s="225">
        <f t="shared" si="49"/>
        <v>0</v>
      </c>
    </row>
    <row r="115" spans="1:18" ht="21.75" customHeight="1" x14ac:dyDescent="0.2">
      <c r="A115" s="530"/>
      <c r="B115" s="531"/>
      <c r="C115" s="536" t="s">
        <v>212</v>
      </c>
      <c r="D115" s="363"/>
      <c r="E115" s="363"/>
      <c r="F115" s="363"/>
      <c r="G115" s="364"/>
      <c r="H115" s="317" t="s">
        <v>89</v>
      </c>
      <c r="I115" s="166">
        <f t="shared" ref="I115:R115" si="50">I81</f>
        <v>0</v>
      </c>
      <c r="J115" s="166">
        <f t="shared" si="50"/>
        <v>0</v>
      </c>
      <c r="K115" s="236">
        <f t="shared" si="50"/>
        <v>0</v>
      </c>
      <c r="L115" s="237">
        <f t="shared" si="50"/>
        <v>0</v>
      </c>
      <c r="M115" s="166">
        <f t="shared" si="50"/>
        <v>500</v>
      </c>
      <c r="N115" s="237">
        <f t="shared" si="50"/>
        <v>500</v>
      </c>
      <c r="O115" s="237">
        <f t="shared" si="50"/>
        <v>0</v>
      </c>
      <c r="P115" s="237">
        <f t="shared" si="50"/>
        <v>0</v>
      </c>
      <c r="Q115" s="237">
        <f t="shared" si="50"/>
        <v>500</v>
      </c>
      <c r="R115" s="225">
        <f t="shared" si="50"/>
        <v>500</v>
      </c>
    </row>
    <row r="116" spans="1:18" ht="20.25" customHeight="1" x14ac:dyDescent="0.2">
      <c r="A116" s="530"/>
      <c r="B116" s="531"/>
      <c r="C116" s="536" t="s">
        <v>215</v>
      </c>
      <c r="D116" s="363"/>
      <c r="E116" s="363"/>
      <c r="F116" s="363"/>
      <c r="G116" s="364"/>
      <c r="H116" s="318" t="s">
        <v>89</v>
      </c>
      <c r="I116" s="235">
        <f t="shared" ref="I116:R116" si="51">I84</f>
        <v>0</v>
      </c>
      <c r="J116" s="235">
        <f t="shared" si="51"/>
        <v>0</v>
      </c>
      <c r="K116" s="235">
        <f t="shared" si="51"/>
        <v>0</v>
      </c>
      <c r="L116" s="300">
        <f t="shared" si="51"/>
        <v>0</v>
      </c>
      <c r="M116" s="235">
        <f t="shared" si="51"/>
        <v>39.04</v>
      </c>
      <c r="N116" s="235">
        <f t="shared" si="51"/>
        <v>39.04</v>
      </c>
      <c r="O116" s="235">
        <f t="shared" si="51"/>
        <v>38.479999999999997</v>
      </c>
      <c r="P116" s="300">
        <f t="shared" si="51"/>
        <v>0</v>
      </c>
      <c r="Q116" s="300">
        <f t="shared" si="51"/>
        <v>0</v>
      </c>
      <c r="R116" s="238">
        <f t="shared" si="51"/>
        <v>0</v>
      </c>
    </row>
    <row r="117" spans="1:18" ht="23.25" customHeight="1" x14ac:dyDescent="0.2">
      <c r="A117" s="530"/>
      <c r="B117" s="531"/>
      <c r="C117" s="536" t="s">
        <v>214</v>
      </c>
      <c r="D117" s="363"/>
      <c r="E117" s="363"/>
      <c r="F117" s="363"/>
      <c r="G117" s="364"/>
      <c r="H117" s="317" t="s">
        <v>89</v>
      </c>
      <c r="I117" s="166">
        <f>J117+L117</f>
        <v>0</v>
      </c>
      <c r="J117" s="166">
        <v>0</v>
      </c>
      <c r="K117" s="166">
        <v>0</v>
      </c>
      <c r="L117" s="237">
        <v>0</v>
      </c>
      <c r="M117" s="166">
        <f>N117+P117</f>
        <v>0</v>
      </c>
      <c r="N117" s="166">
        <v>0</v>
      </c>
      <c r="O117" s="166">
        <v>0</v>
      </c>
      <c r="P117" s="237">
        <v>0</v>
      </c>
      <c r="Q117" s="237">
        <v>0</v>
      </c>
      <c r="R117" s="225">
        <v>0</v>
      </c>
    </row>
    <row r="118" spans="1:18" ht="22.5" customHeight="1" thickBot="1" x14ac:dyDescent="0.25">
      <c r="A118" s="530"/>
      <c r="B118" s="531"/>
      <c r="C118" s="540" t="s">
        <v>232</v>
      </c>
      <c r="D118" s="541"/>
      <c r="E118" s="541"/>
      <c r="F118" s="541"/>
      <c r="G118" s="542"/>
      <c r="H118" s="321" t="s">
        <v>94</v>
      </c>
      <c r="I118" s="239">
        <f t="shared" ref="I118:R118" si="52">I89</f>
        <v>0</v>
      </c>
      <c r="J118" s="239">
        <f t="shared" si="52"/>
        <v>0</v>
      </c>
      <c r="K118" s="239">
        <f t="shared" si="52"/>
        <v>0</v>
      </c>
      <c r="L118" s="301">
        <f t="shared" si="52"/>
        <v>0</v>
      </c>
      <c r="M118" s="239">
        <f t="shared" si="52"/>
        <v>31.04</v>
      </c>
      <c r="N118" s="239">
        <f t="shared" si="52"/>
        <v>8.57</v>
      </c>
      <c r="O118" s="239">
        <f t="shared" si="52"/>
        <v>0</v>
      </c>
      <c r="P118" s="301">
        <f t="shared" si="52"/>
        <v>22.47</v>
      </c>
      <c r="Q118" s="301">
        <f t="shared" si="52"/>
        <v>0</v>
      </c>
      <c r="R118" s="240">
        <f t="shared" si="52"/>
        <v>0</v>
      </c>
    </row>
    <row r="119" spans="1:18" ht="16.5" customHeight="1" thickBot="1" x14ac:dyDescent="0.25">
      <c r="A119" s="532"/>
      <c r="B119" s="533"/>
      <c r="C119" s="537" t="s">
        <v>16</v>
      </c>
      <c r="D119" s="538"/>
      <c r="E119" s="538"/>
      <c r="F119" s="538"/>
      <c r="G119" s="538"/>
      <c r="H119" s="539"/>
      <c r="I119" s="113">
        <f>SUM(I96:I118)</f>
        <v>12456.727000000001</v>
      </c>
      <c r="J119" s="113">
        <f t="shared" ref="J119:R119" si="53">SUM(J96:J118)</f>
        <v>12397.428000000002</v>
      </c>
      <c r="K119" s="113">
        <f t="shared" si="53"/>
        <v>10054.639000000001</v>
      </c>
      <c r="L119" s="302">
        <f t="shared" si="53"/>
        <v>59.298999999999992</v>
      </c>
      <c r="M119" s="113">
        <f t="shared" si="53"/>
        <v>15543.054000000004</v>
      </c>
      <c r="N119" s="113">
        <f t="shared" si="53"/>
        <v>15407.214</v>
      </c>
      <c r="O119" s="113">
        <f t="shared" si="53"/>
        <v>11185.05</v>
      </c>
      <c r="P119" s="302">
        <f t="shared" si="53"/>
        <v>135.83999999999997</v>
      </c>
      <c r="Q119" s="302">
        <f t="shared" si="53"/>
        <v>16978.93</v>
      </c>
      <c r="R119" s="114">
        <f t="shared" si="53"/>
        <v>19340.23</v>
      </c>
    </row>
    <row r="120" spans="1:18" ht="12" customHeight="1" x14ac:dyDescent="0.2"/>
    <row r="121" spans="1:18" ht="12" customHeight="1" x14ac:dyDescent="0.2"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1:18" ht="12" customHeight="1" x14ac:dyDescent="0.2"/>
    <row r="123" spans="1:18" ht="12" customHeight="1" x14ac:dyDescent="0.2"/>
    <row r="124" spans="1:18" ht="12" customHeight="1" x14ac:dyDescent="0.2">
      <c r="I124" s="174"/>
      <c r="J124" s="174"/>
      <c r="K124" s="174"/>
      <c r="L124" s="174"/>
      <c r="M124" s="136"/>
      <c r="N124" s="136"/>
      <c r="O124" s="136"/>
      <c r="P124" s="136"/>
      <c r="Q124" s="136"/>
      <c r="R124" s="136"/>
    </row>
    <row r="125" spans="1:18" ht="12" customHeight="1" x14ac:dyDescent="0.2">
      <c r="I125" s="174"/>
      <c r="J125" s="174"/>
      <c r="K125" s="174"/>
      <c r="L125" s="174"/>
    </row>
    <row r="126" spans="1:18" ht="12" customHeight="1" x14ac:dyDescent="0.2">
      <c r="I126" s="174"/>
    </row>
    <row r="127" spans="1:18" ht="12" customHeight="1" x14ac:dyDescent="0.2"/>
    <row r="128" spans="1:18" ht="12" customHeight="1" x14ac:dyDescent="0.2"/>
    <row r="129" spans="9:9" x14ac:dyDescent="0.2">
      <c r="I129" s="136"/>
    </row>
  </sheetData>
  <mergeCells count="254">
    <mergeCell ref="C99:G99"/>
    <mergeCell ref="T88:T89"/>
    <mergeCell ref="V80:V81"/>
    <mergeCell ref="S83:S85"/>
    <mergeCell ref="T83:T84"/>
    <mergeCell ref="U83:U84"/>
    <mergeCell ref="V83:V84"/>
    <mergeCell ref="S86:S87"/>
    <mergeCell ref="U88:U89"/>
    <mergeCell ref="V88:V89"/>
    <mergeCell ref="S88:S90"/>
    <mergeCell ref="T80:T81"/>
    <mergeCell ref="S80:S82"/>
    <mergeCell ref="A93:H93"/>
    <mergeCell ref="A83:A85"/>
    <mergeCell ref="A86:A87"/>
    <mergeCell ref="A88:A90"/>
    <mergeCell ref="B88:B90"/>
    <mergeCell ref="C88:C90"/>
    <mergeCell ref="B92:H92"/>
    <mergeCell ref="B83:B85"/>
    <mergeCell ref="D83:D85"/>
    <mergeCell ref="F86:F87"/>
    <mergeCell ref="G86:G87"/>
    <mergeCell ref="A78:A79"/>
    <mergeCell ref="B78:B79"/>
    <mergeCell ref="C78:C79"/>
    <mergeCell ref="D78:D79"/>
    <mergeCell ref="B76:B77"/>
    <mergeCell ref="C76:C77"/>
    <mergeCell ref="G80:G82"/>
    <mergeCell ref="A80:A82"/>
    <mergeCell ref="C98:G98"/>
    <mergeCell ref="G83:G85"/>
    <mergeCell ref="E83:E85"/>
    <mergeCell ref="D86:D87"/>
    <mergeCell ref="E86:E87"/>
    <mergeCell ref="G67:G68"/>
    <mergeCell ref="S65:S66"/>
    <mergeCell ref="E65:E66"/>
    <mergeCell ref="E74:E75"/>
    <mergeCell ref="D76:D77"/>
    <mergeCell ref="A74:A75"/>
    <mergeCell ref="C74:C75"/>
    <mergeCell ref="D74:D75"/>
    <mergeCell ref="B65:B66"/>
    <mergeCell ref="A69:A71"/>
    <mergeCell ref="B69:B71"/>
    <mergeCell ref="A67:A68"/>
    <mergeCell ref="B67:B68"/>
    <mergeCell ref="A65:A66"/>
    <mergeCell ref="S76:S77"/>
    <mergeCell ref="B74:B75"/>
    <mergeCell ref="G74:G75"/>
    <mergeCell ref="A76:A77"/>
    <mergeCell ref="G72:G73"/>
    <mergeCell ref="F72:F73"/>
    <mergeCell ref="D72:D73"/>
    <mergeCell ref="C72:C73"/>
    <mergeCell ref="B72:B73"/>
    <mergeCell ref="A72:A73"/>
    <mergeCell ref="A62:A64"/>
    <mergeCell ref="C62:C64"/>
    <mergeCell ref="A59:A61"/>
    <mergeCell ref="S54:S58"/>
    <mergeCell ref="F65:F66"/>
    <mergeCell ref="G65:G66"/>
    <mergeCell ref="D65:D66"/>
    <mergeCell ref="A54:A58"/>
    <mergeCell ref="G54:G58"/>
    <mergeCell ref="E54:E58"/>
    <mergeCell ref="C65:C66"/>
    <mergeCell ref="C103:G103"/>
    <mergeCell ref="C102:G102"/>
    <mergeCell ref="A96:B119"/>
    <mergeCell ref="C96:G96"/>
    <mergeCell ref="C97:G97"/>
    <mergeCell ref="B86:B87"/>
    <mergeCell ref="C86:C87"/>
    <mergeCell ref="C117:G117"/>
    <mergeCell ref="C119:H119"/>
    <mergeCell ref="C106:G106"/>
    <mergeCell ref="C109:G109"/>
    <mergeCell ref="C115:G115"/>
    <mergeCell ref="C116:G116"/>
    <mergeCell ref="C112:G112"/>
    <mergeCell ref="C118:G118"/>
    <mergeCell ref="C107:G107"/>
    <mergeCell ref="C113:G113"/>
    <mergeCell ref="C108:G108"/>
    <mergeCell ref="D88:D90"/>
    <mergeCell ref="E88:E90"/>
    <mergeCell ref="G88:G90"/>
    <mergeCell ref="C114:G114"/>
    <mergeCell ref="C105:G105"/>
    <mergeCell ref="C110:G110"/>
    <mergeCell ref="A52:A53"/>
    <mergeCell ref="A45:A51"/>
    <mergeCell ref="G52:G53"/>
    <mergeCell ref="B52:B53"/>
    <mergeCell ref="S47:S51"/>
    <mergeCell ref="V59:V60"/>
    <mergeCell ref="C52:C53"/>
    <mergeCell ref="B54:B58"/>
    <mergeCell ref="S52:S53"/>
    <mergeCell ref="C59:C61"/>
    <mergeCell ref="B59:B61"/>
    <mergeCell ref="E59:E61"/>
    <mergeCell ref="U59:U60"/>
    <mergeCell ref="S59:S61"/>
    <mergeCell ref="D59:D61"/>
    <mergeCell ref="G59:G61"/>
    <mergeCell ref="B23:B30"/>
    <mergeCell ref="C23:C30"/>
    <mergeCell ref="C12:C22"/>
    <mergeCell ref="S23:S30"/>
    <mergeCell ref="S37:S42"/>
    <mergeCell ref="H5:H7"/>
    <mergeCell ref="I6:I7"/>
    <mergeCell ref="B10:V10"/>
    <mergeCell ref="E34:E36"/>
    <mergeCell ref="E37:E42"/>
    <mergeCell ref="D34:D36"/>
    <mergeCell ref="C34:C36"/>
    <mergeCell ref="G34:G36"/>
    <mergeCell ref="D37:D42"/>
    <mergeCell ref="C37:C42"/>
    <mergeCell ref="U37:U41"/>
    <mergeCell ref="G37:G42"/>
    <mergeCell ref="T37:T41"/>
    <mergeCell ref="D23:D30"/>
    <mergeCell ref="S1:V1"/>
    <mergeCell ref="N6:O6"/>
    <mergeCell ref="P6:P7"/>
    <mergeCell ref="M5:P5"/>
    <mergeCell ref="A4:V4"/>
    <mergeCell ref="A5:A7"/>
    <mergeCell ref="A3:Q3"/>
    <mergeCell ref="I5:L5"/>
    <mergeCell ref="S6:S7"/>
    <mergeCell ref="L6:L7"/>
    <mergeCell ref="M6:M7"/>
    <mergeCell ref="Q5:Q7"/>
    <mergeCell ref="U23:U29"/>
    <mergeCell ref="V23:V29"/>
    <mergeCell ref="V62:V63"/>
    <mergeCell ref="R5:R7"/>
    <mergeCell ref="T12:T21"/>
    <mergeCell ref="U12:U21"/>
    <mergeCell ref="V12:V21"/>
    <mergeCell ref="A8:V8"/>
    <mergeCell ref="A12:A22"/>
    <mergeCell ref="B12:B22"/>
    <mergeCell ref="E12:E22"/>
    <mergeCell ref="A9:V9"/>
    <mergeCell ref="S5:V5"/>
    <mergeCell ref="T6:V6"/>
    <mergeCell ref="C11:V11"/>
    <mergeCell ref="S12:S22"/>
    <mergeCell ref="T23:T29"/>
    <mergeCell ref="V37:V41"/>
    <mergeCell ref="T34:T35"/>
    <mergeCell ref="C5:C7"/>
    <mergeCell ref="E31:E33"/>
    <mergeCell ref="G23:G30"/>
    <mergeCell ref="E23:E30"/>
    <mergeCell ref="C31:C33"/>
    <mergeCell ref="G62:G64"/>
    <mergeCell ref="F76:F77"/>
    <mergeCell ref="F78:F79"/>
    <mergeCell ref="G69:G71"/>
    <mergeCell ref="G78:G79"/>
    <mergeCell ref="B37:B42"/>
    <mergeCell ref="C54:C58"/>
    <mergeCell ref="T59:T60"/>
    <mergeCell ref="W32:X32"/>
    <mergeCell ref="U34:U35"/>
    <mergeCell ref="U69:U70"/>
    <mergeCell ref="S69:S71"/>
    <mergeCell ref="U62:U63"/>
    <mergeCell ref="B31:B33"/>
    <mergeCell ref="G31:G33"/>
    <mergeCell ref="E45:E51"/>
    <mergeCell ref="B45:B51"/>
    <mergeCell ref="C43:H43"/>
    <mergeCell ref="C44:V44"/>
    <mergeCell ref="U47:U50"/>
    <mergeCell ref="V47:V50"/>
    <mergeCell ref="S45:S46"/>
    <mergeCell ref="C45:C51"/>
    <mergeCell ref="D67:D68"/>
    <mergeCell ref="G76:G77"/>
    <mergeCell ref="D80:D82"/>
    <mergeCell ref="E78:E79"/>
    <mergeCell ref="E76:E77"/>
    <mergeCell ref="C83:C85"/>
    <mergeCell ref="B80:B82"/>
    <mergeCell ref="C80:C82"/>
    <mergeCell ref="V69:V70"/>
    <mergeCell ref="T69:T70"/>
    <mergeCell ref="F80:F82"/>
    <mergeCell ref="S72:S73"/>
    <mergeCell ref="S74:S75"/>
    <mergeCell ref="S78:S79"/>
    <mergeCell ref="U80:U81"/>
    <mergeCell ref="E72:E73"/>
    <mergeCell ref="C111:G111"/>
    <mergeCell ref="C104:G104"/>
    <mergeCell ref="A1:D1"/>
    <mergeCell ref="D5:D7"/>
    <mergeCell ref="E52:E53"/>
    <mergeCell ref="B34:B36"/>
    <mergeCell ref="A23:A30"/>
    <mergeCell ref="A31:A33"/>
    <mergeCell ref="A37:A42"/>
    <mergeCell ref="G5:G7"/>
    <mergeCell ref="A2:R2"/>
    <mergeCell ref="B5:B7"/>
    <mergeCell ref="J6:K6"/>
    <mergeCell ref="E5:E7"/>
    <mergeCell ref="D12:D22"/>
    <mergeCell ref="A34:A36"/>
    <mergeCell ref="D54:D58"/>
    <mergeCell ref="D52:D53"/>
    <mergeCell ref="D31:D33"/>
    <mergeCell ref="D45:D51"/>
    <mergeCell ref="G12:G22"/>
    <mergeCell ref="E69:E71"/>
    <mergeCell ref="C91:H91"/>
    <mergeCell ref="B62:B64"/>
    <mergeCell ref="T31:T32"/>
    <mergeCell ref="V31:V32"/>
    <mergeCell ref="U31:U32"/>
    <mergeCell ref="T54:T57"/>
    <mergeCell ref="U54:U57"/>
    <mergeCell ref="E80:E82"/>
    <mergeCell ref="C101:G101"/>
    <mergeCell ref="C100:G100"/>
    <mergeCell ref="V54:V57"/>
    <mergeCell ref="T47:T50"/>
    <mergeCell ref="S31:S33"/>
    <mergeCell ref="S34:S36"/>
    <mergeCell ref="G45:G51"/>
    <mergeCell ref="T62:T63"/>
    <mergeCell ref="S62:S64"/>
    <mergeCell ref="E62:E64"/>
    <mergeCell ref="D62:D64"/>
    <mergeCell ref="E67:E68"/>
    <mergeCell ref="C67:C68"/>
    <mergeCell ref="F67:F68"/>
    <mergeCell ref="D69:D71"/>
    <mergeCell ref="C69:C71"/>
    <mergeCell ref="S67:S68"/>
    <mergeCell ref="V34:V35"/>
  </mergeCells>
  <phoneticPr fontId="0" type="noConversion"/>
  <conditionalFormatting sqref="S5:V5">
    <cfRule type="cellIs" dxfId="0" priority="1" stopIfTrue="1" operator="equal">
      <formula>0</formula>
    </cfRule>
  </conditionalFormatting>
  <printOptions horizontalCentered="1"/>
  <pageMargins left="0.19685039370078741" right="0" top="0.78740157480314965" bottom="0" header="0" footer="0"/>
  <pageSetup paperSize="9" scale="80" firstPageNumber="25" orientation="landscape" useFirstPageNumber="1" r:id="rId1"/>
  <headerFooter alignWithMargins="0">
    <oddHeader>&amp;C&amp;P</oddHeader>
    <firstHeader>&amp;C20</firstHeader>
  </headerFooter>
  <rowBreaks count="1" manualBreakCount="1">
    <brk id="4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0"/>
  <sheetViews>
    <sheetView topLeftCell="A10" zoomScaleNormal="100" workbookViewId="0">
      <selection activeCell="L22" sqref="L22"/>
    </sheetView>
  </sheetViews>
  <sheetFormatPr defaultRowHeight="12.75" x14ac:dyDescent="0.2"/>
  <cols>
    <col min="1" max="1" width="10.7109375" style="17" customWidth="1"/>
    <col min="2" max="3" width="9.85546875" style="17" customWidth="1"/>
    <col min="4" max="4" width="8.7109375" style="17" customWidth="1"/>
    <col min="5" max="5" width="56.85546875" style="17" customWidth="1"/>
    <col min="6" max="6" width="12.5703125" style="17" customWidth="1"/>
    <col min="7" max="7" width="9.85546875" style="17" customWidth="1"/>
    <col min="8" max="8" width="9.5703125" style="17" customWidth="1"/>
    <col min="9" max="10" width="9.140625" style="17"/>
    <col min="11" max="11" width="4.85546875" style="17" customWidth="1"/>
    <col min="12" max="16384" width="9.140625" style="17"/>
  </cols>
  <sheetData>
    <row r="1" spans="1:11" ht="33.75" customHeight="1" x14ac:dyDescent="0.2"/>
    <row r="2" spans="1:11" ht="18" customHeight="1" x14ac:dyDescent="0.2">
      <c r="A2" s="591" t="s">
        <v>220</v>
      </c>
      <c r="B2" s="591"/>
      <c r="C2" s="591"/>
      <c r="D2" s="591"/>
      <c r="E2" s="591"/>
      <c r="F2" s="591"/>
      <c r="G2" s="591"/>
      <c r="H2" s="591"/>
      <c r="I2" s="591"/>
    </row>
    <row r="3" spans="1:11" ht="18" customHeight="1" x14ac:dyDescent="0.2">
      <c r="A3" s="589"/>
      <c r="B3" s="590"/>
      <c r="C3" s="590"/>
      <c r="D3" s="590"/>
      <c r="E3" s="590"/>
      <c r="F3" s="590"/>
      <c r="G3" s="590"/>
      <c r="H3" s="590"/>
    </row>
    <row r="4" spans="1:11" s="18" customFormat="1" ht="9.75" customHeight="1" thickBot="1" x14ac:dyDescent="0.3">
      <c r="A4" s="588"/>
      <c r="B4" s="588"/>
      <c r="C4" s="588"/>
      <c r="D4" s="588"/>
      <c r="E4" s="588"/>
      <c r="F4" s="588"/>
      <c r="G4" s="588"/>
      <c r="H4" s="588"/>
    </row>
    <row r="5" spans="1:11" s="19" customFormat="1" ht="39" thickBot="1" x14ac:dyDescent="0.25">
      <c r="A5" s="245" t="s">
        <v>27</v>
      </c>
      <c r="B5" s="246" t="s">
        <v>28</v>
      </c>
      <c r="C5" s="246" t="s">
        <v>0</v>
      </c>
      <c r="D5" s="246" t="s">
        <v>1</v>
      </c>
      <c r="E5" s="246" t="s">
        <v>29</v>
      </c>
      <c r="F5" s="246" t="s">
        <v>30</v>
      </c>
      <c r="G5" s="246" t="s">
        <v>165</v>
      </c>
      <c r="H5" s="247" t="s">
        <v>175</v>
      </c>
      <c r="I5" s="248" t="s">
        <v>219</v>
      </c>
    </row>
    <row r="6" spans="1:11" s="19" customFormat="1" ht="25.5" x14ac:dyDescent="0.2">
      <c r="A6" s="242">
        <v>1</v>
      </c>
      <c r="B6" s="243">
        <v>2</v>
      </c>
      <c r="C6" s="243"/>
      <c r="D6" s="243"/>
      <c r="E6" s="244" t="s">
        <v>119</v>
      </c>
      <c r="F6" s="244" t="s">
        <v>55</v>
      </c>
      <c r="G6" s="329" t="s">
        <v>132</v>
      </c>
      <c r="H6" s="330" t="s">
        <v>132</v>
      </c>
      <c r="I6" s="331" t="s">
        <v>140</v>
      </c>
    </row>
    <row r="7" spans="1:11" s="19" customFormat="1" ht="25.5" x14ac:dyDescent="0.2">
      <c r="A7" s="30">
        <v>1</v>
      </c>
      <c r="B7" s="31">
        <v>2</v>
      </c>
      <c r="C7" s="31">
        <v>1</v>
      </c>
      <c r="D7" s="31"/>
      <c r="E7" s="32" t="s">
        <v>118</v>
      </c>
      <c r="F7" s="32" t="s">
        <v>56</v>
      </c>
      <c r="G7" s="33">
        <v>85.8</v>
      </c>
      <c r="H7" s="84">
        <v>85.8</v>
      </c>
      <c r="I7" s="34">
        <v>85.8</v>
      </c>
    </row>
    <row r="8" spans="1:11" s="19" customFormat="1" ht="25.5" x14ac:dyDescent="0.2">
      <c r="A8" s="30">
        <v>1</v>
      </c>
      <c r="B8" s="31">
        <v>2</v>
      </c>
      <c r="C8" s="31">
        <v>1</v>
      </c>
      <c r="D8" s="31"/>
      <c r="E8" s="32" t="s">
        <v>120</v>
      </c>
      <c r="F8" s="32" t="s">
        <v>62</v>
      </c>
      <c r="G8" s="33">
        <v>58.7</v>
      </c>
      <c r="H8" s="84">
        <v>58.7</v>
      </c>
      <c r="I8" s="34">
        <v>58.7</v>
      </c>
    </row>
    <row r="9" spans="1:11" s="19" customFormat="1" x14ac:dyDescent="0.2">
      <c r="A9" s="30">
        <v>1</v>
      </c>
      <c r="B9" s="31">
        <v>2</v>
      </c>
      <c r="C9" s="31">
        <v>1</v>
      </c>
      <c r="D9" s="31">
        <v>1</v>
      </c>
      <c r="E9" s="32" t="s">
        <v>47</v>
      </c>
      <c r="F9" s="32" t="s">
        <v>57</v>
      </c>
      <c r="G9" s="35">
        <f>'2 lentele'!T22</f>
        <v>7</v>
      </c>
      <c r="H9" s="137">
        <f>'2 lentele'!U22</f>
        <v>7</v>
      </c>
      <c r="I9" s="138">
        <f>'2 lentele'!V22</f>
        <v>7</v>
      </c>
      <c r="K9" s="139"/>
    </row>
    <row r="10" spans="1:11" s="19" customFormat="1" ht="25.5" x14ac:dyDescent="0.2">
      <c r="A10" s="30">
        <v>1</v>
      </c>
      <c r="B10" s="31">
        <v>2</v>
      </c>
      <c r="C10" s="31">
        <v>1</v>
      </c>
      <c r="D10" s="31">
        <v>1</v>
      </c>
      <c r="E10" s="32" t="s">
        <v>44</v>
      </c>
      <c r="F10" s="32" t="s">
        <v>58</v>
      </c>
      <c r="G10" s="35">
        <f>'2 lentele'!T30</f>
        <v>6</v>
      </c>
      <c r="H10" s="137">
        <f>'2 lentele'!U30</f>
        <v>6</v>
      </c>
      <c r="I10" s="138">
        <f>'2 lentele'!V30</f>
        <v>6</v>
      </c>
      <c r="K10" s="139"/>
    </row>
    <row r="11" spans="1:11" s="19" customFormat="1" x14ac:dyDescent="0.2">
      <c r="A11" s="30">
        <v>1</v>
      </c>
      <c r="B11" s="31">
        <v>2</v>
      </c>
      <c r="C11" s="31">
        <v>1</v>
      </c>
      <c r="D11" s="31">
        <v>1</v>
      </c>
      <c r="E11" s="32" t="s">
        <v>134</v>
      </c>
      <c r="F11" s="32" t="s">
        <v>117</v>
      </c>
      <c r="G11" s="35">
        <f>'2 lentele'!T33</f>
        <v>8</v>
      </c>
      <c r="H11" s="137">
        <f>'2 lentele'!U33</f>
        <v>8</v>
      </c>
      <c r="I11" s="138">
        <f>'2 lentele'!V33</f>
        <v>8</v>
      </c>
      <c r="K11" s="139"/>
    </row>
    <row r="12" spans="1:11" s="19" customFormat="1" ht="13.5" customHeight="1" x14ac:dyDescent="0.2">
      <c r="A12" s="30">
        <v>1</v>
      </c>
      <c r="B12" s="31">
        <v>2</v>
      </c>
      <c r="C12" s="31">
        <v>1</v>
      </c>
      <c r="D12" s="31">
        <v>1</v>
      </c>
      <c r="E12" s="32" t="s">
        <v>54</v>
      </c>
      <c r="F12" s="32" t="s">
        <v>105</v>
      </c>
      <c r="G12" s="33">
        <f>'2 lentele'!T36</f>
        <v>1</v>
      </c>
      <c r="H12" s="84">
        <f>'2 lentele'!U36</f>
        <v>1</v>
      </c>
      <c r="I12" s="34">
        <f>'2 lentele'!V36</f>
        <v>1</v>
      </c>
      <c r="K12" s="139"/>
    </row>
    <row r="13" spans="1:11" s="19" customFormat="1" ht="14.25" customHeight="1" x14ac:dyDescent="0.2">
      <c r="A13" s="30">
        <v>1</v>
      </c>
      <c r="B13" s="31">
        <v>2</v>
      </c>
      <c r="C13" s="31">
        <v>1</v>
      </c>
      <c r="D13" s="31">
        <v>1</v>
      </c>
      <c r="E13" s="32" t="s">
        <v>106</v>
      </c>
      <c r="F13" s="32" t="s">
        <v>104</v>
      </c>
      <c r="G13" s="33">
        <f>'2 lentele'!T42</f>
        <v>23</v>
      </c>
      <c r="H13" s="84">
        <f>'2 lentele'!U42</f>
        <v>23</v>
      </c>
      <c r="I13" s="34">
        <f>'2 lentele'!V42</f>
        <v>23</v>
      </c>
      <c r="K13" s="139"/>
    </row>
    <row r="14" spans="1:11" s="19" customFormat="1" x14ac:dyDescent="0.2">
      <c r="A14" s="30">
        <v>1</v>
      </c>
      <c r="B14" s="31">
        <v>2</v>
      </c>
      <c r="C14" s="31">
        <v>1</v>
      </c>
      <c r="D14" s="31">
        <v>2</v>
      </c>
      <c r="E14" s="32" t="s">
        <v>84</v>
      </c>
      <c r="F14" s="32" t="s">
        <v>86</v>
      </c>
      <c r="G14" s="204">
        <f>'2 lentele'!T46</f>
        <v>1200</v>
      </c>
      <c r="H14" s="205">
        <f>'2 lentele'!U46</f>
        <v>1200</v>
      </c>
      <c r="I14" s="206">
        <f>'2 lentele'!V46</f>
        <v>1200</v>
      </c>
      <c r="K14" s="139"/>
    </row>
    <row r="15" spans="1:11" s="19" customFormat="1" x14ac:dyDescent="0.2">
      <c r="A15" s="30">
        <v>1</v>
      </c>
      <c r="B15" s="31">
        <v>2</v>
      </c>
      <c r="C15" s="31">
        <v>1</v>
      </c>
      <c r="D15" s="31">
        <v>2</v>
      </c>
      <c r="E15" s="32" t="s">
        <v>85</v>
      </c>
      <c r="F15" s="32" t="s">
        <v>86</v>
      </c>
      <c r="G15" s="204">
        <f>'2 lentele'!T51</f>
        <v>180</v>
      </c>
      <c r="H15" s="205">
        <f>'2 lentele'!U51</f>
        <v>180</v>
      </c>
      <c r="I15" s="206">
        <f>'2 lentele'!V51</f>
        <v>180</v>
      </c>
      <c r="K15" s="139"/>
    </row>
    <row r="16" spans="1:11" s="19" customFormat="1" x14ac:dyDescent="0.2">
      <c r="A16" s="30">
        <v>1</v>
      </c>
      <c r="B16" s="31">
        <v>2</v>
      </c>
      <c r="C16" s="31">
        <v>1</v>
      </c>
      <c r="D16" s="31">
        <v>2</v>
      </c>
      <c r="E16" s="32" t="s">
        <v>23</v>
      </c>
      <c r="F16" s="32" t="s">
        <v>82</v>
      </c>
      <c r="G16" s="204">
        <f>'2 lentele'!T53</f>
        <v>275</v>
      </c>
      <c r="H16" s="205">
        <f>'2 lentele'!U53</f>
        <v>275</v>
      </c>
      <c r="I16" s="206">
        <f>'2 lentele'!V53</f>
        <v>275</v>
      </c>
      <c r="K16" s="139"/>
    </row>
    <row r="17" spans="1:11" s="19" customFormat="1" x14ac:dyDescent="0.2">
      <c r="A17" s="65">
        <v>1</v>
      </c>
      <c r="B17" s="66">
        <v>2</v>
      </c>
      <c r="C17" s="66">
        <v>1</v>
      </c>
      <c r="D17" s="66">
        <v>2</v>
      </c>
      <c r="E17" s="106" t="s">
        <v>144</v>
      </c>
      <c r="F17" s="67" t="s">
        <v>83</v>
      </c>
      <c r="G17" s="68">
        <f>'2 lentele'!T58</f>
        <v>35</v>
      </c>
      <c r="H17" s="85">
        <f>'2 lentele'!U58</f>
        <v>35</v>
      </c>
      <c r="I17" s="69">
        <f>'2 lentele'!V58</f>
        <v>35</v>
      </c>
      <c r="K17" s="139"/>
    </row>
    <row r="18" spans="1:11" s="19" customFormat="1" ht="12.75" hidden="1" customHeight="1" x14ac:dyDescent="0.2">
      <c r="A18" s="70">
        <v>1</v>
      </c>
      <c r="B18" s="102" t="s">
        <v>20</v>
      </c>
      <c r="C18" s="71">
        <v>1</v>
      </c>
      <c r="D18" s="71">
        <v>2</v>
      </c>
      <c r="E18" s="72" t="s">
        <v>108</v>
      </c>
      <c r="F18" s="72" t="s">
        <v>130</v>
      </c>
      <c r="G18" s="73">
        <f>'2 lentele'!T61</f>
        <v>0</v>
      </c>
      <c r="H18" s="86">
        <f>'2 lentele'!U61</f>
        <v>0</v>
      </c>
      <c r="I18" s="74">
        <f>'2 lentele'!V61</f>
        <v>0</v>
      </c>
      <c r="K18" s="139"/>
    </row>
    <row r="19" spans="1:11" s="19" customFormat="1" ht="12.75" hidden="1" customHeight="1" x14ac:dyDescent="0.2">
      <c r="A19" s="70">
        <v>1</v>
      </c>
      <c r="B19" s="102" t="s">
        <v>20</v>
      </c>
      <c r="C19" s="71">
        <v>1</v>
      </c>
      <c r="D19" s="71">
        <v>2</v>
      </c>
      <c r="E19" s="72" t="s">
        <v>108</v>
      </c>
      <c r="F19" s="72" t="s">
        <v>131</v>
      </c>
      <c r="G19" s="73">
        <f>'2 lentele'!T64</f>
        <v>0</v>
      </c>
      <c r="H19" s="86">
        <f>'2 lentele'!U64</f>
        <v>0</v>
      </c>
      <c r="I19" s="74">
        <f>'2 lentele'!V64</f>
        <v>0</v>
      </c>
      <c r="K19" s="139"/>
    </row>
    <row r="20" spans="1:11" s="19" customFormat="1" x14ac:dyDescent="0.2">
      <c r="A20" s="65">
        <v>1</v>
      </c>
      <c r="B20" s="66">
        <v>2</v>
      </c>
      <c r="C20" s="66">
        <v>1</v>
      </c>
      <c r="D20" s="66">
        <v>2</v>
      </c>
      <c r="E20" s="75" t="s">
        <v>85</v>
      </c>
      <c r="F20" s="67" t="s">
        <v>128</v>
      </c>
      <c r="G20" s="68">
        <f>'2 lentele'!T66</f>
        <v>1</v>
      </c>
      <c r="H20" s="85">
        <f>'2 lentele'!U66</f>
        <v>0</v>
      </c>
      <c r="I20" s="69">
        <f>'2 lentele'!V66</f>
        <v>0</v>
      </c>
      <c r="K20" s="139"/>
    </row>
    <row r="21" spans="1:11" s="19" customFormat="1" x14ac:dyDescent="0.2">
      <c r="A21" s="87">
        <v>1</v>
      </c>
      <c r="B21" s="103" t="s">
        <v>20</v>
      </c>
      <c r="C21" s="88">
        <v>1</v>
      </c>
      <c r="D21" s="88">
        <v>2</v>
      </c>
      <c r="E21" s="89" t="s">
        <v>116</v>
      </c>
      <c r="F21" s="89" t="s">
        <v>129</v>
      </c>
      <c r="G21" s="90">
        <f>'2 lentele'!T68</f>
        <v>3</v>
      </c>
      <c r="H21" s="91">
        <f>'2 lentele'!U68</f>
        <v>3</v>
      </c>
      <c r="I21" s="92">
        <f>'2 lentele'!V68</f>
        <v>3</v>
      </c>
      <c r="K21" s="139"/>
    </row>
    <row r="22" spans="1:11" x14ac:dyDescent="0.2">
      <c r="A22" s="150">
        <v>1</v>
      </c>
      <c r="B22" s="151">
        <v>2</v>
      </c>
      <c r="C22" s="151">
        <v>1</v>
      </c>
      <c r="D22" s="151">
        <v>2</v>
      </c>
      <c r="E22" s="152" t="s">
        <v>141</v>
      </c>
      <c r="F22" s="152" t="s">
        <v>142</v>
      </c>
      <c r="G22" s="153">
        <f>'2 lentele'!T71</f>
        <v>339</v>
      </c>
      <c r="H22" s="153">
        <f>'2 lentele'!U71</f>
        <v>0</v>
      </c>
      <c r="I22" s="154">
        <f>'2 lentele'!V71</f>
        <v>0</v>
      </c>
      <c r="K22" s="139"/>
    </row>
    <row r="23" spans="1:11" x14ac:dyDescent="0.2">
      <c r="A23" s="94">
        <v>1</v>
      </c>
      <c r="B23" s="95">
        <v>2</v>
      </c>
      <c r="C23" s="95">
        <v>1</v>
      </c>
      <c r="D23" s="95">
        <v>2</v>
      </c>
      <c r="E23" s="93" t="s">
        <v>141</v>
      </c>
      <c r="F23" s="93" t="s">
        <v>168</v>
      </c>
      <c r="G23" s="96">
        <f>'2 lentele'!T73</f>
        <v>20</v>
      </c>
      <c r="H23" s="96">
        <f>'2 lentele'!U73</f>
        <v>20</v>
      </c>
      <c r="I23" s="97">
        <f>'2 lentele'!V73</f>
        <v>20</v>
      </c>
    </row>
    <row r="24" spans="1:11" x14ac:dyDescent="0.2">
      <c r="A24" s="199">
        <v>1</v>
      </c>
      <c r="B24" s="200">
        <v>2</v>
      </c>
      <c r="C24" s="200">
        <v>1</v>
      </c>
      <c r="D24" s="200">
        <v>2</v>
      </c>
      <c r="E24" s="322" t="s">
        <v>139</v>
      </c>
      <c r="F24" s="191" t="s">
        <v>171</v>
      </c>
      <c r="G24" s="190">
        <f>'2 lentele'!T75</f>
        <v>200</v>
      </c>
      <c r="H24" s="190">
        <f>'2 lentele'!U75</f>
        <v>200</v>
      </c>
      <c r="I24" s="192">
        <f>'2 lentele'!V75</f>
        <v>200</v>
      </c>
    </row>
    <row r="25" spans="1:11" x14ac:dyDescent="0.2">
      <c r="A25" s="194">
        <v>1</v>
      </c>
      <c r="B25" s="195">
        <v>2</v>
      </c>
      <c r="C25" s="195">
        <v>1</v>
      </c>
      <c r="D25" s="195">
        <v>2</v>
      </c>
      <c r="E25" s="322" t="s">
        <v>185</v>
      </c>
      <c r="F25" s="198" t="s">
        <v>189</v>
      </c>
      <c r="G25" s="96">
        <f>'2 lentele'!T77</f>
        <v>3</v>
      </c>
      <c r="H25" s="96">
        <f>'2 lentele'!U77</f>
        <v>3</v>
      </c>
      <c r="I25" s="97">
        <f>'2 lentele'!V76</f>
        <v>3</v>
      </c>
    </row>
    <row r="26" spans="1:11" x14ac:dyDescent="0.2">
      <c r="A26" s="226">
        <v>1</v>
      </c>
      <c r="B26" s="227">
        <v>2</v>
      </c>
      <c r="C26" s="227">
        <v>1</v>
      </c>
      <c r="D26" s="227">
        <v>2</v>
      </c>
      <c r="E26" s="323" t="s">
        <v>188</v>
      </c>
      <c r="F26" s="228" t="s">
        <v>190</v>
      </c>
      <c r="G26" s="153">
        <f>'2 lentele'!T79</f>
        <v>13</v>
      </c>
      <c r="H26" s="153">
        <f>'2 lentele'!U79</f>
        <v>13</v>
      </c>
      <c r="I26" s="154">
        <f>'2 lentele'!V79</f>
        <v>13</v>
      </c>
    </row>
    <row r="27" spans="1:11" x14ac:dyDescent="0.2">
      <c r="A27" s="199">
        <v>1</v>
      </c>
      <c r="B27" s="200">
        <v>2</v>
      </c>
      <c r="C27" s="200">
        <v>1</v>
      </c>
      <c r="D27" s="200">
        <v>2</v>
      </c>
      <c r="E27" s="229" t="s">
        <v>223</v>
      </c>
      <c r="F27" s="228" t="s">
        <v>216</v>
      </c>
      <c r="G27" s="96">
        <f>'2 lentele'!T82</f>
        <v>3</v>
      </c>
      <c r="H27" s="96">
        <f>'2 lentele'!U82</f>
        <v>3</v>
      </c>
      <c r="I27" s="97">
        <f>'2 lentele'!V82</f>
        <v>3</v>
      </c>
    </row>
    <row r="28" spans="1:11" x14ac:dyDescent="0.2">
      <c r="A28" s="194">
        <v>1</v>
      </c>
      <c r="B28" s="195">
        <v>2</v>
      </c>
      <c r="C28" s="195">
        <v>1</v>
      </c>
      <c r="D28" s="195">
        <v>2</v>
      </c>
      <c r="E28" s="229" t="s">
        <v>225</v>
      </c>
      <c r="F28" s="228" t="s">
        <v>217</v>
      </c>
      <c r="G28" s="96">
        <f>'2 lentele'!T85</f>
        <v>2</v>
      </c>
      <c r="H28" s="96">
        <f>'2 lentele'!U85</f>
        <v>2</v>
      </c>
      <c r="I28" s="97">
        <f>'2 lentele'!V85</f>
        <v>2</v>
      </c>
    </row>
    <row r="29" spans="1:11" x14ac:dyDescent="0.2">
      <c r="A29" s="226">
        <v>1</v>
      </c>
      <c r="B29" s="227">
        <v>2</v>
      </c>
      <c r="C29" s="227">
        <v>1</v>
      </c>
      <c r="D29" s="227">
        <v>2</v>
      </c>
      <c r="E29" s="229" t="s">
        <v>236</v>
      </c>
      <c r="F29" s="228" t="s">
        <v>218</v>
      </c>
      <c r="G29" s="153">
        <f>'2 lentele'!T87</f>
        <v>100</v>
      </c>
      <c r="H29" s="153">
        <f>'2 lentele'!U87</f>
        <v>100</v>
      </c>
      <c r="I29" s="154">
        <f>'2 lentele'!V87</f>
        <v>100</v>
      </c>
    </row>
    <row r="30" spans="1:11" ht="12.75" customHeight="1" thickBot="1" x14ac:dyDescent="0.25">
      <c r="A30" s="196">
        <v>1</v>
      </c>
      <c r="B30" s="197">
        <v>2</v>
      </c>
      <c r="C30" s="197">
        <v>1</v>
      </c>
      <c r="D30" s="197">
        <v>2</v>
      </c>
      <c r="E30" s="241" t="s">
        <v>108</v>
      </c>
      <c r="F30" s="193" t="s">
        <v>229</v>
      </c>
      <c r="G30" s="202">
        <f>'2 lentele'!T90</f>
        <v>1</v>
      </c>
      <c r="H30" s="202">
        <f>'2 lentele'!U90</f>
        <v>0</v>
      </c>
      <c r="I30" s="203">
        <f>'2 lentele'!V90</f>
        <v>0</v>
      </c>
    </row>
  </sheetData>
  <mergeCells count="3">
    <mergeCell ref="A4:H4"/>
    <mergeCell ref="A3:H3"/>
    <mergeCell ref="A2:I2"/>
  </mergeCells>
  <phoneticPr fontId="0" type="noConversion"/>
  <pageMargins left="0.59055118110236227" right="0" top="0.98425196850393704" bottom="0.59055118110236227" header="3.937007874015748E-2" footer="3.937007874015748E-2"/>
  <pageSetup paperSize="9" scale="80" firstPageNumber="28" orientation="landscape" useFirstPageNumber="1" r:id="rId1"/>
  <headerFooter alignWithMargins="0">
    <oddHeader>&amp;C28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1lentelė</vt:lpstr>
      <vt:lpstr>2 lentele</vt:lpstr>
      <vt:lpstr>3 lentele</vt:lpstr>
      <vt:lpstr>Sheet1</vt:lpstr>
      <vt:lpstr>'1lentelė'!Print_Area</vt:lpstr>
      <vt:lpstr>'2 lentele'!Print_Area</vt:lpstr>
      <vt:lpstr>'2 lentele'!Print_Titles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PC2</cp:lastModifiedBy>
  <cp:lastPrinted>2022-12-08T14:53:12Z</cp:lastPrinted>
  <dcterms:created xsi:type="dcterms:W3CDTF">1996-10-14T23:33:28Z</dcterms:created>
  <dcterms:modified xsi:type="dcterms:W3CDTF">2022-12-08T14:53:50Z</dcterms:modified>
</cp:coreProperties>
</file>