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35" windowHeight="9300"/>
  </bookViews>
  <sheets>
    <sheet name="1 pr. " sheetId="6" r:id="rId1"/>
  </sheets>
  <definedNames>
    <definedName name="_xlnm.Print_Area" localSheetId="0">'1 pr. '!$A$1:$U$87</definedName>
    <definedName name="_xlnm.Print_Titles" localSheetId="0">'1 pr. '!$8:$10</definedName>
  </definedNames>
  <calcPr calcId="125725"/>
</workbook>
</file>

<file path=xl/calcChain.xml><?xml version="1.0" encoding="utf-8"?>
<calcChain xmlns="http://schemas.openxmlformats.org/spreadsheetml/2006/main">
  <c r="N94" i="6"/>
  <c r="P91"/>
  <c r="Q91"/>
  <c r="M91"/>
  <c r="N91"/>
  <c r="O91"/>
  <c r="L92"/>
  <c r="L95"/>
  <c r="L96"/>
  <c r="L97"/>
  <c r="L91"/>
  <c r="Q84"/>
  <c r="P84"/>
  <c r="Q97"/>
  <c r="P97"/>
  <c r="O97"/>
  <c r="N97"/>
  <c r="M97"/>
  <c r="K97"/>
  <c r="J97"/>
  <c r="I97"/>
  <c r="H97"/>
  <c r="Q96"/>
  <c r="P96"/>
  <c r="O96"/>
  <c r="N96"/>
  <c r="M96"/>
  <c r="K96"/>
  <c r="J96"/>
  <c r="I96"/>
  <c r="H96"/>
  <c r="Q95"/>
  <c r="P95"/>
  <c r="O95"/>
  <c r="N95"/>
  <c r="M95"/>
  <c r="K95"/>
  <c r="J95"/>
  <c r="I95"/>
  <c r="H95"/>
  <c r="Q94"/>
  <c r="P94"/>
  <c r="O94"/>
  <c r="K94"/>
  <c r="J94"/>
  <c r="I94"/>
  <c r="H94"/>
  <c r="Q93"/>
  <c r="P93"/>
  <c r="O93"/>
  <c r="N93"/>
  <c r="M93"/>
  <c r="K93"/>
  <c r="J93"/>
  <c r="I93"/>
  <c r="H93"/>
  <c r="Q92"/>
  <c r="P92"/>
  <c r="O92"/>
  <c r="N92"/>
  <c r="M92"/>
  <c r="K92"/>
  <c r="J92"/>
  <c r="I92"/>
  <c r="H92"/>
  <c r="Q98"/>
  <c r="P98"/>
  <c r="O98"/>
  <c r="N98"/>
  <c r="K91"/>
  <c r="K98" s="1"/>
  <c r="J91"/>
  <c r="J98" s="1"/>
  <c r="I91"/>
  <c r="I98" s="1"/>
  <c r="H91"/>
  <c r="H98" s="1"/>
  <c r="O84"/>
  <c r="N84"/>
  <c r="K84"/>
  <c r="J84"/>
  <c r="I84"/>
  <c r="H84"/>
  <c r="Q82"/>
  <c r="P82"/>
  <c r="O82"/>
  <c r="N82"/>
  <c r="M82"/>
  <c r="L82"/>
  <c r="K82"/>
  <c r="J82"/>
  <c r="I82"/>
  <c r="H82"/>
  <c r="Q80"/>
  <c r="Q85" s="1"/>
  <c r="P80"/>
  <c r="P85" s="1"/>
  <c r="O80"/>
  <c r="O85" s="1"/>
  <c r="N80"/>
  <c r="N85" s="1"/>
  <c r="M80"/>
  <c r="M85" s="1"/>
  <c r="L80"/>
  <c r="L85" s="1"/>
  <c r="K80"/>
  <c r="K85" s="1"/>
  <c r="J80"/>
  <c r="J85" s="1"/>
  <c r="I80"/>
  <c r="I85" s="1"/>
  <c r="H80"/>
  <c r="H85" s="1"/>
  <c r="Q73"/>
  <c r="P73"/>
  <c r="O73"/>
  <c r="N73"/>
  <c r="M73"/>
  <c r="L73"/>
  <c r="K73"/>
  <c r="J73"/>
  <c r="I73"/>
  <c r="H73"/>
  <c r="Q68"/>
  <c r="P68"/>
  <c r="O68"/>
  <c r="N68"/>
  <c r="M68"/>
  <c r="L68"/>
  <c r="K68"/>
  <c r="J68"/>
  <c r="I68"/>
  <c r="H68"/>
  <c r="Q61"/>
  <c r="P61"/>
  <c r="O61"/>
  <c r="N61"/>
  <c r="M61"/>
  <c r="L61"/>
  <c r="K61"/>
  <c r="J61"/>
  <c r="I61"/>
  <c r="H61"/>
  <c r="Q54"/>
  <c r="P54"/>
  <c r="O54"/>
  <c r="N54"/>
  <c r="M54"/>
  <c r="L54"/>
  <c r="K54"/>
  <c r="J54"/>
  <c r="I54"/>
  <c r="H54"/>
  <c r="Q52"/>
  <c r="P52"/>
  <c r="O52"/>
  <c r="N52"/>
  <c r="M52"/>
  <c r="L52"/>
  <c r="K52"/>
  <c r="J52"/>
  <c r="I52"/>
  <c r="H52"/>
  <c r="Q50"/>
  <c r="P50"/>
  <c r="O50"/>
  <c r="N50"/>
  <c r="M50"/>
  <c r="L50"/>
  <c r="K50"/>
  <c r="J50"/>
  <c r="I50"/>
  <c r="H50"/>
  <c r="Q48"/>
  <c r="P48"/>
  <c r="O48"/>
  <c r="N48"/>
  <c r="M48"/>
  <c r="L48"/>
  <c r="K48"/>
  <c r="J48"/>
  <c r="I48"/>
  <c r="H48"/>
  <c r="Q46"/>
  <c r="P46"/>
  <c r="O46"/>
  <c r="N46"/>
  <c r="M46"/>
  <c r="K46"/>
  <c r="J46"/>
  <c r="I46"/>
  <c r="H46"/>
  <c r="L45"/>
  <c r="L93" s="1"/>
  <c r="Q43"/>
  <c r="P43"/>
  <c r="O43"/>
  <c r="N43"/>
  <c r="M43"/>
  <c r="L43"/>
  <c r="K43"/>
  <c r="J43"/>
  <c r="I43"/>
  <c r="H43"/>
  <c r="Q41"/>
  <c r="P41"/>
  <c r="O41"/>
  <c r="N41"/>
  <c r="M41"/>
  <c r="L41"/>
  <c r="K41"/>
  <c r="J41"/>
  <c r="I41"/>
  <c r="H41"/>
  <c r="Q35"/>
  <c r="P35"/>
  <c r="O35"/>
  <c r="N35"/>
  <c r="M35"/>
  <c r="L35"/>
  <c r="K35"/>
  <c r="J35"/>
  <c r="I35"/>
  <c r="H35"/>
  <c r="Q33"/>
  <c r="P33"/>
  <c r="O33"/>
  <c r="N33"/>
  <c r="M33"/>
  <c r="L33"/>
  <c r="K33"/>
  <c r="J33"/>
  <c r="I33"/>
  <c r="H33"/>
  <c r="Q30"/>
  <c r="P30"/>
  <c r="O30"/>
  <c r="N30"/>
  <c r="M30"/>
  <c r="L30"/>
  <c r="K30"/>
  <c r="J30"/>
  <c r="I30"/>
  <c r="H30"/>
  <c r="Q25"/>
  <c r="P25"/>
  <c r="O25"/>
  <c r="N25"/>
  <c r="K25"/>
  <c r="J25"/>
  <c r="I25"/>
  <c r="H25"/>
  <c r="M23"/>
  <c r="M25" s="1"/>
  <c r="L23"/>
  <c r="L94" s="1"/>
  <c r="Q22"/>
  <c r="P22"/>
  <c r="O22"/>
  <c r="N22"/>
  <c r="K22"/>
  <c r="J22"/>
  <c r="I22"/>
  <c r="H22"/>
  <c r="M22"/>
  <c r="Q16"/>
  <c r="P16"/>
  <c r="O16"/>
  <c r="N16"/>
  <c r="M16"/>
  <c r="L16"/>
  <c r="K16"/>
  <c r="K74" s="1"/>
  <c r="J16"/>
  <c r="I16"/>
  <c r="I74" s="1"/>
  <c r="H16"/>
  <c r="Q74" l="1"/>
  <c r="Q86" s="1"/>
  <c r="Q87" s="1"/>
  <c r="H74"/>
  <c r="P74"/>
  <c r="L98"/>
  <c r="J74"/>
  <c r="J86" s="1"/>
  <c r="J87" s="1"/>
  <c r="N74"/>
  <c r="N86" s="1"/>
  <c r="N87" s="1"/>
  <c r="O74"/>
  <c r="M74"/>
  <c r="M86" s="1"/>
  <c r="M87" s="1"/>
  <c r="H86"/>
  <c r="H87" s="1"/>
  <c r="P86"/>
  <c r="P87" s="1"/>
  <c r="I86"/>
  <c r="I87" s="1"/>
  <c r="K86"/>
  <c r="K87" s="1"/>
  <c r="O86"/>
  <c r="O87" s="1"/>
  <c r="L22"/>
  <c r="L25"/>
  <c r="M94"/>
  <c r="L46"/>
  <c r="L74" l="1"/>
  <c r="L86" s="1"/>
  <c r="L87" s="1"/>
  <c r="M98"/>
</calcChain>
</file>

<file path=xl/sharedStrings.xml><?xml version="1.0" encoding="utf-8"?>
<sst xmlns="http://schemas.openxmlformats.org/spreadsheetml/2006/main" count="282" uniqueCount="122">
  <si>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</si>
  <si>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</si>
  <si>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</si>
  <si>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</si>
  <si>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</si>
  <si>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</si>
  <si>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</si>
  <si>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</si>
  <si>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</si>
  <si>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</si>
  <si>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</si>
  <si>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</si>
  <si>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</si>
  <si>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</si>
  <si>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</si>
  <si>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</si>
  <si>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</si>
  <si>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</si>
  <si>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</si>
  <si>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2</t>
  </si>
  <si>
    <t>6</t>
  </si>
  <si>
    <t>-</t>
  </si>
  <si>
    <t>Brandos egzaminų organizavimas ir vykdymas</t>
  </si>
  <si>
    <t>Ikimokyklinių ugdymo įstaigų veiklos organizavimas</t>
  </si>
  <si>
    <t>SB</t>
  </si>
  <si>
    <t>SP</t>
  </si>
  <si>
    <t>Mokyklų, kuriose įgyvendinti ugdymo planai, skaičius</t>
  </si>
  <si>
    <t>Neformalųjį ugdymą teikiančių įstaigų, kuriose įgyvendintos neformaliojo ugdymo programos, skaičius</t>
  </si>
  <si>
    <t>Brandos egzaminus laikiusių abiturientų skaičius</t>
  </si>
  <si>
    <t>Ikimokyklinių ugdymo įstaigų ugdytinių skaičius</t>
  </si>
  <si>
    <t>10</t>
  </si>
  <si>
    <t>Mokyklų, gaunančių finansavimą, skaičius</t>
  </si>
  <si>
    <t>Mokinių socialinė parama (nemokamas maitinimas)</t>
  </si>
  <si>
    <t>TIKSLŲ, UŽDAVINIŲ, PRIEMONIŲ ASIGNAVIMŲ IR PRODUKTO VERTINIMO KRITERIJŲ SUVESTINĖ</t>
  </si>
  <si>
    <t>1 Strateginis tikslas. Užtikrinti gyventojams kokybiškas ir prieinamas švietimo, sveikatos apsaugos ir socialinės paramos paslaugas</t>
  </si>
  <si>
    <t>Užtikrinti visuotinį aukštos kokybės švietimo paslaugų prieinamumą savivaldybėje</t>
  </si>
  <si>
    <t>Teikti paramą (psichologinę, pedagoginę ir kt.) savivaldybės mokiniams ir mokytojams</t>
  </si>
  <si>
    <t>Formuoti saugią, visiems bendruomenės nariams prieinamą ir veiksmingą ugdymo aplinką</t>
  </si>
  <si>
    <t>Studijų rėmimo programoje dalyvavusių asmenų skaičius</t>
  </si>
  <si>
    <t>Mokinių, gaunančių nemokamą maitinimą, skaičius</t>
  </si>
  <si>
    <t>Įgyvendintų projektų, didinančių vadybinės ir pedagoginės veiklos kokybę, skaičius</t>
  </si>
  <si>
    <t>Pagalbą gavusių mokinių ir mokytojų skaičius</t>
  </si>
  <si>
    <t>Savivaldybės biudžeto lėšos</t>
  </si>
  <si>
    <t>Specialiosios programos lėšos</t>
  </si>
  <si>
    <t>Valstybės deleguotom funkcijom vykdyti</t>
  </si>
  <si>
    <t>SB (deleg)</t>
  </si>
  <si>
    <t>Pavadinimas</t>
  </si>
  <si>
    <t>(savivaldybės, padalinio, įstaigos pavadinimas)</t>
  </si>
  <si>
    <t>UGDYMO KOKYBĖS IR MOKYMOSI APLINKOS UŽTIKRINIMO PROGRAMOS NR. 1</t>
  </si>
  <si>
    <t>1 programa. Ugdymo kokybės ir mokymosi aplinkos užtikrinimo programa</t>
  </si>
  <si>
    <t>STD</t>
  </si>
  <si>
    <t>Valstybės biudžeto speciali tikslinė dotacija</t>
  </si>
  <si>
    <t>VB</t>
  </si>
  <si>
    <t>Valstybės biudžeto lėšos</t>
  </si>
  <si>
    <t>ES</t>
  </si>
  <si>
    <t>Europos Sąjungos paramos lėšos</t>
  </si>
  <si>
    <t>Vadybinės ir pedagoginės veiklos kokybės tobulinimas</t>
  </si>
  <si>
    <t>Studijų rėmimas</t>
  </si>
  <si>
    <t>Rajono bendrojo ugdymo  mokyklų aplinkos išlaikymas</t>
  </si>
  <si>
    <t>Ugdymo planų įgyvendinimas Savivaldybės bendrojo ugdymo mokyklose</t>
  </si>
  <si>
    <t>10.1-10.12</t>
  </si>
  <si>
    <t>10.1-10.15</t>
  </si>
  <si>
    <t>10.13-10.15</t>
  </si>
  <si>
    <t>Neformalusis vaikų švietimas</t>
  </si>
  <si>
    <t>Neformaliame vaikų švietime dalyvavusių asmenų skaičius</t>
  </si>
  <si>
    <t>Paskatintų mokinių skaičius</t>
  </si>
  <si>
    <t>Švietimo pagalbos tarnybos pagalba Savivaldybės ugdymo įstaigų mokiniams ir mokytojams</t>
  </si>
  <si>
    <t>2021-ųjų m. asignavimų projektas</t>
  </si>
  <si>
    <t xml:space="preserve">2021-iesiems m. </t>
  </si>
  <si>
    <t>9</t>
  </si>
  <si>
    <t>11</t>
  </si>
  <si>
    <t>12</t>
  </si>
  <si>
    <t>13</t>
  </si>
  <si>
    <t>Įstaigų, gaunančių finansavimą, skaičius</t>
  </si>
  <si>
    <t>Socializacijos projektuose dalyvavusių mokinių skaičius</t>
  </si>
  <si>
    <t>Mokinių mokymas plaukti</t>
  </si>
  <si>
    <t>Mokymo plaukti programoje dalyvavusių mokinių skaičius</t>
  </si>
  <si>
    <t xml:space="preserve"> </t>
  </si>
  <si>
    <t>ML</t>
  </si>
  <si>
    <t>23</t>
  </si>
  <si>
    <t>22</t>
  </si>
  <si>
    <t>2020-2022 M. PRIENŲ RAJONO SAVIVALDYBĖS</t>
  </si>
  <si>
    <t>2019-ųjų m. asignavimai, Eur</t>
  </si>
  <si>
    <t>2020-ųjų m. asignavimų projektas, Eur</t>
  </si>
  <si>
    <t>2022-ųjų m. asignavimų projektas</t>
  </si>
  <si>
    <t>2020-iesiems m.</t>
  </si>
  <si>
    <t xml:space="preserve">2022-iesiems m. </t>
  </si>
  <si>
    <t>Iš viso:</t>
  </si>
  <si>
    <t xml:space="preserve">09.01.01.01 </t>
  </si>
  <si>
    <t>09.02.01.01; 09.02.02.01.</t>
  </si>
  <si>
    <t>VL</t>
  </si>
  <si>
    <t>09.08.01.01</t>
  </si>
  <si>
    <t>Ugdymo įstaigoms perskistomos mokymo lėšos (savivaldybės dalis pagal ML metodiką)</t>
  </si>
  <si>
    <t>Mokymo lėšos</t>
  </si>
  <si>
    <t>09.08.01.01.</t>
  </si>
  <si>
    <t>09.05.01.01.</t>
  </si>
  <si>
    <t>Gabių mokinių skatinimas</t>
  </si>
  <si>
    <t>09.05.01.03.</t>
  </si>
  <si>
    <t>10.04.01.40.C</t>
  </si>
  <si>
    <t>09.08.01.02.</t>
  </si>
  <si>
    <t>09.02.01.01. 09.02.02.01.</t>
  </si>
  <si>
    <t>Programos ,,Erasmus+“ projektas ,,Šiuolaikiški mokymo(si) ir vertinimo metodai-kelias į asmeninę pažangą“</t>
  </si>
  <si>
    <t>Programos ,,Erasmus+“ projektas ,,Tarptautinio bendradarbiavimo veikla“</t>
  </si>
  <si>
    <t>19</t>
  </si>
  <si>
    <t>21</t>
  </si>
  <si>
    <t xml:space="preserve">09.02.01.01. </t>
  </si>
  <si>
    <t>10.1-10.4</t>
  </si>
  <si>
    <t>09.02.02.01.</t>
  </si>
  <si>
    <t>Pagrindinių mokyklų ir progimnazijos veiklos organizavimas</t>
  </si>
  <si>
    <t>Gimnazijų veiklos organizavimas</t>
  </si>
  <si>
    <t>26</t>
  </si>
  <si>
    <t>27</t>
  </si>
  <si>
    <t>28</t>
  </si>
  <si>
    <t>10.05-10.12</t>
  </si>
  <si>
    <t>10.16-10.19</t>
  </si>
  <si>
    <t>8</t>
  </si>
  <si>
    <t>29</t>
  </si>
  <si>
    <t>Vaikų socializacija (vasaros poilsis)</t>
  </si>
  <si>
    <t>Neformaliojo švietimo įstaigų veiklos organizavimas</t>
  </si>
  <si>
    <t>10.20</t>
  </si>
  <si>
    <t>Neformaliojo švietimo veilklų įgyvendinimas neformalųjį švietimą teikiančiose įstaigose</t>
  </si>
  <si>
    <t xml:space="preserve">PATVIRTINTA
Prienų rajono savivaldybės tarybos
2020  m. sausio 30 d. sprendimu Nr. T3-2 
(Prienų rajono savivaldybės tarybos
2020  m. gruodžio 22 d. sprendimo Nr. T3-    redakcija)
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</si>
</sst>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9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8"/>
      <name val="Times New Roman"/>
      <family val="1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5" fontId="3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165" fontId="3" fillId="4" borderId="17" xfId="1" applyNumberFormat="1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7" fillId="0" borderId="0" xfId="0" applyFont="1" applyAlignment="1">
      <alignment vertical="top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165" fontId="3" fillId="4" borderId="18" xfId="1" applyNumberFormat="1" applyFont="1" applyFill="1" applyBorder="1" applyAlignment="1">
      <alignment horizontal="center" vertical="center"/>
    </xf>
    <xf numFmtId="165" fontId="3" fillId="4" borderId="27" xfId="1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165" fontId="3" fillId="5" borderId="42" xfId="0" applyNumberFormat="1" applyFont="1" applyFill="1" applyBorder="1" applyAlignment="1">
      <alignment horizontal="center" vertical="center"/>
    </xf>
    <xf numFmtId="165" fontId="3" fillId="3" borderId="27" xfId="0" applyNumberFormat="1" applyFont="1" applyFill="1" applyBorder="1" applyAlignment="1">
      <alignment horizontal="center" vertical="center"/>
    </xf>
    <xf numFmtId="165" fontId="3" fillId="5" borderId="2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shrinkToFit="1"/>
    </xf>
    <xf numFmtId="1" fontId="2" fillId="2" borderId="5" xfId="1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" fontId="2" fillId="2" borderId="29" xfId="1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8" borderId="26" xfId="0" applyNumberFormat="1" applyFont="1" applyFill="1" applyBorder="1" applyAlignment="1" applyProtection="1">
      <alignment horizontal="center" vertical="center" wrapText="1"/>
    </xf>
    <xf numFmtId="1" fontId="2" fillId="8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3" fillId="5" borderId="17" xfId="0" applyNumberFormat="1" applyFont="1" applyFill="1" applyBorder="1" applyAlignment="1">
      <alignment horizontal="center" vertical="center"/>
    </xf>
    <xf numFmtId="1" fontId="2" fillId="8" borderId="30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 applyProtection="1">
      <alignment horizontal="center" vertical="center" wrapText="1"/>
    </xf>
    <xf numFmtId="1" fontId="2" fillId="8" borderId="7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2" borderId="30" xfId="0" applyNumberFormat="1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/>
    </xf>
    <xf numFmtId="1" fontId="2" fillId="2" borderId="30" xfId="1" applyNumberFormat="1" applyFont="1" applyFill="1" applyBorder="1" applyAlignment="1">
      <alignment horizontal="center" vertical="center"/>
    </xf>
    <xf numFmtId="1" fontId="3" fillId="4" borderId="49" xfId="1" applyNumberFormat="1" applyFont="1" applyFill="1" applyBorder="1" applyAlignment="1">
      <alignment horizontal="center" vertical="center"/>
    </xf>
    <xf numFmtId="1" fontId="2" fillId="8" borderId="3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 wrapText="1"/>
    </xf>
    <xf numFmtId="1" fontId="2" fillId="11" borderId="5" xfId="0" applyNumberFormat="1" applyFont="1" applyFill="1" applyBorder="1" applyAlignment="1">
      <alignment horizontal="center" vertical="center"/>
    </xf>
    <xf numFmtId="1" fontId="2" fillId="11" borderId="28" xfId="0" applyNumberFormat="1" applyFont="1" applyFill="1" applyBorder="1" applyAlignment="1">
      <alignment horizontal="center" vertical="center"/>
    </xf>
    <xf numFmtId="1" fontId="2" fillId="11" borderId="29" xfId="0" applyNumberFormat="1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1" fontId="2" fillId="12" borderId="45" xfId="0" applyNumberFormat="1" applyFont="1" applyFill="1" applyBorder="1" applyAlignment="1">
      <alignment vertical="center"/>
    </xf>
    <xf numFmtId="1" fontId="2" fillId="0" borderId="61" xfId="0" applyNumberFormat="1" applyFont="1" applyFill="1" applyBorder="1" applyAlignment="1">
      <alignment horizontal="center" vertical="center"/>
    </xf>
    <xf numFmtId="1" fontId="2" fillId="11" borderId="30" xfId="0" applyNumberFormat="1" applyFont="1" applyFill="1" applyBorder="1" applyAlignment="1">
      <alignment horizontal="center" vertical="center"/>
    </xf>
    <xf numFmtId="1" fontId="2" fillId="2" borderId="60" xfId="0" applyNumberFormat="1" applyFont="1" applyFill="1" applyBorder="1" applyAlignment="1">
      <alignment horizontal="center" vertical="center"/>
    </xf>
    <xf numFmtId="1" fontId="2" fillId="11" borderId="45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 applyProtection="1">
      <alignment horizontal="center" vertical="center" wrapText="1"/>
    </xf>
    <xf numFmtId="1" fontId="3" fillId="5" borderId="14" xfId="0" applyNumberFormat="1" applyFont="1" applyFill="1" applyBorder="1" applyAlignment="1" applyProtection="1">
      <alignment horizontal="center" vertical="center" wrapText="1"/>
    </xf>
    <xf numFmtId="1" fontId="3" fillId="5" borderId="42" xfId="0" applyNumberFormat="1" applyFont="1" applyFill="1" applyBorder="1" applyAlignment="1" applyProtection="1">
      <alignment horizontal="center" vertical="center" wrapText="1"/>
    </xf>
    <xf numFmtId="1" fontId="3" fillId="5" borderId="16" xfId="0" applyNumberFormat="1" applyFont="1" applyFill="1" applyBorder="1" applyAlignment="1" applyProtection="1">
      <alignment horizontal="center" vertical="center" wrapText="1"/>
    </xf>
    <xf numFmtId="1" fontId="3" fillId="4" borderId="16" xfId="1" applyNumberFormat="1" applyFont="1" applyFill="1" applyBorder="1" applyAlignment="1">
      <alignment horizontal="center" vertical="center"/>
    </xf>
    <xf numFmtId="1" fontId="2" fillId="2" borderId="53" xfId="0" applyNumberFormat="1" applyFont="1" applyFill="1" applyBorder="1" applyAlignment="1">
      <alignment horizontal="center" vertical="center"/>
    </xf>
    <xf numFmtId="1" fontId="3" fillId="4" borderId="14" xfId="1" applyNumberFormat="1" applyFont="1" applyFill="1" applyBorder="1" applyAlignment="1">
      <alignment horizontal="center" vertical="center"/>
    </xf>
    <xf numFmtId="1" fontId="2" fillId="0" borderId="62" xfId="0" applyNumberFormat="1" applyFont="1" applyFill="1" applyBorder="1" applyAlignment="1">
      <alignment horizontal="center" vertical="center"/>
    </xf>
    <xf numFmtId="1" fontId="3" fillId="4" borderId="42" xfId="1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3" borderId="35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1" fontId="3" fillId="5" borderId="42" xfId="0" applyNumberFormat="1" applyFont="1" applyFill="1" applyBorder="1" applyAlignment="1">
      <alignment horizontal="center" vertical="center"/>
    </xf>
    <xf numFmtId="1" fontId="2" fillId="8" borderId="4" xfId="0" applyNumberFormat="1" applyFont="1" applyFill="1" applyBorder="1" applyAlignment="1" applyProtection="1">
      <alignment horizontal="center" vertical="center" wrapText="1"/>
    </xf>
    <xf numFmtId="1" fontId="2" fillId="8" borderId="65" xfId="0" applyNumberFormat="1" applyFont="1" applyFill="1" applyBorder="1" applyAlignment="1" applyProtection="1">
      <alignment horizontal="center" vertical="center" wrapText="1"/>
    </xf>
    <xf numFmtId="1" fontId="2" fillId="8" borderId="22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1" fontId="2" fillId="11" borderId="44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8" borderId="9" xfId="0" applyNumberFormat="1" applyFont="1" applyFill="1" applyBorder="1" applyAlignment="1" applyProtection="1">
      <alignment horizontal="center" vertical="center" wrapText="1"/>
    </xf>
    <xf numFmtId="1" fontId="2" fillId="8" borderId="64" xfId="0" applyNumberFormat="1" applyFont="1" applyFill="1" applyBorder="1" applyAlignment="1" applyProtection="1">
      <alignment horizontal="center" vertical="center" wrapText="1"/>
    </xf>
    <xf numFmtId="1" fontId="2" fillId="8" borderId="8" xfId="0" applyNumberFormat="1" applyFont="1" applyFill="1" applyBorder="1" applyAlignment="1" applyProtection="1">
      <alignment horizontal="center" vertical="center" wrapText="1"/>
    </xf>
    <xf numFmtId="1" fontId="2" fillId="8" borderId="5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1" fontId="2" fillId="2" borderId="26" xfId="1" applyNumberFormat="1" applyFont="1" applyFill="1" applyBorder="1" applyAlignment="1">
      <alignment horizontal="center" vertical="center"/>
    </xf>
    <xf numFmtId="1" fontId="2" fillId="11" borderId="26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12" borderId="41" xfId="0" applyNumberFormat="1" applyFont="1" applyFill="1" applyBorder="1" applyAlignment="1">
      <alignment vertical="center"/>
    </xf>
    <xf numFmtId="1" fontId="2" fillId="0" borderId="60" xfId="0" applyNumberFormat="1" applyFont="1" applyBorder="1" applyAlignment="1">
      <alignment horizontal="center" vertical="center"/>
    </xf>
    <xf numFmtId="1" fontId="2" fillId="11" borderId="30" xfId="0" applyNumberFormat="1" applyFont="1" applyFill="1" applyBorder="1" applyAlignment="1">
      <alignment vertical="center"/>
    </xf>
    <xf numFmtId="1" fontId="2" fillId="12" borderId="30" xfId="0" applyNumberFormat="1" applyFont="1" applyFill="1" applyBorder="1" applyAlignment="1">
      <alignment vertical="center"/>
    </xf>
    <xf numFmtId="1" fontId="2" fillId="11" borderId="41" xfId="0" applyNumberFormat="1" applyFont="1" applyFill="1" applyBorder="1" applyAlignment="1">
      <alignment vertical="center"/>
    </xf>
    <xf numFmtId="1" fontId="2" fillId="11" borderId="59" xfId="0" applyNumberFormat="1" applyFont="1" applyFill="1" applyBorder="1" applyAlignment="1">
      <alignment vertical="center"/>
    </xf>
    <xf numFmtId="1" fontId="2" fillId="12" borderId="7" xfId="0" applyNumberFormat="1" applyFont="1" applyFill="1" applyBorder="1" applyAlignment="1">
      <alignment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" fontId="2" fillId="0" borderId="67" xfId="0" applyNumberFormat="1" applyFont="1" applyFill="1" applyBorder="1" applyAlignment="1">
      <alignment horizontal="center" vertical="center"/>
    </xf>
    <xf numFmtId="1" fontId="2" fillId="2" borderId="68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8" borderId="37" xfId="0" applyNumberFormat="1" applyFont="1" applyFill="1" applyBorder="1" applyAlignment="1" applyProtection="1">
      <alignment horizontal="center" vertical="center" wrapText="1"/>
    </xf>
    <xf numFmtId="1" fontId="2" fillId="8" borderId="29" xfId="0" applyNumberFormat="1" applyFont="1" applyFill="1" applyBorder="1" applyAlignment="1" applyProtection="1">
      <alignment horizontal="center" vertical="center" wrapText="1"/>
    </xf>
    <xf numFmtId="1" fontId="2" fillId="8" borderId="11" xfId="0" applyNumberFormat="1" applyFont="1" applyFill="1" applyBorder="1" applyAlignment="1" applyProtection="1">
      <alignment horizontal="center" vertical="center" wrapText="1"/>
    </xf>
    <xf numFmtId="1" fontId="2" fillId="8" borderId="31" xfId="0" applyNumberFormat="1" applyFont="1" applyFill="1" applyBorder="1" applyAlignment="1" applyProtection="1">
      <alignment horizontal="center" vertical="center" wrapText="1"/>
    </xf>
    <xf numFmtId="1" fontId="2" fillId="8" borderId="12" xfId="0" applyNumberFormat="1" applyFont="1" applyFill="1" applyBorder="1" applyAlignment="1" applyProtection="1">
      <alignment horizontal="center" vertical="center" wrapText="1"/>
    </xf>
    <xf numFmtId="1" fontId="2" fillId="8" borderId="68" xfId="0" applyNumberFormat="1" applyFont="1" applyFill="1" applyBorder="1" applyAlignment="1" applyProtection="1">
      <alignment horizontal="center" vertical="center" wrapText="1"/>
    </xf>
    <xf numFmtId="1" fontId="2" fillId="8" borderId="56" xfId="0" applyNumberFormat="1" applyFont="1" applyFill="1" applyBorder="1" applyAlignment="1" applyProtection="1">
      <alignment horizontal="center" vertical="center" wrapText="1"/>
    </xf>
    <xf numFmtId="1" fontId="3" fillId="5" borderId="27" xfId="0" applyNumberFormat="1" applyFont="1" applyFill="1" applyBorder="1" applyAlignment="1" applyProtection="1">
      <alignment horizontal="center" vertical="center" wrapText="1"/>
    </xf>
    <xf numFmtId="165" fontId="3" fillId="4" borderId="42" xfId="1" applyNumberFormat="1" applyFont="1" applyFill="1" applyBorder="1" applyAlignment="1">
      <alignment horizontal="center" vertical="center"/>
    </xf>
    <xf numFmtId="1" fontId="3" fillId="4" borderId="27" xfId="1" applyNumberFormat="1" applyFont="1" applyFill="1" applyBorder="1" applyAlignment="1">
      <alignment horizontal="center" vertical="center"/>
    </xf>
    <xf numFmtId="1" fontId="3" fillId="3" borderId="44" xfId="0" applyNumberFormat="1" applyFont="1" applyFill="1" applyBorder="1" applyAlignment="1">
      <alignment horizontal="center" vertical="center"/>
    </xf>
    <xf numFmtId="1" fontId="3" fillId="5" borderId="27" xfId="0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28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/>
    </xf>
    <xf numFmtId="0" fontId="3" fillId="7" borderId="31" xfId="0" applyFont="1" applyFill="1" applyBorder="1" applyAlignment="1">
      <alignment horizontal="right" vertical="center"/>
    </xf>
    <xf numFmtId="0" fontId="3" fillId="7" borderId="63" xfId="0" applyFont="1" applyFill="1" applyBorder="1" applyAlignment="1">
      <alignment horizontal="right" vertical="center"/>
    </xf>
    <xf numFmtId="0" fontId="3" fillId="7" borderId="64" xfId="0" applyFont="1" applyFill="1" applyBorder="1" applyAlignment="1">
      <alignment horizontal="right" vertic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5" fontId="2" fillId="0" borderId="43" xfId="0" applyNumberFormat="1" applyFont="1" applyFill="1" applyBorder="1" applyAlignment="1">
      <alignment vertical="center" wrapText="1"/>
    </xf>
    <xf numFmtId="165" fontId="2" fillId="0" borderId="41" xfId="0" applyNumberFormat="1" applyFont="1" applyFill="1" applyBorder="1" applyAlignment="1">
      <alignment vertical="center" wrapText="1"/>
    </xf>
    <xf numFmtId="165" fontId="2" fillId="0" borderId="30" xfId="0" applyNumberFormat="1" applyFont="1" applyFill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50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left" vertical="center" wrapText="1"/>
    </xf>
    <xf numFmtId="0" fontId="4" fillId="4" borderId="66" xfId="0" applyFont="1" applyFill="1" applyBorder="1" applyAlignment="1">
      <alignment horizontal="left" vertical="center" wrapText="1"/>
    </xf>
    <xf numFmtId="165" fontId="2" fillId="0" borderId="29" xfId="0" applyNumberFormat="1" applyFont="1" applyBorder="1" applyAlignment="1">
      <alignment vertical="center" wrapText="1"/>
    </xf>
    <xf numFmtId="165" fontId="2" fillId="0" borderId="33" xfId="0" applyNumberFormat="1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65" fontId="2" fillId="0" borderId="29" xfId="0" applyNumberFormat="1" applyFont="1" applyFill="1" applyBorder="1" applyAlignment="1">
      <alignment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11" borderId="33" xfId="0" applyNumberFormat="1" applyFont="1" applyFill="1" applyBorder="1" applyAlignment="1">
      <alignment vertical="center" wrapText="1"/>
    </xf>
    <xf numFmtId="165" fontId="2" fillId="11" borderId="62" xfId="0" applyNumberFormat="1" applyFont="1" applyFill="1" applyBorder="1" applyAlignment="1">
      <alignment vertical="center" wrapText="1"/>
    </xf>
    <xf numFmtId="49" fontId="3" fillId="3" borderId="52" xfId="0" applyNumberFormat="1" applyFont="1" applyFill="1" applyBorder="1" applyAlignment="1">
      <alignment horizontal="center" vertical="center"/>
    </xf>
    <xf numFmtId="49" fontId="3" fillId="4" borderId="55" xfId="0" applyNumberFormat="1" applyFon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165" fontId="2" fillId="0" borderId="33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" xfId="0" applyBorder="1"/>
    <xf numFmtId="165" fontId="2" fillId="11" borderId="29" xfId="0" applyNumberFormat="1" applyFont="1" applyFill="1" applyBorder="1" applyAlignment="1">
      <alignment vertical="center" wrapText="1"/>
    </xf>
    <xf numFmtId="0" fontId="0" fillId="0" borderId="55" xfId="0" applyBorder="1"/>
    <xf numFmtId="0" fontId="0" fillId="0" borderId="2" xfId="0" applyFill="1" applyBorder="1"/>
    <xf numFmtId="165" fontId="2" fillId="11" borderId="0" xfId="0" applyNumberFormat="1" applyFont="1" applyFill="1" applyBorder="1" applyAlignment="1">
      <alignment vertical="center" wrapText="1"/>
    </xf>
    <xf numFmtId="1" fontId="2" fillId="0" borderId="30" xfId="0" applyNumberFormat="1" applyFont="1" applyBorder="1" applyAlignment="1">
      <alignment horizontal="center" vertical="center"/>
    </xf>
    <xf numFmtId="165" fontId="2" fillId="0" borderId="33" xfId="0" applyNumberFormat="1" applyFont="1" applyFill="1" applyBorder="1" applyAlignment="1">
      <alignment vertical="center" wrapText="1"/>
    </xf>
    <xf numFmtId="165" fontId="2" fillId="0" borderId="6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1" fontId="2" fillId="0" borderId="60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1" fontId="2" fillId="11" borderId="38" xfId="0" applyNumberFormat="1" applyFont="1" applyFill="1" applyBorder="1" applyAlignment="1">
      <alignment horizontal="center" vertical="center"/>
    </xf>
    <xf numFmtId="1" fontId="2" fillId="11" borderId="45" xfId="0" applyNumberFormat="1" applyFont="1" applyFill="1" applyBorder="1" applyAlignment="1">
      <alignment horizontal="center" vertical="center"/>
    </xf>
    <xf numFmtId="1" fontId="2" fillId="11" borderId="60" xfId="0" applyNumberFormat="1" applyFont="1" applyFill="1" applyBorder="1" applyAlignment="1">
      <alignment horizontal="center" vertical="center"/>
    </xf>
    <xf numFmtId="1" fontId="2" fillId="11" borderId="4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1" fontId="2" fillId="0" borderId="38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 wrapText="1"/>
    </xf>
    <xf numFmtId="165" fontId="2" fillId="0" borderId="37" xfId="0" applyNumberFormat="1" applyFont="1" applyBorder="1" applyAlignment="1">
      <alignment vertical="center" wrapText="1"/>
    </xf>
    <xf numFmtId="165" fontId="3" fillId="10" borderId="49" xfId="0" applyNumberFormat="1" applyFont="1" applyFill="1" applyBorder="1" applyAlignment="1">
      <alignment horizontal="left" vertical="center" wrapText="1"/>
    </xf>
    <xf numFmtId="165" fontId="3" fillId="10" borderId="16" xfId="0" applyNumberFormat="1" applyFont="1" applyFill="1" applyBorder="1" applyAlignment="1">
      <alignment horizontal="left" vertical="center" wrapText="1"/>
    </xf>
    <xf numFmtId="165" fontId="3" fillId="10" borderId="42" xfId="0" applyNumberFormat="1" applyFont="1" applyFill="1" applyBorder="1" applyAlignment="1">
      <alignment horizontal="left" vertical="center" wrapText="1"/>
    </xf>
    <xf numFmtId="0" fontId="3" fillId="9" borderId="49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3" fillId="9" borderId="42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9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Alignment="1">
      <alignment horizontal="center" vertical="top" wrapText="1"/>
    </xf>
    <xf numFmtId="0" fontId="2" fillId="0" borderId="48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_Sheet1" xfId="2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colors>
    <mruColors>
      <color rgb="FFA6FA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3"/>
  <sheetViews>
    <sheetView tabSelected="1" zoomScaleSheetLayoutView="100" workbookViewId="0">
      <selection activeCell="E1" sqref="E1"/>
    </sheetView>
  </sheetViews>
  <sheetFormatPr defaultColWidth="9.140625" defaultRowHeight="11.25"/>
  <cols>
    <col min="1" max="1" width="3.85546875" style="1" customWidth="1"/>
    <col min="2" max="2" width="3.7109375" style="1" customWidth="1"/>
    <col min="3" max="3" width="3" style="1" customWidth="1"/>
    <col min="4" max="4" width="21.28515625" style="1" customWidth="1"/>
    <col min="5" max="5" width="9.7109375" style="1" customWidth="1"/>
    <col min="6" max="6" width="9.140625" style="5"/>
    <col min="7" max="7" width="7.85546875" style="1" customWidth="1"/>
    <col min="8" max="8" width="8.28515625" style="1" customWidth="1"/>
    <col min="9" max="9" width="8.7109375" style="1" customWidth="1"/>
    <col min="10" max="10" width="8.85546875" style="1" customWidth="1"/>
    <col min="11" max="11" width="6.5703125" style="1" customWidth="1"/>
    <col min="12" max="12" width="8" style="1" customWidth="1"/>
    <col min="13" max="13" width="8.140625" style="1" customWidth="1"/>
    <col min="14" max="14" width="7.7109375" style="1" customWidth="1"/>
    <col min="15" max="15" width="8" style="1" customWidth="1"/>
    <col min="16" max="16" width="7.7109375" style="1" customWidth="1"/>
    <col min="17" max="17" width="7.5703125" style="1" customWidth="1"/>
    <col min="18" max="18" width="15.42578125" style="1" customWidth="1"/>
    <col min="19" max="19" width="6.140625" style="1" customWidth="1"/>
    <col min="20" max="21" width="5.7109375" style="1" customWidth="1"/>
    <col min="22" max="16384" width="9.140625" style="1"/>
  </cols>
  <sheetData>
    <row r="1" spans="1:23" ht="67.5" customHeight="1">
      <c r="Q1" s="28"/>
      <c r="R1" s="291" t="s">
        <v>121</v>
      </c>
      <c r="S1" s="291"/>
      <c r="T1" s="291"/>
      <c r="U1" s="291"/>
    </row>
    <row r="2" spans="1:23" ht="12.75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1:23" s="119" customFormat="1" ht="13.5" customHeight="1">
      <c r="A3" s="293" t="s">
        <v>81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</row>
    <row r="4" spans="1:23" s="25" customFormat="1" ht="15.75" customHeight="1">
      <c r="A4" s="294" t="s">
        <v>47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</row>
    <row r="5" spans="1:23" s="119" customFormat="1" ht="12">
      <c r="A5" s="296" t="s">
        <v>48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</row>
    <row r="6" spans="1:23" ht="12" customHeight="1">
      <c r="A6" s="297" t="s">
        <v>33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</row>
    <row r="7" spans="1:23" ht="15" customHeight="1" thickBot="1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</row>
    <row r="8" spans="1:23" ht="18" customHeight="1">
      <c r="A8" s="299" t="s">
        <v>0</v>
      </c>
      <c r="B8" s="302" t="s">
        <v>1</v>
      </c>
      <c r="C8" s="302" t="s">
        <v>2</v>
      </c>
      <c r="D8" s="305" t="s">
        <v>3</v>
      </c>
      <c r="E8" s="308" t="s">
        <v>4</v>
      </c>
      <c r="F8" s="308" t="s">
        <v>5</v>
      </c>
      <c r="G8" s="311" t="s">
        <v>6</v>
      </c>
      <c r="H8" s="314" t="s">
        <v>82</v>
      </c>
      <c r="I8" s="315"/>
      <c r="J8" s="315"/>
      <c r="K8" s="316"/>
      <c r="L8" s="314" t="s">
        <v>83</v>
      </c>
      <c r="M8" s="315"/>
      <c r="N8" s="315"/>
      <c r="O8" s="316"/>
      <c r="P8" s="318" t="s">
        <v>67</v>
      </c>
      <c r="Q8" s="318" t="s">
        <v>84</v>
      </c>
      <c r="R8" s="314" t="s">
        <v>7</v>
      </c>
      <c r="S8" s="315"/>
      <c r="T8" s="315"/>
      <c r="U8" s="316"/>
      <c r="W8" s="118"/>
    </row>
    <row r="9" spans="1:23" ht="18.75" customHeight="1">
      <c r="A9" s="300"/>
      <c r="B9" s="303"/>
      <c r="C9" s="303"/>
      <c r="D9" s="306"/>
      <c r="E9" s="309"/>
      <c r="F9" s="309"/>
      <c r="G9" s="312"/>
      <c r="H9" s="321" t="s">
        <v>8</v>
      </c>
      <c r="I9" s="271" t="s">
        <v>9</v>
      </c>
      <c r="J9" s="271"/>
      <c r="K9" s="272" t="s">
        <v>10</v>
      </c>
      <c r="L9" s="321" t="s">
        <v>8</v>
      </c>
      <c r="M9" s="271" t="s">
        <v>9</v>
      </c>
      <c r="N9" s="271"/>
      <c r="O9" s="272" t="s">
        <v>10</v>
      </c>
      <c r="P9" s="319"/>
      <c r="Q9" s="319"/>
      <c r="R9" s="274" t="s">
        <v>46</v>
      </c>
      <c r="S9" s="271" t="s">
        <v>11</v>
      </c>
      <c r="T9" s="271"/>
      <c r="U9" s="317"/>
    </row>
    <row r="10" spans="1:23" ht="106.5" customHeight="1" thickBot="1">
      <c r="A10" s="301"/>
      <c r="B10" s="304"/>
      <c r="C10" s="304"/>
      <c r="D10" s="307"/>
      <c r="E10" s="310"/>
      <c r="F10" s="310"/>
      <c r="G10" s="313"/>
      <c r="H10" s="322"/>
      <c r="I10" s="120" t="s">
        <v>8</v>
      </c>
      <c r="J10" s="2" t="s">
        <v>12</v>
      </c>
      <c r="K10" s="273"/>
      <c r="L10" s="322"/>
      <c r="M10" s="120" t="s">
        <v>8</v>
      </c>
      <c r="N10" s="2" t="s">
        <v>12</v>
      </c>
      <c r="O10" s="273"/>
      <c r="P10" s="320"/>
      <c r="Q10" s="320"/>
      <c r="R10" s="275"/>
      <c r="S10" s="23" t="s">
        <v>85</v>
      </c>
      <c r="T10" s="23" t="s">
        <v>68</v>
      </c>
      <c r="U10" s="24" t="s">
        <v>86</v>
      </c>
    </row>
    <row r="11" spans="1:23" ht="15" customHeight="1" thickBot="1">
      <c r="A11" s="278" t="s">
        <v>34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80"/>
      <c r="V11" s="118"/>
    </row>
    <row r="12" spans="1:23" ht="15" customHeight="1" thickBot="1">
      <c r="A12" s="281" t="s">
        <v>49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3"/>
      <c r="V12" s="118"/>
    </row>
    <row r="13" spans="1:23" ht="15" customHeight="1" thickBot="1">
      <c r="A13" s="6" t="s">
        <v>18</v>
      </c>
      <c r="B13" s="284" t="s">
        <v>35</v>
      </c>
      <c r="C13" s="285"/>
      <c r="D13" s="285"/>
      <c r="E13" s="285"/>
      <c r="F13" s="285"/>
      <c r="G13" s="285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7"/>
      <c r="V13" s="118"/>
    </row>
    <row r="14" spans="1:23" ht="15" customHeight="1" thickBot="1">
      <c r="A14" s="18" t="s">
        <v>18</v>
      </c>
      <c r="B14" s="19" t="s">
        <v>18</v>
      </c>
      <c r="C14" s="288" t="s">
        <v>37</v>
      </c>
      <c r="D14" s="288"/>
      <c r="E14" s="288"/>
      <c r="F14" s="288"/>
      <c r="G14" s="288"/>
      <c r="H14" s="289"/>
      <c r="I14" s="289"/>
      <c r="J14" s="289"/>
      <c r="K14" s="289"/>
      <c r="L14" s="289"/>
      <c r="M14" s="289"/>
      <c r="N14" s="289"/>
      <c r="O14" s="289"/>
      <c r="P14" s="288"/>
      <c r="Q14" s="288"/>
      <c r="R14" s="289"/>
      <c r="S14" s="289"/>
      <c r="T14" s="288"/>
      <c r="U14" s="290"/>
      <c r="V14" s="118"/>
      <c r="W14" s="118"/>
    </row>
    <row r="15" spans="1:23" ht="17.25" customHeight="1">
      <c r="A15" s="208" t="s">
        <v>18</v>
      </c>
      <c r="B15" s="210" t="s">
        <v>18</v>
      </c>
      <c r="C15" s="212" t="s">
        <v>18</v>
      </c>
      <c r="D15" s="214" t="s">
        <v>59</v>
      </c>
      <c r="E15" s="216" t="s">
        <v>89</v>
      </c>
      <c r="F15" s="276" t="s">
        <v>60</v>
      </c>
      <c r="G15" s="9" t="s">
        <v>78</v>
      </c>
      <c r="H15" s="39">
        <v>5561600</v>
      </c>
      <c r="I15" s="41">
        <v>5554300</v>
      </c>
      <c r="J15" s="43">
        <v>5337900</v>
      </c>
      <c r="K15" s="62">
        <v>7300</v>
      </c>
      <c r="L15" s="39">
        <v>6334400</v>
      </c>
      <c r="M15" s="41">
        <v>6315500</v>
      </c>
      <c r="N15" s="43">
        <v>6049500</v>
      </c>
      <c r="O15" s="62">
        <v>18900</v>
      </c>
      <c r="P15" s="41"/>
      <c r="Q15" s="66"/>
      <c r="R15" s="277" t="s">
        <v>26</v>
      </c>
      <c r="S15" s="75">
        <v>12</v>
      </c>
      <c r="T15" s="75"/>
      <c r="U15" s="137"/>
      <c r="V15" s="118"/>
    </row>
    <row r="16" spans="1:23" ht="17.25" customHeight="1">
      <c r="A16" s="200"/>
      <c r="B16" s="201"/>
      <c r="C16" s="202"/>
      <c r="D16" s="203"/>
      <c r="E16" s="204"/>
      <c r="F16" s="247"/>
      <c r="G16" s="7" t="s">
        <v>13</v>
      </c>
      <c r="H16" s="40">
        <f>SUM(H15:H15)</f>
        <v>5561600</v>
      </c>
      <c r="I16" s="42">
        <f>SUM(I15:I15)</f>
        <v>5554300</v>
      </c>
      <c r="J16" s="63">
        <f>SUM(J15:J15)</f>
        <v>5337900</v>
      </c>
      <c r="K16" s="78">
        <f>SUM(K15:K15)</f>
        <v>7300</v>
      </c>
      <c r="L16" s="134">
        <f t="shared" ref="L16:O16" si="0">SUM(L15:L15)</f>
        <v>6334400</v>
      </c>
      <c r="M16" s="63">
        <f t="shared" si="0"/>
        <v>6315500</v>
      </c>
      <c r="N16" s="63">
        <f t="shared" si="0"/>
        <v>6049500</v>
      </c>
      <c r="O16" s="78">
        <f t="shared" si="0"/>
        <v>18900</v>
      </c>
      <c r="P16" s="42">
        <f>SUM(P15)</f>
        <v>0</v>
      </c>
      <c r="Q16" s="105">
        <f>SUM(Q15)</f>
        <v>0</v>
      </c>
      <c r="R16" s="224"/>
      <c r="S16" s="67"/>
      <c r="T16" s="67"/>
      <c r="U16" s="76"/>
      <c r="V16" s="118"/>
    </row>
    <row r="17" spans="1:26">
      <c r="A17" s="200" t="s">
        <v>18</v>
      </c>
      <c r="B17" s="201" t="s">
        <v>18</v>
      </c>
      <c r="C17" s="202" t="s">
        <v>20</v>
      </c>
      <c r="D17" s="203" t="s">
        <v>23</v>
      </c>
      <c r="E17" s="204" t="s">
        <v>88</v>
      </c>
      <c r="F17" s="204" t="s">
        <v>62</v>
      </c>
      <c r="G17" s="8" t="s">
        <v>78</v>
      </c>
      <c r="H17" s="46">
        <v>448900</v>
      </c>
      <c r="I17" s="59">
        <v>448900</v>
      </c>
      <c r="J17" s="47">
        <v>423400</v>
      </c>
      <c r="K17" s="155">
        <v>0</v>
      </c>
      <c r="L17" s="83">
        <v>546900</v>
      </c>
      <c r="M17" s="47">
        <v>542900</v>
      </c>
      <c r="N17" s="47">
        <v>518800</v>
      </c>
      <c r="O17" s="155">
        <v>4000</v>
      </c>
      <c r="P17" s="59">
        <v>504000</v>
      </c>
      <c r="Q17" s="154">
        <v>529200</v>
      </c>
      <c r="R17" s="231" t="s">
        <v>29</v>
      </c>
      <c r="S17" s="230">
        <v>430</v>
      </c>
      <c r="T17" s="232">
        <v>430</v>
      </c>
      <c r="U17" s="221">
        <v>430</v>
      </c>
      <c r="V17" s="118"/>
    </row>
    <row r="18" spans="1:26">
      <c r="A18" s="200"/>
      <c r="B18" s="201"/>
      <c r="C18" s="202"/>
      <c r="D18" s="203"/>
      <c r="E18" s="204"/>
      <c r="F18" s="204"/>
      <c r="G18" s="8" t="s">
        <v>24</v>
      </c>
      <c r="H18" s="46">
        <v>917100</v>
      </c>
      <c r="I18" s="59">
        <v>869900</v>
      </c>
      <c r="J18" s="47">
        <v>676000</v>
      </c>
      <c r="K18" s="155">
        <v>47200</v>
      </c>
      <c r="L18" s="83">
        <v>960400</v>
      </c>
      <c r="M18" s="47">
        <v>956400</v>
      </c>
      <c r="N18" s="47">
        <v>759300</v>
      </c>
      <c r="O18" s="155">
        <v>4000</v>
      </c>
      <c r="P18" s="59">
        <v>1009000</v>
      </c>
      <c r="Q18" s="154">
        <v>1060000</v>
      </c>
      <c r="R18" s="231"/>
      <c r="S18" s="232"/>
      <c r="T18" s="232"/>
      <c r="U18" s="221"/>
      <c r="V18" s="118"/>
    </row>
    <row r="19" spans="1:26">
      <c r="A19" s="200"/>
      <c r="B19" s="201"/>
      <c r="C19" s="202"/>
      <c r="D19" s="203"/>
      <c r="E19" s="204"/>
      <c r="F19" s="204"/>
      <c r="G19" s="8" t="s">
        <v>52</v>
      </c>
      <c r="H19" s="46"/>
      <c r="I19" s="59"/>
      <c r="J19" s="47"/>
      <c r="K19" s="155"/>
      <c r="L19" s="83">
        <v>4900</v>
      </c>
      <c r="M19" s="47">
        <v>4900</v>
      </c>
      <c r="N19" s="47">
        <v>300</v>
      </c>
      <c r="O19" s="155"/>
      <c r="P19" s="59"/>
      <c r="Q19" s="154"/>
      <c r="R19" s="231"/>
      <c r="S19" s="232"/>
      <c r="T19" s="232"/>
      <c r="U19" s="221"/>
      <c r="V19" s="118"/>
      <c r="Z19" s="1" t="s">
        <v>77</v>
      </c>
    </row>
    <row r="20" spans="1:26">
      <c r="A20" s="200"/>
      <c r="B20" s="201"/>
      <c r="C20" s="202"/>
      <c r="D20" s="203"/>
      <c r="E20" s="204"/>
      <c r="F20" s="204"/>
      <c r="G20" s="8" t="s">
        <v>45</v>
      </c>
      <c r="H20" s="46"/>
      <c r="I20" s="59"/>
      <c r="J20" s="47"/>
      <c r="K20" s="155"/>
      <c r="L20" s="83"/>
      <c r="M20" s="47"/>
      <c r="N20" s="47"/>
      <c r="O20" s="155"/>
      <c r="P20" s="59"/>
      <c r="Q20" s="154"/>
      <c r="R20" s="231"/>
      <c r="S20" s="232"/>
      <c r="T20" s="232"/>
      <c r="U20" s="221"/>
      <c r="V20" s="118"/>
    </row>
    <row r="21" spans="1:26">
      <c r="A21" s="200"/>
      <c r="B21" s="201"/>
      <c r="C21" s="202"/>
      <c r="D21" s="203"/>
      <c r="E21" s="204"/>
      <c r="F21" s="204"/>
      <c r="G21" s="13" t="s">
        <v>25</v>
      </c>
      <c r="H21" s="46">
        <v>121100</v>
      </c>
      <c r="I21" s="59">
        <v>121100</v>
      </c>
      <c r="J21" s="47"/>
      <c r="K21" s="155"/>
      <c r="L21" s="83">
        <v>131300</v>
      </c>
      <c r="M21" s="47">
        <v>131300</v>
      </c>
      <c r="N21" s="47"/>
      <c r="O21" s="155"/>
      <c r="P21" s="59">
        <v>118300</v>
      </c>
      <c r="Q21" s="154">
        <v>117800</v>
      </c>
      <c r="R21" s="231"/>
      <c r="S21" s="232"/>
      <c r="T21" s="232"/>
      <c r="U21" s="221"/>
      <c r="V21" s="118"/>
    </row>
    <row r="22" spans="1:26">
      <c r="A22" s="200"/>
      <c r="B22" s="201"/>
      <c r="C22" s="202"/>
      <c r="D22" s="203"/>
      <c r="E22" s="204"/>
      <c r="F22" s="204"/>
      <c r="G22" s="7" t="s">
        <v>13</v>
      </c>
      <c r="H22" s="53">
        <f>SUM(H17:H21)</f>
        <v>1487100</v>
      </c>
      <c r="I22" s="52">
        <f t="shared" ref="I22:Q22" si="1">SUM(I17:I21)</f>
        <v>1439900</v>
      </c>
      <c r="J22" s="54">
        <f t="shared" si="1"/>
        <v>1099400</v>
      </c>
      <c r="K22" s="76">
        <f t="shared" si="1"/>
        <v>47200</v>
      </c>
      <c r="L22" s="68">
        <f t="shared" si="1"/>
        <v>1643500</v>
      </c>
      <c r="M22" s="54">
        <f t="shared" si="1"/>
        <v>1635500</v>
      </c>
      <c r="N22" s="54">
        <f t="shared" si="1"/>
        <v>1278400</v>
      </c>
      <c r="O22" s="76">
        <f t="shared" si="1"/>
        <v>8000</v>
      </c>
      <c r="P22" s="52">
        <f t="shared" si="1"/>
        <v>1631300</v>
      </c>
      <c r="Q22" s="67">
        <f t="shared" si="1"/>
        <v>1707000</v>
      </c>
      <c r="R22" s="231"/>
      <c r="S22" s="77"/>
      <c r="T22" s="77"/>
      <c r="U22" s="139"/>
      <c r="V22" s="118"/>
    </row>
    <row r="23" spans="1:26" ht="12" customHeight="1">
      <c r="A23" s="233" t="s">
        <v>18</v>
      </c>
      <c r="B23" s="234" t="s">
        <v>18</v>
      </c>
      <c r="C23" s="235" t="s">
        <v>112</v>
      </c>
      <c r="D23" s="236" t="s">
        <v>63</v>
      </c>
      <c r="E23" s="237" t="s">
        <v>95</v>
      </c>
      <c r="F23" s="267" t="s">
        <v>30</v>
      </c>
      <c r="G23" s="8" t="s">
        <v>54</v>
      </c>
      <c r="H23" s="46">
        <v>103100</v>
      </c>
      <c r="I23" s="59">
        <v>103100</v>
      </c>
      <c r="J23" s="47">
        <v>2600</v>
      </c>
      <c r="K23" s="155">
        <v>0</v>
      </c>
      <c r="L23" s="135">
        <f>102100+1000</f>
        <v>103100</v>
      </c>
      <c r="M23" s="88">
        <f>102100+1000</f>
        <v>103100</v>
      </c>
      <c r="N23" s="88">
        <v>1900</v>
      </c>
      <c r="O23" s="155"/>
      <c r="P23" s="59">
        <v>90000</v>
      </c>
      <c r="Q23" s="154">
        <v>90000</v>
      </c>
      <c r="R23" s="254" t="s">
        <v>64</v>
      </c>
      <c r="S23" s="270">
        <v>850</v>
      </c>
      <c r="T23" s="270">
        <v>850</v>
      </c>
      <c r="U23" s="260">
        <v>850</v>
      </c>
      <c r="V23" s="118"/>
    </row>
    <row r="24" spans="1:26" ht="12" customHeight="1">
      <c r="A24" s="240"/>
      <c r="B24" s="241"/>
      <c r="C24" s="242"/>
      <c r="D24" s="243"/>
      <c r="E24" s="244"/>
      <c r="F24" s="268"/>
      <c r="G24" s="8" t="s">
        <v>52</v>
      </c>
      <c r="H24" s="46"/>
      <c r="I24" s="59"/>
      <c r="J24" s="47"/>
      <c r="K24" s="155"/>
      <c r="L24" s="83"/>
      <c r="M24" s="47"/>
      <c r="N24" s="47"/>
      <c r="O24" s="155"/>
      <c r="P24" s="59"/>
      <c r="Q24" s="154"/>
      <c r="R24" s="269"/>
      <c r="S24" s="230"/>
      <c r="T24" s="230"/>
      <c r="U24" s="261"/>
      <c r="V24" s="118"/>
    </row>
    <row r="25" spans="1:26" ht="19.5" customHeight="1">
      <c r="A25" s="209"/>
      <c r="B25" s="211"/>
      <c r="C25" s="213"/>
      <c r="D25" s="215"/>
      <c r="E25" s="217"/>
      <c r="F25" s="219"/>
      <c r="G25" s="7" t="s">
        <v>13</v>
      </c>
      <c r="H25" s="68">
        <f t="shared" ref="H25:Q25" si="2">SUM(H23:H24)</f>
        <v>103100</v>
      </c>
      <c r="I25" s="54">
        <f t="shared" si="2"/>
        <v>103100</v>
      </c>
      <c r="J25" s="54">
        <f t="shared" si="2"/>
        <v>2600</v>
      </c>
      <c r="K25" s="76">
        <f t="shared" si="2"/>
        <v>0</v>
      </c>
      <c r="L25" s="68">
        <f t="shared" si="2"/>
        <v>103100</v>
      </c>
      <c r="M25" s="54">
        <f t="shared" si="2"/>
        <v>103100</v>
      </c>
      <c r="N25" s="54">
        <f t="shared" si="2"/>
        <v>1900</v>
      </c>
      <c r="O25" s="76">
        <f t="shared" si="2"/>
        <v>0</v>
      </c>
      <c r="P25" s="52">
        <f t="shared" si="2"/>
        <v>90000</v>
      </c>
      <c r="Q25" s="67">
        <f t="shared" si="2"/>
        <v>90000</v>
      </c>
      <c r="R25" s="255"/>
      <c r="S25" s="67"/>
      <c r="T25" s="67"/>
      <c r="U25" s="76"/>
      <c r="V25" s="118"/>
    </row>
    <row r="26" spans="1:26" ht="13.5" customHeight="1">
      <c r="A26" s="200" t="s">
        <v>18</v>
      </c>
      <c r="B26" s="201" t="s">
        <v>18</v>
      </c>
      <c r="C26" s="202" t="s">
        <v>115</v>
      </c>
      <c r="D26" s="203" t="s">
        <v>120</v>
      </c>
      <c r="E26" s="204" t="s">
        <v>95</v>
      </c>
      <c r="F26" s="204" t="s">
        <v>114</v>
      </c>
      <c r="G26" s="8" t="s">
        <v>78</v>
      </c>
      <c r="H26" s="46">
        <v>45700</v>
      </c>
      <c r="I26" s="47">
        <v>45700</v>
      </c>
      <c r="J26" s="48">
        <v>45000</v>
      </c>
      <c r="K26" s="155">
        <v>0</v>
      </c>
      <c r="L26" s="46">
        <v>45900</v>
      </c>
      <c r="M26" s="47">
        <v>45900</v>
      </c>
      <c r="N26" s="48">
        <v>45200</v>
      </c>
      <c r="O26" s="155"/>
      <c r="P26" s="59"/>
      <c r="Q26" s="154"/>
      <c r="R26" s="231" t="s">
        <v>27</v>
      </c>
      <c r="S26" s="232">
        <v>4</v>
      </c>
      <c r="T26" s="232"/>
      <c r="U26" s="221"/>
      <c r="V26" s="118"/>
    </row>
    <row r="27" spans="1:26" ht="13.5" customHeight="1">
      <c r="A27" s="200"/>
      <c r="B27" s="201"/>
      <c r="C27" s="202"/>
      <c r="D27" s="203"/>
      <c r="E27" s="204"/>
      <c r="F27" s="204"/>
      <c r="G27" s="8" t="s">
        <v>24</v>
      </c>
      <c r="H27" s="46">
        <v>923600</v>
      </c>
      <c r="I27" s="47">
        <v>919400</v>
      </c>
      <c r="J27" s="48">
        <v>839600</v>
      </c>
      <c r="K27" s="155">
        <v>4200</v>
      </c>
      <c r="L27" s="46">
        <v>1022800</v>
      </c>
      <c r="M27" s="47">
        <v>1015200</v>
      </c>
      <c r="N27" s="48">
        <v>911600</v>
      </c>
      <c r="O27" s="155">
        <v>7600</v>
      </c>
      <c r="P27" s="59"/>
      <c r="Q27" s="154"/>
      <c r="R27" s="231"/>
      <c r="S27" s="232"/>
      <c r="T27" s="232"/>
      <c r="U27" s="221"/>
      <c r="V27" s="118"/>
    </row>
    <row r="28" spans="1:26" ht="13.5" customHeight="1">
      <c r="A28" s="200"/>
      <c r="B28" s="201"/>
      <c r="C28" s="202"/>
      <c r="D28" s="203"/>
      <c r="E28" s="204"/>
      <c r="F28" s="204"/>
      <c r="G28" s="8" t="s">
        <v>52</v>
      </c>
      <c r="H28" s="46">
        <v>44600</v>
      </c>
      <c r="I28" s="47">
        <v>44600</v>
      </c>
      <c r="J28" s="48">
        <v>44000</v>
      </c>
      <c r="K28" s="155"/>
      <c r="L28" s="46">
        <v>62200</v>
      </c>
      <c r="M28" s="47">
        <v>62200</v>
      </c>
      <c r="N28" s="48">
        <v>55800</v>
      </c>
      <c r="O28" s="155"/>
      <c r="P28" s="59"/>
      <c r="Q28" s="154"/>
      <c r="R28" s="231"/>
      <c r="S28" s="232"/>
      <c r="T28" s="232"/>
      <c r="U28" s="221"/>
      <c r="V28" s="118"/>
    </row>
    <row r="29" spans="1:26" ht="13.5" customHeight="1">
      <c r="A29" s="200"/>
      <c r="B29" s="201"/>
      <c r="C29" s="202"/>
      <c r="D29" s="203"/>
      <c r="E29" s="204"/>
      <c r="F29" s="204"/>
      <c r="G29" s="8" t="s">
        <v>25</v>
      </c>
      <c r="H29" s="46">
        <v>113100</v>
      </c>
      <c r="I29" s="47">
        <v>113100</v>
      </c>
      <c r="J29" s="48">
        <v>70000</v>
      </c>
      <c r="K29" s="155">
        <v>0</v>
      </c>
      <c r="L29" s="46">
        <v>88400</v>
      </c>
      <c r="M29" s="47">
        <v>88400</v>
      </c>
      <c r="N29" s="48">
        <v>44400</v>
      </c>
      <c r="O29" s="155"/>
      <c r="P29" s="59"/>
      <c r="Q29" s="154"/>
      <c r="R29" s="231"/>
      <c r="S29" s="232"/>
      <c r="T29" s="232"/>
      <c r="U29" s="221"/>
      <c r="V29" s="118"/>
    </row>
    <row r="30" spans="1:26" ht="19.5" customHeight="1">
      <c r="A30" s="200"/>
      <c r="B30" s="201"/>
      <c r="C30" s="202"/>
      <c r="D30" s="203"/>
      <c r="E30" s="204"/>
      <c r="F30" s="204"/>
      <c r="G30" s="7" t="s">
        <v>13</v>
      </c>
      <c r="H30" s="53">
        <f t="shared" ref="H30:Q30" si="3">SUM(H26:H29)</f>
        <v>1127000</v>
      </c>
      <c r="I30" s="55">
        <f t="shared" si="3"/>
        <v>1122800</v>
      </c>
      <c r="J30" s="54">
        <f t="shared" si="3"/>
        <v>998600</v>
      </c>
      <c r="K30" s="76">
        <f t="shared" si="3"/>
        <v>4200</v>
      </c>
      <c r="L30" s="53">
        <f t="shared" si="3"/>
        <v>1219300</v>
      </c>
      <c r="M30" s="54">
        <f t="shared" si="3"/>
        <v>1211700</v>
      </c>
      <c r="N30" s="55">
        <f t="shared" si="3"/>
        <v>1057000</v>
      </c>
      <c r="O30" s="76">
        <f t="shared" si="3"/>
        <v>7600</v>
      </c>
      <c r="P30" s="52">
        <f t="shared" si="3"/>
        <v>0</v>
      </c>
      <c r="Q30" s="67">
        <f t="shared" si="3"/>
        <v>0</v>
      </c>
      <c r="R30" s="231"/>
      <c r="S30" s="67"/>
      <c r="T30" s="67"/>
      <c r="U30" s="76"/>
      <c r="V30" s="118"/>
    </row>
    <row r="31" spans="1:26" ht="13.5" customHeight="1">
      <c r="A31" s="200" t="s">
        <v>18</v>
      </c>
      <c r="B31" s="201" t="s">
        <v>18</v>
      </c>
      <c r="C31" s="202" t="s">
        <v>111</v>
      </c>
      <c r="D31" s="203" t="s">
        <v>56</v>
      </c>
      <c r="E31" s="204" t="s">
        <v>94</v>
      </c>
      <c r="F31" s="204" t="s">
        <v>30</v>
      </c>
      <c r="G31" s="8" t="s">
        <v>78</v>
      </c>
      <c r="H31" s="46"/>
      <c r="I31" s="47"/>
      <c r="J31" s="48"/>
      <c r="K31" s="155"/>
      <c r="L31" s="46"/>
      <c r="M31" s="47"/>
      <c r="N31" s="48"/>
      <c r="O31" s="155"/>
      <c r="P31" s="59"/>
      <c r="Q31" s="154"/>
      <c r="R31" s="262" t="s">
        <v>40</v>
      </c>
      <c r="S31" s="263">
        <v>6</v>
      </c>
      <c r="T31" s="263">
        <v>5</v>
      </c>
      <c r="U31" s="265">
        <v>5</v>
      </c>
      <c r="V31" s="118"/>
    </row>
    <row r="32" spans="1:26" ht="13.5" customHeight="1">
      <c r="A32" s="200"/>
      <c r="B32" s="201"/>
      <c r="C32" s="202"/>
      <c r="D32" s="203"/>
      <c r="E32" s="204"/>
      <c r="F32" s="204"/>
      <c r="G32" s="8" t="s">
        <v>24</v>
      </c>
      <c r="H32" s="46">
        <v>5000</v>
      </c>
      <c r="I32" s="47">
        <v>5000</v>
      </c>
      <c r="J32" s="48"/>
      <c r="K32" s="155"/>
      <c r="L32" s="46">
        <v>3000</v>
      </c>
      <c r="M32" s="47">
        <v>3000</v>
      </c>
      <c r="N32" s="48"/>
      <c r="O32" s="155"/>
      <c r="P32" s="59">
        <v>5000</v>
      </c>
      <c r="Q32" s="154">
        <v>5000</v>
      </c>
      <c r="R32" s="262"/>
      <c r="S32" s="264"/>
      <c r="T32" s="264"/>
      <c r="U32" s="266"/>
      <c r="V32" s="118"/>
    </row>
    <row r="33" spans="1:22" ht="19.5" customHeight="1">
      <c r="A33" s="200"/>
      <c r="B33" s="201"/>
      <c r="C33" s="202"/>
      <c r="D33" s="203"/>
      <c r="E33" s="204"/>
      <c r="F33" s="204"/>
      <c r="G33" s="7" t="s">
        <v>13</v>
      </c>
      <c r="H33" s="53">
        <f>SUM(H31:H32)</f>
        <v>5000</v>
      </c>
      <c r="I33" s="55">
        <f t="shared" ref="I33:Q33" si="4">SUM(I31:I32)</f>
        <v>5000</v>
      </c>
      <c r="J33" s="54">
        <f t="shared" si="4"/>
        <v>0</v>
      </c>
      <c r="K33" s="76">
        <f t="shared" si="4"/>
        <v>0</v>
      </c>
      <c r="L33" s="53">
        <f t="shared" si="4"/>
        <v>3000</v>
      </c>
      <c r="M33" s="54">
        <f t="shared" si="4"/>
        <v>3000</v>
      </c>
      <c r="N33" s="55">
        <f t="shared" si="4"/>
        <v>0</v>
      </c>
      <c r="O33" s="76">
        <f t="shared" si="4"/>
        <v>0</v>
      </c>
      <c r="P33" s="52">
        <f t="shared" si="4"/>
        <v>5000</v>
      </c>
      <c r="Q33" s="67">
        <f t="shared" si="4"/>
        <v>5000</v>
      </c>
      <c r="R33" s="262"/>
      <c r="S33" s="67"/>
      <c r="T33" s="67"/>
      <c r="U33" s="76"/>
      <c r="V33" s="118"/>
    </row>
    <row r="34" spans="1:22" ht="18" customHeight="1">
      <c r="A34" s="233" t="s">
        <v>18</v>
      </c>
      <c r="B34" s="234" t="s">
        <v>18</v>
      </c>
      <c r="C34" s="256" t="s">
        <v>71</v>
      </c>
      <c r="D34" s="236" t="s">
        <v>92</v>
      </c>
      <c r="E34" s="237" t="s">
        <v>94</v>
      </c>
      <c r="F34" s="237" t="s">
        <v>30</v>
      </c>
      <c r="G34" s="84" t="s">
        <v>78</v>
      </c>
      <c r="H34" s="85"/>
      <c r="I34" s="86"/>
      <c r="J34" s="86"/>
      <c r="K34" s="92"/>
      <c r="L34" s="46">
        <v>0</v>
      </c>
      <c r="M34" s="88">
        <v>0</v>
      </c>
      <c r="N34" s="86"/>
      <c r="O34" s="92"/>
      <c r="P34" s="87">
        <v>120000</v>
      </c>
      <c r="Q34" s="89">
        <v>125000</v>
      </c>
      <c r="R34" s="258" t="s">
        <v>73</v>
      </c>
      <c r="S34" s="116">
        <v>15</v>
      </c>
      <c r="T34" s="116">
        <v>14</v>
      </c>
      <c r="U34" s="138">
        <v>14</v>
      </c>
      <c r="V34" s="118"/>
    </row>
    <row r="35" spans="1:22" ht="28.5" customHeight="1">
      <c r="A35" s="209"/>
      <c r="B35" s="211"/>
      <c r="C35" s="257"/>
      <c r="D35" s="215"/>
      <c r="E35" s="217"/>
      <c r="F35" s="217"/>
      <c r="G35" s="7" t="s">
        <v>13</v>
      </c>
      <c r="H35" s="68">
        <f>SUM(H34)</f>
        <v>0</v>
      </c>
      <c r="I35" s="54">
        <f t="shared" ref="I35:Q35" si="5">SUM(I34)</f>
        <v>0</v>
      </c>
      <c r="J35" s="54">
        <f t="shared" si="5"/>
        <v>0</v>
      </c>
      <c r="K35" s="76">
        <f t="shared" si="5"/>
        <v>0</v>
      </c>
      <c r="L35" s="68">
        <f t="shared" si="5"/>
        <v>0</v>
      </c>
      <c r="M35" s="54">
        <f t="shared" si="5"/>
        <v>0</v>
      </c>
      <c r="N35" s="54">
        <f t="shared" si="5"/>
        <v>0</v>
      </c>
      <c r="O35" s="76">
        <f t="shared" si="5"/>
        <v>0</v>
      </c>
      <c r="P35" s="52">
        <f t="shared" si="5"/>
        <v>120000</v>
      </c>
      <c r="Q35" s="67">
        <f t="shared" si="5"/>
        <v>125000</v>
      </c>
      <c r="R35" s="259"/>
      <c r="S35" s="90"/>
      <c r="T35" s="90"/>
      <c r="U35" s="141"/>
      <c r="V35" s="118"/>
    </row>
    <row r="36" spans="1:22" ht="13.5" customHeight="1">
      <c r="A36" s="200" t="s">
        <v>18</v>
      </c>
      <c r="B36" s="201" t="s">
        <v>18</v>
      </c>
      <c r="C36" s="202" t="s">
        <v>72</v>
      </c>
      <c r="D36" s="203" t="s">
        <v>58</v>
      </c>
      <c r="E36" s="204" t="s">
        <v>100</v>
      </c>
      <c r="F36" s="204" t="s">
        <v>60</v>
      </c>
      <c r="G36" s="11" t="s">
        <v>24</v>
      </c>
      <c r="H36" s="46">
        <v>3246300</v>
      </c>
      <c r="I36" s="47">
        <v>3163900</v>
      </c>
      <c r="J36" s="48">
        <v>2147100</v>
      </c>
      <c r="K36" s="155">
        <v>82400</v>
      </c>
      <c r="L36" s="46">
        <v>3159800</v>
      </c>
      <c r="M36" s="47">
        <v>3083200</v>
      </c>
      <c r="N36" s="48">
        <v>2211600</v>
      </c>
      <c r="O36" s="155">
        <v>76600</v>
      </c>
      <c r="P36" s="59"/>
      <c r="Q36" s="154"/>
      <c r="R36" s="224" t="s">
        <v>31</v>
      </c>
      <c r="S36" s="226">
        <v>12</v>
      </c>
      <c r="T36" s="226"/>
      <c r="U36" s="253"/>
      <c r="V36" s="118"/>
    </row>
    <row r="37" spans="1:22" ht="13.5" customHeight="1">
      <c r="A37" s="200"/>
      <c r="B37" s="201"/>
      <c r="C37" s="202"/>
      <c r="D37" s="203"/>
      <c r="E37" s="204"/>
      <c r="F37" s="204"/>
      <c r="G37" s="38" t="s">
        <v>50</v>
      </c>
      <c r="H37" s="46">
        <v>98700</v>
      </c>
      <c r="I37" s="47">
        <v>98700</v>
      </c>
      <c r="J37" s="48">
        <v>89700</v>
      </c>
      <c r="K37" s="155">
        <v>0</v>
      </c>
      <c r="L37" s="46">
        <v>101700</v>
      </c>
      <c r="M37" s="47">
        <v>101700</v>
      </c>
      <c r="N37" s="48">
        <v>95100</v>
      </c>
      <c r="O37" s="155"/>
      <c r="P37" s="59"/>
      <c r="Q37" s="154"/>
      <c r="R37" s="224"/>
      <c r="S37" s="226"/>
      <c r="T37" s="226"/>
      <c r="U37" s="253"/>
      <c r="V37" s="118"/>
    </row>
    <row r="38" spans="1:22" ht="13.5" customHeight="1">
      <c r="A38" s="200"/>
      <c r="B38" s="201"/>
      <c r="C38" s="202"/>
      <c r="D38" s="203"/>
      <c r="E38" s="204"/>
      <c r="F38" s="204"/>
      <c r="G38" s="38" t="s">
        <v>52</v>
      </c>
      <c r="H38" s="46"/>
      <c r="I38" s="47"/>
      <c r="J38" s="48"/>
      <c r="K38" s="155"/>
      <c r="L38" s="46">
        <v>172700</v>
      </c>
      <c r="M38" s="47">
        <v>146700</v>
      </c>
      <c r="N38" s="48">
        <v>2200</v>
      </c>
      <c r="O38" s="155">
        <v>26000</v>
      </c>
      <c r="P38" s="59"/>
      <c r="Q38" s="154"/>
      <c r="R38" s="224"/>
      <c r="S38" s="226"/>
      <c r="T38" s="226"/>
      <c r="U38" s="253"/>
      <c r="V38" s="118"/>
    </row>
    <row r="39" spans="1:22" ht="13.5" customHeight="1">
      <c r="A39" s="200"/>
      <c r="B39" s="201"/>
      <c r="C39" s="202"/>
      <c r="D39" s="203"/>
      <c r="E39" s="204"/>
      <c r="F39" s="204"/>
      <c r="G39" s="11" t="s">
        <v>25</v>
      </c>
      <c r="H39" s="46">
        <v>161600</v>
      </c>
      <c r="I39" s="47">
        <v>161600</v>
      </c>
      <c r="J39" s="48"/>
      <c r="K39" s="155">
        <v>0</v>
      </c>
      <c r="L39" s="46">
        <v>155700</v>
      </c>
      <c r="M39" s="47">
        <v>155700</v>
      </c>
      <c r="N39" s="48"/>
      <c r="O39" s="155"/>
      <c r="P39" s="59"/>
      <c r="Q39" s="154"/>
      <c r="R39" s="224"/>
      <c r="S39" s="226"/>
      <c r="T39" s="226"/>
      <c r="U39" s="253"/>
      <c r="V39" s="118"/>
    </row>
    <row r="40" spans="1:22" ht="13.5" customHeight="1">
      <c r="A40" s="233"/>
      <c r="B40" s="234"/>
      <c r="C40" s="235"/>
      <c r="D40" s="236"/>
      <c r="E40" s="237"/>
      <c r="F40" s="204"/>
      <c r="G40" s="122" t="s">
        <v>54</v>
      </c>
      <c r="H40" s="123"/>
      <c r="I40" s="124"/>
      <c r="J40" s="124"/>
      <c r="K40" s="157"/>
      <c r="L40" s="123">
        <v>15900</v>
      </c>
      <c r="M40" s="125">
        <v>10400</v>
      </c>
      <c r="N40" s="124"/>
      <c r="O40" s="157">
        <v>5500</v>
      </c>
      <c r="P40" s="126"/>
      <c r="Q40" s="156"/>
      <c r="R40" s="225"/>
      <c r="S40" s="127"/>
      <c r="T40" s="127"/>
      <c r="U40" s="142"/>
      <c r="V40" s="118"/>
    </row>
    <row r="41" spans="1:22" ht="17.25" customHeight="1">
      <c r="A41" s="233"/>
      <c r="B41" s="234"/>
      <c r="C41" s="235"/>
      <c r="D41" s="236"/>
      <c r="E41" s="237"/>
      <c r="F41" s="204"/>
      <c r="G41" s="17" t="s">
        <v>13</v>
      </c>
      <c r="H41" s="49">
        <f>SUM(H36:H39)</f>
        <v>3506600</v>
      </c>
      <c r="I41" s="51">
        <f t="shared" ref="I41:K41" si="6">SUM(I36:I39)</f>
        <v>3424200</v>
      </c>
      <c r="J41" s="50">
        <f t="shared" si="6"/>
        <v>2236800</v>
      </c>
      <c r="K41" s="93">
        <f t="shared" si="6"/>
        <v>82400</v>
      </c>
      <c r="L41" s="49">
        <f>SUM(L36:L40)</f>
        <v>3605800</v>
      </c>
      <c r="M41" s="51">
        <f t="shared" ref="M41:O41" si="7">SUM(M36:M40)</f>
        <v>3497700</v>
      </c>
      <c r="N41" s="51">
        <f t="shared" si="7"/>
        <v>2308900</v>
      </c>
      <c r="O41" s="93">
        <f t="shared" si="7"/>
        <v>108100</v>
      </c>
      <c r="P41" s="82">
        <f t="shared" ref="P41:Q41" si="8">SUM(P36:P39)</f>
        <v>0</v>
      </c>
      <c r="Q41" s="69">
        <f t="shared" si="8"/>
        <v>0</v>
      </c>
      <c r="R41" s="225"/>
      <c r="S41" s="69"/>
      <c r="T41" s="69"/>
      <c r="U41" s="93"/>
      <c r="V41" s="118"/>
    </row>
    <row r="42" spans="1:22" ht="17.25" customHeight="1">
      <c r="A42" s="233" t="s">
        <v>18</v>
      </c>
      <c r="B42" s="234" t="s">
        <v>18</v>
      </c>
      <c r="C42" s="235" t="s">
        <v>110</v>
      </c>
      <c r="D42" s="236" t="s">
        <v>22</v>
      </c>
      <c r="E42" s="237" t="s">
        <v>91</v>
      </c>
      <c r="F42" s="244" t="s">
        <v>60</v>
      </c>
      <c r="G42" s="8" t="s">
        <v>78</v>
      </c>
      <c r="H42" s="46"/>
      <c r="I42" s="47"/>
      <c r="J42" s="48"/>
      <c r="K42" s="155"/>
      <c r="L42" s="46">
        <v>0</v>
      </c>
      <c r="M42" s="47">
        <v>0</v>
      </c>
      <c r="N42" s="48"/>
      <c r="O42" s="155"/>
      <c r="P42" s="59">
        <v>4500</v>
      </c>
      <c r="Q42" s="154">
        <v>4500</v>
      </c>
      <c r="R42" s="254" t="s">
        <v>28</v>
      </c>
      <c r="S42" s="116">
        <v>163</v>
      </c>
      <c r="T42" s="116">
        <v>162</v>
      </c>
      <c r="U42" s="138">
        <v>160</v>
      </c>
      <c r="V42" s="118"/>
    </row>
    <row r="43" spans="1:22" ht="17.25" customHeight="1">
      <c r="A43" s="209"/>
      <c r="B43" s="211"/>
      <c r="C43" s="213"/>
      <c r="D43" s="215"/>
      <c r="E43" s="217"/>
      <c r="F43" s="247"/>
      <c r="G43" s="7" t="s">
        <v>13</v>
      </c>
      <c r="H43" s="53">
        <f t="shared" ref="H43:O43" si="9">SUM(H42)</f>
        <v>0</v>
      </c>
      <c r="I43" s="55">
        <f t="shared" si="9"/>
        <v>0</v>
      </c>
      <c r="J43" s="54">
        <f t="shared" si="9"/>
        <v>0</v>
      </c>
      <c r="K43" s="76">
        <f t="shared" si="9"/>
        <v>0</v>
      </c>
      <c r="L43" s="68">
        <f t="shared" si="9"/>
        <v>0</v>
      </c>
      <c r="M43" s="54">
        <f t="shared" si="9"/>
        <v>0</v>
      </c>
      <c r="N43" s="54">
        <f t="shared" si="9"/>
        <v>0</v>
      </c>
      <c r="O43" s="76">
        <f t="shared" si="9"/>
        <v>0</v>
      </c>
      <c r="P43" s="52">
        <f t="shared" ref="P43:Q43" si="10">SUM(P42)</f>
        <v>4500</v>
      </c>
      <c r="Q43" s="67">
        <f t="shared" si="10"/>
        <v>4500</v>
      </c>
      <c r="R43" s="255"/>
      <c r="S43" s="90"/>
      <c r="T43" s="90"/>
      <c r="U43" s="141"/>
      <c r="V43" s="118"/>
    </row>
    <row r="44" spans="1:22" ht="17.25" customHeight="1">
      <c r="A44" s="200" t="s">
        <v>18</v>
      </c>
      <c r="B44" s="201" t="s">
        <v>18</v>
      </c>
      <c r="C44" s="202" t="s">
        <v>116</v>
      </c>
      <c r="D44" s="203" t="s">
        <v>117</v>
      </c>
      <c r="E44" s="204" t="s">
        <v>99</v>
      </c>
      <c r="F44" s="220" t="s">
        <v>30</v>
      </c>
      <c r="G44" s="8" t="s">
        <v>24</v>
      </c>
      <c r="H44" s="46"/>
      <c r="I44" s="47"/>
      <c r="J44" s="47"/>
      <c r="K44" s="58"/>
      <c r="L44" s="46"/>
      <c r="M44" s="47"/>
      <c r="N44" s="47"/>
      <c r="O44" s="58"/>
      <c r="P44" s="59">
        <v>6000</v>
      </c>
      <c r="Q44" s="154">
        <v>6000</v>
      </c>
      <c r="R44" s="231" t="s">
        <v>74</v>
      </c>
      <c r="S44" s="115">
        <v>340</v>
      </c>
      <c r="T44" s="115">
        <v>400</v>
      </c>
      <c r="U44" s="143">
        <v>400</v>
      </c>
      <c r="V44" s="118"/>
    </row>
    <row r="45" spans="1:22" ht="17.25" customHeight="1">
      <c r="A45" s="200"/>
      <c r="B45" s="201"/>
      <c r="C45" s="202"/>
      <c r="D45" s="203"/>
      <c r="E45" s="204"/>
      <c r="F45" s="220"/>
      <c r="G45" s="8" t="s">
        <v>90</v>
      </c>
      <c r="H45" s="46"/>
      <c r="I45" s="47"/>
      <c r="J45" s="47"/>
      <c r="K45" s="58"/>
      <c r="L45" s="46">
        <f>19800+9700+1000</f>
        <v>30500</v>
      </c>
      <c r="M45" s="47">
        <v>30500</v>
      </c>
      <c r="N45" s="47"/>
      <c r="O45" s="58"/>
      <c r="P45" s="59"/>
      <c r="Q45" s="154"/>
      <c r="R45" s="231"/>
      <c r="S45" s="115"/>
      <c r="T45" s="115"/>
      <c r="U45" s="143"/>
      <c r="V45" s="118"/>
    </row>
    <row r="46" spans="1:22" ht="17.25" customHeight="1">
      <c r="A46" s="200"/>
      <c r="B46" s="201"/>
      <c r="C46" s="202"/>
      <c r="D46" s="203"/>
      <c r="E46" s="204"/>
      <c r="F46" s="251"/>
      <c r="G46" s="7" t="s">
        <v>13</v>
      </c>
      <c r="H46" s="53">
        <f t="shared" ref="H46:Q46" si="11">SUM(H44)</f>
        <v>0</v>
      </c>
      <c r="I46" s="54">
        <f t="shared" si="11"/>
        <v>0</v>
      </c>
      <c r="J46" s="54">
        <f t="shared" si="11"/>
        <v>0</v>
      </c>
      <c r="K46" s="95">
        <f t="shared" si="11"/>
        <v>0</v>
      </c>
      <c r="L46" s="53">
        <f>SUM(L44+L45)</f>
        <v>30500</v>
      </c>
      <c r="M46" s="55">
        <f>SUM(M44+M45)</f>
        <v>30500</v>
      </c>
      <c r="N46" s="54">
        <f t="shared" si="11"/>
        <v>0</v>
      </c>
      <c r="O46" s="95">
        <f t="shared" si="11"/>
        <v>0</v>
      </c>
      <c r="P46" s="52">
        <f t="shared" si="11"/>
        <v>6000</v>
      </c>
      <c r="Q46" s="67">
        <f t="shared" si="11"/>
        <v>6000</v>
      </c>
      <c r="R46" s="231"/>
      <c r="S46" s="147"/>
      <c r="T46" s="147"/>
      <c r="U46" s="144"/>
      <c r="V46" s="118"/>
    </row>
    <row r="47" spans="1:22" ht="17.25" customHeight="1">
      <c r="A47" s="240" t="s">
        <v>18</v>
      </c>
      <c r="B47" s="241" t="s">
        <v>18</v>
      </c>
      <c r="C47" s="242" t="s">
        <v>103</v>
      </c>
      <c r="D47" s="236" t="s">
        <v>102</v>
      </c>
      <c r="E47" s="244" t="s">
        <v>94</v>
      </c>
      <c r="F47" s="244" t="s">
        <v>30</v>
      </c>
      <c r="G47" s="30" t="s">
        <v>24</v>
      </c>
      <c r="H47" s="60"/>
      <c r="I47" s="61"/>
      <c r="J47" s="91"/>
      <c r="K47" s="158"/>
      <c r="L47" s="60">
        <v>100</v>
      </c>
      <c r="M47" s="61">
        <v>100</v>
      </c>
      <c r="N47" s="91"/>
      <c r="O47" s="158"/>
      <c r="P47" s="103"/>
      <c r="Q47" s="153"/>
      <c r="R47" s="252"/>
      <c r="S47" s="94">
        <v>0</v>
      </c>
      <c r="T47" s="94">
        <v>0</v>
      </c>
      <c r="U47" s="145">
        <v>0</v>
      </c>
      <c r="V47" s="118"/>
    </row>
    <row r="48" spans="1:22" ht="20.25" customHeight="1">
      <c r="A48" s="240"/>
      <c r="B48" s="241"/>
      <c r="C48" s="242"/>
      <c r="D48" s="243"/>
      <c r="E48" s="244"/>
      <c r="F48" s="250"/>
      <c r="G48" s="17" t="s">
        <v>13</v>
      </c>
      <c r="H48" s="49">
        <f>SUM(H47)</f>
        <v>0</v>
      </c>
      <c r="I48" s="51">
        <f t="shared" ref="I48:Q48" si="12">SUM(I47)</f>
        <v>0</v>
      </c>
      <c r="J48" s="50">
        <f t="shared" si="12"/>
        <v>0</v>
      </c>
      <c r="K48" s="101">
        <f t="shared" si="12"/>
        <v>0</v>
      </c>
      <c r="L48" s="49">
        <f t="shared" si="12"/>
        <v>100</v>
      </c>
      <c r="M48" s="50">
        <f t="shared" si="12"/>
        <v>100</v>
      </c>
      <c r="N48" s="50">
        <f t="shared" si="12"/>
        <v>0</v>
      </c>
      <c r="O48" s="101">
        <f t="shared" si="12"/>
        <v>0</v>
      </c>
      <c r="P48" s="82">
        <f t="shared" si="12"/>
        <v>0</v>
      </c>
      <c r="Q48" s="69">
        <f t="shared" si="12"/>
        <v>0</v>
      </c>
      <c r="R48" s="252"/>
      <c r="S48" s="121"/>
      <c r="T48" s="121"/>
      <c r="U48" s="146"/>
      <c r="V48" s="118"/>
    </row>
    <row r="49" spans="1:22" ht="27.75" customHeight="1">
      <c r="A49" s="200" t="s">
        <v>18</v>
      </c>
      <c r="B49" s="201" t="s">
        <v>18</v>
      </c>
      <c r="C49" s="202" t="s">
        <v>104</v>
      </c>
      <c r="D49" s="203" t="s">
        <v>101</v>
      </c>
      <c r="E49" s="204" t="s">
        <v>94</v>
      </c>
      <c r="F49" s="204" t="s">
        <v>30</v>
      </c>
      <c r="G49" s="8" t="s">
        <v>24</v>
      </c>
      <c r="H49" s="46"/>
      <c r="I49" s="47"/>
      <c r="J49" s="47"/>
      <c r="K49" s="58"/>
      <c r="L49" s="46">
        <v>5600</v>
      </c>
      <c r="M49" s="47">
        <v>5600</v>
      </c>
      <c r="N49" s="47"/>
      <c r="O49" s="58"/>
      <c r="P49" s="59"/>
      <c r="Q49" s="154"/>
      <c r="R49" s="249"/>
      <c r="S49" s="115">
        <v>0</v>
      </c>
      <c r="T49" s="115">
        <v>0</v>
      </c>
      <c r="U49" s="143">
        <v>0</v>
      </c>
      <c r="V49" s="118"/>
    </row>
    <row r="50" spans="1:22" ht="27.75" customHeight="1">
      <c r="A50" s="200"/>
      <c r="B50" s="201"/>
      <c r="C50" s="202"/>
      <c r="D50" s="203"/>
      <c r="E50" s="204"/>
      <c r="F50" s="248"/>
      <c r="G50" s="7" t="s">
        <v>13</v>
      </c>
      <c r="H50" s="53">
        <f>SUM(H49)</f>
        <v>0</v>
      </c>
      <c r="I50" s="54">
        <f t="shared" ref="I50:Q50" si="13">SUM(I49)</f>
        <v>0</v>
      </c>
      <c r="J50" s="54">
        <f t="shared" si="13"/>
        <v>0</v>
      </c>
      <c r="K50" s="95">
        <f t="shared" si="13"/>
        <v>0</v>
      </c>
      <c r="L50" s="53">
        <f t="shared" si="13"/>
        <v>5600</v>
      </c>
      <c r="M50" s="54">
        <f t="shared" si="13"/>
        <v>5600</v>
      </c>
      <c r="N50" s="54">
        <f t="shared" si="13"/>
        <v>0</v>
      </c>
      <c r="O50" s="95">
        <f t="shared" si="13"/>
        <v>0</v>
      </c>
      <c r="P50" s="52">
        <f t="shared" si="13"/>
        <v>0</v>
      </c>
      <c r="Q50" s="67">
        <f t="shared" si="13"/>
        <v>0</v>
      </c>
      <c r="R50" s="249"/>
      <c r="S50" s="115"/>
      <c r="T50" s="115"/>
      <c r="U50" s="143"/>
      <c r="V50" s="118"/>
    </row>
    <row r="51" spans="1:22" ht="17.25" customHeight="1">
      <c r="A51" s="233" t="s">
        <v>18</v>
      </c>
      <c r="B51" s="234" t="s">
        <v>18</v>
      </c>
      <c r="C51" s="235" t="s">
        <v>80</v>
      </c>
      <c r="D51" s="236" t="s">
        <v>75</v>
      </c>
      <c r="E51" s="237" t="s">
        <v>94</v>
      </c>
      <c r="F51" s="237" t="s">
        <v>30</v>
      </c>
      <c r="G51" s="8" t="s">
        <v>24</v>
      </c>
      <c r="H51" s="46">
        <v>6000</v>
      </c>
      <c r="I51" s="47">
        <v>6000</v>
      </c>
      <c r="J51" s="48"/>
      <c r="K51" s="155"/>
      <c r="L51" s="46"/>
      <c r="M51" s="47"/>
      <c r="N51" s="48"/>
      <c r="O51" s="155"/>
      <c r="P51" s="59"/>
      <c r="Q51" s="154"/>
      <c r="R51" s="238" t="s">
        <v>76</v>
      </c>
      <c r="S51" s="115">
        <v>0</v>
      </c>
      <c r="T51" s="115">
        <v>0</v>
      </c>
      <c r="U51" s="143">
        <v>0</v>
      </c>
      <c r="V51" s="118"/>
    </row>
    <row r="52" spans="1:22" ht="27.75" customHeight="1">
      <c r="A52" s="209"/>
      <c r="B52" s="211"/>
      <c r="C52" s="213"/>
      <c r="D52" s="215"/>
      <c r="E52" s="217"/>
      <c r="F52" s="247"/>
      <c r="G52" s="7" t="s">
        <v>13</v>
      </c>
      <c r="H52" s="53">
        <f>SUM(H51)</f>
        <v>6000</v>
      </c>
      <c r="I52" s="55">
        <f t="shared" ref="I52:Q52" si="14">SUM(I51)</f>
        <v>6000</v>
      </c>
      <c r="J52" s="54">
        <f t="shared" si="14"/>
        <v>0</v>
      </c>
      <c r="K52" s="95">
        <f t="shared" si="14"/>
        <v>0</v>
      </c>
      <c r="L52" s="53">
        <f t="shared" si="14"/>
        <v>0</v>
      </c>
      <c r="M52" s="54">
        <f t="shared" si="14"/>
        <v>0</v>
      </c>
      <c r="N52" s="54">
        <f t="shared" si="14"/>
        <v>0</v>
      </c>
      <c r="O52" s="95">
        <f t="shared" si="14"/>
        <v>0</v>
      </c>
      <c r="P52" s="52">
        <f t="shared" si="14"/>
        <v>0</v>
      </c>
      <c r="Q52" s="67">
        <f t="shared" si="14"/>
        <v>0</v>
      </c>
      <c r="R52" s="239"/>
      <c r="S52" s="94"/>
      <c r="T52" s="94"/>
      <c r="U52" s="145"/>
      <c r="V52" s="118"/>
    </row>
    <row r="53" spans="1:22" ht="27.75" customHeight="1">
      <c r="A53" s="233" t="s">
        <v>18</v>
      </c>
      <c r="B53" s="234" t="s">
        <v>18</v>
      </c>
      <c r="C53" s="235" t="s">
        <v>79</v>
      </c>
      <c r="D53" s="236" t="s">
        <v>96</v>
      </c>
      <c r="E53" s="237" t="s">
        <v>94</v>
      </c>
      <c r="F53" s="237" t="s">
        <v>30</v>
      </c>
      <c r="G53" s="8" t="s">
        <v>24</v>
      </c>
      <c r="H53" s="46">
        <v>4100</v>
      </c>
      <c r="I53" s="59">
        <v>4100</v>
      </c>
      <c r="J53" s="47">
        <v>0</v>
      </c>
      <c r="K53" s="155">
        <v>0</v>
      </c>
      <c r="L53" s="83">
        <v>5000</v>
      </c>
      <c r="M53" s="47">
        <v>5000</v>
      </c>
      <c r="N53" s="47"/>
      <c r="O53" s="155"/>
      <c r="P53" s="59">
        <v>7000</v>
      </c>
      <c r="Q53" s="154">
        <v>7000</v>
      </c>
      <c r="R53" s="245" t="s">
        <v>65</v>
      </c>
      <c r="S53" s="116">
        <v>220</v>
      </c>
      <c r="T53" s="116">
        <v>220</v>
      </c>
      <c r="U53" s="138">
        <v>220</v>
      </c>
      <c r="V53" s="118"/>
    </row>
    <row r="54" spans="1:22" ht="27" customHeight="1">
      <c r="A54" s="240"/>
      <c r="B54" s="241"/>
      <c r="C54" s="242"/>
      <c r="D54" s="243"/>
      <c r="E54" s="244"/>
      <c r="F54" s="244"/>
      <c r="G54" s="17" t="s">
        <v>13</v>
      </c>
      <c r="H54" s="49">
        <f t="shared" ref="H54:Q54" si="15">SUM(H53)</f>
        <v>4100</v>
      </c>
      <c r="I54" s="50">
        <f t="shared" si="15"/>
        <v>4100</v>
      </c>
      <c r="J54" s="50">
        <f t="shared" si="15"/>
        <v>0</v>
      </c>
      <c r="K54" s="101">
        <f t="shared" si="15"/>
        <v>0</v>
      </c>
      <c r="L54" s="136">
        <f t="shared" si="15"/>
        <v>5000</v>
      </c>
      <c r="M54" s="50">
        <f t="shared" si="15"/>
        <v>5000</v>
      </c>
      <c r="N54" s="50">
        <f t="shared" si="15"/>
        <v>0</v>
      </c>
      <c r="O54" s="93">
        <f t="shared" si="15"/>
        <v>0</v>
      </c>
      <c r="P54" s="82">
        <f t="shared" si="15"/>
        <v>7000</v>
      </c>
      <c r="Q54" s="69">
        <f t="shared" si="15"/>
        <v>7000</v>
      </c>
      <c r="R54" s="246"/>
      <c r="S54" s="69"/>
      <c r="T54" s="69"/>
      <c r="U54" s="93"/>
      <c r="V54" s="118"/>
    </row>
    <row r="55" spans="1:22" ht="16.5" customHeight="1">
      <c r="A55" s="200" t="s">
        <v>18</v>
      </c>
      <c r="B55" s="201" t="s">
        <v>18</v>
      </c>
      <c r="C55" s="202" t="s">
        <v>69</v>
      </c>
      <c r="D55" s="203" t="s">
        <v>108</v>
      </c>
      <c r="E55" s="204" t="s">
        <v>105</v>
      </c>
      <c r="F55" s="204" t="s">
        <v>113</v>
      </c>
      <c r="G55" s="11" t="s">
        <v>78</v>
      </c>
      <c r="H55" s="46"/>
      <c r="I55" s="47"/>
      <c r="J55" s="48"/>
      <c r="K55" s="155"/>
      <c r="L55" s="46"/>
      <c r="M55" s="47"/>
      <c r="N55" s="48"/>
      <c r="O55" s="155"/>
      <c r="P55" s="59">
        <v>4239000</v>
      </c>
      <c r="Q55" s="154">
        <v>4451000</v>
      </c>
      <c r="R55" s="224" t="s">
        <v>31</v>
      </c>
      <c r="S55" s="226"/>
      <c r="T55" s="226">
        <v>7</v>
      </c>
      <c r="U55" s="227">
        <v>7</v>
      </c>
      <c r="V55" s="118"/>
    </row>
    <row r="56" spans="1:22" ht="16.5" customHeight="1">
      <c r="A56" s="200"/>
      <c r="B56" s="201"/>
      <c r="C56" s="202"/>
      <c r="D56" s="203"/>
      <c r="E56" s="204"/>
      <c r="F56" s="204"/>
      <c r="G56" s="11" t="s">
        <v>24</v>
      </c>
      <c r="H56" s="46"/>
      <c r="I56" s="47"/>
      <c r="J56" s="48"/>
      <c r="K56" s="155"/>
      <c r="L56" s="46"/>
      <c r="M56" s="47"/>
      <c r="N56" s="48"/>
      <c r="O56" s="155"/>
      <c r="P56" s="59">
        <v>1990000</v>
      </c>
      <c r="Q56" s="154">
        <v>2019300</v>
      </c>
      <c r="R56" s="224"/>
      <c r="S56" s="226"/>
      <c r="T56" s="226"/>
      <c r="U56" s="227"/>
      <c r="V56" s="118"/>
    </row>
    <row r="57" spans="1:22" ht="16.5" customHeight="1">
      <c r="A57" s="200"/>
      <c r="B57" s="201"/>
      <c r="C57" s="202"/>
      <c r="D57" s="203"/>
      <c r="E57" s="204"/>
      <c r="F57" s="204"/>
      <c r="G57" s="38" t="s">
        <v>50</v>
      </c>
      <c r="H57" s="46"/>
      <c r="I57" s="47"/>
      <c r="J57" s="48"/>
      <c r="K57" s="155"/>
      <c r="L57" s="46"/>
      <c r="M57" s="47"/>
      <c r="N57" s="48"/>
      <c r="O57" s="155"/>
      <c r="P57" s="59">
        <v>100000</v>
      </c>
      <c r="Q57" s="154">
        <v>100000</v>
      </c>
      <c r="R57" s="224"/>
      <c r="S57" s="226"/>
      <c r="T57" s="226"/>
      <c r="U57" s="227"/>
      <c r="V57" s="118"/>
    </row>
    <row r="58" spans="1:22" ht="16.5" customHeight="1">
      <c r="A58" s="200"/>
      <c r="B58" s="201"/>
      <c r="C58" s="202"/>
      <c r="D58" s="203"/>
      <c r="E58" s="204"/>
      <c r="F58" s="204"/>
      <c r="G58" s="38" t="s">
        <v>52</v>
      </c>
      <c r="H58" s="46"/>
      <c r="I58" s="47"/>
      <c r="J58" s="48"/>
      <c r="K58" s="155"/>
      <c r="L58" s="46"/>
      <c r="M58" s="47"/>
      <c r="N58" s="48"/>
      <c r="O58" s="155"/>
      <c r="P58" s="59"/>
      <c r="Q58" s="154"/>
      <c r="R58" s="224"/>
      <c r="S58" s="226"/>
      <c r="T58" s="226"/>
      <c r="U58" s="227"/>
      <c r="V58" s="118"/>
    </row>
    <row r="59" spans="1:22" ht="16.5" customHeight="1">
      <c r="A59" s="200"/>
      <c r="B59" s="201"/>
      <c r="C59" s="202"/>
      <c r="D59" s="203"/>
      <c r="E59" s="204"/>
      <c r="F59" s="204"/>
      <c r="G59" s="11" t="s">
        <v>25</v>
      </c>
      <c r="H59" s="46"/>
      <c r="I59" s="47"/>
      <c r="J59" s="48"/>
      <c r="K59" s="155"/>
      <c r="L59" s="46"/>
      <c r="M59" s="47"/>
      <c r="N59" s="48"/>
      <c r="O59" s="155"/>
      <c r="P59" s="59">
        <v>80000</v>
      </c>
      <c r="Q59" s="154">
        <v>83000</v>
      </c>
      <c r="R59" s="224"/>
      <c r="S59" s="226"/>
      <c r="T59" s="226"/>
      <c r="U59" s="227"/>
      <c r="V59" s="118"/>
    </row>
    <row r="60" spans="1:22" ht="16.5" customHeight="1">
      <c r="A60" s="233"/>
      <c r="B60" s="234"/>
      <c r="C60" s="235"/>
      <c r="D60" s="236"/>
      <c r="E60" s="237"/>
      <c r="F60" s="204"/>
      <c r="G60" s="122" t="s">
        <v>54</v>
      </c>
      <c r="H60" s="123"/>
      <c r="I60" s="124"/>
      <c r="J60" s="124"/>
      <c r="K60" s="157"/>
      <c r="L60" s="123"/>
      <c r="M60" s="125"/>
      <c r="N60" s="124"/>
      <c r="O60" s="157"/>
      <c r="P60" s="126"/>
      <c r="Q60" s="156"/>
      <c r="R60" s="225"/>
      <c r="S60" s="127"/>
      <c r="T60" s="127"/>
      <c r="U60" s="148"/>
      <c r="V60" s="118"/>
    </row>
    <row r="61" spans="1:22" ht="16.5" customHeight="1">
      <c r="A61" s="200"/>
      <c r="B61" s="201"/>
      <c r="C61" s="202"/>
      <c r="D61" s="203"/>
      <c r="E61" s="204"/>
      <c r="F61" s="204"/>
      <c r="G61" s="7" t="s">
        <v>13</v>
      </c>
      <c r="H61" s="68">
        <f>SUM(H55:H60)</f>
        <v>0</v>
      </c>
      <c r="I61" s="54">
        <f t="shared" ref="I61:Q61" si="16">SUM(I55:I60)</f>
        <v>0</v>
      </c>
      <c r="J61" s="54">
        <f t="shared" si="16"/>
        <v>0</v>
      </c>
      <c r="K61" s="52">
        <f t="shared" si="16"/>
        <v>0</v>
      </c>
      <c r="L61" s="68">
        <f t="shared" si="16"/>
        <v>0</v>
      </c>
      <c r="M61" s="54">
        <f t="shared" si="16"/>
        <v>0</v>
      </c>
      <c r="N61" s="54">
        <f t="shared" si="16"/>
        <v>0</v>
      </c>
      <c r="O61" s="52">
        <f t="shared" si="16"/>
        <v>0</v>
      </c>
      <c r="P61" s="68">
        <f t="shared" si="16"/>
        <v>6409000</v>
      </c>
      <c r="Q61" s="67">
        <f t="shared" si="16"/>
        <v>6653300</v>
      </c>
      <c r="R61" s="224"/>
      <c r="S61" s="67"/>
      <c r="T61" s="67"/>
      <c r="U61" s="55"/>
      <c r="V61" s="118"/>
    </row>
    <row r="62" spans="1:22" ht="16.5" customHeight="1">
      <c r="A62" s="200" t="s">
        <v>18</v>
      </c>
      <c r="B62" s="201" t="s">
        <v>18</v>
      </c>
      <c r="C62" s="202" t="s">
        <v>30</v>
      </c>
      <c r="D62" s="203" t="s">
        <v>109</v>
      </c>
      <c r="E62" s="204" t="s">
        <v>107</v>
      </c>
      <c r="F62" s="204" t="s">
        <v>106</v>
      </c>
      <c r="G62" s="11" t="s">
        <v>78</v>
      </c>
      <c r="H62" s="83"/>
      <c r="I62" s="47"/>
      <c r="J62" s="47"/>
      <c r="K62" s="155"/>
      <c r="L62" s="83"/>
      <c r="M62" s="47"/>
      <c r="N62" s="47"/>
      <c r="O62" s="155"/>
      <c r="P62" s="59">
        <v>2728000</v>
      </c>
      <c r="Q62" s="154">
        <v>286400</v>
      </c>
      <c r="R62" s="224" t="s">
        <v>31</v>
      </c>
      <c r="S62" s="226"/>
      <c r="T62" s="226">
        <v>4</v>
      </c>
      <c r="U62" s="227">
        <v>4</v>
      </c>
      <c r="V62" s="118"/>
    </row>
    <row r="63" spans="1:22" ht="16.5" customHeight="1">
      <c r="A63" s="200"/>
      <c r="B63" s="201"/>
      <c r="C63" s="202"/>
      <c r="D63" s="203"/>
      <c r="E63" s="204"/>
      <c r="F63" s="204"/>
      <c r="G63" s="11" t="s">
        <v>24</v>
      </c>
      <c r="H63" s="83"/>
      <c r="I63" s="47"/>
      <c r="J63" s="47"/>
      <c r="K63" s="155"/>
      <c r="L63" s="83"/>
      <c r="M63" s="47"/>
      <c r="N63" s="47"/>
      <c r="O63" s="155"/>
      <c r="P63" s="59">
        <v>1410000</v>
      </c>
      <c r="Q63" s="154">
        <v>1430700</v>
      </c>
      <c r="R63" s="224"/>
      <c r="S63" s="226"/>
      <c r="T63" s="226"/>
      <c r="U63" s="227"/>
      <c r="V63" s="118"/>
    </row>
    <row r="64" spans="1:22" ht="16.5" customHeight="1">
      <c r="A64" s="200"/>
      <c r="B64" s="201"/>
      <c r="C64" s="202"/>
      <c r="D64" s="203"/>
      <c r="E64" s="204"/>
      <c r="F64" s="204"/>
      <c r="G64" s="38" t="s">
        <v>50</v>
      </c>
      <c r="H64" s="83"/>
      <c r="I64" s="47"/>
      <c r="J64" s="47"/>
      <c r="K64" s="155"/>
      <c r="L64" s="83"/>
      <c r="M64" s="47"/>
      <c r="N64" s="47"/>
      <c r="O64" s="155"/>
      <c r="P64" s="59"/>
      <c r="Q64" s="154"/>
      <c r="R64" s="224"/>
      <c r="S64" s="226"/>
      <c r="T64" s="226"/>
      <c r="U64" s="227"/>
      <c r="V64" s="118"/>
    </row>
    <row r="65" spans="1:22" ht="16.5" customHeight="1">
      <c r="A65" s="200"/>
      <c r="B65" s="201"/>
      <c r="C65" s="202"/>
      <c r="D65" s="203"/>
      <c r="E65" s="204"/>
      <c r="F65" s="204"/>
      <c r="G65" s="38" t="s">
        <v>52</v>
      </c>
      <c r="H65" s="83"/>
      <c r="I65" s="47"/>
      <c r="J65" s="47"/>
      <c r="K65" s="155"/>
      <c r="L65" s="83"/>
      <c r="M65" s="47"/>
      <c r="N65" s="47"/>
      <c r="O65" s="155"/>
      <c r="P65" s="59"/>
      <c r="Q65" s="154"/>
      <c r="R65" s="224"/>
      <c r="S65" s="226"/>
      <c r="T65" s="226"/>
      <c r="U65" s="227"/>
      <c r="V65" s="118"/>
    </row>
    <row r="66" spans="1:22" ht="16.5" customHeight="1">
      <c r="A66" s="200"/>
      <c r="B66" s="201"/>
      <c r="C66" s="202"/>
      <c r="D66" s="203"/>
      <c r="E66" s="204"/>
      <c r="F66" s="204"/>
      <c r="G66" s="11" t="s">
        <v>25</v>
      </c>
      <c r="H66" s="83"/>
      <c r="I66" s="47"/>
      <c r="J66" s="47"/>
      <c r="K66" s="155"/>
      <c r="L66" s="83"/>
      <c r="M66" s="47"/>
      <c r="N66" s="47"/>
      <c r="O66" s="155"/>
      <c r="P66" s="59">
        <v>80000</v>
      </c>
      <c r="Q66" s="154">
        <v>82000</v>
      </c>
      <c r="R66" s="224"/>
      <c r="S66" s="226"/>
      <c r="T66" s="226"/>
      <c r="U66" s="227"/>
      <c r="V66" s="118"/>
    </row>
    <row r="67" spans="1:22" ht="16.5" customHeight="1">
      <c r="A67" s="233"/>
      <c r="B67" s="234"/>
      <c r="C67" s="235"/>
      <c r="D67" s="236"/>
      <c r="E67" s="237"/>
      <c r="F67" s="204"/>
      <c r="G67" s="122" t="s">
        <v>54</v>
      </c>
      <c r="H67" s="149"/>
      <c r="I67" s="47"/>
      <c r="J67" s="47"/>
      <c r="K67" s="157"/>
      <c r="L67" s="149"/>
      <c r="M67" s="47"/>
      <c r="N67" s="47"/>
      <c r="O67" s="157"/>
      <c r="P67" s="126"/>
      <c r="Q67" s="156"/>
      <c r="R67" s="225"/>
      <c r="S67" s="127"/>
      <c r="T67" s="127"/>
      <c r="U67" s="148"/>
      <c r="V67" s="118"/>
    </row>
    <row r="68" spans="1:22" ht="16.5" customHeight="1">
      <c r="A68" s="200"/>
      <c r="B68" s="201"/>
      <c r="C68" s="202"/>
      <c r="D68" s="203"/>
      <c r="E68" s="204"/>
      <c r="F68" s="204"/>
      <c r="G68" s="7" t="s">
        <v>13</v>
      </c>
      <c r="H68" s="68">
        <f>SUM(H62:H67)</f>
        <v>0</v>
      </c>
      <c r="I68" s="54">
        <f t="shared" ref="I68:Q68" si="17">SUM(I62:I67)</f>
        <v>0</v>
      </c>
      <c r="J68" s="54">
        <f t="shared" si="17"/>
        <v>0</v>
      </c>
      <c r="K68" s="52">
        <f t="shared" si="17"/>
        <v>0</v>
      </c>
      <c r="L68" s="68">
        <f t="shared" si="17"/>
        <v>0</v>
      </c>
      <c r="M68" s="54">
        <f t="shared" si="17"/>
        <v>0</v>
      </c>
      <c r="N68" s="54">
        <f t="shared" si="17"/>
        <v>0</v>
      </c>
      <c r="O68" s="52">
        <f t="shared" si="17"/>
        <v>0</v>
      </c>
      <c r="P68" s="68">
        <f t="shared" si="17"/>
        <v>4218000</v>
      </c>
      <c r="Q68" s="67">
        <f t="shared" si="17"/>
        <v>1799100</v>
      </c>
      <c r="R68" s="224"/>
      <c r="S68" s="67"/>
      <c r="T68" s="67"/>
      <c r="U68" s="55"/>
      <c r="V68" s="118"/>
    </row>
    <row r="69" spans="1:22" ht="16.5" customHeight="1">
      <c r="A69" s="200" t="s">
        <v>18</v>
      </c>
      <c r="B69" s="201" t="s">
        <v>18</v>
      </c>
      <c r="C69" s="202" t="s">
        <v>70</v>
      </c>
      <c r="D69" s="203" t="s">
        <v>118</v>
      </c>
      <c r="E69" s="204" t="s">
        <v>95</v>
      </c>
      <c r="F69" s="204" t="s">
        <v>114</v>
      </c>
      <c r="G69" s="8" t="s">
        <v>78</v>
      </c>
      <c r="H69" s="83"/>
      <c r="I69" s="47"/>
      <c r="J69" s="47"/>
      <c r="K69" s="155"/>
      <c r="L69" s="46"/>
      <c r="M69" s="47"/>
      <c r="N69" s="48"/>
      <c r="O69" s="155"/>
      <c r="P69" s="59">
        <v>50000</v>
      </c>
      <c r="Q69" s="154">
        <v>50000</v>
      </c>
      <c r="R69" s="231" t="s">
        <v>27</v>
      </c>
      <c r="S69" s="232"/>
      <c r="T69" s="232">
        <v>4</v>
      </c>
      <c r="U69" s="221">
        <v>4</v>
      </c>
      <c r="V69" s="118"/>
    </row>
    <row r="70" spans="1:22" ht="16.5" customHeight="1">
      <c r="A70" s="200"/>
      <c r="B70" s="201"/>
      <c r="C70" s="202"/>
      <c r="D70" s="203"/>
      <c r="E70" s="204"/>
      <c r="F70" s="204"/>
      <c r="G70" s="8" t="s">
        <v>24</v>
      </c>
      <c r="H70" s="83"/>
      <c r="I70" s="47"/>
      <c r="J70" s="47"/>
      <c r="K70" s="155"/>
      <c r="L70" s="46"/>
      <c r="M70" s="47"/>
      <c r="N70" s="48"/>
      <c r="O70" s="155"/>
      <c r="P70" s="59">
        <v>1030000</v>
      </c>
      <c r="Q70" s="154">
        <v>1050000</v>
      </c>
      <c r="R70" s="231"/>
      <c r="S70" s="232"/>
      <c r="T70" s="232"/>
      <c r="U70" s="221"/>
      <c r="V70" s="118"/>
    </row>
    <row r="71" spans="1:22" ht="16.5" customHeight="1">
      <c r="A71" s="200"/>
      <c r="B71" s="201"/>
      <c r="C71" s="202"/>
      <c r="D71" s="203"/>
      <c r="E71" s="204"/>
      <c r="F71" s="204"/>
      <c r="G71" s="8" t="s">
        <v>52</v>
      </c>
      <c r="H71" s="83"/>
      <c r="I71" s="47"/>
      <c r="J71" s="47"/>
      <c r="K71" s="155"/>
      <c r="L71" s="46"/>
      <c r="M71" s="47"/>
      <c r="N71" s="48"/>
      <c r="O71" s="155"/>
      <c r="P71" s="59"/>
      <c r="Q71" s="154"/>
      <c r="R71" s="231"/>
      <c r="S71" s="232"/>
      <c r="T71" s="232"/>
      <c r="U71" s="221"/>
      <c r="V71" s="118"/>
    </row>
    <row r="72" spans="1:22" ht="16.5" customHeight="1">
      <c r="A72" s="200"/>
      <c r="B72" s="201"/>
      <c r="C72" s="202"/>
      <c r="D72" s="203"/>
      <c r="E72" s="204"/>
      <c r="F72" s="204"/>
      <c r="G72" s="8" t="s">
        <v>25</v>
      </c>
      <c r="H72" s="83"/>
      <c r="I72" s="47"/>
      <c r="J72" s="47"/>
      <c r="K72" s="155"/>
      <c r="L72" s="46"/>
      <c r="M72" s="47"/>
      <c r="N72" s="48"/>
      <c r="O72" s="155"/>
      <c r="P72" s="59">
        <v>88600</v>
      </c>
      <c r="Q72" s="154">
        <v>89100</v>
      </c>
      <c r="R72" s="231"/>
      <c r="S72" s="232"/>
      <c r="T72" s="232"/>
      <c r="U72" s="221"/>
      <c r="V72" s="118"/>
    </row>
    <row r="73" spans="1:22" ht="27" customHeight="1" thickBot="1">
      <c r="A73" s="200"/>
      <c r="B73" s="201"/>
      <c r="C73" s="202"/>
      <c r="D73" s="203"/>
      <c r="E73" s="204"/>
      <c r="F73" s="204"/>
      <c r="G73" s="7" t="s">
        <v>13</v>
      </c>
      <c r="H73" s="136">
        <f t="shared" ref="H73:Q73" si="18">SUM(H69:H72)</f>
        <v>0</v>
      </c>
      <c r="I73" s="50">
        <f t="shared" si="18"/>
        <v>0</v>
      </c>
      <c r="J73" s="50">
        <f t="shared" si="18"/>
        <v>0</v>
      </c>
      <c r="K73" s="51">
        <f t="shared" si="18"/>
        <v>0</v>
      </c>
      <c r="L73" s="53">
        <f t="shared" si="18"/>
        <v>0</v>
      </c>
      <c r="M73" s="54">
        <f t="shared" si="18"/>
        <v>0</v>
      </c>
      <c r="N73" s="55">
        <f t="shared" si="18"/>
        <v>0</v>
      </c>
      <c r="O73" s="76">
        <f t="shared" si="18"/>
        <v>0</v>
      </c>
      <c r="P73" s="52">
        <f t="shared" si="18"/>
        <v>1168600</v>
      </c>
      <c r="Q73" s="67">
        <f t="shared" si="18"/>
        <v>1189100</v>
      </c>
      <c r="R73" s="231"/>
      <c r="S73" s="67"/>
      <c r="T73" s="67"/>
      <c r="U73" s="76"/>
      <c r="V73" s="118"/>
    </row>
    <row r="74" spans="1:22" ht="27" customHeight="1" thickBot="1">
      <c r="A74" s="114" t="s">
        <v>18</v>
      </c>
      <c r="B74" s="19" t="s">
        <v>18</v>
      </c>
      <c r="C74" s="181" t="s">
        <v>14</v>
      </c>
      <c r="D74" s="182"/>
      <c r="E74" s="182"/>
      <c r="F74" s="182"/>
      <c r="G74" s="183"/>
      <c r="H74" s="79">
        <f>H16+H22+H25+H30+H33+H35+H41+H43+H46+H48+H50+H52+H54+H61+H68+H73</f>
        <v>11800500</v>
      </c>
      <c r="I74" s="79">
        <f t="shared" ref="I74:Q74" si="19">I16+I22+I25+I30+I33+I35+I41+I43+I46+I48+I50+I52+I54+I61+I68+I73</f>
        <v>11659400</v>
      </c>
      <c r="J74" s="79">
        <f t="shared" si="19"/>
        <v>9675300</v>
      </c>
      <c r="K74" s="79">
        <f t="shared" si="19"/>
        <v>141100</v>
      </c>
      <c r="L74" s="79">
        <f t="shared" si="19"/>
        <v>12950300</v>
      </c>
      <c r="M74" s="79">
        <f t="shared" si="19"/>
        <v>12807700</v>
      </c>
      <c r="N74" s="79">
        <f t="shared" si="19"/>
        <v>10695700</v>
      </c>
      <c r="O74" s="79">
        <f t="shared" si="19"/>
        <v>142600</v>
      </c>
      <c r="P74" s="79">
        <f t="shared" si="19"/>
        <v>13659400</v>
      </c>
      <c r="Q74" s="170">
        <f t="shared" si="19"/>
        <v>11586000</v>
      </c>
      <c r="R74" s="169" t="s">
        <v>21</v>
      </c>
      <c r="S74" s="31" t="s">
        <v>21</v>
      </c>
      <c r="T74" s="20" t="s">
        <v>21</v>
      </c>
      <c r="U74" s="32" t="s">
        <v>21</v>
      </c>
      <c r="V74" s="118"/>
    </row>
    <row r="75" spans="1:22" ht="29.25" customHeight="1" thickBot="1">
      <c r="A75" s="132" t="s">
        <v>18</v>
      </c>
      <c r="B75" s="133">
        <v>2</v>
      </c>
      <c r="C75" s="222" t="s">
        <v>36</v>
      </c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3"/>
      <c r="V75" s="118"/>
    </row>
    <row r="76" spans="1:22" ht="14.25" customHeight="1">
      <c r="A76" s="208" t="s">
        <v>18</v>
      </c>
      <c r="B76" s="210" t="s">
        <v>19</v>
      </c>
      <c r="C76" s="212" t="s">
        <v>70</v>
      </c>
      <c r="D76" s="214" t="s">
        <v>66</v>
      </c>
      <c r="E76" s="216" t="s">
        <v>97</v>
      </c>
      <c r="F76" s="218" t="s">
        <v>119</v>
      </c>
      <c r="G76" s="16" t="s">
        <v>78</v>
      </c>
      <c r="H76" s="56">
        <v>47100</v>
      </c>
      <c r="I76" s="43">
        <v>47100</v>
      </c>
      <c r="J76" s="43">
        <v>46100</v>
      </c>
      <c r="K76" s="57">
        <v>0</v>
      </c>
      <c r="L76" s="56">
        <v>57800</v>
      </c>
      <c r="M76" s="43">
        <v>57800</v>
      </c>
      <c r="N76" s="43">
        <v>56900</v>
      </c>
      <c r="O76" s="57"/>
      <c r="P76" s="150">
        <v>52000</v>
      </c>
      <c r="Q76" s="66">
        <v>54000</v>
      </c>
      <c r="R76" s="205" t="s">
        <v>41</v>
      </c>
      <c r="S76" s="228">
        <v>630</v>
      </c>
      <c r="T76" s="228">
        <v>650</v>
      </c>
      <c r="U76" s="228">
        <v>660</v>
      </c>
      <c r="V76" s="118"/>
    </row>
    <row r="77" spans="1:22" ht="14.25" customHeight="1">
      <c r="A77" s="209"/>
      <c r="B77" s="211"/>
      <c r="C77" s="213"/>
      <c r="D77" s="215"/>
      <c r="E77" s="217"/>
      <c r="F77" s="219"/>
      <c r="G77" s="30" t="s">
        <v>52</v>
      </c>
      <c r="H77" s="60"/>
      <c r="I77" s="61"/>
      <c r="J77" s="61"/>
      <c r="K77" s="72"/>
      <c r="L77" s="60">
        <v>1100</v>
      </c>
      <c r="M77" s="61">
        <v>1100</v>
      </c>
      <c r="N77" s="61">
        <v>400</v>
      </c>
      <c r="O77" s="72"/>
      <c r="P77" s="151"/>
      <c r="Q77" s="153"/>
      <c r="R77" s="206"/>
      <c r="S77" s="229"/>
      <c r="T77" s="229"/>
      <c r="U77" s="229"/>
      <c r="V77" s="118"/>
    </row>
    <row r="78" spans="1:22" ht="15" customHeight="1">
      <c r="A78" s="200"/>
      <c r="B78" s="201"/>
      <c r="C78" s="202"/>
      <c r="D78" s="203"/>
      <c r="E78" s="204"/>
      <c r="F78" s="220"/>
      <c r="G78" s="8" t="s">
        <v>24</v>
      </c>
      <c r="H78" s="46">
        <v>136500</v>
      </c>
      <c r="I78" s="47">
        <v>136500</v>
      </c>
      <c r="J78" s="47">
        <v>114800</v>
      </c>
      <c r="K78" s="58"/>
      <c r="L78" s="46">
        <v>141900</v>
      </c>
      <c r="M78" s="47">
        <v>141900</v>
      </c>
      <c r="N78" s="47">
        <v>114200</v>
      </c>
      <c r="O78" s="58"/>
      <c r="P78" s="83">
        <v>150000</v>
      </c>
      <c r="Q78" s="154">
        <v>160000</v>
      </c>
      <c r="R78" s="206"/>
      <c r="S78" s="229"/>
      <c r="T78" s="229"/>
      <c r="U78" s="229"/>
      <c r="V78" s="118"/>
    </row>
    <row r="79" spans="1:22" ht="19.5" customHeight="1">
      <c r="A79" s="200"/>
      <c r="B79" s="201"/>
      <c r="C79" s="202"/>
      <c r="D79" s="203"/>
      <c r="E79" s="204"/>
      <c r="F79" s="220"/>
      <c r="G79" s="8" t="s">
        <v>25</v>
      </c>
      <c r="H79" s="46">
        <v>1600</v>
      </c>
      <c r="I79" s="47">
        <v>1600</v>
      </c>
      <c r="J79" s="47">
        <v>0</v>
      </c>
      <c r="K79" s="155">
        <v>0</v>
      </c>
      <c r="L79" s="46">
        <v>900</v>
      </c>
      <c r="M79" s="47">
        <v>900</v>
      </c>
      <c r="N79" s="47"/>
      <c r="O79" s="155"/>
      <c r="P79" s="83">
        <v>2500</v>
      </c>
      <c r="Q79" s="154">
        <v>2500</v>
      </c>
      <c r="R79" s="206"/>
      <c r="S79" s="230"/>
      <c r="T79" s="230"/>
      <c r="U79" s="230"/>
      <c r="V79" s="118"/>
    </row>
    <row r="80" spans="1:22" ht="15" customHeight="1">
      <c r="A80" s="200"/>
      <c r="B80" s="201"/>
      <c r="C80" s="202"/>
      <c r="D80" s="203"/>
      <c r="E80" s="204"/>
      <c r="F80" s="220"/>
      <c r="G80" s="7" t="s">
        <v>13</v>
      </c>
      <c r="H80" s="68">
        <f t="shared" ref="H80:Q80" si="20">SUM(H76:H79)</f>
        <v>185200</v>
      </c>
      <c r="I80" s="54">
        <f t="shared" si="20"/>
        <v>185200</v>
      </c>
      <c r="J80" s="54">
        <f t="shared" si="20"/>
        <v>160900</v>
      </c>
      <c r="K80" s="52">
        <f t="shared" si="20"/>
        <v>0</v>
      </c>
      <c r="L80" s="53">
        <f t="shared" si="20"/>
        <v>201700</v>
      </c>
      <c r="M80" s="54">
        <f t="shared" si="20"/>
        <v>201700</v>
      </c>
      <c r="N80" s="55">
        <f t="shared" si="20"/>
        <v>171500</v>
      </c>
      <c r="O80" s="52">
        <f t="shared" si="20"/>
        <v>0</v>
      </c>
      <c r="P80" s="68">
        <f t="shared" si="20"/>
        <v>204500</v>
      </c>
      <c r="Q80" s="67">
        <f t="shared" si="20"/>
        <v>216500</v>
      </c>
      <c r="R80" s="207"/>
      <c r="S80" s="67"/>
      <c r="T80" s="67"/>
      <c r="U80" s="67"/>
      <c r="V80" s="118"/>
    </row>
    <row r="81" spans="1:35" ht="21.75" customHeight="1">
      <c r="A81" s="200" t="s">
        <v>18</v>
      </c>
      <c r="B81" s="201" t="s">
        <v>19</v>
      </c>
      <c r="C81" s="202" t="s">
        <v>71</v>
      </c>
      <c r="D81" s="203" t="s">
        <v>57</v>
      </c>
      <c r="E81" s="204" t="s">
        <v>94</v>
      </c>
      <c r="F81" s="204" t="s">
        <v>30</v>
      </c>
      <c r="G81" s="11" t="s">
        <v>24</v>
      </c>
      <c r="H81" s="46">
        <v>1900</v>
      </c>
      <c r="I81" s="59">
        <v>1900</v>
      </c>
      <c r="J81" s="70">
        <v>0</v>
      </c>
      <c r="K81" s="160">
        <v>0</v>
      </c>
      <c r="L81" s="46">
        <v>3000</v>
      </c>
      <c r="M81" s="59">
        <v>3000</v>
      </c>
      <c r="N81" s="70">
        <v>0</v>
      </c>
      <c r="O81" s="160">
        <v>0</v>
      </c>
      <c r="P81" s="71">
        <v>3000</v>
      </c>
      <c r="Q81" s="159">
        <v>3000</v>
      </c>
      <c r="R81" s="198" t="s">
        <v>38</v>
      </c>
      <c r="S81" s="140">
        <v>20</v>
      </c>
      <c r="T81" s="117">
        <v>20</v>
      </c>
      <c r="U81" s="117">
        <v>20</v>
      </c>
      <c r="V81" s="118"/>
    </row>
    <row r="82" spans="1:35" ht="22.5" customHeight="1">
      <c r="A82" s="200"/>
      <c r="B82" s="201"/>
      <c r="C82" s="202"/>
      <c r="D82" s="203"/>
      <c r="E82" s="204"/>
      <c r="F82" s="204"/>
      <c r="G82" s="7" t="s">
        <v>13</v>
      </c>
      <c r="H82" s="53">
        <f t="shared" ref="H82:Q82" si="21">SUM(H81:H81)</f>
        <v>1900</v>
      </c>
      <c r="I82" s="52">
        <f t="shared" si="21"/>
        <v>1900</v>
      </c>
      <c r="J82" s="54">
        <f t="shared" si="21"/>
        <v>0</v>
      </c>
      <c r="K82" s="76">
        <f t="shared" si="21"/>
        <v>0</v>
      </c>
      <c r="L82" s="52">
        <f t="shared" si="21"/>
        <v>3000</v>
      </c>
      <c r="M82" s="54">
        <f t="shared" si="21"/>
        <v>3000</v>
      </c>
      <c r="N82" s="54">
        <f t="shared" si="21"/>
        <v>0</v>
      </c>
      <c r="O82" s="76">
        <f t="shared" si="21"/>
        <v>0</v>
      </c>
      <c r="P82" s="52">
        <f t="shared" si="21"/>
        <v>3000</v>
      </c>
      <c r="Q82" s="67">
        <f t="shared" si="21"/>
        <v>3000</v>
      </c>
      <c r="R82" s="199"/>
      <c r="S82" s="76"/>
      <c r="T82" s="67"/>
      <c r="U82" s="67"/>
      <c r="V82" s="118"/>
    </row>
    <row r="83" spans="1:35" ht="15.75" customHeight="1">
      <c r="A83" s="200" t="s">
        <v>18</v>
      </c>
      <c r="B83" s="201" t="s">
        <v>19</v>
      </c>
      <c r="C83" s="202" t="s">
        <v>72</v>
      </c>
      <c r="D83" s="203" t="s">
        <v>32</v>
      </c>
      <c r="E83" s="204" t="s">
        <v>98</v>
      </c>
      <c r="F83" s="204" t="s">
        <v>61</v>
      </c>
      <c r="G83" s="8" t="s">
        <v>45</v>
      </c>
      <c r="H83" s="46">
        <v>206500</v>
      </c>
      <c r="I83" s="59">
        <v>206500</v>
      </c>
      <c r="J83" s="47">
        <v>0</v>
      </c>
      <c r="K83" s="155">
        <v>0</v>
      </c>
      <c r="L83" s="83">
        <v>249300</v>
      </c>
      <c r="M83" s="47">
        <v>249300</v>
      </c>
      <c r="N83" s="47"/>
      <c r="O83" s="155"/>
      <c r="P83" s="59">
        <v>250000</v>
      </c>
      <c r="Q83" s="154">
        <v>260000</v>
      </c>
      <c r="R83" s="199" t="s">
        <v>39</v>
      </c>
      <c r="S83" s="138">
        <v>886</v>
      </c>
      <c r="T83" s="116">
        <v>890</v>
      </c>
      <c r="U83" s="116">
        <v>900</v>
      </c>
      <c r="V83" s="118"/>
    </row>
    <row r="84" spans="1:35" ht="19.5" customHeight="1" thickBot="1">
      <c r="A84" s="200"/>
      <c r="B84" s="201"/>
      <c r="C84" s="202"/>
      <c r="D84" s="203"/>
      <c r="E84" s="204"/>
      <c r="F84" s="204"/>
      <c r="G84" s="7" t="s">
        <v>13</v>
      </c>
      <c r="H84" s="49">
        <f t="shared" ref="H84:O84" si="22">SUM(H83)</f>
        <v>206500</v>
      </c>
      <c r="I84" s="82">
        <f t="shared" si="22"/>
        <v>206500</v>
      </c>
      <c r="J84" s="50">
        <f t="shared" si="22"/>
        <v>0</v>
      </c>
      <c r="K84" s="93">
        <f t="shared" si="22"/>
        <v>0</v>
      </c>
      <c r="L84" s="82">
        <v>249300</v>
      </c>
      <c r="M84" s="50">
        <v>249300</v>
      </c>
      <c r="N84" s="50">
        <f t="shared" si="22"/>
        <v>0</v>
      </c>
      <c r="O84" s="93">
        <f t="shared" si="22"/>
        <v>0</v>
      </c>
      <c r="P84" s="52">
        <f>SUM(P83)</f>
        <v>250000</v>
      </c>
      <c r="Q84" s="152">
        <f>SUM(Q83)</f>
        <v>260000</v>
      </c>
      <c r="R84" s="199"/>
      <c r="S84" s="76"/>
      <c r="T84" s="67"/>
      <c r="U84" s="67"/>
      <c r="V84" s="118"/>
    </row>
    <row r="85" spans="1:35" ht="12.75" customHeight="1" thickBot="1">
      <c r="A85" s="18" t="s">
        <v>18</v>
      </c>
      <c r="B85" s="19" t="s">
        <v>19</v>
      </c>
      <c r="C85" s="181" t="s">
        <v>14</v>
      </c>
      <c r="D85" s="182"/>
      <c r="E85" s="182"/>
      <c r="F85" s="182"/>
      <c r="G85" s="183"/>
      <c r="H85" s="79">
        <f>SUM(H80,H82,H84)</f>
        <v>393600</v>
      </c>
      <c r="I85" s="102">
        <f t="shared" ref="I85:Q85" si="23">SUM(I80,I82,I84)</f>
        <v>393600</v>
      </c>
      <c r="J85" s="102">
        <f t="shared" si="23"/>
        <v>160900</v>
      </c>
      <c r="K85" s="100">
        <f t="shared" si="23"/>
        <v>0</v>
      </c>
      <c r="L85" s="79">
        <f t="shared" si="23"/>
        <v>454000</v>
      </c>
      <c r="M85" s="102">
        <f t="shared" si="23"/>
        <v>454000</v>
      </c>
      <c r="N85" s="102">
        <f t="shared" si="23"/>
        <v>171500</v>
      </c>
      <c r="O85" s="104">
        <f t="shared" si="23"/>
        <v>0</v>
      </c>
      <c r="P85" s="79">
        <f t="shared" si="23"/>
        <v>457500</v>
      </c>
      <c r="Q85" s="170">
        <f t="shared" si="23"/>
        <v>479500</v>
      </c>
      <c r="R85" s="169" t="s">
        <v>21</v>
      </c>
      <c r="S85" s="31" t="s">
        <v>21</v>
      </c>
      <c r="T85" s="20" t="s">
        <v>21</v>
      </c>
      <c r="U85" s="32" t="s">
        <v>21</v>
      </c>
    </row>
    <row r="86" spans="1:35" ht="12" thickBot="1">
      <c r="A86" s="18" t="s">
        <v>18</v>
      </c>
      <c r="B86" s="184" t="s">
        <v>15</v>
      </c>
      <c r="C86" s="184"/>
      <c r="D86" s="184"/>
      <c r="E86" s="184"/>
      <c r="F86" s="184"/>
      <c r="G86" s="185"/>
      <c r="H86" s="108">
        <f>SUM(H85,H74)</f>
        <v>12194100</v>
      </c>
      <c r="I86" s="108">
        <f t="shared" ref="I86:Q86" si="24">SUM(I85,I74)</f>
        <v>12053000</v>
      </c>
      <c r="J86" s="108">
        <f t="shared" si="24"/>
        <v>9836200</v>
      </c>
      <c r="K86" s="108">
        <f t="shared" si="24"/>
        <v>141100</v>
      </c>
      <c r="L86" s="108">
        <f t="shared" si="24"/>
        <v>13404300</v>
      </c>
      <c r="M86" s="108">
        <f t="shared" si="24"/>
        <v>13261700</v>
      </c>
      <c r="N86" s="108">
        <f t="shared" si="24"/>
        <v>10867200</v>
      </c>
      <c r="O86" s="108">
        <f t="shared" si="24"/>
        <v>142600</v>
      </c>
      <c r="P86" s="108">
        <f t="shared" si="24"/>
        <v>14116900</v>
      </c>
      <c r="Q86" s="171">
        <f t="shared" si="24"/>
        <v>12065500</v>
      </c>
      <c r="R86" s="33" t="s">
        <v>21</v>
      </c>
      <c r="S86" s="35" t="s">
        <v>21</v>
      </c>
      <c r="T86" s="33" t="s">
        <v>21</v>
      </c>
      <c r="U86" s="21" t="s">
        <v>21</v>
      </c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</row>
    <row r="87" spans="1:35" ht="12" thickBot="1">
      <c r="A87" s="186" t="s">
        <v>16</v>
      </c>
      <c r="B87" s="187"/>
      <c r="C87" s="187"/>
      <c r="D87" s="187"/>
      <c r="E87" s="187"/>
      <c r="F87" s="187"/>
      <c r="G87" s="188"/>
      <c r="H87" s="107">
        <f t="shared" ref="H87:Q87" si="25">SUM(H86)</f>
        <v>12194100</v>
      </c>
      <c r="I87" s="109">
        <f t="shared" si="25"/>
        <v>12053000</v>
      </c>
      <c r="J87" s="109">
        <f t="shared" si="25"/>
        <v>9836200</v>
      </c>
      <c r="K87" s="106">
        <f t="shared" si="25"/>
        <v>141100</v>
      </c>
      <c r="L87" s="107">
        <f t="shared" si="25"/>
        <v>13404300</v>
      </c>
      <c r="M87" s="109">
        <f t="shared" si="25"/>
        <v>13261700</v>
      </c>
      <c r="N87" s="109">
        <f t="shared" si="25"/>
        <v>10867200</v>
      </c>
      <c r="O87" s="110">
        <f t="shared" si="25"/>
        <v>142600</v>
      </c>
      <c r="P87" s="64">
        <f t="shared" si="25"/>
        <v>14116900</v>
      </c>
      <c r="Q87" s="172">
        <f t="shared" si="25"/>
        <v>12065500</v>
      </c>
      <c r="R87" s="34" t="s">
        <v>21</v>
      </c>
      <c r="S87" s="36" t="s">
        <v>21</v>
      </c>
      <c r="T87" s="34" t="s">
        <v>21</v>
      </c>
      <c r="U87" s="10" t="s">
        <v>21</v>
      </c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</row>
    <row r="88" spans="1:35">
      <c r="A88" s="118"/>
      <c r="B88" s="118"/>
      <c r="C88" s="118"/>
      <c r="D88" s="118"/>
      <c r="E88" s="118"/>
      <c r="F88" s="3"/>
      <c r="G88" s="118"/>
      <c r="H88" s="4"/>
      <c r="I88" s="4"/>
      <c r="J88" s="4"/>
      <c r="K88" s="4"/>
      <c r="L88" s="4"/>
      <c r="M88" s="4"/>
      <c r="N88" s="4"/>
      <c r="O88" s="4"/>
    </row>
    <row r="89" spans="1:35" ht="11.25" customHeight="1">
      <c r="A89" s="118"/>
      <c r="B89" s="118"/>
      <c r="C89" s="118"/>
      <c r="D89" s="189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4"/>
    </row>
    <row r="90" spans="1:35" ht="13.5" customHeight="1" thickBot="1">
      <c r="H90" s="12"/>
      <c r="I90" s="81"/>
      <c r="J90" s="81"/>
      <c r="K90" s="81"/>
      <c r="L90" s="81"/>
      <c r="M90" s="81"/>
      <c r="N90" s="81"/>
      <c r="O90" s="81"/>
      <c r="P90" s="12"/>
      <c r="Q90" s="12"/>
      <c r="R90" s="12"/>
    </row>
    <row r="91" spans="1:35" ht="13.5" customHeight="1" thickBot="1">
      <c r="A91" s="191" t="s">
        <v>17</v>
      </c>
      <c r="B91" s="192"/>
      <c r="C91" s="197" t="s">
        <v>42</v>
      </c>
      <c r="D91" s="197"/>
      <c r="E91" s="197"/>
      <c r="F91" s="197"/>
      <c r="G91" s="26" t="s">
        <v>24</v>
      </c>
      <c r="H91" s="80">
        <f t="shared" ref="H91:K91" si="26">H18+H27+H32+H36+H44+H47+H49+H51+H53+H78+H81</f>
        <v>5240500</v>
      </c>
      <c r="I91" s="73">
        <f t="shared" si="26"/>
        <v>5106700</v>
      </c>
      <c r="J91" s="73">
        <f t="shared" si="26"/>
        <v>3777500</v>
      </c>
      <c r="K91" s="128">
        <f t="shared" si="26"/>
        <v>133800</v>
      </c>
      <c r="L91" s="80">
        <f>L18+L27+L32+L36+L44+L47+L49+L51+L53+L56+L63+L70++L78+L81</f>
        <v>5301600</v>
      </c>
      <c r="M91" s="73">
        <f t="shared" ref="M91:Q91" si="27">M18+M27+M32+M36+M44+M47+M49+M51+M53+M56+M63+M70++M78+M81</f>
        <v>5213400</v>
      </c>
      <c r="N91" s="73">
        <f t="shared" si="27"/>
        <v>3996700</v>
      </c>
      <c r="O91" s="161">
        <f t="shared" si="27"/>
        <v>88200</v>
      </c>
      <c r="P91" s="130">
        <f t="shared" si="27"/>
        <v>5610000</v>
      </c>
      <c r="Q91" s="167">
        <f t="shared" si="27"/>
        <v>5741000</v>
      </c>
      <c r="R91" s="29"/>
    </row>
    <row r="92" spans="1:35" ht="13.5" customHeight="1">
      <c r="A92" s="193"/>
      <c r="B92" s="194"/>
      <c r="C92" s="176" t="s">
        <v>93</v>
      </c>
      <c r="D92" s="176"/>
      <c r="E92" s="176"/>
      <c r="F92" s="176"/>
      <c r="G92" s="27" t="s">
        <v>78</v>
      </c>
      <c r="H92" s="44">
        <f t="shared" ref="H92:O92" si="28">H15+H17+H26+H31+H34+H42+H76</f>
        <v>6103300</v>
      </c>
      <c r="I92" s="45">
        <f t="shared" si="28"/>
        <v>6096000</v>
      </c>
      <c r="J92" s="45">
        <f t="shared" si="28"/>
        <v>5852400</v>
      </c>
      <c r="K92" s="111">
        <f t="shared" si="28"/>
        <v>7300</v>
      </c>
      <c r="L92" s="131">
        <f t="shared" si="28"/>
        <v>6985000</v>
      </c>
      <c r="M92" s="45">
        <f t="shared" si="28"/>
        <v>6962100</v>
      </c>
      <c r="N92" s="45">
        <f t="shared" si="28"/>
        <v>6670400</v>
      </c>
      <c r="O92" s="162">
        <f t="shared" si="28"/>
        <v>22900</v>
      </c>
      <c r="P92" s="44">
        <f>P15+P17+P26+P31+P34+P42+P55+P62+P69+P76</f>
        <v>7697500</v>
      </c>
      <c r="Q92" s="165">
        <f>Q15+Q17+Q26+Q31+Q34+Q42+Q55+Q62+Q69+Q76</f>
        <v>5500100</v>
      </c>
      <c r="R92" s="29"/>
    </row>
    <row r="93" spans="1:35" ht="13.5" customHeight="1">
      <c r="A93" s="193"/>
      <c r="B93" s="194"/>
      <c r="C93" s="173" t="s">
        <v>53</v>
      </c>
      <c r="D93" s="174"/>
      <c r="E93" s="174"/>
      <c r="F93" s="175"/>
      <c r="G93" s="27" t="s">
        <v>52</v>
      </c>
      <c r="H93" s="44">
        <f>H19+H24+H28+H38+H77</f>
        <v>44600</v>
      </c>
      <c r="I93" s="45">
        <f>I19+I24+I28+I38+I77</f>
        <v>44600</v>
      </c>
      <c r="J93" s="45">
        <f>J19+J24+J28+J38+J77</f>
        <v>44000</v>
      </c>
      <c r="K93" s="111">
        <f>K19+K24+K28+K38+K77</f>
        <v>0</v>
      </c>
      <c r="L93" s="131">
        <f>L19+L24+L28+L38+L45+L77</f>
        <v>271400</v>
      </c>
      <c r="M93" s="45">
        <f>M19+M24+M28+M38+M45+M77</f>
        <v>245400</v>
      </c>
      <c r="N93" s="45">
        <f>N19+N24+N28+N38+N77</f>
        <v>58700</v>
      </c>
      <c r="O93" s="162">
        <f>O19+O24+O28+O38+O77</f>
        <v>26000</v>
      </c>
      <c r="P93" s="44">
        <f>P19+P24+P28+P38++P45+P58+P65+P71+P77</f>
        <v>0</v>
      </c>
      <c r="Q93" s="74">
        <f>Q19+Q24+Q28+Q38++Q45+Q58+Q65+Q71+Q77</f>
        <v>0</v>
      </c>
      <c r="R93" s="29"/>
    </row>
    <row r="94" spans="1:35" ht="13.5" customHeight="1">
      <c r="A94" s="193"/>
      <c r="B94" s="194"/>
      <c r="C94" s="173" t="s">
        <v>55</v>
      </c>
      <c r="D94" s="174"/>
      <c r="E94" s="174"/>
      <c r="F94" s="175"/>
      <c r="G94" s="27" t="s">
        <v>54</v>
      </c>
      <c r="H94" s="44">
        <f>H23</f>
        <v>103100</v>
      </c>
      <c r="I94" s="45">
        <f>I23</f>
        <v>103100</v>
      </c>
      <c r="J94" s="45">
        <f>J23</f>
        <v>2600</v>
      </c>
      <c r="K94" s="111">
        <f>K23</f>
        <v>0</v>
      </c>
      <c r="L94" s="131">
        <f t="shared" ref="L94:Q94" si="29">L23+L40</f>
        <v>119000</v>
      </c>
      <c r="M94" s="45">
        <f t="shared" si="29"/>
        <v>113500</v>
      </c>
      <c r="N94" s="45">
        <f t="shared" si="29"/>
        <v>1900</v>
      </c>
      <c r="O94" s="162">
        <f t="shared" si="29"/>
        <v>5500</v>
      </c>
      <c r="P94" s="44">
        <f t="shared" si="29"/>
        <v>90000</v>
      </c>
      <c r="Q94" s="74">
        <f t="shared" si="29"/>
        <v>90000</v>
      </c>
      <c r="R94" s="29"/>
    </row>
    <row r="95" spans="1:35">
      <c r="A95" s="193"/>
      <c r="B95" s="194"/>
      <c r="C95" s="173" t="s">
        <v>51</v>
      </c>
      <c r="D95" s="174"/>
      <c r="E95" s="174"/>
      <c r="F95" s="175"/>
      <c r="G95" s="27" t="s">
        <v>50</v>
      </c>
      <c r="H95" s="44">
        <f t="shared" ref="H95:O95" si="30">H37</f>
        <v>98700</v>
      </c>
      <c r="I95" s="45">
        <f t="shared" si="30"/>
        <v>98700</v>
      </c>
      <c r="J95" s="45">
        <f t="shared" si="30"/>
        <v>89700</v>
      </c>
      <c r="K95" s="65">
        <f t="shared" si="30"/>
        <v>0</v>
      </c>
      <c r="L95" s="44">
        <f t="shared" si="30"/>
        <v>101700</v>
      </c>
      <c r="M95" s="45">
        <f t="shared" si="30"/>
        <v>101700</v>
      </c>
      <c r="N95" s="45">
        <f t="shared" si="30"/>
        <v>95100</v>
      </c>
      <c r="O95" s="163">
        <f t="shared" si="30"/>
        <v>0</v>
      </c>
      <c r="P95" s="44">
        <f>P37+P57+P64</f>
        <v>100000</v>
      </c>
      <c r="Q95" s="74">
        <f>Q37+Q57+Q64</f>
        <v>100000</v>
      </c>
      <c r="R95" s="29"/>
    </row>
    <row r="96" spans="1:35">
      <c r="A96" s="193"/>
      <c r="B96" s="194"/>
      <c r="C96" s="176" t="s">
        <v>43</v>
      </c>
      <c r="D96" s="176"/>
      <c r="E96" s="176"/>
      <c r="F96" s="176"/>
      <c r="G96" s="27" t="s">
        <v>25</v>
      </c>
      <c r="H96" s="44">
        <f t="shared" ref="H96:O96" si="31">H21+H29+H39+H79</f>
        <v>397400</v>
      </c>
      <c r="I96" s="45">
        <f t="shared" si="31"/>
        <v>397400</v>
      </c>
      <c r="J96" s="45">
        <f t="shared" si="31"/>
        <v>70000</v>
      </c>
      <c r="K96" s="65">
        <f t="shared" si="31"/>
        <v>0</v>
      </c>
      <c r="L96" s="44">
        <f t="shared" si="31"/>
        <v>376300</v>
      </c>
      <c r="M96" s="45">
        <f t="shared" si="31"/>
        <v>376300</v>
      </c>
      <c r="N96" s="45">
        <f t="shared" si="31"/>
        <v>44400</v>
      </c>
      <c r="O96" s="163">
        <f t="shared" si="31"/>
        <v>0</v>
      </c>
      <c r="P96" s="44">
        <f>P21+P29+P39+P59+P66+P72+P79</f>
        <v>369400</v>
      </c>
      <c r="Q96" s="74">
        <f>Q21+Q29+Q39+Q59+Q66+Q72+Q79</f>
        <v>374400</v>
      </c>
      <c r="R96" s="29"/>
    </row>
    <row r="97" spans="1:18" ht="12" thickBot="1">
      <c r="A97" s="193"/>
      <c r="B97" s="194"/>
      <c r="C97" s="177" t="s">
        <v>44</v>
      </c>
      <c r="D97" s="177"/>
      <c r="E97" s="177"/>
      <c r="F97" s="177"/>
      <c r="G97" s="27" t="s">
        <v>45</v>
      </c>
      <c r="H97" s="112">
        <f t="shared" ref="H97:Q97" si="32">H20+H83</f>
        <v>206500</v>
      </c>
      <c r="I97" s="113">
        <f t="shared" si="32"/>
        <v>206500</v>
      </c>
      <c r="J97" s="113">
        <f t="shared" si="32"/>
        <v>0</v>
      </c>
      <c r="K97" s="129">
        <f t="shared" si="32"/>
        <v>0</v>
      </c>
      <c r="L97" s="112">
        <f t="shared" si="32"/>
        <v>249300</v>
      </c>
      <c r="M97" s="113">
        <f t="shared" si="32"/>
        <v>249300</v>
      </c>
      <c r="N97" s="113">
        <f t="shared" si="32"/>
        <v>0</v>
      </c>
      <c r="O97" s="164">
        <f t="shared" si="32"/>
        <v>0</v>
      </c>
      <c r="P97" s="112">
        <f t="shared" si="32"/>
        <v>250000</v>
      </c>
      <c r="Q97" s="166">
        <f t="shared" si="32"/>
        <v>260000</v>
      </c>
      <c r="R97" s="29"/>
    </row>
    <row r="98" spans="1:18" ht="12" thickBot="1">
      <c r="A98" s="195"/>
      <c r="B98" s="196"/>
      <c r="C98" s="178" t="s">
        <v>87</v>
      </c>
      <c r="D98" s="179"/>
      <c r="E98" s="179"/>
      <c r="F98" s="179"/>
      <c r="G98" s="180"/>
      <c r="H98" s="96">
        <f>SUM(H91:H97)</f>
        <v>12194100</v>
      </c>
      <c r="I98" s="97">
        <f>SUM(I91:I97)</f>
        <v>12053000</v>
      </c>
      <c r="J98" s="97">
        <f>SUM(J91:J97)</f>
        <v>9836200</v>
      </c>
      <c r="K98" s="98">
        <f>SUM(K91:K97)</f>
        <v>141100</v>
      </c>
      <c r="L98" s="96">
        <f t="shared" ref="L98:Q98" si="33">SUM(L91:L97)</f>
        <v>13404300</v>
      </c>
      <c r="M98" s="97">
        <f t="shared" si="33"/>
        <v>13261700</v>
      </c>
      <c r="N98" s="97">
        <f t="shared" si="33"/>
        <v>10867200</v>
      </c>
      <c r="O98" s="99">
        <f t="shared" si="33"/>
        <v>142600</v>
      </c>
      <c r="P98" s="96">
        <f t="shared" si="33"/>
        <v>14116900</v>
      </c>
      <c r="Q98" s="168">
        <f t="shared" si="33"/>
        <v>12065500</v>
      </c>
      <c r="R98" s="12"/>
    </row>
    <row r="99" spans="1:18"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2"/>
    </row>
    <row r="100" spans="1:18">
      <c r="D100" s="15"/>
      <c r="H100" s="12"/>
      <c r="I100" s="22"/>
      <c r="J100" s="12"/>
      <c r="K100" s="12"/>
      <c r="L100" s="22"/>
      <c r="M100" s="12"/>
      <c r="N100" s="12"/>
      <c r="O100" s="12"/>
      <c r="P100" s="12"/>
      <c r="Q100" s="12"/>
      <c r="R100" s="12"/>
    </row>
    <row r="101" spans="1:18">
      <c r="D101" s="15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>
      <c r="F103" s="37"/>
    </row>
  </sheetData>
  <mergeCells count="206">
    <mergeCell ref="R1:U1"/>
    <mergeCell ref="A2:U2"/>
    <mergeCell ref="A3:U3"/>
    <mergeCell ref="A4:U4"/>
    <mergeCell ref="A5:U5"/>
    <mergeCell ref="A6:U6"/>
    <mergeCell ref="A7:U7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S9:U9"/>
    <mergeCell ref="P8:P10"/>
    <mergeCell ref="Q8:Q10"/>
    <mergeCell ref="R8:U8"/>
    <mergeCell ref="H9:H10"/>
    <mergeCell ref="I9:J9"/>
    <mergeCell ref="K9:K10"/>
    <mergeCell ref="L9:L10"/>
    <mergeCell ref="A17:A22"/>
    <mergeCell ref="B17:B22"/>
    <mergeCell ref="C17:C22"/>
    <mergeCell ref="D17:D22"/>
    <mergeCell ref="E17:E22"/>
    <mergeCell ref="F17:F22"/>
    <mergeCell ref="R17:R22"/>
    <mergeCell ref="A11:U11"/>
    <mergeCell ref="A12:U12"/>
    <mergeCell ref="B13:U13"/>
    <mergeCell ref="C14:U14"/>
    <mergeCell ref="A15:A16"/>
    <mergeCell ref="B15:B16"/>
    <mergeCell ref="C15:C16"/>
    <mergeCell ref="D15:D16"/>
    <mergeCell ref="E15:E16"/>
    <mergeCell ref="S17:S21"/>
    <mergeCell ref="T17:T21"/>
    <mergeCell ref="U17:U21"/>
    <mergeCell ref="D23:D25"/>
    <mergeCell ref="E23:E25"/>
    <mergeCell ref="F23:F25"/>
    <mergeCell ref="R23:R25"/>
    <mergeCell ref="S23:S24"/>
    <mergeCell ref="T23:T24"/>
    <mergeCell ref="M9:N9"/>
    <mergeCell ref="O9:O10"/>
    <mergeCell ref="R9:R10"/>
    <mergeCell ref="F15:F16"/>
    <mergeCell ref="R15:R16"/>
    <mergeCell ref="U23:U24"/>
    <mergeCell ref="U26:U29"/>
    <mergeCell ref="A31:A33"/>
    <mergeCell ref="B31:B33"/>
    <mergeCell ref="C31:C33"/>
    <mergeCell ref="D31:D33"/>
    <mergeCell ref="E31:E33"/>
    <mergeCell ref="F31:F33"/>
    <mergeCell ref="R31:R33"/>
    <mergeCell ref="S31:S32"/>
    <mergeCell ref="T31:T32"/>
    <mergeCell ref="U31:U32"/>
    <mergeCell ref="A26:A30"/>
    <mergeCell ref="B26:B30"/>
    <mergeCell ref="C26:C30"/>
    <mergeCell ref="D26:D30"/>
    <mergeCell ref="E26:E30"/>
    <mergeCell ref="F26:F30"/>
    <mergeCell ref="R26:R30"/>
    <mergeCell ref="S26:S29"/>
    <mergeCell ref="T26:T29"/>
    <mergeCell ref="A23:A25"/>
    <mergeCell ref="B23:B25"/>
    <mergeCell ref="C23:C25"/>
    <mergeCell ref="A34:A35"/>
    <mergeCell ref="B34:B35"/>
    <mergeCell ref="C34:C35"/>
    <mergeCell ref="D34:D35"/>
    <mergeCell ref="E34:E35"/>
    <mergeCell ref="F34:F35"/>
    <mergeCell ref="R34:R35"/>
    <mergeCell ref="S36:S39"/>
    <mergeCell ref="T36:T39"/>
    <mergeCell ref="U36:U39"/>
    <mergeCell ref="A42:A43"/>
    <mergeCell ref="B42:B43"/>
    <mergeCell ref="C42:C43"/>
    <mergeCell ref="D42:D43"/>
    <mergeCell ref="E42:E43"/>
    <mergeCell ref="F42:F43"/>
    <mergeCell ref="A36:A41"/>
    <mergeCell ref="B36:B41"/>
    <mergeCell ref="C36:C41"/>
    <mergeCell ref="D36:D41"/>
    <mergeCell ref="E36:E41"/>
    <mergeCell ref="F36:F41"/>
    <mergeCell ref="R42:R43"/>
    <mergeCell ref="A44:A46"/>
    <mergeCell ref="B44:B46"/>
    <mergeCell ref="C44:C46"/>
    <mergeCell ref="D44:D46"/>
    <mergeCell ref="E44:E46"/>
    <mergeCell ref="F44:F46"/>
    <mergeCell ref="R44:R46"/>
    <mergeCell ref="R36:R41"/>
    <mergeCell ref="R47:R48"/>
    <mergeCell ref="A49:A50"/>
    <mergeCell ref="B49:B50"/>
    <mergeCell ref="C49:C50"/>
    <mergeCell ref="D49:D50"/>
    <mergeCell ref="E49:E50"/>
    <mergeCell ref="F49:F50"/>
    <mergeCell ref="R49:R50"/>
    <mergeCell ref="A47:A48"/>
    <mergeCell ref="B47:B48"/>
    <mergeCell ref="C47:C48"/>
    <mergeCell ref="D47:D48"/>
    <mergeCell ref="E47:E48"/>
    <mergeCell ref="F47:F48"/>
    <mergeCell ref="R51:R52"/>
    <mergeCell ref="A53:A54"/>
    <mergeCell ref="B53:B54"/>
    <mergeCell ref="C53:C54"/>
    <mergeCell ref="D53:D54"/>
    <mergeCell ref="E53:E54"/>
    <mergeCell ref="F53:F54"/>
    <mergeCell ref="R53:R54"/>
    <mergeCell ref="A51:A52"/>
    <mergeCell ref="B51:B52"/>
    <mergeCell ref="C51:C52"/>
    <mergeCell ref="D51:D52"/>
    <mergeCell ref="E51:E52"/>
    <mergeCell ref="F51:F52"/>
    <mergeCell ref="U55:U59"/>
    <mergeCell ref="A62:A68"/>
    <mergeCell ref="B62:B68"/>
    <mergeCell ref="C62:C68"/>
    <mergeCell ref="D62:D68"/>
    <mergeCell ref="E62:E68"/>
    <mergeCell ref="F62:F68"/>
    <mergeCell ref="A55:A61"/>
    <mergeCell ref="B55:B61"/>
    <mergeCell ref="C55:C61"/>
    <mergeCell ref="D55:D61"/>
    <mergeCell ref="E55:E61"/>
    <mergeCell ref="F55:F61"/>
    <mergeCell ref="A69:A73"/>
    <mergeCell ref="B69:B73"/>
    <mergeCell ref="C69:C73"/>
    <mergeCell ref="D69:D73"/>
    <mergeCell ref="E69:E73"/>
    <mergeCell ref="F69:F73"/>
    <mergeCell ref="R55:R61"/>
    <mergeCell ref="S55:S59"/>
    <mergeCell ref="T55:T59"/>
    <mergeCell ref="R69:R73"/>
    <mergeCell ref="S69:S72"/>
    <mergeCell ref="T69:T72"/>
    <mergeCell ref="U69:U72"/>
    <mergeCell ref="C74:G74"/>
    <mergeCell ref="C75:U75"/>
    <mergeCell ref="R62:R68"/>
    <mergeCell ref="S62:S66"/>
    <mergeCell ref="T62:T66"/>
    <mergeCell ref="U62:U66"/>
    <mergeCell ref="S76:S79"/>
    <mergeCell ref="T76:T79"/>
    <mergeCell ref="U76:U79"/>
    <mergeCell ref="R81:R82"/>
    <mergeCell ref="A83:A84"/>
    <mergeCell ref="B83:B84"/>
    <mergeCell ref="C83:C84"/>
    <mergeCell ref="D83:D84"/>
    <mergeCell ref="E83:E84"/>
    <mergeCell ref="F83:F84"/>
    <mergeCell ref="R83:R84"/>
    <mergeCell ref="R76:R80"/>
    <mergeCell ref="A81:A82"/>
    <mergeCell ref="B81:B82"/>
    <mergeCell ref="C81:C82"/>
    <mergeCell ref="D81:D82"/>
    <mergeCell ref="E81:E82"/>
    <mergeCell ref="F81:F82"/>
    <mergeCell ref="A76:A80"/>
    <mergeCell ref="B76:B80"/>
    <mergeCell ref="C76:C80"/>
    <mergeCell ref="D76:D80"/>
    <mergeCell ref="E76:E80"/>
    <mergeCell ref="F76:F80"/>
    <mergeCell ref="C95:F95"/>
    <mergeCell ref="C96:F96"/>
    <mergeCell ref="C97:F97"/>
    <mergeCell ref="C98:G98"/>
    <mergeCell ref="C85:G85"/>
    <mergeCell ref="B86:G86"/>
    <mergeCell ref="A87:G87"/>
    <mergeCell ref="D89:N89"/>
    <mergeCell ref="A91:B98"/>
    <mergeCell ref="C91:F91"/>
    <mergeCell ref="C92:F92"/>
    <mergeCell ref="C93:F93"/>
    <mergeCell ref="C94:F94"/>
  </mergeCells>
  <conditionalFormatting sqref="R1">
    <cfRule type="cellIs" dxfId="0" priority="1" stopIfTrue="1" operator="equal">
      <formula>0</formula>
    </cfRule>
  </conditionalFormatting>
  <printOptions horizontalCentered="1"/>
  <pageMargins left="0.39370078740157483" right="0.19685039370078741" top="1.5748031496062993" bottom="0.39370078740157483" header="0.59055118110236227" footer="0.51181102362204722"/>
  <pageSetup paperSize="9" scale="75" orientation="landscape" r:id="rId1"/>
  <headerFooter alignWithMargins="0">
    <oddHeader>&amp;C&amp;P</oddHeader>
  </headerFooter>
  <rowBreaks count="1" manualBreakCount="1">
    <brk id="2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pr. </vt:lpstr>
      <vt:lpstr>'1 pr. '!Print_Area</vt:lpstr>
      <vt:lpstr>'1 pr.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DaivaB</cp:lastModifiedBy>
  <cp:lastPrinted>2020-12-15T07:37:44Z</cp:lastPrinted>
  <dcterms:created xsi:type="dcterms:W3CDTF">1996-10-14T23:33:28Z</dcterms:created>
  <dcterms:modified xsi:type="dcterms:W3CDTF">2020-12-15T11:18:06Z</dcterms:modified>
</cp:coreProperties>
</file>