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Teisės aktai\Tarybos sprendimai\2021-10-28\"/>
    </mc:Choice>
  </mc:AlternateContent>
  <bookViews>
    <workbookView xWindow="0" yWindow="0" windowWidth="28800" windowHeight="12435"/>
  </bookViews>
  <sheets>
    <sheet name="2021" sheetId="1" r:id="rId1"/>
  </sheets>
  <definedNames>
    <definedName name="_xlnm.Print_Titles" localSheetId="0">'2021'!$9:$12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29" i="1"/>
  <c r="E30" i="1"/>
  <c r="E32" i="1"/>
  <c r="E28" i="1"/>
  <c r="D99" i="1"/>
  <c r="D100" i="1"/>
  <c r="D102" i="1"/>
  <c r="D101" i="1"/>
  <c r="D98" i="1"/>
  <c r="G97" i="1"/>
  <c r="F97" i="1"/>
  <c r="E97" i="1"/>
  <c r="E95" i="1"/>
  <c r="D95" i="1" s="1"/>
  <c r="D93" i="1"/>
  <c r="D94" i="1"/>
  <c r="D92" i="1"/>
  <c r="G91" i="1"/>
  <c r="F91" i="1"/>
  <c r="E91" i="1"/>
  <c r="D91" i="1" s="1"/>
  <c r="E75" i="1"/>
  <c r="E65" i="1"/>
  <c r="E66" i="1"/>
  <c r="E72" i="1"/>
  <c r="E69" i="1"/>
  <c r="E64" i="1"/>
  <c r="E62" i="1"/>
  <c r="E63" i="1"/>
  <c r="E70" i="1"/>
  <c r="D68" i="1"/>
  <c r="E67" i="1"/>
  <c r="E74" i="1"/>
  <c r="E60" i="1"/>
  <c r="E59" i="1"/>
  <c r="F59" i="1"/>
  <c r="D90" i="1"/>
  <c r="D89" i="1"/>
  <c r="G88" i="1"/>
  <c r="F88" i="1"/>
  <c r="D97" i="1" l="1"/>
  <c r="D96" i="1"/>
  <c r="E88" i="1"/>
  <c r="F36" i="1"/>
  <c r="F37" i="1"/>
  <c r="E36" i="1"/>
  <c r="E37" i="1"/>
  <c r="F78" i="1"/>
  <c r="F44" i="1"/>
  <c r="E44" i="1"/>
  <c r="F80" i="1"/>
  <c r="D82" i="1"/>
  <c r="D83" i="1"/>
  <c r="D84" i="1"/>
  <c r="D85" i="1"/>
  <c r="D86" i="1"/>
  <c r="D87" i="1"/>
  <c r="D81" i="1"/>
  <c r="E80" i="1"/>
  <c r="D80" i="1" s="1"/>
  <c r="D88" i="1" l="1"/>
  <c r="D79" i="1"/>
  <c r="F58" i="1"/>
  <c r="G58" i="1"/>
  <c r="E58" i="1"/>
  <c r="D60" i="1"/>
  <c r="D61" i="1"/>
  <c r="D62" i="1"/>
  <c r="D63" i="1"/>
  <c r="D64" i="1"/>
  <c r="D65" i="1"/>
  <c r="D66" i="1"/>
  <c r="D67" i="1"/>
  <c r="D69" i="1"/>
  <c r="D70" i="1"/>
  <c r="D71" i="1"/>
  <c r="D72" i="1"/>
  <c r="D73" i="1"/>
  <c r="D74" i="1"/>
  <c r="D75" i="1"/>
  <c r="D76" i="1"/>
  <c r="D77" i="1"/>
  <c r="E78" i="1" l="1"/>
  <c r="D78" i="1" s="1"/>
  <c r="D59" i="1"/>
  <c r="D58" i="1"/>
  <c r="E56" i="1" l="1"/>
  <c r="D56" i="1" s="1"/>
  <c r="D57" i="1"/>
  <c r="D53" i="1"/>
  <c r="D54" i="1"/>
  <c r="D55" i="1"/>
  <c r="D52" i="1"/>
  <c r="F51" i="1"/>
  <c r="G51" i="1"/>
  <c r="E51" i="1"/>
  <c r="E49" i="1"/>
  <c r="G49" i="1"/>
  <c r="D50" i="1"/>
  <c r="D49" i="1" s="1"/>
  <c r="F35" i="1"/>
  <c r="E35" i="1"/>
  <c r="G45" i="1"/>
  <c r="D46" i="1"/>
  <c r="F45" i="1"/>
  <c r="E45" i="1"/>
  <c r="D51" i="1" l="1"/>
  <c r="D45" i="1"/>
  <c r="E41" i="1"/>
  <c r="D36" i="1"/>
  <c r="D37" i="1"/>
  <c r="G27" i="1"/>
  <c r="F27" i="1"/>
  <c r="E21" i="1"/>
  <c r="F23" i="1"/>
  <c r="G23" i="1"/>
  <c r="D23" i="1" s="1"/>
  <c r="D16" i="1"/>
  <c r="F13" i="1" l="1"/>
  <c r="G13" i="1"/>
  <c r="D14" i="1"/>
  <c r="E13" i="1"/>
  <c r="E19" i="1" l="1"/>
  <c r="D22" i="1"/>
  <c r="G21" i="1"/>
  <c r="F21" i="1"/>
  <c r="D18" i="1"/>
  <c r="D17" i="1"/>
  <c r="E34" i="1"/>
  <c r="E40" i="1"/>
  <c r="E43" i="1"/>
  <c r="E47" i="1"/>
  <c r="E15" i="1"/>
  <c r="G47" i="1"/>
  <c r="F47" i="1"/>
  <c r="G43" i="1"/>
  <c r="F43" i="1"/>
  <c r="G40" i="1"/>
  <c r="F40" i="1"/>
  <c r="G34" i="1"/>
  <c r="F34" i="1"/>
  <c r="F103" i="1" s="1"/>
  <c r="G32" i="1"/>
  <c r="D33" i="1"/>
  <c r="G29" i="1"/>
  <c r="D30" i="1"/>
  <c r="G25" i="1"/>
  <c r="G19" i="1"/>
  <c r="G15" i="1"/>
  <c r="G103" i="1" s="1"/>
  <c r="F25" i="1"/>
  <c r="F19" i="1"/>
  <c r="F15" i="1"/>
  <c r="E27" i="1"/>
  <c r="D48" i="1"/>
  <c r="D44" i="1"/>
  <c r="D42" i="1"/>
  <c r="D38" i="1"/>
  <c r="D31" i="1"/>
  <c r="D41" i="1"/>
  <c r="D39" i="1"/>
  <c r="D35" i="1"/>
  <c r="D28" i="1"/>
  <c r="D26" i="1"/>
  <c r="D24" i="1"/>
  <c r="D20" i="1"/>
  <c r="E103" i="1" l="1"/>
  <c r="D15" i="1"/>
  <c r="D34" i="1"/>
  <c r="D43" i="1"/>
  <c r="D47" i="1"/>
  <c r="D32" i="1"/>
  <c r="D40" i="1"/>
  <c r="D27" i="1"/>
  <c r="D21" i="1"/>
  <c r="D25" i="1"/>
  <c r="D29" i="1"/>
  <c r="D19" i="1"/>
  <c r="D13" i="1"/>
  <c r="D103" i="1" l="1"/>
</calcChain>
</file>

<file path=xl/sharedStrings.xml><?xml version="1.0" encoding="utf-8"?>
<sst xmlns="http://schemas.openxmlformats.org/spreadsheetml/2006/main" count="128" uniqueCount="84">
  <si>
    <t>Kupiškio rajono savivaldybės tarybos</t>
  </si>
  <si>
    <t>Eil. Nr.</t>
  </si>
  <si>
    <t>Progra-mos kodas</t>
  </si>
  <si>
    <t>išlaidoms</t>
  </si>
  <si>
    <t>iš viso</t>
  </si>
  <si>
    <t>Kupiškio rajono savivaldybės viešoji biblioteka</t>
  </si>
  <si>
    <t>Kupiškio rajono savivaldybės kultūros centras</t>
  </si>
  <si>
    <t>Kupiškio socialinių paslaugų centras</t>
  </si>
  <si>
    <t xml:space="preserve">Kupiškio Lauryno Stuokos-Gucevičiaus gimnazija </t>
  </si>
  <si>
    <t>Kupiškio Povilo Matulionio progimnazija</t>
  </si>
  <si>
    <t>Kupiškio etnografijos muziejus</t>
  </si>
  <si>
    <t>Iš viso asignavimų</t>
  </si>
  <si>
    <t xml:space="preserve"> Kupiškio mokykla „Varpelis“</t>
  </si>
  <si>
    <t>Turtui įsigyti</t>
  </si>
  <si>
    <t>________________________</t>
  </si>
  <si>
    <t>1.</t>
  </si>
  <si>
    <t>2.</t>
  </si>
  <si>
    <t>3.</t>
  </si>
  <si>
    <t>4.</t>
  </si>
  <si>
    <t>5.</t>
  </si>
  <si>
    <t>7.</t>
  </si>
  <si>
    <t>8.</t>
  </si>
  <si>
    <t>Kupiškio rajono savivaldybės administracija</t>
  </si>
  <si>
    <t>iš jų darbo       užmokesčiui</t>
  </si>
  <si>
    <t xml:space="preserve">Kupiškio rajono Subačiaus gimnazija </t>
  </si>
  <si>
    <t xml:space="preserve">Kupiškio r. Alizavos pagrindinė mokykla </t>
  </si>
  <si>
    <t>Kupiškio r. švietimo pagalbos tarnyba</t>
  </si>
  <si>
    <t>IŠ VISO ASIGNAVIMŲ</t>
  </si>
  <si>
    <t>(eurais)</t>
  </si>
  <si>
    <t>6.</t>
  </si>
  <si>
    <t xml:space="preserve">Kupiškio r. Šimonių pagrindinė mokykla </t>
  </si>
  <si>
    <t>PATVIRTINTA</t>
  </si>
  <si>
    <t>KUPIŠKIO RAJONO SAVIVALDYBĖS 2021 METŲ BIUDŽETO ASIGNAVIMAI IŠ VALSTYBĖS BIUDŽETO KITŲ TIKSLINIŲ DOTACIJŲ</t>
  </si>
  <si>
    <t>Lėšos, skirtos savivaldybių viešosioms bibliotekoms dokumentams įsigyti</t>
  </si>
  <si>
    <t>Kupiškio jaunimo centras</t>
  </si>
  <si>
    <t>Lėšos, skirtos skaitmeninio ugdymo plėtrai</t>
  </si>
  <si>
    <t>Kupiškio mokykla „Varpelis“</t>
  </si>
  <si>
    <t>5 priedas</t>
  </si>
  <si>
    <t>Lėšos, skirtos akredituotai vaikų dienos socialinei priežiūrai organizuoti, teikti ir administruoti</t>
  </si>
  <si>
    <t xml:space="preserve">Lėšos, skirtos neformaliajam vaikų švietimui </t>
  </si>
  <si>
    <t>Lėšos, skirtos Socialinių paslaugų šakos kolektyvinės sutarties sąlygoms įgyvendinti</t>
  </si>
  <si>
    <t>Lėšos, skirtos konsultacijoms mokiniams, patiriantiems mokymosi sunkumų</t>
  </si>
  <si>
    <t>Lėšos, skirtos savivaldybių kultūros ir meno darbuotojų darbo užmokesčiui padidinti</t>
  </si>
  <si>
    <t>Mokiniams, turintiems specialiųjų ugdymosi poreikių, ugdyti</t>
  </si>
  <si>
    <t>Miesto privačių namų centralizuotųjų nuotekų surinkimo sistemų arba nuotekų išvadų prijungimui prie esamos centralizuotos infrastuktūros</t>
  </si>
  <si>
    <t>Dotacijos pavadinimas / Asignavimų valdytojas</t>
  </si>
  <si>
    <t>10.</t>
  </si>
  <si>
    <t>Valstybės investicijų programoje nymatytiems projektams finansuoti (Sveikatingumo ir sporto komplekso Kupiškyje, K. Šimonio g. 1A, statyba)</t>
  </si>
  <si>
    <t xml:space="preserve">11. </t>
  </si>
  <si>
    <t>Savivaldybės vietinės reikšmės keliams (gatvėms) tiesti, taisyti, prižiūrėti ir saugaus eismo sąlygoms užtikrinti (Kelių priežiūros ir plėtros programos lėšos)</t>
  </si>
  <si>
    <t>12.</t>
  </si>
  <si>
    <t>Lėšos, skirtos įsteigti naujas mokytojų padėjėjų pareigybes</t>
  </si>
  <si>
    <t>Kupiškio vaikų lopšelis-darželis  „Saulutė“</t>
  </si>
  <si>
    <t>Kupiškio vaikų lopšelis-darželis  „Obelėlė“</t>
  </si>
  <si>
    <t>13.</t>
  </si>
  <si>
    <t>Lėšos, skirtos išlaidoms už skiepijimo nuo COVID-19 ligos (koronaviruso infekcijos) paslaugas kompensuoti</t>
  </si>
  <si>
    <t>2021 m. vasario 25  d. sprendimu Nr. TS-39</t>
  </si>
  <si>
    <t>9.</t>
  </si>
  <si>
    <t>14.</t>
  </si>
  <si>
    <t>Lėšos, skirtos patirtoms materialinių išteklių teikimo, siekiant šalinti COVID-19 ligos (koronaviruso infekcijos) padarinius ir valdyti jos plitimą esant valstybės lygio ekstremaliajai situacijai, išlaidoms kompensuoti</t>
  </si>
  <si>
    <t xml:space="preserve">Kupiškio r. Subačiaus vaikų lopšelis-darželis </t>
  </si>
  <si>
    <t>Kupiškio Lauryno Stuokos-Gucevičiaus gimnazija</t>
  </si>
  <si>
    <t>Kupiškio r. Subačiaus gimnazija</t>
  </si>
  <si>
    <t>Kupiškio r. Alizavos pagrindinė mokykla</t>
  </si>
  <si>
    <t>Kupiškio r. Šimonių pagrindinė mokykla</t>
  </si>
  <si>
    <t>Kupiškio meno mokykla</t>
  </si>
  <si>
    <t>Kupiškio r. kūno kultūros ir sporto centras</t>
  </si>
  <si>
    <t>Kupiškio rajono šv. Kazimiero vaikų globos namai</t>
  </si>
  <si>
    <t>Kupiškio rajono savivaldybės priešgaisrinė tarnyba</t>
  </si>
  <si>
    <t>4;5</t>
  </si>
  <si>
    <t>Lėšos, skirtos išlaidoms, susijusioms su pedagoginių darbuotojų skaičiaus optimizavimu, apmokėti</t>
  </si>
  <si>
    <t>15.</t>
  </si>
  <si>
    <t>16.</t>
  </si>
  <si>
    <t>Lėšos, skirtos socialinių paslaugų srities darbuotojų pareiginės algos pastoviosios dalies koeficientams ir pareiginės algos pastoviajai daliai didinti</t>
  </si>
  <si>
    <t>17.</t>
  </si>
  <si>
    <t>Kupiškio r. Rudilių Jono Laužiko universalus daugiafunkcis centras</t>
  </si>
  <si>
    <t>18.</t>
  </si>
  <si>
    <t>Lėšos konsultacijoms, skirtoms mokinių mokymosi praradimams kompensuoti</t>
  </si>
  <si>
    <t>Lėšos bendruomeninei veiklai stiprinti</t>
  </si>
  <si>
    <t>19.</t>
  </si>
  <si>
    <t>Lėšos, skirtos asmens sveikatos priežiūros įstaigų patirtoms darbo užmokesčio išlaidoms kompensuoti</t>
  </si>
  <si>
    <t>20.</t>
  </si>
  <si>
    <t>Lėšos, skirtos privalomam ikimokykliniams ugdymui užtikrinti</t>
  </si>
  <si>
    <t>(2021 m. spalio    d. sprendimo Nr. TS-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</si>
</sst>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Times New Roman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0" fillId="0" borderId="0" xfId="0" applyBorder="1" applyAlignment="1"/>
    <xf numFmtId="1" fontId="5" fillId="0" borderId="2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1" fontId="5" fillId="2" borderId="3" xfId="0" applyNumberFormat="1" applyFont="1" applyFill="1" applyBorder="1" applyAlignment="1">
      <alignment wrapText="1"/>
    </xf>
    <xf numFmtId="1" fontId="5" fillId="2" borderId="2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1" fontId="4" fillId="2" borderId="6" xfId="0" applyNumberFormat="1" applyFont="1" applyFill="1" applyBorder="1" applyAlignment="1">
      <alignment wrapText="1"/>
    </xf>
    <xf numFmtId="3" fontId="4" fillId="0" borderId="6" xfId="0" applyNumberFormat="1" applyFont="1" applyBorder="1" applyAlignment="1">
      <alignment wrapText="1"/>
    </xf>
    <xf numFmtId="1" fontId="4" fillId="2" borderId="2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3" xfId="0" applyNumberFormat="1" applyFont="1" applyFill="1" applyBorder="1" applyAlignment="1" applyProtection="1">
      <alignment horizontal="left" vertical="center" wrapText="1"/>
      <protection hidden="1"/>
    </xf>
    <xf numFmtId="1" fontId="4" fillId="0" borderId="1" xfId="0" applyNumberFormat="1" applyFont="1" applyBorder="1" applyAlignment="1">
      <alignment wrapText="1"/>
    </xf>
    <xf numFmtId="1" fontId="0" fillId="0" borderId="0" xfId="0" applyNumberFormat="1" applyAlignment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1" fontId="1" fillId="0" borderId="0" xfId="0" applyNumberFormat="1" applyFont="1" applyAlignment="1"/>
    <xf numFmtId="0" fontId="4" fillId="0" borderId="1" xfId="0" applyFont="1" applyBorder="1" applyAlignment="1">
      <alignment horizontal="center" wrapText="1"/>
    </xf>
    <xf numFmtId="1" fontId="4" fillId="0" borderId="3" xfId="0" applyNumberFormat="1" applyFont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3" fontId="4" fillId="2" borderId="3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" fontId="4" fillId="0" borderId="6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" fontId="5" fillId="0" borderId="6" xfId="0" applyNumberFormat="1" applyFont="1" applyBorder="1" applyAlignment="1">
      <alignment wrapText="1"/>
    </xf>
    <xf numFmtId="1" fontId="5" fillId="2" borderId="6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" fontId="5" fillId="0" borderId="14" xfId="0" applyNumberFormat="1" applyFont="1" applyBorder="1" applyAlignment="1">
      <alignment wrapText="1"/>
    </xf>
    <xf numFmtId="1" fontId="5" fillId="2" borderId="14" xfId="0" applyNumberFormat="1" applyFont="1" applyFill="1" applyBorder="1" applyAlignment="1">
      <alignment wrapText="1"/>
    </xf>
    <xf numFmtId="1" fontId="5" fillId="0" borderId="5" xfId="0" applyNumberFormat="1" applyFont="1" applyBorder="1" applyAlignment="1">
      <alignment wrapText="1"/>
    </xf>
    <xf numFmtId="1" fontId="5" fillId="2" borderId="5" xfId="0" applyNumberFormat="1" applyFont="1" applyFill="1" applyBorder="1" applyAlignment="1">
      <alignment wrapText="1"/>
    </xf>
    <xf numFmtId="0" fontId="4" fillId="0" borderId="8" xfId="0" applyFont="1" applyBorder="1" applyAlignment="1">
      <alignment horizontal="center" wrapText="1"/>
    </xf>
    <xf numFmtId="1" fontId="4" fillId="2" borderId="8" xfId="0" applyNumberFormat="1" applyFont="1" applyFill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wrapText="1"/>
    </xf>
    <xf numFmtId="1" fontId="4" fillId="2" borderId="18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49" fontId="5" fillId="2" borderId="11" xfId="0" applyNumberFormat="1" applyFont="1" applyFill="1" applyBorder="1" applyAlignment="1" applyProtection="1">
      <alignment horizontal="left" vertical="center" wrapText="1"/>
      <protection hidden="1"/>
    </xf>
    <xf numFmtId="49" fontId="5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zoomScaleNormal="100" workbookViewId="0">
      <selection activeCell="H1" sqref="H1:AC1048576"/>
    </sheetView>
  </sheetViews>
  <sheetFormatPr defaultColWidth="9" defaultRowHeight="30" customHeight="1" x14ac:dyDescent="0.25"/>
  <cols>
    <col min="1" max="1" width="4.625" style="3" customWidth="1"/>
    <col min="2" max="2" width="43.75" style="4" customWidth="1"/>
    <col min="3" max="3" width="5.875" style="1" customWidth="1"/>
    <col min="4" max="4" width="10.125" style="8" customWidth="1"/>
    <col min="5" max="5" width="11.25" style="4" bestFit="1" customWidth="1"/>
    <col min="6" max="6" width="10.25" style="4" customWidth="1"/>
    <col min="7" max="7" width="8.875" style="4" customWidth="1"/>
    <col min="8" max="16384" width="9" style="4"/>
  </cols>
  <sheetData>
    <row r="1" spans="1:7" ht="18" customHeight="1" x14ac:dyDescent="0.25">
      <c r="D1" s="5" t="s">
        <v>31</v>
      </c>
    </row>
    <row r="2" spans="1:7" ht="18" customHeight="1" x14ac:dyDescent="0.25">
      <c r="D2" s="5" t="s">
        <v>0</v>
      </c>
      <c r="E2" s="5"/>
      <c r="F2" s="5"/>
      <c r="G2" s="5"/>
    </row>
    <row r="3" spans="1:7" ht="18" customHeight="1" x14ac:dyDescent="0.25">
      <c r="D3" s="5" t="s">
        <v>56</v>
      </c>
      <c r="E3" s="5"/>
      <c r="F3" s="5"/>
      <c r="G3" s="5"/>
    </row>
    <row r="4" spans="1:7" ht="18" customHeight="1" x14ac:dyDescent="0.25">
      <c r="D4" s="81" t="s">
        <v>83</v>
      </c>
      <c r="E4" s="81"/>
      <c r="F4" s="81"/>
      <c r="G4" s="81"/>
    </row>
    <row r="5" spans="1:7" ht="18" customHeight="1" x14ac:dyDescent="0.25">
      <c r="D5" s="37" t="s">
        <v>37</v>
      </c>
    </row>
    <row r="6" spans="1:7" ht="14.45" hidden="1" customHeight="1" x14ac:dyDescent="0.25">
      <c r="D6" s="31"/>
    </row>
    <row r="7" spans="1:7" ht="36.75" customHeight="1" x14ac:dyDescent="0.25">
      <c r="A7" s="88" t="s">
        <v>32</v>
      </c>
      <c r="B7" s="88"/>
      <c r="C7" s="88"/>
      <c r="D7" s="88"/>
      <c r="E7" s="88"/>
      <c r="F7" s="88"/>
      <c r="G7" s="88"/>
    </row>
    <row r="8" spans="1:7" ht="18" customHeight="1" x14ac:dyDescent="0.25">
      <c r="G8" s="2" t="s">
        <v>28</v>
      </c>
    </row>
    <row r="9" spans="1:7" ht="15.75" customHeight="1" x14ac:dyDescent="0.25">
      <c r="A9" s="84" t="s">
        <v>1</v>
      </c>
      <c r="B9" s="84" t="s">
        <v>45</v>
      </c>
      <c r="C9" s="84" t="s">
        <v>2</v>
      </c>
      <c r="D9" s="85" t="s">
        <v>11</v>
      </c>
      <c r="E9" s="92" t="s">
        <v>3</v>
      </c>
      <c r="F9" s="92"/>
      <c r="G9" s="85" t="s">
        <v>13</v>
      </c>
    </row>
    <row r="10" spans="1:7" ht="30" customHeight="1" x14ac:dyDescent="0.25">
      <c r="A10" s="84"/>
      <c r="B10" s="84"/>
      <c r="C10" s="84"/>
      <c r="D10" s="86"/>
      <c r="E10" s="85" t="s">
        <v>4</v>
      </c>
      <c r="F10" s="93" t="s">
        <v>23</v>
      </c>
      <c r="G10" s="86"/>
    </row>
    <row r="11" spans="1:7" ht="15.75" customHeight="1" x14ac:dyDescent="0.25">
      <c r="A11" s="84"/>
      <c r="B11" s="84"/>
      <c r="C11" s="84"/>
      <c r="D11" s="87"/>
      <c r="E11" s="87"/>
      <c r="F11" s="93"/>
      <c r="G11" s="87"/>
    </row>
    <row r="12" spans="1:7" ht="1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s="8" customFormat="1" ht="27" customHeight="1" x14ac:dyDescent="0.25">
      <c r="A13" s="20" t="s">
        <v>15</v>
      </c>
      <c r="B13" s="94" t="s">
        <v>43</v>
      </c>
      <c r="C13" s="95"/>
      <c r="D13" s="16">
        <f>E13+G13</f>
        <v>42700</v>
      </c>
      <c r="E13" s="16">
        <f>SUM(E14:E14)</f>
        <v>42700</v>
      </c>
      <c r="F13" s="16">
        <f>SUM(F14:F14)</f>
        <v>27480</v>
      </c>
      <c r="G13" s="16">
        <f>SUM(G14:G14)</f>
        <v>0</v>
      </c>
    </row>
    <row r="14" spans="1:7" s="8" customFormat="1" ht="19.899999999999999" customHeight="1" thickBot="1" x14ac:dyDescent="0.3">
      <c r="A14" s="43"/>
      <c r="B14" s="23" t="s">
        <v>12</v>
      </c>
      <c r="C14" s="22">
        <v>1</v>
      </c>
      <c r="D14" s="41">
        <f>+E14+G14</f>
        <v>42700</v>
      </c>
      <c r="E14" s="41">
        <v>42700</v>
      </c>
      <c r="F14" s="24">
        <v>27480</v>
      </c>
      <c r="G14" s="44">
        <v>0</v>
      </c>
    </row>
    <row r="15" spans="1:7" s="8" customFormat="1" ht="30" customHeight="1" x14ac:dyDescent="0.25">
      <c r="A15" s="21" t="s">
        <v>16</v>
      </c>
      <c r="B15" s="79" t="s">
        <v>42</v>
      </c>
      <c r="C15" s="80"/>
      <c r="D15" s="15">
        <f>E15+G15</f>
        <v>21000</v>
      </c>
      <c r="E15" s="19">
        <f>SUM(E16:E18)</f>
        <v>21000</v>
      </c>
      <c r="F15" s="19">
        <f>SUM(F16:F18)</f>
        <v>20700</v>
      </c>
      <c r="G15" s="11">
        <f>SUM(G16:G18)</f>
        <v>0</v>
      </c>
    </row>
    <row r="16" spans="1:7" ht="20.100000000000001" customHeight="1" x14ac:dyDescent="0.25">
      <c r="A16" s="6"/>
      <c r="B16" s="7" t="s">
        <v>6</v>
      </c>
      <c r="C16" s="6">
        <v>1</v>
      </c>
      <c r="D16" s="35">
        <f t="shared" ref="D16:D47" si="0">E16+G16</f>
        <v>9790</v>
      </c>
      <c r="E16" s="17">
        <v>9790</v>
      </c>
      <c r="F16" s="17">
        <v>9650</v>
      </c>
      <c r="G16" s="13">
        <v>0</v>
      </c>
    </row>
    <row r="17" spans="1:7" ht="20.100000000000001" customHeight="1" x14ac:dyDescent="0.25">
      <c r="A17" s="6"/>
      <c r="B17" s="7" t="s">
        <v>5</v>
      </c>
      <c r="C17" s="6">
        <v>1</v>
      </c>
      <c r="D17" s="35">
        <f t="shared" si="0"/>
        <v>8825</v>
      </c>
      <c r="E17" s="17">
        <v>8825</v>
      </c>
      <c r="F17" s="17">
        <v>8700</v>
      </c>
      <c r="G17" s="13">
        <v>0</v>
      </c>
    </row>
    <row r="18" spans="1:7" ht="19.899999999999999" customHeight="1" thickBot="1" x14ac:dyDescent="0.3">
      <c r="A18" s="22"/>
      <c r="B18" s="23" t="s">
        <v>10</v>
      </c>
      <c r="C18" s="22">
        <v>1</v>
      </c>
      <c r="D18" s="41">
        <f t="shared" si="0"/>
        <v>2385</v>
      </c>
      <c r="E18" s="24">
        <v>2385</v>
      </c>
      <c r="F18" s="24">
        <v>2350</v>
      </c>
      <c r="G18" s="25">
        <v>0</v>
      </c>
    </row>
    <row r="19" spans="1:7" s="8" customFormat="1" ht="27" customHeight="1" x14ac:dyDescent="0.25">
      <c r="A19" s="21" t="s">
        <v>17</v>
      </c>
      <c r="B19" s="75" t="s">
        <v>33</v>
      </c>
      <c r="C19" s="76"/>
      <c r="D19" s="15">
        <f t="shared" si="0"/>
        <v>19077</v>
      </c>
      <c r="E19" s="19">
        <f>E20</f>
        <v>0</v>
      </c>
      <c r="F19" s="19">
        <f>F20</f>
        <v>0</v>
      </c>
      <c r="G19" s="15">
        <f>G20</f>
        <v>19077</v>
      </c>
    </row>
    <row r="20" spans="1:7" ht="19.899999999999999" customHeight="1" thickBot="1" x14ac:dyDescent="0.3">
      <c r="A20" s="22"/>
      <c r="B20" s="23" t="s">
        <v>5</v>
      </c>
      <c r="C20" s="22">
        <v>1</v>
      </c>
      <c r="D20" s="41">
        <f t="shared" si="0"/>
        <v>19077</v>
      </c>
      <c r="E20" s="24">
        <v>0</v>
      </c>
      <c r="F20" s="24">
        <v>0</v>
      </c>
      <c r="G20" s="41">
        <v>19077</v>
      </c>
    </row>
    <row r="21" spans="1:7" ht="30.6" customHeight="1" x14ac:dyDescent="0.25">
      <c r="A21" s="21" t="s">
        <v>18</v>
      </c>
      <c r="B21" s="75" t="s">
        <v>39</v>
      </c>
      <c r="C21" s="76"/>
      <c r="D21" s="15">
        <f>E21+G21</f>
        <v>83400</v>
      </c>
      <c r="E21" s="19">
        <f>+E22+E23+E24+E25+E26</f>
        <v>83400</v>
      </c>
      <c r="F21" s="19">
        <f>F22</f>
        <v>2465</v>
      </c>
      <c r="G21" s="11">
        <f>G22</f>
        <v>0</v>
      </c>
    </row>
    <row r="22" spans="1:7" ht="19.899999999999999" customHeight="1" x14ac:dyDescent="0.25">
      <c r="A22" s="40"/>
      <c r="B22" s="33" t="s">
        <v>22</v>
      </c>
      <c r="C22" s="40">
        <v>1</v>
      </c>
      <c r="D22" s="35">
        <f>E22+G22</f>
        <v>59244</v>
      </c>
      <c r="E22" s="17">
        <v>59244</v>
      </c>
      <c r="F22" s="17">
        <v>2465</v>
      </c>
      <c r="G22" s="13">
        <v>0</v>
      </c>
    </row>
    <row r="23" spans="1:7" s="8" customFormat="1" ht="19.899999999999999" customHeight="1" x14ac:dyDescent="0.25">
      <c r="A23" s="21"/>
      <c r="B23" s="10" t="s">
        <v>5</v>
      </c>
      <c r="C23" s="9">
        <v>1</v>
      </c>
      <c r="D23" s="46">
        <f t="shared" si="0"/>
        <v>1056</v>
      </c>
      <c r="E23" s="29">
        <v>1056</v>
      </c>
      <c r="F23" s="29">
        <f>F24</f>
        <v>0</v>
      </c>
      <c r="G23" s="12">
        <f>G24</f>
        <v>0</v>
      </c>
    </row>
    <row r="24" spans="1:7" ht="19.899999999999999" customHeight="1" x14ac:dyDescent="0.25">
      <c r="A24" s="40"/>
      <c r="B24" s="10" t="s">
        <v>6</v>
      </c>
      <c r="C24" s="40">
        <v>1</v>
      </c>
      <c r="D24" s="35">
        <f t="shared" si="0"/>
        <v>17556</v>
      </c>
      <c r="E24" s="17">
        <v>17556</v>
      </c>
      <c r="F24" s="45">
        <v>0</v>
      </c>
      <c r="G24" s="13">
        <v>0</v>
      </c>
    </row>
    <row r="25" spans="1:7" s="8" customFormat="1" ht="19.899999999999999" customHeight="1" x14ac:dyDescent="0.25">
      <c r="A25" s="21"/>
      <c r="B25" s="10" t="s">
        <v>34</v>
      </c>
      <c r="C25" s="9">
        <v>1</v>
      </c>
      <c r="D25" s="46">
        <f t="shared" si="0"/>
        <v>4488</v>
      </c>
      <c r="E25" s="29">
        <v>4488</v>
      </c>
      <c r="F25" s="19">
        <f>F26</f>
        <v>0</v>
      </c>
      <c r="G25" s="11">
        <f>G26</f>
        <v>0</v>
      </c>
    </row>
    <row r="26" spans="1:7" ht="19.899999999999999" customHeight="1" thickBot="1" x14ac:dyDescent="0.3">
      <c r="A26" s="22"/>
      <c r="B26" s="34" t="s">
        <v>10</v>
      </c>
      <c r="C26" s="22">
        <v>1</v>
      </c>
      <c r="D26" s="41">
        <f t="shared" si="0"/>
        <v>1056</v>
      </c>
      <c r="E26" s="24">
        <v>1056</v>
      </c>
      <c r="F26" s="18">
        <v>0</v>
      </c>
      <c r="G26" s="25">
        <v>0</v>
      </c>
    </row>
    <row r="27" spans="1:7" s="8" customFormat="1" ht="19.899999999999999" customHeight="1" x14ac:dyDescent="0.25">
      <c r="A27" s="21" t="s">
        <v>19</v>
      </c>
      <c r="B27" s="75" t="s">
        <v>35</v>
      </c>
      <c r="C27" s="76"/>
      <c r="D27" s="15">
        <f t="shared" si="0"/>
        <v>45900</v>
      </c>
      <c r="E27" s="19">
        <f>SUM(E28:E33)</f>
        <v>45900</v>
      </c>
      <c r="F27" s="19">
        <f>F28</f>
        <v>0</v>
      </c>
      <c r="G27" s="11">
        <f>G28</f>
        <v>0</v>
      </c>
    </row>
    <row r="28" spans="1:7" ht="19.899999999999999" customHeight="1" x14ac:dyDescent="0.25">
      <c r="A28" s="38"/>
      <c r="B28" s="10" t="s">
        <v>36</v>
      </c>
      <c r="C28" s="40">
        <v>1</v>
      </c>
      <c r="D28" s="35">
        <f t="shared" si="0"/>
        <v>500</v>
      </c>
      <c r="E28" s="17">
        <f>540-40</f>
        <v>500</v>
      </c>
      <c r="F28" s="17">
        <v>0</v>
      </c>
      <c r="G28" s="13">
        <v>0</v>
      </c>
    </row>
    <row r="29" spans="1:7" s="8" customFormat="1" ht="19.899999999999999" customHeight="1" x14ac:dyDescent="0.25">
      <c r="A29" s="21"/>
      <c r="B29" s="10" t="s">
        <v>8</v>
      </c>
      <c r="C29" s="9">
        <v>1</v>
      </c>
      <c r="D29" s="46">
        <f t="shared" si="0"/>
        <v>11300</v>
      </c>
      <c r="E29" s="29">
        <f>11100+200</f>
        <v>11300</v>
      </c>
      <c r="F29" s="29">
        <v>0</v>
      </c>
      <c r="G29" s="12">
        <f>SUM(G30:G31)</f>
        <v>0</v>
      </c>
    </row>
    <row r="30" spans="1:7" ht="19.899999999999999" customHeight="1" x14ac:dyDescent="0.25">
      <c r="A30" s="30"/>
      <c r="B30" s="10" t="s">
        <v>24</v>
      </c>
      <c r="C30" s="40">
        <v>1</v>
      </c>
      <c r="D30" s="35">
        <f t="shared" si="0"/>
        <v>8500</v>
      </c>
      <c r="E30" s="17">
        <f>8550-50</f>
        <v>8500</v>
      </c>
      <c r="F30" s="17">
        <v>0</v>
      </c>
      <c r="G30" s="13">
        <v>0</v>
      </c>
    </row>
    <row r="31" spans="1:7" ht="19.899999999999999" customHeight="1" x14ac:dyDescent="0.25">
      <c r="A31" s="40"/>
      <c r="B31" s="10" t="s">
        <v>9</v>
      </c>
      <c r="C31" s="40">
        <v>1</v>
      </c>
      <c r="D31" s="35">
        <f>E31+G31</f>
        <v>20480</v>
      </c>
      <c r="E31" s="17">
        <f>20780-300</f>
        <v>20480</v>
      </c>
      <c r="F31" s="17">
        <v>0</v>
      </c>
      <c r="G31" s="13">
        <v>0</v>
      </c>
    </row>
    <row r="32" spans="1:7" s="8" customFormat="1" ht="19.899999999999999" customHeight="1" x14ac:dyDescent="0.25">
      <c r="A32" s="21"/>
      <c r="B32" s="10" t="s">
        <v>25</v>
      </c>
      <c r="C32" s="9">
        <v>1</v>
      </c>
      <c r="D32" s="46">
        <f t="shared" si="0"/>
        <v>3200</v>
      </c>
      <c r="E32" s="29">
        <f>3210-10</f>
        <v>3200</v>
      </c>
      <c r="F32" s="29">
        <v>0</v>
      </c>
      <c r="G32" s="11">
        <f>SUM(G33:G33)</f>
        <v>0</v>
      </c>
    </row>
    <row r="33" spans="1:7" ht="19.899999999999999" customHeight="1" thickBot="1" x14ac:dyDescent="0.3">
      <c r="A33" s="22"/>
      <c r="B33" s="23" t="s">
        <v>30</v>
      </c>
      <c r="C33" s="22">
        <v>1</v>
      </c>
      <c r="D33" s="41">
        <f t="shared" si="0"/>
        <v>1920</v>
      </c>
      <c r="E33" s="24">
        <v>1920</v>
      </c>
      <c r="F33" s="24">
        <v>0</v>
      </c>
      <c r="G33" s="25">
        <v>0</v>
      </c>
    </row>
    <row r="34" spans="1:7" s="8" customFormat="1" ht="27.6" customHeight="1" x14ac:dyDescent="0.25">
      <c r="A34" s="21" t="s">
        <v>29</v>
      </c>
      <c r="B34" s="75" t="s">
        <v>41</v>
      </c>
      <c r="C34" s="76"/>
      <c r="D34" s="15">
        <f t="shared" si="0"/>
        <v>7449</v>
      </c>
      <c r="E34" s="19">
        <f>SUM(E35:E39)</f>
        <v>7449</v>
      </c>
      <c r="F34" s="19">
        <f>SUM(F35:F39)</f>
        <v>7340</v>
      </c>
      <c r="G34" s="11">
        <f>SUM(G35:G39)</f>
        <v>0</v>
      </c>
    </row>
    <row r="35" spans="1:7" ht="19.899999999999999" customHeight="1" x14ac:dyDescent="0.25">
      <c r="A35" s="40"/>
      <c r="B35" s="10" t="s">
        <v>8</v>
      </c>
      <c r="C35" s="40">
        <v>1</v>
      </c>
      <c r="D35" s="35">
        <f t="shared" si="0"/>
        <v>2841</v>
      </c>
      <c r="E35" s="17">
        <f>1759+1082</f>
        <v>2841</v>
      </c>
      <c r="F35" s="17">
        <f>1733+1067</f>
        <v>2800</v>
      </c>
      <c r="G35" s="13">
        <v>0</v>
      </c>
    </row>
    <row r="36" spans="1:7" ht="19.899999999999999" customHeight="1" x14ac:dyDescent="0.25">
      <c r="A36" s="40"/>
      <c r="B36" s="10" t="s">
        <v>24</v>
      </c>
      <c r="C36" s="40">
        <v>1</v>
      </c>
      <c r="D36" s="35">
        <f t="shared" si="0"/>
        <v>1370</v>
      </c>
      <c r="E36" s="17">
        <f>1151+219</f>
        <v>1370</v>
      </c>
      <c r="F36" s="17">
        <f>1133+216</f>
        <v>1349</v>
      </c>
      <c r="G36" s="47">
        <v>0</v>
      </c>
    </row>
    <row r="37" spans="1:7" ht="19.899999999999999" customHeight="1" x14ac:dyDescent="0.25">
      <c r="A37" s="40"/>
      <c r="B37" s="10" t="s">
        <v>9</v>
      </c>
      <c r="C37" s="40">
        <v>1</v>
      </c>
      <c r="D37" s="35">
        <f t="shared" si="0"/>
        <v>2578</v>
      </c>
      <c r="E37" s="17">
        <f>2578</f>
        <v>2578</v>
      </c>
      <c r="F37" s="17">
        <f>2541</f>
        <v>2541</v>
      </c>
      <c r="G37" s="47">
        <v>0</v>
      </c>
    </row>
    <row r="38" spans="1:7" ht="19.899999999999999" customHeight="1" x14ac:dyDescent="0.25">
      <c r="A38" s="40"/>
      <c r="B38" s="10" t="s">
        <v>25</v>
      </c>
      <c r="C38" s="40">
        <v>1</v>
      </c>
      <c r="D38" s="35">
        <f>E38+G38</f>
        <v>399</v>
      </c>
      <c r="E38" s="17">
        <v>399</v>
      </c>
      <c r="F38" s="17">
        <v>393</v>
      </c>
      <c r="G38" s="13">
        <v>0</v>
      </c>
    </row>
    <row r="39" spans="1:7" ht="19.899999999999999" customHeight="1" thickBot="1" x14ac:dyDescent="0.3">
      <c r="A39" s="26"/>
      <c r="B39" s="23" t="s">
        <v>30</v>
      </c>
      <c r="C39" s="26">
        <v>1</v>
      </c>
      <c r="D39" s="50">
        <f t="shared" si="0"/>
        <v>261</v>
      </c>
      <c r="E39" s="27">
        <v>261</v>
      </c>
      <c r="F39" s="27">
        <v>257</v>
      </c>
      <c r="G39" s="28">
        <v>0</v>
      </c>
    </row>
    <row r="40" spans="1:7" s="8" customFormat="1" ht="30.6" customHeight="1" x14ac:dyDescent="0.25">
      <c r="A40" s="21" t="s">
        <v>20</v>
      </c>
      <c r="B40" s="75" t="s">
        <v>38</v>
      </c>
      <c r="C40" s="76"/>
      <c r="D40" s="15">
        <f t="shared" si="0"/>
        <v>102300</v>
      </c>
      <c r="E40" s="19">
        <f>SUM(E41:E42)</f>
        <v>102300</v>
      </c>
      <c r="F40" s="19">
        <f>SUM(F41:F42)</f>
        <v>16160</v>
      </c>
      <c r="G40" s="15">
        <f>SUM(G41:G42)</f>
        <v>0</v>
      </c>
    </row>
    <row r="41" spans="1:7" ht="19.899999999999999" customHeight="1" x14ac:dyDescent="0.25">
      <c r="A41" s="6"/>
      <c r="B41" s="33" t="s">
        <v>22</v>
      </c>
      <c r="C41" s="6">
        <v>4</v>
      </c>
      <c r="D41" s="35">
        <f t="shared" si="0"/>
        <v>87900</v>
      </c>
      <c r="E41" s="17">
        <f>84000+3900</f>
        <v>87900</v>
      </c>
      <c r="F41" s="17">
        <v>3840</v>
      </c>
      <c r="G41" s="13"/>
    </row>
    <row r="42" spans="1:7" ht="19.899999999999999" customHeight="1" thickBot="1" x14ac:dyDescent="0.3">
      <c r="A42" s="22"/>
      <c r="B42" s="23" t="s">
        <v>26</v>
      </c>
      <c r="C42" s="22">
        <v>4</v>
      </c>
      <c r="D42" s="41">
        <f t="shared" si="0"/>
        <v>14400</v>
      </c>
      <c r="E42" s="24">
        <v>14400</v>
      </c>
      <c r="F42" s="24">
        <v>12320</v>
      </c>
      <c r="G42" s="41">
        <v>0</v>
      </c>
    </row>
    <row r="43" spans="1:7" s="8" customFormat="1" ht="31.9" customHeight="1" x14ac:dyDescent="0.25">
      <c r="A43" s="21" t="s">
        <v>21</v>
      </c>
      <c r="B43" s="75" t="s">
        <v>40</v>
      </c>
      <c r="C43" s="76"/>
      <c r="D43" s="15">
        <f t="shared" si="0"/>
        <v>7100</v>
      </c>
      <c r="E43" s="19">
        <f>SUM(E44:E44)</f>
        <v>7100</v>
      </c>
      <c r="F43" s="19">
        <f>SUM(F44:F44)</f>
        <v>7000</v>
      </c>
      <c r="G43" s="15">
        <f>SUM(G44:G44)</f>
        <v>0</v>
      </c>
    </row>
    <row r="44" spans="1:7" ht="19.899999999999999" customHeight="1" thickBot="1" x14ac:dyDescent="0.3">
      <c r="A44" s="22"/>
      <c r="B44" s="23" t="s">
        <v>7</v>
      </c>
      <c r="C44" s="22">
        <v>4</v>
      </c>
      <c r="D44" s="41">
        <f>E44+G44</f>
        <v>7100</v>
      </c>
      <c r="E44" s="24">
        <f>14300-7200</f>
        <v>7100</v>
      </c>
      <c r="F44" s="24">
        <f>14100-7100</f>
        <v>7000</v>
      </c>
      <c r="G44" s="41">
        <v>0</v>
      </c>
    </row>
    <row r="45" spans="1:7" ht="51.75" customHeight="1" x14ac:dyDescent="0.25">
      <c r="A45" s="57" t="s">
        <v>57</v>
      </c>
      <c r="B45" s="52" t="s">
        <v>47</v>
      </c>
      <c r="C45" s="51"/>
      <c r="D45" s="15">
        <f>+E45+G45</f>
        <v>965000</v>
      </c>
      <c r="E45" s="19">
        <f>SUM(E46:E46)</f>
        <v>0</v>
      </c>
      <c r="F45" s="19">
        <f>SUM(F46:F46)</f>
        <v>0</v>
      </c>
      <c r="G45" s="15">
        <f>+G46</f>
        <v>965000</v>
      </c>
    </row>
    <row r="46" spans="1:7" ht="19.899999999999999" customHeight="1" thickBot="1" x14ac:dyDescent="0.3">
      <c r="A46" s="26"/>
      <c r="B46" s="33" t="s">
        <v>22</v>
      </c>
      <c r="C46" s="49">
        <v>2</v>
      </c>
      <c r="D46" s="41">
        <f>E46+G46</f>
        <v>965000</v>
      </c>
      <c r="E46" s="24">
        <v>0</v>
      </c>
      <c r="F46" s="24">
        <v>0</v>
      </c>
      <c r="G46" s="41">
        <v>965000</v>
      </c>
    </row>
    <row r="47" spans="1:7" s="8" customFormat="1" ht="42.75" customHeight="1" x14ac:dyDescent="0.25">
      <c r="A47" s="32" t="s">
        <v>46</v>
      </c>
      <c r="B47" s="75" t="s">
        <v>44</v>
      </c>
      <c r="C47" s="76"/>
      <c r="D47" s="15">
        <f t="shared" si="0"/>
        <v>9015</v>
      </c>
      <c r="E47" s="19">
        <f>SUM(E48:E48)</f>
        <v>0</v>
      </c>
      <c r="F47" s="19">
        <f>SUM(F48:F48)</f>
        <v>0</v>
      </c>
      <c r="G47" s="15">
        <f>SUM(G48:G48)</f>
        <v>9015</v>
      </c>
    </row>
    <row r="48" spans="1:7" ht="19.899999999999999" customHeight="1" thickBot="1" x14ac:dyDescent="0.3">
      <c r="A48" s="42"/>
      <c r="B48" s="34" t="s">
        <v>22</v>
      </c>
      <c r="C48" s="22">
        <v>2</v>
      </c>
      <c r="D48" s="41">
        <f>E48+G48</f>
        <v>9015</v>
      </c>
      <c r="E48" s="24">
        <v>0</v>
      </c>
      <c r="F48" s="24">
        <v>0</v>
      </c>
      <c r="G48" s="41">
        <v>9015</v>
      </c>
    </row>
    <row r="49" spans="1:7" ht="46.5" customHeight="1" x14ac:dyDescent="0.25">
      <c r="A49" s="32" t="s">
        <v>48</v>
      </c>
      <c r="B49" s="82" t="s">
        <v>49</v>
      </c>
      <c r="C49" s="82"/>
      <c r="D49" s="15">
        <f>+D50</f>
        <v>1027000</v>
      </c>
      <c r="E49" s="19">
        <f>+E50</f>
        <v>427000</v>
      </c>
      <c r="F49" s="19">
        <v>0</v>
      </c>
      <c r="G49" s="15">
        <f>+G50</f>
        <v>600000</v>
      </c>
    </row>
    <row r="50" spans="1:7" ht="19.899999999999999" customHeight="1" thickBot="1" x14ac:dyDescent="0.3">
      <c r="A50" s="42"/>
      <c r="B50" s="34" t="s">
        <v>22</v>
      </c>
      <c r="C50" s="22">
        <v>3</v>
      </c>
      <c r="D50" s="41">
        <f>E50+G50</f>
        <v>1027000</v>
      </c>
      <c r="E50" s="24">
        <v>427000</v>
      </c>
      <c r="F50" s="24">
        <v>0</v>
      </c>
      <c r="G50" s="41">
        <v>600000</v>
      </c>
    </row>
    <row r="51" spans="1:7" ht="27" customHeight="1" x14ac:dyDescent="0.25">
      <c r="A51" s="32" t="s">
        <v>50</v>
      </c>
      <c r="B51" s="77" t="s">
        <v>51</v>
      </c>
      <c r="C51" s="78"/>
      <c r="D51" s="15">
        <f>+E51+G51</f>
        <v>28489</v>
      </c>
      <c r="E51" s="19">
        <f>+E52+E53+E54+E55</f>
        <v>28489</v>
      </c>
      <c r="F51" s="19">
        <f t="shared" ref="F51:G51" si="1">+F52+F53+F54+F55</f>
        <v>27977</v>
      </c>
      <c r="G51" s="19">
        <f t="shared" si="1"/>
        <v>0</v>
      </c>
    </row>
    <row r="52" spans="1:7" ht="20.100000000000001" customHeight="1" x14ac:dyDescent="0.25">
      <c r="A52" s="55"/>
      <c r="B52" s="10" t="s">
        <v>36</v>
      </c>
      <c r="C52" s="48">
        <v>1</v>
      </c>
      <c r="D52" s="35">
        <f>E52+G52</f>
        <v>6437</v>
      </c>
      <c r="E52" s="17">
        <v>6437</v>
      </c>
      <c r="F52" s="17">
        <v>6300</v>
      </c>
      <c r="G52" s="35">
        <v>0</v>
      </c>
    </row>
    <row r="53" spans="1:7" ht="19.899999999999999" customHeight="1" x14ac:dyDescent="0.25">
      <c r="A53" s="55"/>
      <c r="B53" s="33" t="s">
        <v>53</v>
      </c>
      <c r="C53" s="48">
        <v>1</v>
      </c>
      <c r="D53" s="35">
        <f t="shared" ref="D53:D55" si="2">E53+G53</f>
        <v>6890</v>
      </c>
      <c r="E53" s="17">
        <v>6890</v>
      </c>
      <c r="F53" s="17">
        <v>6792</v>
      </c>
      <c r="G53" s="35">
        <v>0</v>
      </c>
    </row>
    <row r="54" spans="1:7" ht="19.899999999999999" customHeight="1" x14ac:dyDescent="0.25">
      <c r="A54" s="55"/>
      <c r="B54" s="33" t="s">
        <v>52</v>
      </c>
      <c r="C54" s="48">
        <v>1</v>
      </c>
      <c r="D54" s="35">
        <f t="shared" si="2"/>
        <v>6751</v>
      </c>
      <c r="E54" s="17">
        <v>6751</v>
      </c>
      <c r="F54" s="17">
        <v>6654</v>
      </c>
      <c r="G54" s="35">
        <v>0</v>
      </c>
    </row>
    <row r="55" spans="1:7" ht="19.899999999999999" customHeight="1" thickBot="1" x14ac:dyDescent="0.3">
      <c r="A55" s="42"/>
      <c r="B55" s="23" t="s">
        <v>9</v>
      </c>
      <c r="C55" s="22">
        <v>1</v>
      </c>
      <c r="D55" s="41">
        <f t="shared" si="2"/>
        <v>8411</v>
      </c>
      <c r="E55" s="24">
        <v>8411</v>
      </c>
      <c r="F55" s="24">
        <v>8231</v>
      </c>
      <c r="G55" s="41">
        <v>0</v>
      </c>
    </row>
    <row r="56" spans="1:7" ht="27" customHeight="1" x14ac:dyDescent="0.25">
      <c r="A56" s="32" t="s">
        <v>54</v>
      </c>
      <c r="B56" s="77" t="s">
        <v>55</v>
      </c>
      <c r="C56" s="78"/>
      <c r="D56" s="15">
        <f>+E56</f>
        <v>70086</v>
      </c>
      <c r="E56" s="19">
        <f>+E57</f>
        <v>70086</v>
      </c>
      <c r="F56" s="19">
        <v>0</v>
      </c>
      <c r="G56" s="15">
        <v>0</v>
      </c>
    </row>
    <row r="57" spans="1:7" ht="19.899999999999999" customHeight="1" thickBot="1" x14ac:dyDescent="0.3">
      <c r="A57" s="42"/>
      <c r="B57" s="34" t="s">
        <v>22</v>
      </c>
      <c r="C57" s="22">
        <v>4</v>
      </c>
      <c r="D57" s="41">
        <f>+E57</f>
        <v>70086</v>
      </c>
      <c r="E57" s="24">
        <v>70086</v>
      </c>
      <c r="F57" s="24">
        <v>0</v>
      </c>
      <c r="G57" s="41">
        <v>0</v>
      </c>
    </row>
    <row r="58" spans="1:7" ht="66" customHeight="1" x14ac:dyDescent="0.25">
      <c r="A58" s="32" t="s">
        <v>58</v>
      </c>
      <c r="B58" s="77" t="s">
        <v>59</v>
      </c>
      <c r="C58" s="78"/>
      <c r="D58" s="60">
        <f>+E58+G58</f>
        <v>74338</v>
      </c>
      <c r="E58" s="61">
        <f>SUM(E59:E77)</f>
        <v>70829</v>
      </c>
      <c r="F58" s="61">
        <f t="shared" ref="F58:G58" si="3">SUM(F59:F77)</f>
        <v>5440</v>
      </c>
      <c r="G58" s="61">
        <f t="shared" si="3"/>
        <v>3509</v>
      </c>
    </row>
    <row r="59" spans="1:7" ht="20.100000000000001" customHeight="1" x14ac:dyDescent="0.25">
      <c r="A59" s="55"/>
      <c r="B59" s="33" t="s">
        <v>22</v>
      </c>
      <c r="C59" s="56" t="s">
        <v>69</v>
      </c>
      <c r="D59" s="35">
        <f>+E59</f>
        <v>46208</v>
      </c>
      <c r="E59" s="17">
        <f>12220+12056+14163-3509+9208+2070</f>
        <v>46208</v>
      </c>
      <c r="F59" s="17">
        <f>3560+1880</f>
        <v>5440</v>
      </c>
      <c r="G59" s="35">
        <v>3509</v>
      </c>
    </row>
    <row r="60" spans="1:7" ht="20.100000000000001" customHeight="1" x14ac:dyDescent="0.25">
      <c r="A60" s="55"/>
      <c r="B60" s="10" t="s">
        <v>36</v>
      </c>
      <c r="C60" s="56">
        <v>1</v>
      </c>
      <c r="D60" s="35">
        <f t="shared" ref="D60:D77" si="4">+E60</f>
        <v>744</v>
      </c>
      <c r="E60" s="17">
        <f>441+303</f>
        <v>744</v>
      </c>
      <c r="F60" s="17">
        <v>0</v>
      </c>
      <c r="G60" s="35">
        <v>0</v>
      </c>
    </row>
    <row r="61" spans="1:7" ht="20.100000000000001" customHeight="1" x14ac:dyDescent="0.25">
      <c r="A61" s="55"/>
      <c r="B61" s="33" t="s">
        <v>53</v>
      </c>
      <c r="C61" s="56">
        <v>1</v>
      </c>
      <c r="D61" s="35">
        <f t="shared" si="4"/>
        <v>729</v>
      </c>
      <c r="E61" s="17">
        <v>729</v>
      </c>
      <c r="F61" s="17">
        <v>0</v>
      </c>
      <c r="G61" s="35">
        <v>0</v>
      </c>
    </row>
    <row r="62" spans="1:7" ht="20.100000000000001" customHeight="1" x14ac:dyDescent="0.25">
      <c r="A62" s="55"/>
      <c r="B62" s="33" t="s">
        <v>52</v>
      </c>
      <c r="C62" s="56">
        <v>1</v>
      </c>
      <c r="D62" s="35">
        <f t="shared" si="4"/>
        <v>405</v>
      </c>
      <c r="E62" s="17">
        <f>251+154</f>
        <v>405</v>
      </c>
      <c r="F62" s="17">
        <v>0</v>
      </c>
      <c r="G62" s="35">
        <v>0</v>
      </c>
    </row>
    <row r="63" spans="1:7" ht="20.100000000000001" customHeight="1" x14ac:dyDescent="0.25">
      <c r="A63" s="55"/>
      <c r="B63" s="58" t="s">
        <v>60</v>
      </c>
      <c r="C63" s="56">
        <v>1</v>
      </c>
      <c r="D63" s="35">
        <f t="shared" si="4"/>
        <v>634</v>
      </c>
      <c r="E63" s="17">
        <f>495+139</f>
        <v>634</v>
      </c>
      <c r="F63" s="17">
        <v>0</v>
      </c>
      <c r="G63" s="35">
        <v>0</v>
      </c>
    </row>
    <row r="64" spans="1:7" ht="20.100000000000001" customHeight="1" x14ac:dyDescent="0.25">
      <c r="A64" s="55"/>
      <c r="B64" s="58" t="s">
        <v>61</v>
      </c>
      <c r="C64" s="56">
        <v>1</v>
      </c>
      <c r="D64" s="35">
        <f t="shared" si="4"/>
        <v>2876</v>
      </c>
      <c r="E64" s="17">
        <f>2262+614</f>
        <v>2876</v>
      </c>
      <c r="F64" s="17">
        <v>0</v>
      </c>
      <c r="G64" s="35">
        <v>0</v>
      </c>
    </row>
    <row r="65" spans="1:7" ht="20.100000000000001" customHeight="1" x14ac:dyDescent="0.25">
      <c r="A65" s="55"/>
      <c r="B65" s="58" t="s">
        <v>9</v>
      </c>
      <c r="C65" s="56">
        <v>1</v>
      </c>
      <c r="D65" s="35">
        <f t="shared" si="4"/>
        <v>5812</v>
      </c>
      <c r="E65" s="17">
        <f>5480+145+187</f>
        <v>5812</v>
      </c>
      <c r="F65" s="17">
        <v>0</v>
      </c>
      <c r="G65" s="35">
        <v>0</v>
      </c>
    </row>
    <row r="66" spans="1:7" ht="20.100000000000001" customHeight="1" x14ac:dyDescent="0.25">
      <c r="A66" s="55"/>
      <c r="B66" s="58" t="s">
        <v>62</v>
      </c>
      <c r="C66" s="56">
        <v>1</v>
      </c>
      <c r="D66" s="35">
        <f t="shared" si="4"/>
        <v>1048</v>
      </c>
      <c r="E66" s="17">
        <f>631+417</f>
        <v>1048</v>
      </c>
      <c r="F66" s="17">
        <v>0</v>
      </c>
      <c r="G66" s="35">
        <v>0</v>
      </c>
    </row>
    <row r="67" spans="1:7" ht="20.100000000000001" customHeight="1" x14ac:dyDescent="0.25">
      <c r="A67" s="55"/>
      <c r="B67" s="58" t="s">
        <v>63</v>
      </c>
      <c r="C67" s="56">
        <v>1</v>
      </c>
      <c r="D67" s="35">
        <f t="shared" si="4"/>
        <v>865</v>
      </c>
      <c r="E67" s="17">
        <f>762+103</f>
        <v>865</v>
      </c>
      <c r="F67" s="17">
        <v>0</v>
      </c>
      <c r="G67" s="35">
        <v>0</v>
      </c>
    </row>
    <row r="68" spans="1:7" ht="30" customHeight="1" x14ac:dyDescent="0.25">
      <c r="A68" s="55"/>
      <c r="B68" s="73" t="s">
        <v>75</v>
      </c>
      <c r="C68" s="70">
        <v>1</v>
      </c>
      <c r="D68" s="35">
        <f t="shared" si="4"/>
        <v>52</v>
      </c>
      <c r="E68" s="17">
        <v>52</v>
      </c>
      <c r="F68" s="17">
        <v>0</v>
      </c>
      <c r="G68" s="35">
        <v>0</v>
      </c>
    </row>
    <row r="69" spans="1:7" ht="20.100000000000001" customHeight="1" x14ac:dyDescent="0.25">
      <c r="A69" s="55"/>
      <c r="B69" s="58" t="s">
        <v>64</v>
      </c>
      <c r="C69" s="56">
        <v>1</v>
      </c>
      <c r="D69" s="35">
        <f t="shared" si="4"/>
        <v>434</v>
      </c>
      <c r="E69" s="17">
        <f>434</f>
        <v>434</v>
      </c>
      <c r="F69" s="17">
        <v>0</v>
      </c>
      <c r="G69" s="35">
        <v>0</v>
      </c>
    </row>
    <row r="70" spans="1:7" ht="20.100000000000001" customHeight="1" x14ac:dyDescent="0.25">
      <c r="A70" s="55"/>
      <c r="B70" s="58" t="s">
        <v>65</v>
      </c>
      <c r="C70" s="56">
        <v>1</v>
      </c>
      <c r="D70" s="35">
        <f t="shared" si="4"/>
        <v>613</v>
      </c>
      <c r="E70" s="17">
        <f>578+35</f>
        <v>613</v>
      </c>
      <c r="F70" s="17">
        <v>0</v>
      </c>
      <c r="G70" s="35">
        <v>0</v>
      </c>
    </row>
    <row r="71" spans="1:7" ht="20.100000000000001" customHeight="1" x14ac:dyDescent="0.25">
      <c r="A71" s="55"/>
      <c r="B71" s="58" t="s">
        <v>26</v>
      </c>
      <c r="C71" s="56">
        <v>1</v>
      </c>
      <c r="D71" s="35">
        <f t="shared" si="4"/>
        <v>403</v>
      </c>
      <c r="E71" s="17">
        <v>403</v>
      </c>
      <c r="F71" s="17">
        <v>0</v>
      </c>
      <c r="G71" s="35">
        <v>0</v>
      </c>
    </row>
    <row r="72" spans="1:7" ht="20.100000000000001" customHeight="1" x14ac:dyDescent="0.25">
      <c r="A72" s="55"/>
      <c r="B72" s="58" t="s">
        <v>66</v>
      </c>
      <c r="C72" s="56">
        <v>1</v>
      </c>
      <c r="D72" s="35">
        <f t="shared" si="4"/>
        <v>270</v>
      </c>
      <c r="E72" s="17">
        <f>176+94</f>
        <v>270</v>
      </c>
      <c r="F72" s="17">
        <v>0</v>
      </c>
      <c r="G72" s="35">
        <v>0</v>
      </c>
    </row>
    <row r="73" spans="1:7" ht="20.100000000000001" customHeight="1" x14ac:dyDescent="0.25">
      <c r="A73" s="55"/>
      <c r="B73" s="58" t="s">
        <v>67</v>
      </c>
      <c r="C73" s="56">
        <v>4</v>
      </c>
      <c r="D73" s="35">
        <f t="shared" si="4"/>
        <v>1721</v>
      </c>
      <c r="E73" s="17">
        <v>1721</v>
      </c>
      <c r="F73" s="17">
        <v>0</v>
      </c>
      <c r="G73" s="35">
        <v>0</v>
      </c>
    </row>
    <row r="74" spans="1:7" ht="20.100000000000001" customHeight="1" x14ac:dyDescent="0.25">
      <c r="A74" s="55"/>
      <c r="B74" s="58" t="s">
        <v>5</v>
      </c>
      <c r="C74" s="56">
        <v>1</v>
      </c>
      <c r="D74" s="35">
        <f t="shared" si="4"/>
        <v>1311</v>
      </c>
      <c r="E74" s="17">
        <f>1001+310</f>
        <v>1311</v>
      </c>
      <c r="F74" s="17">
        <v>0</v>
      </c>
      <c r="G74" s="35">
        <v>0</v>
      </c>
    </row>
    <row r="75" spans="1:7" ht="20.100000000000001" customHeight="1" x14ac:dyDescent="0.25">
      <c r="A75" s="55"/>
      <c r="B75" s="58" t="s">
        <v>6</v>
      </c>
      <c r="C75" s="56">
        <v>1</v>
      </c>
      <c r="D75" s="35">
        <f t="shared" si="4"/>
        <v>2869</v>
      </c>
      <c r="E75" s="17">
        <f>2796+73</f>
        <v>2869</v>
      </c>
      <c r="F75" s="17">
        <v>0</v>
      </c>
      <c r="G75" s="35">
        <v>0</v>
      </c>
    </row>
    <row r="76" spans="1:7" ht="20.100000000000001" customHeight="1" x14ac:dyDescent="0.25">
      <c r="A76" s="55"/>
      <c r="B76" s="58" t="s">
        <v>68</v>
      </c>
      <c r="C76" s="56">
        <v>5</v>
      </c>
      <c r="D76" s="35">
        <f t="shared" si="4"/>
        <v>1687</v>
      </c>
      <c r="E76" s="17">
        <v>1687</v>
      </c>
      <c r="F76" s="17">
        <v>0</v>
      </c>
      <c r="G76" s="35">
        <v>0</v>
      </c>
    </row>
    <row r="77" spans="1:7" ht="20.100000000000001" customHeight="1" thickBot="1" x14ac:dyDescent="0.3">
      <c r="A77" s="42"/>
      <c r="B77" s="59" t="s">
        <v>7</v>
      </c>
      <c r="C77" s="56">
        <v>4</v>
      </c>
      <c r="D77" s="41">
        <f t="shared" si="4"/>
        <v>2148</v>
      </c>
      <c r="E77" s="24">
        <v>2148</v>
      </c>
      <c r="F77" s="24">
        <v>0</v>
      </c>
      <c r="G77" s="41">
        <v>0</v>
      </c>
    </row>
    <row r="78" spans="1:7" ht="27.75" customHeight="1" x14ac:dyDescent="0.25">
      <c r="A78" s="32" t="s">
        <v>71</v>
      </c>
      <c r="B78" s="77" t="s">
        <v>78</v>
      </c>
      <c r="C78" s="78"/>
      <c r="D78" s="15">
        <f>+E78</f>
        <v>11733</v>
      </c>
      <c r="E78" s="19">
        <f>+E79</f>
        <v>11733</v>
      </c>
      <c r="F78" s="19">
        <f>+F79</f>
        <v>234</v>
      </c>
      <c r="G78" s="15">
        <v>0</v>
      </c>
    </row>
    <row r="79" spans="1:7" ht="20.100000000000001" customHeight="1" thickBot="1" x14ac:dyDescent="0.3">
      <c r="A79" s="42"/>
      <c r="B79" s="34" t="s">
        <v>22</v>
      </c>
      <c r="C79" s="22">
        <v>5</v>
      </c>
      <c r="D79" s="41">
        <f>+E79</f>
        <v>11733</v>
      </c>
      <c r="E79" s="24">
        <v>11733</v>
      </c>
      <c r="F79" s="24">
        <v>234</v>
      </c>
      <c r="G79" s="41">
        <v>0</v>
      </c>
    </row>
    <row r="80" spans="1:7" ht="36.75" customHeight="1" x14ac:dyDescent="0.25">
      <c r="A80" s="32" t="s">
        <v>72</v>
      </c>
      <c r="B80" s="77" t="s">
        <v>70</v>
      </c>
      <c r="C80" s="78"/>
      <c r="D80" s="62">
        <f>+E80</f>
        <v>15167</v>
      </c>
      <c r="E80" s="63">
        <f>SUM(E81:E87)</f>
        <v>15167</v>
      </c>
      <c r="F80" s="63">
        <f>SUM(F81:F87)</f>
        <v>0</v>
      </c>
      <c r="G80" s="62">
        <v>0</v>
      </c>
    </row>
    <row r="81" spans="1:7" ht="20.100000000000001" customHeight="1" x14ac:dyDescent="0.25">
      <c r="A81" s="55"/>
      <c r="B81" s="10" t="s">
        <v>36</v>
      </c>
      <c r="C81" s="64">
        <v>1</v>
      </c>
      <c r="D81" s="35">
        <f>+E81</f>
        <v>1773</v>
      </c>
      <c r="E81" s="71">
        <v>1773</v>
      </c>
      <c r="F81" s="65">
        <v>0</v>
      </c>
      <c r="G81" s="35">
        <v>0</v>
      </c>
    </row>
    <row r="82" spans="1:7" ht="20.100000000000001" customHeight="1" x14ac:dyDescent="0.25">
      <c r="A82" s="55"/>
      <c r="B82" s="33" t="s">
        <v>53</v>
      </c>
      <c r="C82" s="64">
        <v>1</v>
      </c>
      <c r="D82" s="35">
        <f t="shared" ref="D82:D87" si="5">+E82</f>
        <v>1565</v>
      </c>
      <c r="E82" s="71">
        <v>1565</v>
      </c>
      <c r="F82" s="65">
        <v>0</v>
      </c>
      <c r="G82" s="35">
        <v>0</v>
      </c>
    </row>
    <row r="83" spans="1:7" ht="20.100000000000001" customHeight="1" x14ac:dyDescent="0.25">
      <c r="A83" s="55"/>
      <c r="B83" s="58" t="s">
        <v>63</v>
      </c>
      <c r="C83" s="64">
        <v>1</v>
      </c>
      <c r="D83" s="35">
        <f t="shared" si="5"/>
        <v>1307</v>
      </c>
      <c r="E83" s="71">
        <v>1307</v>
      </c>
      <c r="F83" s="65">
        <v>0</v>
      </c>
      <c r="G83" s="35">
        <v>0</v>
      </c>
    </row>
    <row r="84" spans="1:7" ht="20.100000000000001" customHeight="1" x14ac:dyDescent="0.25">
      <c r="A84" s="55"/>
      <c r="B84" s="58" t="s">
        <v>64</v>
      </c>
      <c r="C84" s="64">
        <v>1</v>
      </c>
      <c r="D84" s="35">
        <f t="shared" si="5"/>
        <v>981</v>
      </c>
      <c r="E84" s="71">
        <v>981</v>
      </c>
      <c r="F84" s="65">
        <v>0</v>
      </c>
      <c r="G84" s="35">
        <v>0</v>
      </c>
    </row>
    <row r="85" spans="1:7" ht="20.100000000000001" customHeight="1" x14ac:dyDescent="0.25">
      <c r="A85" s="55"/>
      <c r="B85" s="58" t="s">
        <v>62</v>
      </c>
      <c r="C85" s="64">
        <v>1</v>
      </c>
      <c r="D85" s="35">
        <f t="shared" si="5"/>
        <v>3947</v>
      </c>
      <c r="E85" s="29">
        <v>3947</v>
      </c>
      <c r="F85" s="65">
        <v>0</v>
      </c>
      <c r="G85" s="35">
        <v>0</v>
      </c>
    </row>
    <row r="86" spans="1:7" ht="20.100000000000001" customHeight="1" x14ac:dyDescent="0.25">
      <c r="A86" s="55"/>
      <c r="B86" s="58" t="s">
        <v>61</v>
      </c>
      <c r="C86" s="64">
        <v>1</v>
      </c>
      <c r="D86" s="35">
        <f t="shared" si="5"/>
        <v>2344</v>
      </c>
      <c r="E86" s="71">
        <v>2344</v>
      </c>
      <c r="F86" s="65">
        <v>0</v>
      </c>
      <c r="G86" s="35">
        <v>0</v>
      </c>
    </row>
    <row r="87" spans="1:7" ht="20.100000000000001" customHeight="1" thickBot="1" x14ac:dyDescent="0.3">
      <c r="A87" s="42"/>
      <c r="B87" s="66" t="s">
        <v>9</v>
      </c>
      <c r="C87" s="67">
        <v>1</v>
      </c>
      <c r="D87" s="41">
        <f t="shared" si="5"/>
        <v>3250</v>
      </c>
      <c r="E87" s="72">
        <v>3250</v>
      </c>
      <c r="F87" s="68">
        <v>0</v>
      </c>
      <c r="G87" s="41">
        <v>0</v>
      </c>
    </row>
    <row r="88" spans="1:7" ht="45.75" customHeight="1" x14ac:dyDescent="0.25">
      <c r="A88" s="21" t="s">
        <v>74</v>
      </c>
      <c r="B88" s="75" t="s">
        <v>73</v>
      </c>
      <c r="C88" s="76"/>
      <c r="D88" s="15">
        <f t="shared" ref="D88:D90" si="6">E88+G88</f>
        <v>37110</v>
      </c>
      <c r="E88" s="19">
        <f>SUM(E89:E90)</f>
        <v>37110</v>
      </c>
      <c r="F88" s="19">
        <f>SUM(F89:F90)</f>
        <v>36580</v>
      </c>
      <c r="G88" s="15">
        <f>SUM(G89:G90)</f>
        <v>0</v>
      </c>
    </row>
    <row r="89" spans="1:7" ht="20.100000000000001" customHeight="1" x14ac:dyDescent="0.25">
      <c r="A89" s="69"/>
      <c r="B89" s="33" t="s">
        <v>67</v>
      </c>
      <c r="C89" s="69">
        <v>4</v>
      </c>
      <c r="D89" s="35">
        <f t="shared" si="6"/>
        <v>18260</v>
      </c>
      <c r="E89" s="17">
        <v>18260</v>
      </c>
      <c r="F89" s="17">
        <v>18000</v>
      </c>
      <c r="G89" s="13">
        <v>0</v>
      </c>
    </row>
    <row r="90" spans="1:7" ht="20.100000000000001" customHeight="1" thickBot="1" x14ac:dyDescent="0.3">
      <c r="A90" s="22"/>
      <c r="B90" s="23" t="s">
        <v>7</v>
      </c>
      <c r="C90" s="22">
        <v>4</v>
      </c>
      <c r="D90" s="41">
        <f t="shared" si="6"/>
        <v>18850</v>
      </c>
      <c r="E90" s="24">
        <v>18850</v>
      </c>
      <c r="F90" s="24">
        <v>18580</v>
      </c>
      <c r="G90" s="41">
        <v>0</v>
      </c>
    </row>
    <row r="91" spans="1:7" ht="27" customHeight="1" x14ac:dyDescent="0.25">
      <c r="A91" s="21" t="s">
        <v>76</v>
      </c>
      <c r="B91" s="75" t="s">
        <v>82</v>
      </c>
      <c r="C91" s="76"/>
      <c r="D91" s="15">
        <f t="shared" ref="D91:D94" si="7">E91+G91</f>
        <v>14786</v>
      </c>
      <c r="E91" s="19">
        <f>SUM(E92:E94)</f>
        <v>14786</v>
      </c>
      <c r="F91" s="19">
        <f>SUM(F92:F94)</f>
        <v>11493</v>
      </c>
      <c r="G91" s="15">
        <f>SUM(G92:G94)</f>
        <v>0</v>
      </c>
    </row>
    <row r="92" spans="1:7" ht="20.100000000000001" customHeight="1" x14ac:dyDescent="0.25">
      <c r="A92" s="70"/>
      <c r="B92" s="10" t="s">
        <v>36</v>
      </c>
      <c r="C92" s="70">
        <v>1</v>
      </c>
      <c r="D92" s="35">
        <f t="shared" si="7"/>
        <v>4436</v>
      </c>
      <c r="E92" s="17">
        <v>4436</v>
      </c>
      <c r="F92" s="17">
        <v>3448</v>
      </c>
      <c r="G92" s="13">
        <v>0</v>
      </c>
    </row>
    <row r="93" spans="1:7" ht="20.100000000000001" customHeight="1" x14ac:dyDescent="0.25">
      <c r="A93" s="74"/>
      <c r="B93" s="58" t="s">
        <v>9</v>
      </c>
      <c r="C93" s="74">
        <v>1</v>
      </c>
      <c r="D93" s="35">
        <f t="shared" ref="D93" si="8">E93+G93</f>
        <v>5914</v>
      </c>
      <c r="E93" s="17">
        <v>5914</v>
      </c>
      <c r="F93" s="17">
        <v>4597</v>
      </c>
      <c r="G93" s="13">
        <v>0</v>
      </c>
    </row>
    <row r="94" spans="1:7" ht="20.100000000000001" customHeight="1" thickBot="1" x14ac:dyDescent="0.3">
      <c r="A94" s="22"/>
      <c r="B94" s="66" t="s">
        <v>62</v>
      </c>
      <c r="C94" s="22">
        <v>1</v>
      </c>
      <c r="D94" s="41">
        <f t="shared" si="7"/>
        <v>4436</v>
      </c>
      <c r="E94" s="24">
        <v>4436</v>
      </c>
      <c r="F94" s="24">
        <v>3448</v>
      </c>
      <c r="G94" s="41">
        <v>0</v>
      </c>
    </row>
    <row r="95" spans="1:7" ht="30.75" customHeight="1" x14ac:dyDescent="0.25">
      <c r="A95" s="32" t="s">
        <v>79</v>
      </c>
      <c r="B95" s="77" t="s">
        <v>80</v>
      </c>
      <c r="C95" s="78"/>
      <c r="D95" s="15">
        <f>+E95</f>
        <v>33889</v>
      </c>
      <c r="E95" s="19">
        <f>+E96</f>
        <v>33889</v>
      </c>
      <c r="F95" s="19">
        <v>0</v>
      </c>
      <c r="G95" s="15">
        <v>0</v>
      </c>
    </row>
    <row r="96" spans="1:7" ht="22.5" customHeight="1" thickBot="1" x14ac:dyDescent="0.3">
      <c r="A96" s="42"/>
      <c r="B96" s="34" t="s">
        <v>22</v>
      </c>
      <c r="C96" s="22">
        <v>4</v>
      </c>
      <c r="D96" s="41">
        <f>+E96</f>
        <v>33889</v>
      </c>
      <c r="E96" s="24">
        <v>33889</v>
      </c>
      <c r="F96" s="24">
        <v>0</v>
      </c>
      <c r="G96" s="41">
        <v>0</v>
      </c>
    </row>
    <row r="97" spans="1:7" ht="27" customHeight="1" x14ac:dyDescent="0.25">
      <c r="A97" s="21" t="s">
        <v>81</v>
      </c>
      <c r="B97" s="75" t="s">
        <v>77</v>
      </c>
      <c r="C97" s="76"/>
      <c r="D97" s="15">
        <f t="shared" ref="D97:D102" si="9">E97+G97</f>
        <v>22860</v>
      </c>
      <c r="E97" s="19">
        <f>SUM(E98:E102)</f>
        <v>22860</v>
      </c>
      <c r="F97" s="19">
        <f>SUM(F98:F102)</f>
        <v>22533</v>
      </c>
      <c r="G97" s="15">
        <f>SUM(G98:G102)</f>
        <v>0</v>
      </c>
    </row>
    <row r="98" spans="1:7" ht="20.100000000000001" customHeight="1" x14ac:dyDescent="0.25">
      <c r="A98" s="70"/>
      <c r="B98" s="10" t="s">
        <v>36</v>
      </c>
      <c r="C98" s="70">
        <v>1</v>
      </c>
      <c r="D98" s="35">
        <f t="shared" si="9"/>
        <v>270</v>
      </c>
      <c r="E98" s="17">
        <v>270</v>
      </c>
      <c r="F98" s="17">
        <v>266</v>
      </c>
      <c r="G98" s="13">
        <v>0</v>
      </c>
    </row>
    <row r="99" spans="1:7" ht="20.100000000000001" customHeight="1" x14ac:dyDescent="0.25">
      <c r="A99" s="74"/>
      <c r="B99" s="58" t="s">
        <v>61</v>
      </c>
      <c r="C99" s="74">
        <v>1</v>
      </c>
      <c r="D99" s="35">
        <f t="shared" ref="D99:D100" si="10">E99+G99</f>
        <v>5820</v>
      </c>
      <c r="E99" s="17">
        <v>5820</v>
      </c>
      <c r="F99" s="17">
        <v>5737</v>
      </c>
      <c r="G99" s="13">
        <v>0</v>
      </c>
    </row>
    <row r="100" spans="1:7" ht="20.100000000000001" customHeight="1" x14ac:dyDescent="0.25">
      <c r="A100" s="74"/>
      <c r="B100" s="58" t="s">
        <v>9</v>
      </c>
      <c r="C100" s="74">
        <v>1</v>
      </c>
      <c r="D100" s="35">
        <f t="shared" si="10"/>
        <v>10920</v>
      </c>
      <c r="E100" s="17">
        <v>10920</v>
      </c>
      <c r="F100" s="17">
        <v>10764</v>
      </c>
      <c r="G100" s="13">
        <v>0</v>
      </c>
    </row>
    <row r="101" spans="1:7" ht="20.100000000000001" customHeight="1" x14ac:dyDescent="0.25">
      <c r="A101" s="74"/>
      <c r="B101" s="58" t="s">
        <v>62</v>
      </c>
      <c r="C101" s="74">
        <v>1</v>
      </c>
      <c r="D101" s="35">
        <f t="shared" si="9"/>
        <v>4260</v>
      </c>
      <c r="E101" s="17">
        <v>4260</v>
      </c>
      <c r="F101" s="17">
        <v>4199</v>
      </c>
      <c r="G101" s="13">
        <v>0</v>
      </c>
    </row>
    <row r="102" spans="1:7" ht="20.100000000000001" customHeight="1" thickBot="1" x14ac:dyDescent="0.3">
      <c r="A102" s="22"/>
      <c r="B102" s="66" t="s">
        <v>63</v>
      </c>
      <c r="C102" s="22">
        <v>1</v>
      </c>
      <c r="D102" s="41">
        <f t="shared" si="9"/>
        <v>1590</v>
      </c>
      <c r="E102" s="24">
        <v>1590</v>
      </c>
      <c r="F102" s="24">
        <v>1567</v>
      </c>
      <c r="G102" s="41">
        <v>0</v>
      </c>
    </row>
    <row r="103" spans="1:7" ht="30" customHeight="1" thickBot="1" x14ac:dyDescent="0.3">
      <c r="A103" s="89" t="s">
        <v>27</v>
      </c>
      <c r="B103" s="90"/>
      <c r="C103" s="91"/>
      <c r="D103" s="53">
        <f t="shared" ref="D103" si="11">E103+G103</f>
        <v>2638399</v>
      </c>
      <c r="E103" s="54">
        <f>+E13+E15+E19+E21+E27+E34+E40+E43+E47+E45+E49+E51+E56+E58+E78+E80+E88+E91+E95+E97</f>
        <v>1041798</v>
      </c>
      <c r="F103" s="54">
        <f t="shared" ref="F103:G103" si="12">+F13+F15+F19+F21+F27+F34+F40+F43+F47+F45+F49+F51+F56+F58+F78+F80+F88+F91+F95+F97</f>
        <v>185402</v>
      </c>
      <c r="G103" s="54">
        <f t="shared" si="12"/>
        <v>1596601</v>
      </c>
    </row>
    <row r="104" spans="1:7" s="8" customFormat="1" ht="30" customHeight="1" x14ac:dyDescent="0.25">
      <c r="A104" s="83" t="s">
        <v>14</v>
      </c>
      <c r="B104" s="83"/>
      <c r="C104" s="83"/>
      <c r="D104" s="83"/>
      <c r="E104" s="83"/>
      <c r="F104" s="83"/>
      <c r="G104" s="83"/>
    </row>
    <row r="105" spans="1:7" ht="30" customHeight="1" x14ac:dyDescent="0.25">
      <c r="A105" s="4"/>
      <c r="C105" s="4"/>
      <c r="D105" s="36"/>
      <c r="E105" s="36"/>
      <c r="F105" s="36"/>
      <c r="G105" s="36"/>
    </row>
    <row r="106" spans="1:7" ht="30" customHeight="1" x14ac:dyDescent="0.25">
      <c r="A106" s="4"/>
      <c r="C106" s="4"/>
      <c r="D106" s="39"/>
      <c r="E106" s="39"/>
      <c r="F106" s="39"/>
      <c r="G106" s="39"/>
    </row>
    <row r="107" spans="1:7" ht="30" customHeight="1" x14ac:dyDescent="0.25">
      <c r="E107" s="36"/>
      <c r="F107" s="36"/>
      <c r="G107" s="14"/>
    </row>
  </sheetData>
  <mergeCells count="31">
    <mergeCell ref="B97:C97"/>
    <mergeCell ref="D4:G4"/>
    <mergeCell ref="A104:G104"/>
    <mergeCell ref="C9:C11"/>
    <mergeCell ref="D9:D11"/>
    <mergeCell ref="A7:G7"/>
    <mergeCell ref="A103:C103"/>
    <mergeCell ref="E9:F9"/>
    <mergeCell ref="G9:G11"/>
    <mergeCell ref="E10:E11"/>
    <mergeCell ref="F10:F11"/>
    <mergeCell ref="A9:A11"/>
    <mergeCell ref="B9:B11"/>
    <mergeCell ref="B13:C13"/>
    <mergeCell ref="B91:C91"/>
    <mergeCell ref="B95:C95"/>
    <mergeCell ref="B15:C15"/>
    <mergeCell ref="B19:C19"/>
    <mergeCell ref="B27:C27"/>
    <mergeCell ref="B49:C49"/>
    <mergeCell ref="B88:C88"/>
    <mergeCell ref="B51:C51"/>
    <mergeCell ref="B56:C56"/>
    <mergeCell ref="B21:C21"/>
    <mergeCell ref="B34:C34"/>
    <mergeCell ref="B40:C40"/>
    <mergeCell ref="B43:C43"/>
    <mergeCell ref="B47:C47"/>
    <mergeCell ref="B78:C78"/>
    <mergeCell ref="B80:C80"/>
    <mergeCell ref="B58:C58"/>
  </mergeCells>
  <phoneticPr fontId="6" type="noConversion"/>
  <pageMargins left="0.62992125984251968" right="0.19685039370078741" top="0.35433070866141736" bottom="0.27559055118110237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2021</vt:lpstr>
      <vt:lpstr>'2021'!Print_Titles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grazvida</dc:creator>
  <cp:lastModifiedBy>daiva_k</cp:lastModifiedBy>
  <cp:lastPrinted>2021-10-15T11:50:17Z</cp:lastPrinted>
  <dcterms:created xsi:type="dcterms:W3CDTF">2014-02-05T07:13:27Z</dcterms:created>
  <dcterms:modified xsi:type="dcterms:W3CDTF">2021-10-15T11:50:20Z</dcterms:modified>
</cp:coreProperties>
</file>