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15" documentId="8_{DB373E58-DD27-4D4A-A3C1-7E338349D166}" xr6:coauthVersionLast="47" xr6:coauthVersionMax="47" xr10:uidLastSave="{224ECF21-05D5-42A5-B119-A65CE6E806FD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7" i="1" l="1"/>
  <c r="G344" i="1"/>
  <c r="G296" i="1"/>
  <c r="F307" i="1"/>
  <c r="G286" i="1"/>
  <c r="G274" i="1"/>
  <c r="F285" i="1"/>
  <c r="G265" i="1"/>
  <c r="F273" i="1"/>
  <c r="G255" i="1"/>
  <c r="F264" i="1"/>
  <c r="G242" i="1"/>
  <c r="F254" i="1"/>
  <c r="G228" i="1"/>
  <c r="F241" i="1"/>
  <c r="G216" i="1"/>
  <c r="F227" i="1"/>
  <c r="G203" i="1"/>
  <c r="F215" i="1"/>
  <c r="G191" i="1"/>
  <c r="F202" i="1"/>
  <c r="G179" i="1"/>
  <c r="F190" i="1"/>
  <c r="G166" i="1"/>
  <c r="F178" i="1"/>
  <c r="G153" i="1"/>
  <c r="F165" i="1"/>
  <c r="G140" i="1"/>
  <c r="F152" i="1"/>
  <c r="G128" i="1"/>
  <c r="F139" i="1"/>
  <c r="G109" i="1"/>
  <c r="F116" i="1"/>
  <c r="G351" i="1"/>
  <c r="G341" i="1"/>
  <c r="F303" i="1"/>
  <c r="F211" i="1"/>
  <c r="F198" i="1"/>
  <c r="F68" i="1"/>
  <c r="F325" i="1"/>
  <c r="F315" i="1"/>
  <c r="F281" i="1"/>
  <c r="F261" i="1"/>
  <c r="F174" i="1"/>
  <c r="F250" i="1"/>
  <c r="F237" i="1" l="1"/>
  <c r="F223" i="1"/>
  <c r="F186" i="1"/>
  <c r="F148" i="1"/>
  <c r="F89" i="1"/>
  <c r="F76" i="1"/>
  <c r="G342" i="1"/>
  <c r="F102" i="1"/>
  <c r="F107" i="1"/>
  <c r="G357" i="1"/>
  <c r="G352" i="1"/>
  <c r="G345" i="1" l="1"/>
  <c r="G350" i="1"/>
  <c r="F39" i="1"/>
  <c r="G343" i="1"/>
  <c r="G340" i="1"/>
  <c r="G353" i="1" l="1"/>
  <c r="G356" i="1" l="1"/>
  <c r="G355" i="1"/>
  <c r="G354" i="1" l="1"/>
  <c r="F249" i="1"/>
  <c r="F236" i="1"/>
  <c r="F210" i="1"/>
  <c r="F173" i="1"/>
  <c r="F161" i="1"/>
  <c r="F147" i="1"/>
  <c r="F326" i="1"/>
  <c r="F262" i="1"/>
  <c r="F124" i="1"/>
  <c r="C58" i="1"/>
  <c r="G362" i="1" l="1"/>
  <c r="F316" i="1"/>
  <c r="F304" i="1"/>
  <c r="F293" i="1"/>
  <c r="F282" i="1"/>
  <c r="F272" i="1"/>
  <c r="F248" i="1"/>
  <c r="F235" i="1"/>
  <c r="F224" i="1"/>
  <c r="F212" i="1"/>
  <c r="F199" i="1"/>
  <c r="F187" i="1"/>
  <c r="F132" i="1"/>
  <c r="F55" i="1"/>
  <c r="G49" i="1"/>
  <c r="F88" i="1" l="1"/>
  <c r="F41" i="1"/>
  <c r="F40" i="1" l="1"/>
  <c r="F20" i="1"/>
  <c r="F332" i="1" l="1"/>
  <c r="G359" i="1" l="1"/>
  <c r="G65" i="1" l="1"/>
  <c r="G45" i="1"/>
  <c r="G104" i="1" l="1"/>
  <c r="G308" i="1"/>
  <c r="F160" i="1" l="1"/>
  <c r="F146" i="1"/>
  <c r="F149" i="1"/>
  <c r="F162" i="1"/>
  <c r="F175" i="1"/>
  <c r="F136" i="1"/>
  <c r="F238" i="1"/>
  <c r="F251" i="1"/>
  <c r="G361" i="1"/>
  <c r="F35" i="1"/>
  <c r="F29" i="1"/>
  <c r="F283" i="1"/>
  <c r="G334" i="1" l="1"/>
  <c r="F337" i="1"/>
  <c r="F338" i="1"/>
  <c r="F114" i="1"/>
  <c r="F170" i="1" l="1"/>
  <c r="F343" i="1" l="1"/>
  <c r="F352" i="1"/>
  <c r="F31" i="1"/>
  <c r="F362" i="1"/>
  <c r="F351" i="1"/>
  <c r="F344" i="1"/>
  <c r="F345" i="1"/>
  <c r="F342" i="1"/>
  <c r="F341" i="1"/>
  <c r="F355" i="1"/>
  <c r="F314" i="1"/>
  <c r="F292" i="1"/>
  <c r="F280" i="1"/>
  <c r="F271" i="1"/>
  <c r="F357" i="1"/>
  <c r="F333" i="1"/>
  <c r="F329" i="1" s="1"/>
  <c r="F115" i="1"/>
  <c r="F112" i="1"/>
  <c r="F111" i="1"/>
  <c r="F113" i="1"/>
  <c r="F106" i="1"/>
  <c r="F104" i="1" s="1"/>
  <c r="F96" i="1"/>
  <c r="F95" i="1"/>
  <c r="F93" i="1"/>
  <c r="F90" i="1"/>
  <c r="F87" i="1"/>
  <c r="F77" i="1"/>
  <c r="F75" i="1"/>
  <c r="F74" i="1"/>
  <c r="F64" i="1"/>
  <c r="F63" i="1"/>
  <c r="F62" i="1"/>
  <c r="F356" i="1"/>
  <c r="F328" i="1"/>
  <c r="F327" i="1"/>
  <c r="F324" i="1"/>
  <c r="F322" i="1"/>
  <c r="F321" i="1"/>
  <c r="F323" i="1"/>
  <c r="F318" i="1"/>
  <c r="F317" i="1"/>
  <c r="F313" i="1"/>
  <c r="F311" i="1"/>
  <c r="F310" i="1"/>
  <c r="F312" i="1"/>
  <c r="F306" i="1"/>
  <c r="F305" i="1"/>
  <c r="F302" i="1"/>
  <c r="F300" i="1"/>
  <c r="F299" i="1"/>
  <c r="F298" i="1"/>
  <c r="F301" i="1"/>
  <c r="F291" i="1"/>
  <c r="F289" i="1"/>
  <c r="F288" i="1"/>
  <c r="F290" i="1"/>
  <c r="F284" i="1"/>
  <c r="F279" i="1"/>
  <c r="F277" i="1"/>
  <c r="F276" i="1"/>
  <c r="F278" i="1"/>
  <c r="F270" i="1"/>
  <c r="F268" i="1"/>
  <c r="F267" i="1"/>
  <c r="F269" i="1"/>
  <c r="F263" i="1"/>
  <c r="F260" i="1"/>
  <c r="F258" i="1"/>
  <c r="F257" i="1"/>
  <c r="F259" i="1"/>
  <c r="F253" i="1"/>
  <c r="F252" i="1"/>
  <c r="F247" i="1"/>
  <c r="F245" i="1"/>
  <c r="F244" i="1"/>
  <c r="F246" i="1"/>
  <c r="F240" i="1"/>
  <c r="F239" i="1"/>
  <c r="F234" i="1"/>
  <c r="F232" i="1"/>
  <c r="F231" i="1"/>
  <c r="F230" i="1"/>
  <c r="F233" i="1"/>
  <c r="F226" i="1"/>
  <c r="F225" i="1"/>
  <c r="F222" i="1"/>
  <c r="F219" i="1"/>
  <c r="F218" i="1"/>
  <c r="F220" i="1"/>
  <c r="F214" i="1"/>
  <c r="F213" i="1"/>
  <c r="F209" i="1"/>
  <c r="F207" i="1"/>
  <c r="F206" i="1"/>
  <c r="F205" i="1"/>
  <c r="F208" i="1"/>
  <c r="F201" i="1"/>
  <c r="F200" i="1"/>
  <c r="F197" i="1"/>
  <c r="F195" i="1"/>
  <c r="F194" i="1"/>
  <c r="F193" i="1"/>
  <c r="F196" i="1"/>
  <c r="F189" i="1"/>
  <c r="F188" i="1"/>
  <c r="F185" i="1"/>
  <c r="F183" i="1"/>
  <c r="F182" i="1"/>
  <c r="F181" i="1"/>
  <c r="F184" i="1"/>
  <c r="F177" i="1"/>
  <c r="F176" i="1"/>
  <c r="F171" i="1"/>
  <c r="F169" i="1"/>
  <c r="F168" i="1"/>
  <c r="F172" i="1"/>
  <c r="F164" i="1"/>
  <c r="F163" i="1"/>
  <c r="F159" i="1"/>
  <c r="F157" i="1"/>
  <c r="F156" i="1"/>
  <c r="F155" i="1"/>
  <c r="F158" i="1"/>
  <c r="F151" i="1"/>
  <c r="F150" i="1"/>
  <c r="F145" i="1"/>
  <c r="F143" i="1"/>
  <c r="F142" i="1"/>
  <c r="F144" i="1"/>
  <c r="F138" i="1"/>
  <c r="F137" i="1"/>
  <c r="F135" i="1"/>
  <c r="F131" i="1"/>
  <c r="F130" i="1"/>
  <c r="F134" i="1"/>
  <c r="F120" i="1"/>
  <c r="F127" i="1"/>
  <c r="F126" i="1"/>
  <c r="F125" i="1"/>
  <c r="F123" i="1"/>
  <c r="F121" i="1"/>
  <c r="F119" i="1"/>
  <c r="F122" i="1"/>
  <c r="F103" i="1"/>
  <c r="F99" i="1"/>
  <c r="F101" i="1"/>
  <c r="F100" i="1"/>
  <c r="F70" i="1"/>
  <c r="F67" i="1"/>
  <c r="F69" i="1"/>
  <c r="F83" i="1"/>
  <c r="F84" i="1"/>
  <c r="F81" i="1"/>
  <c r="F82" i="1"/>
  <c r="F80" i="1"/>
  <c r="F59" i="1"/>
  <c r="F52" i="1"/>
  <c r="F53" i="1"/>
  <c r="F54" i="1"/>
  <c r="F51" i="1"/>
  <c r="F48" i="1"/>
  <c r="F45" i="1" s="1"/>
  <c r="F43" i="1"/>
  <c r="F44" i="1"/>
  <c r="F42" i="1"/>
  <c r="F38" i="1"/>
  <c r="F37" i="1"/>
  <c r="F36" i="1"/>
  <c r="F33" i="1"/>
  <c r="F34" i="1"/>
  <c r="F32" i="1"/>
  <c r="F30" i="1"/>
  <c r="F28" i="1"/>
  <c r="F21" i="1"/>
  <c r="F22" i="1"/>
  <c r="F23" i="1"/>
  <c r="F27" i="1"/>
  <c r="F19" i="1"/>
  <c r="F18" i="1"/>
  <c r="F15" i="1"/>
  <c r="F13" i="1" s="1"/>
  <c r="G319" i="1"/>
  <c r="F354" i="1"/>
  <c r="G329" i="1"/>
  <c r="G16" i="1"/>
  <c r="G349" i="1"/>
  <c r="F349" i="1" s="1"/>
  <c r="G348" i="1"/>
  <c r="F348" i="1" s="1"/>
  <c r="F359" i="1"/>
  <c r="G91" i="1"/>
  <c r="G60" i="1"/>
  <c r="G358" i="1"/>
  <c r="F358" i="1" s="1"/>
  <c r="G56" i="1"/>
  <c r="G360" i="1"/>
  <c r="F360" i="1" s="1"/>
  <c r="G78" i="1"/>
  <c r="G72" i="1"/>
  <c r="G117" i="1"/>
  <c r="G97" i="1"/>
  <c r="G85" i="1"/>
  <c r="G13" i="1"/>
  <c r="F128" i="1" l="1"/>
  <c r="F153" i="1"/>
  <c r="F216" i="1"/>
  <c r="F60" i="1"/>
  <c r="F72" i="1"/>
  <c r="F85" i="1"/>
  <c r="F109" i="1"/>
  <c r="F78" i="1"/>
  <c r="F65" i="1"/>
  <c r="F49" i="1"/>
  <c r="F255" i="1"/>
  <c r="F319" i="1"/>
  <c r="F242" i="1"/>
  <c r="F97" i="1"/>
  <c r="F166" i="1"/>
  <c r="F191" i="1"/>
  <c r="F265" i="1"/>
  <c r="F274" i="1"/>
  <c r="F308" i="1"/>
  <c r="F56" i="1"/>
  <c r="F203" i="1"/>
  <c r="F228" i="1"/>
  <c r="F286" i="1"/>
  <c r="F296" i="1"/>
  <c r="F91" i="1"/>
  <c r="G346" i="1"/>
  <c r="F117" i="1"/>
  <c r="F140" i="1"/>
  <c r="F179" i="1"/>
  <c r="G339" i="1"/>
  <c r="F16" i="1"/>
  <c r="F347" i="1"/>
  <c r="F346" i="1" s="1"/>
  <c r="F340" i="1"/>
  <c r="F339" i="1" s="1"/>
  <c r="F334" i="1" s="1"/>
</calcChain>
</file>

<file path=xl/sharedStrings.xml><?xml version="1.0" encoding="utf-8"?>
<sst xmlns="http://schemas.openxmlformats.org/spreadsheetml/2006/main" count="843" uniqueCount="403">
  <si>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</si>
  <si>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</si>
  <si>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</si>
  <si>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</si>
  <si>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</si>
  <si>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</si>
  <si>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</si>
  <si>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</si>
  <si>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</si>
  <si>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</si>
  <si>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</si>
  <si>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</si>
  <si>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</si>
  <si>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</si>
  <si>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</si>
  <si>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</si>
  <si>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</si>
  <si>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</si>
  <si>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</si>
  <si>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</si>
  <si>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</si>
  <si>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</si>
  <si>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</si>
  <si>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</si>
  <si>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</si>
  <si>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</si>
  <si>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</si>
  <si>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</si>
  <si>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</si>
  <si>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</si>
  <si>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</si>
  <si>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</si>
  <si>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</si>
  <si>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</si>
  <si>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</si>
  <si>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</si>
  <si>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</si>
  <si>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</si>
  <si>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</si>
  <si>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</si>
  <si>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</si>
  <si>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</si>
  <si>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</si>
  <si>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</si>
  <si>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</si>
  <si>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</si>
  <si>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</si>
  <si>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</si>
  <si>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</si>
  <si>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</si>
  <si>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</si>
  <si>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</si>
  <si>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</si>
  <si>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</si>
  <si>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</si>
  <si>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</si>
  <si>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</si>
  <si>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</si>
  <si>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</si>
  <si>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</si>
  <si>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</si>
  <si>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</si>
  <si>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</si>
  <si>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</si>
  <si>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</si>
  <si>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</si>
  <si>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</si>
  <si>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</si>
  <si>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</si>
  <si>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</si>
  <si>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</si>
  <si>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</si>
  <si>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</si>
  <si>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</si>
  <si>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</si>
  <si>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</si>
  <si>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</si>
  <si>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</si>
  <si>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</si>
  <si>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</si>
  <si>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</si>
  <si>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</si>
  <si>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</si>
  <si>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</si>
  <si>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</si>
  <si>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</si>
  <si>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</si>
  <si>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</si>
  <si>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</si>
  <si>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</si>
  <si>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</si>
  <si>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</si>
  <si>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</si>
  <si>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</si>
  <si>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</si>
  <si>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</si>
  <si>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</si>
  <si>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</si>
  <si>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</si>
  <si>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</si>
  <si>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</si>
  <si>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</si>
  <si>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</si>
  <si>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34.</t>
  </si>
  <si>
    <t>34.3.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</si>
  <si>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</si>
  <si>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</si>
  <si>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</si>
  <si>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</si>
  <si>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</si>
  <si>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</si>
  <si>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</si>
  <si>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</si>
  <si>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</si>
  <si>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</si>
  <si>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</si>
  <si>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</si>
  <si>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</si>
  <si>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</si>
  <si>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</si>
  <si>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</si>
  <si>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</si>
  <si>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</si>
  <si>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</si>
  <si>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</si>
  <si>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</si>
  <si>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</si>
  <si>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</si>
  <si>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</si>
  <si>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</si>
  <si>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</si>
  <si>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</si>
  <si>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</si>
  <si>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</si>
  <si>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</si>
  <si>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</si>
  <si>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</si>
  <si>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</si>
  <si>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</si>
  <si>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</si>
  <si>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</si>
  <si>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</si>
  <si>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31.6.</t>
  </si>
  <si>
    <t>32.6.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</si>
  <si>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</si>
  <si>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</si>
  <si>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</si>
  <si>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</si>
  <si>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</si>
  <si>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</si>
  <si>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</si>
  <si>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</si>
  <si>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</si>
  <si>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</si>
  <si>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</si>
  <si>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</si>
  <si>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</si>
  <si>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</si>
  <si>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</si>
  <si>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</si>
  <si>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</si>
  <si>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</si>
  <si>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</si>
  <si>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</si>
  <si>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</si>
  <si>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</si>
  <si>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</si>
  <si>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</si>
  <si>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</si>
  <si>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</si>
  <si>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</si>
  <si>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</si>
  <si>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</si>
  <si>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</si>
  <si>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</si>
  <si>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</si>
  <si>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</si>
  <si>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</si>
  <si>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</si>
  <si>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</si>
  <si>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</si>
  <si>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</si>
  <si>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</si>
  <si>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</si>
  <si>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</si>
  <si>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</si>
  <si>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</si>
  <si>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</si>
  <si>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</si>
  <si>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</si>
  <si>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</si>
  <si>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</si>
  <si>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</si>
  <si>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</si>
  <si>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</si>
  <si>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</si>
  <si>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</si>
  <si>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</si>
  <si>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</si>
  <si>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</si>
  <si>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</si>
  <si>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</si>
  <si>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</si>
  <si>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</si>
  <si>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</si>
  <si>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</si>
  <si>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</si>
  <si>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</si>
  <si>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</si>
  <si>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</si>
  <si>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</si>
  <si>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</si>
  <si>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</si>
  <si>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</si>
  <si>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</si>
  <si>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</si>
  <si>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</si>
  <si>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</si>
  <si>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</si>
  <si>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</si>
  <si>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</si>
  <si>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</si>
  <si>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</si>
  <si>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</si>
  <si>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</si>
  <si>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</si>
  <si>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</si>
  <si>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</si>
  <si>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</si>
  <si>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</si>
  <si>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</si>
  <si>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</si>
  <si>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</si>
  <si>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</si>
  <si>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</si>
  <si>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</si>
  <si>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</si>
  <si>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</si>
  <si>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</si>
  <si>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</si>
  <si>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</si>
  <si>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</si>
  <si>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</si>
  <si>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</si>
  <si>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</si>
  <si>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</si>
  <si>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</si>
  <si>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</si>
  <si>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</si>
  <si>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</si>
  <si>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</si>
  <si>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</si>
  <si>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</si>
  <si>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</si>
  <si>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</si>
  <si>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</si>
  <si>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</si>
  <si>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</si>
  <si>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</si>
  <si>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</si>
  <si>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</si>
  <si>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</si>
  <si>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</si>
  <si>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</si>
  <si>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</si>
  <si>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</si>
  <si>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</si>
  <si>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</si>
  <si>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</si>
  <si>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</si>
  <si>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</si>
  <si>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</si>
  <si>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</si>
  <si>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</si>
  <si>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</si>
  <si>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</si>
  <si>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</si>
  <si>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</si>
  <si>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</si>
  <si>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</si>
  <si>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</si>
  <si>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</si>
  <si>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</si>
  <si>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</si>
  <si>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</si>
  <si>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</si>
  <si>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</si>
  <si>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</si>
  <si>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</si>
  <si>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</si>
  <si>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</si>
  <si>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</si>
  <si>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</si>
  <si>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</si>
  <si>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</si>
  <si>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</si>
  <si>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</si>
  <si>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</si>
  <si>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</si>
  <si>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</si>
  <si>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</si>
  <si>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</si>
  <si>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</si>
  <si>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4.5.</t>
  </si>
  <si>
    <t>31.7.</t>
  </si>
  <si>
    <t>SB(VBL)</t>
  </si>
  <si>
    <t>SB (ESL)</t>
  </si>
  <si>
    <t>12.3.</t>
  </si>
  <si>
    <t>14.2.</t>
  </si>
  <si>
    <t>27.4.</t>
  </si>
  <si>
    <t>2.27.</t>
  </si>
  <si>
    <t>27.6.</t>
  </si>
  <si>
    <t>28.6.</t>
  </si>
  <si>
    <t>2.28.</t>
  </si>
  <si>
    <t>17.9.</t>
  </si>
  <si>
    <t>18.9.</t>
  </si>
  <si>
    <t>9.4.</t>
  </si>
  <si>
    <t>9.5.</t>
  </si>
  <si>
    <t>11.4.</t>
  </si>
  <si>
    <t>14.3.</t>
  </si>
  <si>
    <t>14.4.</t>
  </si>
  <si>
    <t>14.5.</t>
  </si>
  <si>
    <t>15.6.</t>
  </si>
  <si>
    <t>15.7.</t>
  </si>
  <si>
    <t>15.8.</t>
  </si>
  <si>
    <t>15.9.</t>
  </si>
  <si>
    <t>16.6.</t>
  </si>
  <si>
    <t>16.7.</t>
  </si>
  <si>
    <t>16.8.</t>
  </si>
  <si>
    <t>16.9.</t>
  </si>
  <si>
    <t>17.</t>
  </si>
  <si>
    <t>17.1.</t>
  </si>
  <si>
    <t>17.2.</t>
  </si>
  <si>
    <t>17.3.</t>
  </si>
  <si>
    <t>17.4.</t>
  </si>
  <si>
    <t>17.5.</t>
  </si>
  <si>
    <t>18.10.</t>
  </si>
  <si>
    <t>22.9.</t>
  </si>
  <si>
    <t>24.9.</t>
  </si>
  <si>
    <t>24.10.</t>
  </si>
  <si>
    <t>25.7.</t>
  </si>
  <si>
    <t>Radviliškio meno mokykla</t>
  </si>
  <si>
    <t>27.5.</t>
  </si>
  <si>
    <t>28.5.</t>
  </si>
  <si>
    <t>28.7.</t>
  </si>
  <si>
    <t>28.8.</t>
  </si>
  <si>
    <t>29.7.</t>
  </si>
  <si>
    <t>31.8.</t>
  </si>
  <si>
    <t>33.3</t>
  </si>
  <si>
    <t>Savivaldybės biudžetas 2025 m. likutis</t>
  </si>
  <si>
    <t>Valstybės biudžeto lėšų 2025 m. likutis (projekto)</t>
  </si>
  <si>
    <t>Specialiųjų programų lėšų 2025 m likutis</t>
  </si>
  <si>
    <t>Aplinkos apsaug. rėm.spec. prog. 2025 m. likutis</t>
  </si>
  <si>
    <t>Europos sąjungos fondų lėšų 2025 m. likutis</t>
  </si>
  <si>
    <t>SB(LIK)-savivaldybės biudžetas 2025 metų likutis</t>
  </si>
  <si>
    <t>SB(VBL)-valstybės biudžeto lėšos 2025 m. likutis</t>
  </si>
  <si>
    <t>SB(SPL)- specialiųjų programų lėšos 2025 metų likutis</t>
  </si>
  <si>
    <t>SB(AAL)-aplinkos apsaugos rėmimo specialioji programa 2025 metų likutis</t>
  </si>
  <si>
    <t>SB(ESL)-Europos sąjungos fondų lėšos 2025 m. likutis</t>
  </si>
  <si>
    <t>2.11</t>
  </si>
  <si>
    <t>SB(VBLIK)</t>
  </si>
  <si>
    <t>2.29.</t>
  </si>
  <si>
    <t>2.25</t>
  </si>
  <si>
    <t xml:space="preserve">Vietinės rinkliavos už atliekų surinkimą 2025 m. likutis </t>
  </si>
  <si>
    <t>Radviliškio  socialinių paslaugų centras</t>
  </si>
  <si>
    <t>13.3.</t>
  </si>
  <si>
    <t>12.5.</t>
  </si>
  <si>
    <t>8.4.</t>
  </si>
  <si>
    <t>10.4.</t>
  </si>
  <si>
    <t>17.10.</t>
  </si>
  <si>
    <t>20.9.</t>
  </si>
  <si>
    <t>23.9.</t>
  </si>
  <si>
    <t>24.11.</t>
  </si>
  <si>
    <t>25.10.</t>
  </si>
  <si>
    <t>19.10.</t>
  </si>
  <si>
    <t>26.5.</t>
  </si>
  <si>
    <t>26.7.</t>
  </si>
  <si>
    <t>28.9.</t>
  </si>
  <si>
    <t>31.9.</t>
  </si>
  <si>
    <t>32.8.</t>
  </si>
  <si>
    <t>7.5.</t>
  </si>
  <si>
    <t>21.9.</t>
  </si>
  <si>
    <t>22.10.</t>
  </si>
  <si>
    <t>30.9.</t>
  </si>
  <si>
    <t>14.6.</t>
  </si>
  <si>
    <t>16.10</t>
  </si>
  <si>
    <t>17.11.</t>
  </si>
  <si>
    <t>18.11.</t>
  </si>
  <si>
    <t>19.11.</t>
  </si>
  <si>
    <t>20.10.</t>
  </si>
  <si>
    <t>21.10.</t>
  </si>
  <si>
    <t>22.11.</t>
  </si>
  <si>
    <t>23.10.</t>
  </si>
  <si>
    <t>24.12.</t>
  </si>
  <si>
    <t>25.11.</t>
  </si>
  <si>
    <t>26.8.</t>
  </si>
  <si>
    <t>27.7.</t>
  </si>
  <si>
    <t>28.10.</t>
  </si>
  <si>
    <t>29.8.</t>
  </si>
  <si>
    <t>30.10.</t>
  </si>
  <si>
    <t>2026 m. vasario  12 d. sprendimu Nr. T-875</t>
  </si>
  <si>
    <t>(Radviliškio rajono savivaldybės tarybos</t>
  </si>
  <si>
    <t>2026 m. gegužės 28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</si>
</sst>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theme="4" tint="0.79998168889431442"/>
      <name val="Calibri"/>
      <family val="2"/>
      <charset val="186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4" fillId="0" borderId="1" xfId="0" applyNumberFormat="1" applyFont="1" applyBorder="1" applyAlignment="1">
      <alignment horizontal="left" vertical="center" wrapText="1"/>
    </xf>
    <xf numFmtId="4" fontId="0" fillId="5" borderId="1" xfId="0" applyNumberFormat="1" applyFill="1" applyBorder="1"/>
    <xf numFmtId="4" fontId="4" fillId="0" borderId="1" xfId="0" applyNumberFormat="1" applyFont="1" applyBorder="1" applyAlignment="1">
      <alignment horizontal="left" wrapText="1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 applyAlignment="1">
      <alignment wrapText="1"/>
    </xf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0" fontId="23" fillId="0" borderId="0" xfId="0" applyFont="1"/>
    <xf numFmtId="4" fontId="4" fillId="0" borderId="0" xfId="0" applyNumberFormat="1" applyFont="1"/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3" borderId="1" xfId="0" applyNumberFormat="1" applyFill="1" applyBorder="1"/>
    <xf numFmtId="0" fontId="18" fillId="0" borderId="0" xfId="0" applyFont="1" applyAlignment="1">
      <alignment horizontal="left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" fontId="4" fillId="0" borderId="7" xfId="0" applyNumberFormat="1" applyFont="1" applyBorder="1" applyAlignment="1">
      <alignment horizontal="left" vertical="center" wrapText="1"/>
    </xf>
    <xf numFmtId="0" fontId="20" fillId="0" borderId="0" xfId="0" applyFont="1" applyAlignment="1">
      <alignment horizontal="left"/>
    </xf>
    <xf numFmtId="0" fontId="22" fillId="0" borderId="0" xfId="0" applyFont="1"/>
    <xf numFmtId="0" fontId="26" fillId="0" borderId="0" xfId="0" applyFont="1"/>
    <xf numFmtId="4" fontId="0" fillId="15" borderId="1" xfId="0" applyNumberForma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7" fillId="0" borderId="0" xfId="0" applyFont="1" applyAlignment="1">
      <alignment horizontal="left"/>
    </xf>
    <xf numFmtId="0" fontId="27" fillId="0" borderId="0" xfId="0" applyFont="1"/>
    <xf numFmtId="4" fontId="0" fillId="0" borderId="0" xfId="0" applyNumberFormat="1"/>
    <xf numFmtId="4" fontId="28" fillId="15" borderId="1" xfId="0" applyNumberFormat="1" applyFont="1" applyFill="1" applyBorder="1"/>
    <xf numFmtId="4" fontId="21" fillId="17" borderId="1" xfId="0" applyNumberFormat="1" applyFont="1" applyFill="1" applyBorder="1"/>
    <xf numFmtId="0" fontId="25" fillId="0" borderId="0" xfId="0" applyFont="1" applyAlignment="1">
      <alignment wrapText="1"/>
    </xf>
    <xf numFmtId="4" fontId="16" fillId="0" borderId="0" xfId="0" applyNumberFormat="1" applyFont="1" applyAlignment="1">
      <alignment horizontal="left"/>
    </xf>
    <xf numFmtId="4" fontId="22" fillId="0" borderId="0" xfId="0" applyNumberFormat="1" applyFont="1" applyAlignment="1">
      <alignment horizontal="left"/>
    </xf>
    <xf numFmtId="4" fontId="16" fillId="0" borderId="0" xfId="0" applyNumberFormat="1" applyFont="1"/>
    <xf numFmtId="4" fontId="25" fillId="0" borderId="0" xfId="0" applyNumberFormat="1" applyFont="1"/>
    <xf numFmtId="0" fontId="0" fillId="0" borderId="0" xfId="0" applyAlignment="1">
      <alignment horizontal="right"/>
    </xf>
    <xf numFmtId="0" fontId="12" fillId="0" borderId="0" xfId="0" applyFont="1" applyAlignment="1">
      <alignment horizontal="left"/>
    </xf>
    <xf numFmtId="4" fontId="11" fillId="0" borderId="0" xfId="0" applyNumberFormat="1" applyFont="1" applyAlignment="1">
      <alignment horizontal="left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4" fontId="2" fillId="2" borderId="23" xfId="0" applyNumberFormat="1" applyFont="1" applyFill="1" applyBorder="1"/>
    <xf numFmtId="4" fontId="0" fillId="0" borderId="22" xfId="0" applyNumberFormat="1" applyBorder="1"/>
    <xf numFmtId="4" fontId="0" fillId="0" borderId="22" xfId="0" applyNumberFormat="1" applyBorder="1" applyAlignment="1">
      <alignment horizontal="center"/>
    </xf>
    <xf numFmtId="4" fontId="0" fillId="0" borderId="23" xfId="0" applyNumberFormat="1" applyBorder="1"/>
    <xf numFmtId="4" fontId="21" fillId="0" borderId="23" xfId="0" applyNumberFormat="1" applyFont="1" applyBorder="1"/>
    <xf numFmtId="4" fontId="0" fillId="11" borderId="23" xfId="0" applyNumberFormat="1" applyFill="1" applyBorder="1"/>
    <xf numFmtId="4" fontId="0" fillId="13" borderId="23" xfId="0" applyNumberFormat="1" applyFill="1" applyBorder="1"/>
    <xf numFmtId="4" fontId="21" fillId="17" borderId="23" xfId="0" applyNumberFormat="1" applyFont="1" applyFill="1" applyBorder="1"/>
    <xf numFmtId="49" fontId="0" fillId="0" borderId="26" xfId="0" applyNumberFormat="1" applyBorder="1" applyAlignment="1">
      <alignment horizontal="center" vertical="center"/>
    </xf>
    <xf numFmtId="4" fontId="0" fillId="3" borderId="23" xfId="0" applyNumberFormat="1" applyFill="1" applyBorder="1"/>
    <xf numFmtId="4" fontId="0" fillId="9" borderId="23" xfId="0" applyNumberFormat="1" applyFill="1" applyBorder="1"/>
    <xf numFmtId="4" fontId="0" fillId="0" borderId="23" xfId="0" applyNumberFormat="1" applyBorder="1" applyAlignment="1">
      <alignment horizontal="right"/>
    </xf>
    <xf numFmtId="49" fontId="0" fillId="0" borderId="20" xfId="0" applyNumberFormat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4" fontId="3" fillId="4" borderId="22" xfId="0" applyNumberFormat="1" applyFont="1" applyFill="1" applyBorder="1" applyAlignment="1">
      <alignment wrapText="1"/>
    </xf>
    <xf numFmtId="4" fontId="0" fillId="12" borderId="23" xfId="0" applyNumberFormat="1" applyFill="1" applyBorder="1"/>
    <xf numFmtId="4" fontId="0" fillId="0" borderId="27" xfId="0" applyNumberFormat="1" applyBorder="1" applyAlignment="1">
      <alignment horizontal="center" vertical="center"/>
    </xf>
    <xf numFmtId="4" fontId="3" fillId="4" borderId="28" xfId="0" applyNumberFormat="1" applyFont="1" applyFill="1" applyBorder="1" applyAlignment="1">
      <alignment horizontal="left" wrapText="1"/>
    </xf>
    <xf numFmtId="4" fontId="0" fillId="5" borderId="23" xfId="0" applyNumberFormat="1" applyFill="1" applyBorder="1"/>
    <xf numFmtId="4" fontId="0" fillId="16" borderId="23" xfId="0" applyNumberFormat="1" applyFill="1" applyBorder="1"/>
    <xf numFmtId="4" fontId="2" fillId="4" borderId="22" xfId="0" applyNumberFormat="1" applyFont="1" applyFill="1" applyBorder="1"/>
    <xf numFmtId="4" fontId="2" fillId="4" borderId="22" xfId="0" applyNumberFormat="1" applyFont="1" applyFill="1" applyBorder="1" applyAlignment="1">
      <alignment horizontal="left"/>
    </xf>
    <xf numFmtId="4" fontId="0" fillId="15" borderId="23" xfId="0" applyNumberFormat="1" applyFill="1" applyBorder="1"/>
    <xf numFmtId="4" fontId="1" fillId="0" borderId="23" xfId="0" applyNumberFormat="1" applyFont="1" applyBorder="1" applyAlignment="1">
      <alignment horizontal="right" wrapText="1"/>
    </xf>
    <xf numFmtId="4" fontId="2" fillId="0" borderId="22" xfId="0" applyNumberFormat="1" applyFont="1" applyBorder="1" applyAlignment="1">
      <alignment horizontal="left" wrapText="1"/>
    </xf>
    <xf numFmtId="4" fontId="2" fillId="6" borderId="23" xfId="0" applyNumberFormat="1" applyFont="1" applyFill="1" applyBorder="1"/>
    <xf numFmtId="4" fontId="0" fillId="7" borderId="22" xfId="0" applyNumberFormat="1" applyFill="1" applyBorder="1"/>
    <xf numFmtId="4" fontId="2" fillId="7" borderId="23" xfId="0" applyNumberFormat="1" applyFont="1" applyFill="1" applyBorder="1"/>
    <xf numFmtId="4" fontId="4" fillId="0" borderId="22" xfId="0" applyNumberFormat="1" applyFont="1" applyBorder="1"/>
    <xf numFmtId="4" fontId="4" fillId="8" borderId="22" xfId="0" applyNumberFormat="1" applyFont="1" applyFill="1" applyBorder="1"/>
    <xf numFmtId="4" fontId="0" fillId="14" borderId="23" xfId="0" applyNumberFormat="1" applyFill="1" applyBorder="1"/>
    <xf numFmtId="4" fontId="4" fillId="15" borderId="22" xfId="0" applyNumberFormat="1" applyFont="1" applyFill="1" applyBorder="1"/>
    <xf numFmtId="4" fontId="6" fillId="0" borderId="22" xfId="0" applyNumberFormat="1" applyFont="1" applyBorder="1"/>
    <xf numFmtId="4" fontId="0" fillId="10" borderId="23" xfId="0" applyNumberFormat="1" applyFill="1" applyBorder="1"/>
    <xf numFmtId="4" fontId="4" fillId="5" borderId="22" xfId="0" applyNumberFormat="1" applyFont="1" applyFill="1" applyBorder="1"/>
    <xf numFmtId="4" fontId="4" fillId="9" borderId="22" xfId="0" applyNumberFormat="1" applyFont="1" applyFill="1" applyBorder="1"/>
    <xf numFmtId="4" fontId="4" fillId="13" borderId="30" xfId="0" applyNumberFormat="1" applyFont="1" applyFill="1" applyBorder="1"/>
    <xf numFmtId="4" fontId="4" fillId="13" borderId="31" xfId="0" applyNumberFormat="1" applyFont="1" applyFill="1" applyBorder="1" applyAlignment="1">
      <alignment wrapText="1"/>
    </xf>
    <xf numFmtId="4" fontId="0" fillId="13" borderId="31" xfId="0" applyNumberFormat="1" applyFill="1" applyBorder="1"/>
    <xf numFmtId="4" fontId="0" fillId="13" borderId="32" xfId="0" applyNumberFormat="1" applyFill="1" applyBorder="1"/>
    <xf numFmtId="4" fontId="15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" fontId="25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4" fontId="4" fillId="0" borderId="11" xfId="0" applyNumberFormat="1" applyFont="1" applyBorder="1" applyAlignment="1">
      <alignment horizontal="left" vertical="center" wrapText="1"/>
    </xf>
    <xf numFmtId="4" fontId="15" fillId="0" borderId="0" xfId="0" applyNumberFormat="1" applyFont="1"/>
    <xf numFmtId="4" fontId="2" fillId="2" borderId="24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0" fillId="0" borderId="26" xfId="0" applyNumberFormat="1" applyBorder="1" applyAlignment="1">
      <alignment horizontal="center" vertical="center"/>
    </xf>
    <xf numFmtId="4" fontId="0" fillId="0" borderId="18" xfId="0" applyNumberFormat="1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25" xfId="0" applyNumberFormat="1" applyBorder="1" applyAlignment="1">
      <alignment horizontal="left"/>
    </xf>
    <xf numFmtId="0" fontId="15" fillId="0" borderId="0" xfId="0" applyFont="1" applyAlignment="1">
      <alignment horizontal="left"/>
    </xf>
    <xf numFmtId="49" fontId="0" fillId="0" borderId="26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26" xfId="0" applyNumberFormat="1" applyBorder="1" applyAlignment="1">
      <alignment horizontal="center"/>
    </xf>
    <xf numFmtId="4" fontId="0" fillId="0" borderId="20" xfId="0" applyNumberFormat="1" applyBorder="1" applyAlignment="1">
      <alignment horizontal="center"/>
    </xf>
    <xf numFmtId="4" fontId="2" fillId="2" borderId="24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0" fontId="25" fillId="0" borderId="0" xfId="0" applyFont="1" applyAlignment="1">
      <alignment horizontal="left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0" fillId="0" borderId="25" xfId="0" applyNumberFormat="1" applyBorder="1" applyAlignment="1">
      <alignment horizontal="left" vertical="center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0" fillId="4" borderId="25" xfId="0" applyNumberFormat="1" applyFill="1" applyBorder="1" applyAlignment="1">
      <alignment horizontal="left"/>
    </xf>
    <xf numFmtId="49" fontId="0" fillId="0" borderId="1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0" fillId="0" borderId="22" xfId="0" applyNumberFormat="1" applyBorder="1" applyAlignment="1">
      <alignment horizontal="center" vertical="center"/>
    </xf>
    <xf numFmtId="49" fontId="0" fillId="0" borderId="26" xfId="0" applyNumberFormat="1" applyBorder="1" applyAlignment="1">
      <alignment horizontal="center"/>
    </xf>
    <xf numFmtId="49" fontId="0" fillId="0" borderId="20" xfId="0" applyNumberFormat="1" applyBorder="1" applyAlignment="1">
      <alignment horizontal="center"/>
    </xf>
    <xf numFmtId="0" fontId="0" fillId="0" borderId="0" xfId="0" applyAlignment="1">
      <alignment horizont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4" borderId="25" xfId="0" applyNumberFormat="1" applyFont="1" applyFill="1" applyBorder="1" applyAlignment="1">
      <alignment horizontal="left" wrapText="1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" fontId="4" fillId="0" borderId="3" xfId="0" applyNumberFormat="1" applyFont="1" applyBorder="1" applyAlignment="1">
      <alignment horizontal="left" vertical="top" wrapText="1"/>
    </xf>
    <xf numFmtId="4" fontId="27" fillId="0" borderId="0" xfId="0" applyNumberFormat="1" applyFont="1" applyAlignment="1">
      <alignment horizontal="lef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4" fontId="0" fillId="4" borderId="25" xfId="0" applyNumberForma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0" fillId="0" borderId="10" xfId="0" applyNumberFormat="1" applyBorder="1"/>
    <xf numFmtId="4" fontId="0" fillId="0" borderId="12" xfId="0" applyNumberFormat="1" applyBorder="1"/>
    <xf numFmtId="4" fontId="0" fillId="0" borderId="25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28" xfId="0" applyNumberFormat="1" applyBorder="1" applyAlignment="1">
      <alignment horizontal="center" vertical="center"/>
    </xf>
    <xf numFmtId="4" fontId="0" fillId="0" borderId="29" xfId="0" applyNumberFormat="1" applyBorder="1" applyAlignment="1">
      <alignment horizontal="center" vertical="center"/>
    </xf>
    <xf numFmtId="4" fontId="0" fillId="0" borderId="2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1" fillId="0" borderId="25" xfId="0" applyNumberFormat="1" applyFont="1" applyBorder="1" applyAlignment="1">
      <alignment horizontal="left" vertical="top" wrapText="1"/>
    </xf>
    <xf numFmtId="4" fontId="2" fillId="6" borderId="24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1" fillId="0" borderId="25" xfId="0" applyNumberFormat="1" applyFont="1" applyBorder="1" applyAlignment="1">
      <alignment horizontal="left" wrapText="1"/>
    </xf>
    <xf numFmtId="0" fontId="0" fillId="0" borderId="0" xfId="0" applyAlignment="1">
      <alignment horizontal="right"/>
    </xf>
    <xf numFmtId="0" fontId="15" fillId="0" borderId="29" xfId="0" applyFont="1" applyBorder="1" applyAlignment="1">
      <alignment horizontal="left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66FF99"/>
      <color rgb="FFFFCC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376"/>
  <sheetViews>
    <sheetView tabSelected="1" topLeftCell="A330" workbookViewId="0">
      <selection activeCell="L38" sqref="L38"/>
    </sheetView>
  </sheetViews>
  <sheetFormatPr defaultRowHeight="15" x14ac:dyDescent="0.25"/>
  <cols>
    <col min="1" max="1" width="2.5703125" customWidth="1"/>
    <col min="2" max="2" width="8.28515625" customWidth="1"/>
    <col min="3" max="3" width="33" customWidth="1"/>
    <col min="4" max="4" width="7.5703125" customWidth="1"/>
    <col min="5" max="5" width="10.28515625" customWidth="1"/>
    <col min="6" max="6" width="0.28515625" hidden="1" customWidth="1"/>
    <col min="7" max="7" width="15" customWidth="1"/>
    <col min="8" max="8" width="10.5703125" customWidth="1"/>
    <col min="9" max="9" width="10" bestFit="1" customWidth="1"/>
    <col min="10" max="10" width="11.7109375" customWidth="1"/>
  </cols>
  <sheetData>
    <row r="1" spans="2:9" x14ac:dyDescent="0.25">
      <c r="C1" s="227" t="s">
        <v>191</v>
      </c>
      <c r="D1" s="227"/>
      <c r="E1" s="227"/>
      <c r="F1" s="227"/>
      <c r="G1" s="227"/>
      <c r="H1" s="1"/>
    </row>
    <row r="2" spans="2:9" x14ac:dyDescent="0.25">
      <c r="C2" s="227" t="s">
        <v>400</v>
      </c>
      <c r="D2" s="227"/>
      <c r="E2" s="227"/>
      <c r="F2" s="227"/>
      <c r="G2" s="227"/>
      <c r="H2" s="1"/>
    </row>
    <row r="3" spans="2:9" x14ac:dyDescent="0.25">
      <c r="C3" s="227" t="s">
        <v>401</v>
      </c>
      <c r="D3" s="227"/>
      <c r="E3" s="227"/>
      <c r="F3" s="227"/>
      <c r="G3" s="227"/>
      <c r="H3" s="1"/>
    </row>
    <row r="4" spans="2:9" x14ac:dyDescent="0.25">
      <c r="C4" s="227" t="s">
        <v>402</v>
      </c>
      <c r="D4" s="227"/>
      <c r="E4" s="227"/>
      <c r="F4" s="227"/>
      <c r="G4" s="227"/>
      <c r="H4" s="1"/>
    </row>
    <row r="5" spans="2:9" x14ac:dyDescent="0.25">
      <c r="G5" s="90" t="s">
        <v>192</v>
      </c>
    </row>
    <row r="6" spans="2:9" ht="15.75" x14ac:dyDescent="0.25">
      <c r="B6" s="184" t="s">
        <v>294</v>
      </c>
      <c r="C6" s="184"/>
      <c r="D6" s="184"/>
      <c r="E6" s="184"/>
      <c r="F6" s="184"/>
      <c r="G6" s="184"/>
      <c r="H6" s="11"/>
      <c r="I6" s="11"/>
    </row>
    <row r="7" spans="2:9" ht="15.75" x14ac:dyDescent="0.25">
      <c r="B7" s="184"/>
      <c r="C7" s="184"/>
      <c r="D7" s="184"/>
      <c r="E7" s="184"/>
      <c r="F7" s="184"/>
      <c r="G7" s="184"/>
      <c r="H7" s="11"/>
      <c r="I7" s="7"/>
    </row>
    <row r="8" spans="2:9" ht="15.75" thickBot="1" x14ac:dyDescent="0.3">
      <c r="G8" s="8"/>
    </row>
    <row r="9" spans="2:9" ht="15" customHeight="1" x14ac:dyDescent="0.25">
      <c r="B9" s="185" t="s">
        <v>0</v>
      </c>
      <c r="C9" s="188" t="s">
        <v>182</v>
      </c>
      <c r="D9" s="188" t="s">
        <v>1</v>
      </c>
      <c r="E9" s="188" t="s">
        <v>2</v>
      </c>
      <c r="F9" s="191" t="s">
        <v>3</v>
      </c>
      <c r="G9" s="229" t="s">
        <v>158</v>
      </c>
    </row>
    <row r="10" spans="2:9" ht="15" customHeight="1" x14ac:dyDescent="0.25">
      <c r="B10" s="186"/>
      <c r="C10" s="189"/>
      <c r="D10" s="189"/>
      <c r="E10" s="189"/>
      <c r="F10" s="192"/>
      <c r="G10" s="230"/>
    </row>
    <row r="11" spans="2:9" x14ac:dyDescent="0.25">
      <c r="B11" s="187"/>
      <c r="C11" s="190"/>
      <c r="D11" s="190"/>
      <c r="E11" s="190"/>
      <c r="F11" s="193"/>
      <c r="G11" s="231"/>
      <c r="I11" s="59"/>
    </row>
    <row r="12" spans="2:9" x14ac:dyDescent="0.25">
      <c r="B12" s="93">
        <v>1</v>
      </c>
      <c r="C12" s="2">
        <v>2</v>
      </c>
      <c r="D12" s="2">
        <v>3</v>
      </c>
      <c r="E12" s="2">
        <v>4</v>
      </c>
      <c r="F12" s="2">
        <v>5</v>
      </c>
      <c r="G12" s="94">
        <v>5</v>
      </c>
    </row>
    <row r="13" spans="2:9" ht="30.75" customHeight="1" x14ac:dyDescent="0.25">
      <c r="B13" s="142" t="s">
        <v>4</v>
      </c>
      <c r="C13" s="143"/>
      <c r="D13" s="22" t="s">
        <v>5</v>
      </c>
      <c r="E13" s="23"/>
      <c r="F13" s="23">
        <f>SUM(F15)</f>
        <v>153000</v>
      </c>
      <c r="G13" s="95">
        <f>SUM(G15)</f>
        <v>153000</v>
      </c>
    </row>
    <row r="14" spans="2:9" x14ac:dyDescent="0.25">
      <c r="B14" s="96"/>
      <c r="C14" s="149" t="s">
        <v>6</v>
      </c>
      <c r="D14" s="150"/>
      <c r="E14" s="150"/>
      <c r="F14" s="150"/>
      <c r="G14" s="151"/>
    </row>
    <row r="15" spans="2:9" x14ac:dyDescent="0.25">
      <c r="B15" s="97" t="s">
        <v>7</v>
      </c>
      <c r="C15" s="26" t="s">
        <v>8</v>
      </c>
      <c r="D15" s="25" t="s">
        <v>9</v>
      </c>
      <c r="E15" s="57" t="s">
        <v>41</v>
      </c>
      <c r="F15" s="24">
        <f>SUM(G15)</f>
        <v>153000</v>
      </c>
      <c r="G15" s="98">
        <v>153000</v>
      </c>
    </row>
    <row r="16" spans="2:9" ht="30.75" customHeight="1" x14ac:dyDescent="0.25">
      <c r="B16" s="142" t="s">
        <v>26</v>
      </c>
      <c r="C16" s="143"/>
      <c r="D16" s="22" t="s">
        <v>10</v>
      </c>
      <c r="E16" s="23"/>
      <c r="F16" s="23">
        <f>SUM(F18:F44)</f>
        <v>21057874.59</v>
      </c>
      <c r="G16" s="95">
        <f>SUM(G18:G44)</f>
        <v>21087971.449999999</v>
      </c>
    </row>
    <row r="17" spans="2:12" ht="15.75" x14ac:dyDescent="0.25">
      <c r="B17" s="97"/>
      <c r="C17" s="149" t="s">
        <v>11</v>
      </c>
      <c r="D17" s="150"/>
      <c r="E17" s="150"/>
      <c r="F17" s="150"/>
      <c r="G17" s="151"/>
      <c r="L17" s="52"/>
    </row>
    <row r="18" spans="2:12" x14ac:dyDescent="0.25">
      <c r="B18" s="144" t="s">
        <v>7</v>
      </c>
      <c r="C18" s="194" t="s">
        <v>8</v>
      </c>
      <c r="D18" s="24" t="s">
        <v>12</v>
      </c>
      <c r="E18" s="24" t="s">
        <v>41</v>
      </c>
      <c r="F18" s="24">
        <f t="shared" ref="F18:F44" si="0">SUM(G18)</f>
        <v>5845474.7300000004</v>
      </c>
      <c r="G18" s="99">
        <v>5845474.7300000004</v>
      </c>
      <c r="H18" s="55"/>
      <c r="I18" s="64"/>
      <c r="J18" s="64"/>
      <c r="K18" s="15"/>
    </row>
    <row r="19" spans="2:12" x14ac:dyDescent="0.25">
      <c r="B19" s="145"/>
      <c r="C19" s="195"/>
      <c r="D19" s="24" t="s">
        <v>13</v>
      </c>
      <c r="E19" s="24" t="s">
        <v>42</v>
      </c>
      <c r="F19" s="24">
        <f t="shared" si="0"/>
        <v>630978</v>
      </c>
      <c r="G19" s="99">
        <v>630978</v>
      </c>
      <c r="H19" s="64"/>
      <c r="I19" s="65"/>
      <c r="J19" s="65"/>
      <c r="K19" s="75"/>
      <c r="L19" s="75"/>
    </row>
    <row r="20" spans="2:12" x14ac:dyDescent="0.25">
      <c r="B20" s="145"/>
      <c r="C20" s="195"/>
      <c r="D20" s="24" t="s">
        <v>14</v>
      </c>
      <c r="E20" s="51" t="s">
        <v>123</v>
      </c>
      <c r="F20" s="51">
        <f>SUM(G20)</f>
        <v>0</v>
      </c>
      <c r="G20" s="100">
        <v>0</v>
      </c>
      <c r="H20" s="14"/>
      <c r="I20" s="15"/>
      <c r="K20" s="74"/>
    </row>
    <row r="21" spans="2:12" x14ac:dyDescent="0.25">
      <c r="B21" s="146"/>
      <c r="C21" s="196"/>
      <c r="D21" s="24" t="s">
        <v>15</v>
      </c>
      <c r="E21" s="24" t="s">
        <v>43</v>
      </c>
      <c r="F21" s="24">
        <f t="shared" si="0"/>
        <v>269500</v>
      </c>
      <c r="G21" s="98">
        <v>269500</v>
      </c>
      <c r="H21" s="62"/>
      <c r="J21" s="82"/>
    </row>
    <row r="22" spans="2:12" ht="22.5" customHeight="1" x14ac:dyDescent="0.25">
      <c r="B22" s="144" t="s">
        <v>83</v>
      </c>
      <c r="C22" s="155" t="s">
        <v>84</v>
      </c>
      <c r="D22" s="24" t="s">
        <v>16</v>
      </c>
      <c r="E22" s="24" t="s">
        <v>41</v>
      </c>
      <c r="F22" s="24">
        <f t="shared" si="0"/>
        <v>65596</v>
      </c>
      <c r="G22" s="98">
        <v>65596</v>
      </c>
      <c r="H22" s="64"/>
    </row>
    <row r="23" spans="2:12" ht="24.75" customHeight="1" x14ac:dyDescent="0.25">
      <c r="B23" s="145"/>
      <c r="C23" s="156"/>
      <c r="D23" s="24" t="s">
        <v>25</v>
      </c>
      <c r="E23" s="24" t="s">
        <v>85</v>
      </c>
      <c r="F23" s="24">
        <f t="shared" si="0"/>
        <v>135096</v>
      </c>
      <c r="G23" s="98">
        <v>135096</v>
      </c>
      <c r="H23" s="55"/>
      <c r="I23" s="15"/>
    </row>
    <row r="24" spans="2:12" ht="24.75" customHeight="1" x14ac:dyDescent="0.25">
      <c r="B24" s="145"/>
      <c r="C24" s="156"/>
      <c r="D24" s="24" t="s">
        <v>159</v>
      </c>
      <c r="E24" s="78" t="s">
        <v>293</v>
      </c>
      <c r="F24" s="68"/>
      <c r="G24" s="101">
        <v>22253.38</v>
      </c>
      <c r="H24" s="55"/>
      <c r="I24" s="15"/>
    </row>
    <row r="25" spans="2:12" ht="24.75" customHeight="1" x14ac:dyDescent="0.25">
      <c r="B25" s="145"/>
      <c r="C25" s="156"/>
      <c r="D25" s="24" t="s">
        <v>290</v>
      </c>
      <c r="E25" s="24" t="s">
        <v>144</v>
      </c>
      <c r="F25" s="24"/>
      <c r="G25" s="98">
        <v>7715</v>
      </c>
      <c r="H25" s="64"/>
      <c r="I25" s="15"/>
    </row>
    <row r="26" spans="2:12" ht="24.75" customHeight="1" x14ac:dyDescent="0.25">
      <c r="B26" s="145"/>
      <c r="C26" s="156"/>
      <c r="D26" s="24" t="s">
        <v>359</v>
      </c>
      <c r="E26" s="84" t="s">
        <v>360</v>
      </c>
      <c r="F26" s="84"/>
      <c r="G26" s="102">
        <v>128.47999999999999</v>
      </c>
      <c r="H26" s="64"/>
      <c r="I26" s="15"/>
    </row>
    <row r="27" spans="2:12" ht="18.75" customHeight="1" x14ac:dyDescent="0.25">
      <c r="B27" s="145"/>
      <c r="C27" s="156"/>
      <c r="D27" s="24" t="s">
        <v>126</v>
      </c>
      <c r="E27" s="24" t="s">
        <v>42</v>
      </c>
      <c r="F27" s="24">
        <f t="shared" si="0"/>
        <v>229499</v>
      </c>
      <c r="G27" s="98">
        <v>229499</v>
      </c>
      <c r="H27" s="89"/>
      <c r="I27" s="89"/>
      <c r="J27" s="89"/>
    </row>
    <row r="28" spans="2:12" ht="26.25" customHeight="1" x14ac:dyDescent="0.25">
      <c r="B28" s="144" t="s">
        <v>17</v>
      </c>
      <c r="C28" s="155" t="s">
        <v>18</v>
      </c>
      <c r="D28" s="24" t="s">
        <v>187</v>
      </c>
      <c r="E28" s="24" t="s">
        <v>41</v>
      </c>
      <c r="F28" s="24">
        <f t="shared" si="0"/>
        <v>832405</v>
      </c>
      <c r="G28" s="98">
        <v>832405</v>
      </c>
      <c r="H28" s="64"/>
    </row>
    <row r="29" spans="2:12" ht="26.25" customHeight="1" x14ac:dyDescent="0.25">
      <c r="B29" s="146"/>
      <c r="C29" s="157"/>
      <c r="D29" s="24" t="s">
        <v>133</v>
      </c>
      <c r="E29" s="24" t="s">
        <v>42</v>
      </c>
      <c r="F29" s="24">
        <f t="shared" si="0"/>
        <v>101300</v>
      </c>
      <c r="G29" s="98">
        <v>101300</v>
      </c>
      <c r="H29" s="62"/>
    </row>
    <row r="30" spans="2:12" ht="15" customHeight="1" x14ac:dyDescent="0.25">
      <c r="B30" s="153" t="s">
        <v>19</v>
      </c>
      <c r="C30" s="155" t="s">
        <v>20</v>
      </c>
      <c r="D30" s="24" t="s">
        <v>134</v>
      </c>
      <c r="E30" s="27" t="s">
        <v>122</v>
      </c>
      <c r="F30" s="27">
        <f t="shared" si="0"/>
        <v>0</v>
      </c>
      <c r="G30" s="104">
        <v>0</v>
      </c>
      <c r="H30" s="20"/>
      <c r="I30" s="20"/>
    </row>
    <row r="31" spans="2:12" ht="15" customHeight="1" x14ac:dyDescent="0.25">
      <c r="B31" s="169"/>
      <c r="C31" s="156"/>
      <c r="D31" s="24" t="s">
        <v>136</v>
      </c>
      <c r="E31" s="24" t="s">
        <v>185</v>
      </c>
      <c r="F31" s="24">
        <f>SUM(G31)</f>
        <v>2930900</v>
      </c>
      <c r="G31" s="98">
        <v>2930900</v>
      </c>
      <c r="H31" s="73"/>
      <c r="I31" s="20"/>
    </row>
    <row r="32" spans="2:12" ht="15" customHeight="1" x14ac:dyDescent="0.25">
      <c r="B32" s="169"/>
      <c r="C32" s="156"/>
      <c r="D32" s="24" t="s">
        <v>137</v>
      </c>
      <c r="E32" s="24" t="s">
        <v>41</v>
      </c>
      <c r="F32" s="24">
        <f t="shared" si="0"/>
        <v>2430000</v>
      </c>
      <c r="G32" s="98">
        <v>2430000</v>
      </c>
      <c r="H32" s="73"/>
      <c r="I32" s="64"/>
    </row>
    <row r="33" spans="2:11" x14ac:dyDescent="0.25">
      <c r="B33" s="169"/>
      <c r="C33" s="156"/>
      <c r="D33" s="24" t="s">
        <v>145</v>
      </c>
      <c r="E33" s="24" t="s">
        <v>41</v>
      </c>
      <c r="F33" s="24">
        <f t="shared" si="0"/>
        <v>50000</v>
      </c>
      <c r="G33" s="98">
        <v>50000</v>
      </c>
      <c r="H33" s="64"/>
      <c r="I33" s="21"/>
    </row>
    <row r="34" spans="2:11" ht="23.25" customHeight="1" x14ac:dyDescent="0.25">
      <c r="B34" s="144" t="s">
        <v>21</v>
      </c>
      <c r="C34" s="197" t="s">
        <v>22</v>
      </c>
      <c r="D34" s="24" t="s">
        <v>161</v>
      </c>
      <c r="E34" s="24" t="s">
        <v>41</v>
      </c>
      <c r="F34" s="24">
        <f t="shared" si="0"/>
        <v>519601.15</v>
      </c>
      <c r="G34" s="98">
        <v>519601.15</v>
      </c>
      <c r="H34" s="91"/>
      <c r="I34" s="17"/>
    </row>
    <row r="35" spans="2:11" ht="23.25" customHeight="1" x14ac:dyDescent="0.25">
      <c r="B35" s="145"/>
      <c r="C35" s="182"/>
      <c r="D35" s="24" t="s">
        <v>146</v>
      </c>
      <c r="E35" s="24" t="s">
        <v>42</v>
      </c>
      <c r="F35" s="24">
        <f t="shared" ref="F35" si="1">SUM(G35)</f>
        <v>33634</v>
      </c>
      <c r="G35" s="98">
        <v>33634</v>
      </c>
      <c r="H35" s="80"/>
      <c r="I35" s="12"/>
    </row>
    <row r="36" spans="2:11" ht="19.5" customHeight="1" x14ac:dyDescent="0.25">
      <c r="B36" s="144" t="s">
        <v>23</v>
      </c>
      <c r="C36" s="155" t="s">
        <v>24</v>
      </c>
      <c r="D36" s="24" t="s">
        <v>295</v>
      </c>
      <c r="E36" s="24" t="s">
        <v>41</v>
      </c>
      <c r="F36" s="24">
        <f t="shared" si="0"/>
        <v>3682605.42</v>
      </c>
      <c r="G36" s="98">
        <v>3682605.42</v>
      </c>
      <c r="H36" s="198"/>
      <c r="I36" s="198"/>
      <c r="J36" s="65"/>
    </row>
    <row r="37" spans="2:11" ht="19.5" customHeight="1" x14ac:dyDescent="0.25">
      <c r="B37" s="145"/>
      <c r="C37" s="156"/>
      <c r="D37" s="24" t="s">
        <v>296</v>
      </c>
      <c r="E37" s="27" t="s">
        <v>122</v>
      </c>
      <c r="F37" s="27">
        <f t="shared" si="0"/>
        <v>429013.7</v>
      </c>
      <c r="G37" s="104">
        <v>429013.7</v>
      </c>
      <c r="H37" s="81"/>
      <c r="I37" s="12"/>
    </row>
    <row r="38" spans="2:11" ht="18.75" customHeight="1" x14ac:dyDescent="0.25">
      <c r="B38" s="145"/>
      <c r="C38" s="156"/>
      <c r="D38" s="24" t="s">
        <v>188</v>
      </c>
      <c r="E38" s="24" t="s">
        <v>41</v>
      </c>
      <c r="F38" s="24">
        <f t="shared" si="0"/>
        <v>2000000</v>
      </c>
      <c r="G38" s="98">
        <v>2000000</v>
      </c>
      <c r="H38" s="64"/>
      <c r="I38" s="12"/>
    </row>
    <row r="39" spans="2:11" ht="18.75" customHeight="1" x14ac:dyDescent="0.25">
      <c r="B39" s="145"/>
      <c r="C39" s="156"/>
      <c r="D39" s="24" t="s">
        <v>362</v>
      </c>
      <c r="E39" s="27" t="s">
        <v>122</v>
      </c>
      <c r="F39" s="27">
        <f t="shared" ref="F39" si="2">SUM(G39)</f>
        <v>12300</v>
      </c>
      <c r="G39" s="104">
        <v>12300</v>
      </c>
      <c r="H39" s="64"/>
      <c r="I39" s="12"/>
    </row>
    <row r="40" spans="2:11" ht="14.25" customHeight="1" x14ac:dyDescent="0.25">
      <c r="B40" s="145"/>
      <c r="C40" s="156"/>
      <c r="D40" s="24" t="s">
        <v>291</v>
      </c>
      <c r="E40" s="24" t="s">
        <v>43</v>
      </c>
      <c r="F40" s="24">
        <f>SUM(G40)</f>
        <v>14000</v>
      </c>
      <c r="G40" s="98">
        <v>14000</v>
      </c>
      <c r="H40" s="15"/>
    </row>
    <row r="41" spans="2:11" ht="14.25" customHeight="1" x14ac:dyDescent="0.25">
      <c r="B41" s="145"/>
      <c r="C41" s="156"/>
      <c r="D41" s="24" t="s">
        <v>292</v>
      </c>
      <c r="E41" s="51" t="s">
        <v>123</v>
      </c>
      <c r="F41" s="51">
        <f>SUM(G41)</f>
        <v>739.59</v>
      </c>
      <c r="G41" s="100">
        <v>739.59</v>
      </c>
      <c r="H41" s="15"/>
    </row>
    <row r="42" spans="2:11" x14ac:dyDescent="0.25">
      <c r="B42" s="145"/>
      <c r="C42" s="156"/>
      <c r="D42" s="24" t="s">
        <v>310</v>
      </c>
      <c r="E42" s="24" t="s">
        <v>42</v>
      </c>
      <c r="F42" s="24">
        <f t="shared" si="0"/>
        <v>424100</v>
      </c>
      <c r="G42" s="98">
        <v>424100</v>
      </c>
      <c r="H42" s="147"/>
      <c r="I42" s="147"/>
    </row>
    <row r="43" spans="2:11" x14ac:dyDescent="0.25">
      <c r="B43" s="145"/>
      <c r="C43" s="156"/>
      <c r="D43" s="24" t="s">
        <v>313</v>
      </c>
      <c r="E43" s="46" t="s">
        <v>124</v>
      </c>
      <c r="F43" s="46">
        <f t="shared" si="0"/>
        <v>141132</v>
      </c>
      <c r="G43" s="105">
        <v>141132</v>
      </c>
      <c r="H43" s="55"/>
    </row>
    <row r="44" spans="2:11" x14ac:dyDescent="0.25">
      <c r="B44" s="146"/>
      <c r="C44" s="157"/>
      <c r="D44" s="24" t="s">
        <v>361</v>
      </c>
      <c r="E44" s="24" t="s">
        <v>44</v>
      </c>
      <c r="F44" s="24">
        <f t="shared" si="0"/>
        <v>280000</v>
      </c>
      <c r="G44" s="98">
        <v>280000</v>
      </c>
      <c r="H44" s="64"/>
    </row>
    <row r="45" spans="2:11" ht="30" customHeight="1" x14ac:dyDescent="0.25">
      <c r="B45" s="142" t="s">
        <v>27</v>
      </c>
      <c r="C45" s="143"/>
      <c r="D45" s="23" t="s">
        <v>28</v>
      </c>
      <c r="E45" s="23"/>
      <c r="F45" s="23">
        <f>SUM(F48:F48)</f>
        <v>423869.7</v>
      </c>
      <c r="G45" s="95">
        <f>SUM(G47+G48)</f>
        <v>423869.7</v>
      </c>
    </row>
    <row r="46" spans="2:11" x14ac:dyDescent="0.25">
      <c r="B46" s="96"/>
      <c r="C46" s="149" t="s">
        <v>11</v>
      </c>
      <c r="D46" s="150"/>
      <c r="E46" s="150"/>
      <c r="F46" s="150"/>
      <c r="G46" s="151"/>
      <c r="I46" s="55"/>
      <c r="J46" s="15"/>
    </row>
    <row r="47" spans="2:11" x14ac:dyDescent="0.25">
      <c r="B47" s="153" t="s">
        <v>7</v>
      </c>
      <c r="C47" s="170" t="s">
        <v>8</v>
      </c>
      <c r="D47" s="57" t="s">
        <v>29</v>
      </c>
      <c r="E47" s="24" t="s">
        <v>42</v>
      </c>
      <c r="F47" s="58"/>
      <c r="G47" s="106">
        <v>0</v>
      </c>
      <c r="H47" s="69"/>
      <c r="I47" s="55"/>
      <c r="J47" s="15"/>
    </row>
    <row r="48" spans="2:11" ht="18" customHeight="1" x14ac:dyDescent="0.25">
      <c r="B48" s="154"/>
      <c r="C48" s="171"/>
      <c r="D48" s="24" t="s">
        <v>190</v>
      </c>
      <c r="E48" s="24" t="s">
        <v>41</v>
      </c>
      <c r="F48" s="24">
        <f>SUM(G48)</f>
        <v>423869.7</v>
      </c>
      <c r="G48" s="98">
        <v>423869.7</v>
      </c>
      <c r="H48" s="148"/>
      <c r="I48" s="148"/>
      <c r="J48" s="148"/>
      <c r="K48" s="1"/>
    </row>
    <row r="49" spans="2:13" ht="29.25" customHeight="1" x14ac:dyDescent="0.25">
      <c r="B49" s="142" t="s">
        <v>30</v>
      </c>
      <c r="C49" s="143"/>
      <c r="D49" s="23" t="s">
        <v>31</v>
      </c>
      <c r="E49" s="29"/>
      <c r="F49" s="23">
        <f>SUM(F51:F54)</f>
        <v>9206254.5700000003</v>
      </c>
      <c r="G49" s="95">
        <f>SUM(G51:G55)</f>
        <v>9206254.5700000003</v>
      </c>
      <c r="H49" s="16"/>
      <c r="I49" s="15"/>
      <c r="J49" s="15"/>
    </row>
    <row r="50" spans="2:13" x14ac:dyDescent="0.25">
      <c r="B50" s="96"/>
      <c r="C50" s="149" t="s">
        <v>11</v>
      </c>
      <c r="D50" s="150"/>
      <c r="E50" s="150"/>
      <c r="F50" s="150"/>
      <c r="G50" s="151"/>
      <c r="I50" s="15"/>
      <c r="J50" s="15"/>
    </row>
    <row r="51" spans="2:13" x14ac:dyDescent="0.25">
      <c r="B51" s="144" t="s">
        <v>7</v>
      </c>
      <c r="C51" s="194" t="s">
        <v>8</v>
      </c>
      <c r="D51" s="24" t="s">
        <v>32</v>
      </c>
      <c r="E51" s="24" t="s">
        <v>41</v>
      </c>
      <c r="F51" s="24">
        <f>SUM(G51)</f>
        <v>561860</v>
      </c>
      <c r="G51" s="98">
        <v>561860</v>
      </c>
      <c r="H51" s="15"/>
      <c r="I51" s="55"/>
      <c r="J51" s="15"/>
    </row>
    <row r="52" spans="2:13" ht="21" customHeight="1" x14ac:dyDescent="0.25">
      <c r="B52" s="146"/>
      <c r="C52" s="196"/>
      <c r="D52" s="24" t="s">
        <v>33</v>
      </c>
      <c r="E52" s="24" t="s">
        <v>42</v>
      </c>
      <c r="F52" s="24">
        <f>SUM(G52)</f>
        <v>81316.91</v>
      </c>
      <c r="G52" s="98">
        <v>81316.91</v>
      </c>
      <c r="H52" s="147"/>
      <c r="I52" s="147"/>
      <c r="J52" s="15"/>
    </row>
    <row r="53" spans="2:13" ht="15" hidden="1" customHeight="1" x14ac:dyDescent="0.25">
      <c r="B53" s="175" t="s">
        <v>17</v>
      </c>
      <c r="C53" s="155" t="s">
        <v>18</v>
      </c>
      <c r="D53" s="24" t="s">
        <v>34</v>
      </c>
      <c r="E53" s="24" t="s">
        <v>41</v>
      </c>
      <c r="F53" s="24">
        <f>SUM(G53)</f>
        <v>6438140</v>
      </c>
      <c r="G53" s="98">
        <v>6438140</v>
      </c>
      <c r="H53" s="92"/>
      <c r="I53" s="18"/>
    </row>
    <row r="54" spans="2:13" ht="49.5" customHeight="1" x14ac:dyDescent="0.25">
      <c r="B54" s="175"/>
      <c r="C54" s="156"/>
      <c r="D54" s="24" t="s">
        <v>157</v>
      </c>
      <c r="E54" s="24" t="s">
        <v>42</v>
      </c>
      <c r="F54" s="24">
        <f>SUM(G54)</f>
        <v>2124937.66</v>
      </c>
      <c r="G54" s="98">
        <v>2124937.66</v>
      </c>
      <c r="H54" s="55"/>
      <c r="I54" s="62"/>
      <c r="J54" s="62"/>
      <c r="K54" s="62"/>
      <c r="L54" s="178"/>
      <c r="M54" s="178"/>
    </row>
    <row r="55" spans="2:13" ht="16.5" customHeight="1" x14ac:dyDescent="0.25">
      <c r="B55" s="175"/>
      <c r="C55" s="157"/>
      <c r="D55" s="24" t="s">
        <v>303</v>
      </c>
      <c r="E55" s="24" t="s">
        <v>144</v>
      </c>
      <c r="F55" s="24">
        <f>SUM(G55)</f>
        <v>0</v>
      </c>
      <c r="G55" s="98">
        <v>0</v>
      </c>
      <c r="H55" s="75"/>
      <c r="I55" s="62"/>
      <c r="J55" s="62"/>
      <c r="K55" s="62"/>
      <c r="L55" s="8"/>
      <c r="M55" s="8"/>
    </row>
    <row r="56" spans="2:13" ht="48.75" customHeight="1" x14ac:dyDescent="0.25">
      <c r="B56" s="142" t="s">
        <v>162</v>
      </c>
      <c r="C56" s="143"/>
      <c r="D56" s="23" t="s">
        <v>35</v>
      </c>
      <c r="E56" s="29"/>
      <c r="F56" s="23">
        <f>SUM(F58:F59)</f>
        <v>0</v>
      </c>
      <c r="G56" s="95">
        <f>SUM(G58:G59)</f>
        <v>1330800</v>
      </c>
    </row>
    <row r="57" spans="2:13" ht="14.25" customHeight="1" x14ac:dyDescent="0.25">
      <c r="B57" s="109"/>
      <c r="C57" s="179" t="s">
        <v>11</v>
      </c>
      <c r="D57" s="180"/>
      <c r="E57" s="180"/>
      <c r="F57" s="180"/>
      <c r="G57" s="181"/>
    </row>
    <row r="58" spans="2:13" ht="19.5" customHeight="1" x14ac:dyDescent="0.25">
      <c r="B58" s="169" t="s">
        <v>19</v>
      </c>
      <c r="C58" s="182" t="str">
        <f t="shared" ref="C58" si="3">$C$30</f>
        <v>Rajono savivaldybės infrastruktūros objektų modernizavimo ir plėtros programa</v>
      </c>
      <c r="D58" s="24" t="s">
        <v>36</v>
      </c>
      <c r="E58" s="24" t="s">
        <v>41</v>
      </c>
      <c r="F58" s="24"/>
      <c r="G58" s="98">
        <v>1330800</v>
      </c>
      <c r="H58" s="55"/>
      <c r="I58" s="14"/>
    </row>
    <row r="59" spans="2:13" ht="27.75" customHeight="1" x14ac:dyDescent="0.25">
      <c r="B59" s="154"/>
      <c r="C59" s="183"/>
      <c r="D59" s="24" t="s">
        <v>37</v>
      </c>
      <c r="E59" s="27" t="s">
        <v>122</v>
      </c>
      <c r="F59" s="27">
        <f>SUM(G59)</f>
        <v>0</v>
      </c>
      <c r="G59" s="110">
        <v>0</v>
      </c>
      <c r="H59" s="148"/>
      <c r="I59" s="148"/>
      <c r="J59" s="15"/>
      <c r="K59" s="15"/>
    </row>
    <row r="60" spans="2:13" x14ac:dyDescent="0.25">
      <c r="B60" s="160" t="s">
        <v>80</v>
      </c>
      <c r="C60" s="161"/>
      <c r="D60" s="23" t="s">
        <v>38</v>
      </c>
      <c r="E60" s="23"/>
      <c r="F60" s="23">
        <f>SUM(F62:F64)</f>
        <v>1819025</v>
      </c>
      <c r="G60" s="95">
        <f>SUM(G62:G64)</f>
        <v>1819025</v>
      </c>
    </row>
    <row r="61" spans="2:13" x14ac:dyDescent="0.25">
      <c r="B61" s="96"/>
      <c r="C61" s="149" t="s">
        <v>11</v>
      </c>
      <c r="D61" s="150"/>
      <c r="E61" s="150"/>
      <c r="F61" s="150"/>
      <c r="G61" s="151"/>
    </row>
    <row r="62" spans="2:13" ht="15" customHeight="1" x14ac:dyDescent="0.25">
      <c r="B62" s="144" t="s">
        <v>21</v>
      </c>
      <c r="C62" s="155" t="s">
        <v>22</v>
      </c>
      <c r="D62" s="24" t="s">
        <v>39</v>
      </c>
      <c r="E62" s="24" t="s">
        <v>41</v>
      </c>
      <c r="F62" s="24">
        <f>SUM(G62)</f>
        <v>1749575</v>
      </c>
      <c r="G62" s="98">
        <v>1749575</v>
      </c>
      <c r="H62" s="64"/>
      <c r="I62" s="9"/>
    </row>
    <row r="63" spans="2:13" ht="22.5" customHeight="1" x14ac:dyDescent="0.25">
      <c r="B63" s="146"/>
      <c r="C63" s="157"/>
      <c r="D63" s="24" t="s">
        <v>40</v>
      </c>
      <c r="E63" s="24" t="s">
        <v>43</v>
      </c>
      <c r="F63" s="24">
        <f>SUM(G63)</f>
        <v>60000</v>
      </c>
      <c r="G63" s="98">
        <v>60000</v>
      </c>
    </row>
    <row r="64" spans="2:13" ht="28.5" customHeight="1" x14ac:dyDescent="0.25">
      <c r="B64" s="111" t="s">
        <v>83</v>
      </c>
      <c r="C64" s="32" t="s">
        <v>84</v>
      </c>
      <c r="D64" s="24" t="s">
        <v>189</v>
      </c>
      <c r="E64" s="47" t="s">
        <v>42</v>
      </c>
      <c r="F64" s="24">
        <f>SUM(G64)</f>
        <v>9450</v>
      </c>
      <c r="G64" s="98">
        <v>9450</v>
      </c>
      <c r="H64" s="65"/>
    </row>
    <row r="65" spans="2:9" ht="30.75" customHeight="1" x14ac:dyDescent="0.25">
      <c r="B65" s="142" t="s">
        <v>163</v>
      </c>
      <c r="C65" s="143"/>
      <c r="D65" s="23" t="s">
        <v>45</v>
      </c>
      <c r="E65" s="23"/>
      <c r="F65" s="23">
        <f>SUM(F67:F70)</f>
        <v>923776.59</v>
      </c>
      <c r="G65" s="95">
        <f>SUM(G67:G71)</f>
        <v>935476.59</v>
      </c>
    </row>
    <row r="66" spans="2:9" x14ac:dyDescent="0.25">
      <c r="B66" s="96"/>
      <c r="C66" s="149" t="s">
        <v>11</v>
      </c>
      <c r="D66" s="150"/>
      <c r="E66" s="150"/>
      <c r="F66" s="150"/>
      <c r="G66" s="151"/>
    </row>
    <row r="67" spans="2:9" x14ac:dyDescent="0.25">
      <c r="B67" s="144" t="s">
        <v>21</v>
      </c>
      <c r="C67" s="155" t="s">
        <v>22</v>
      </c>
      <c r="D67" s="24" t="s">
        <v>46</v>
      </c>
      <c r="E67" s="24" t="s">
        <v>41</v>
      </c>
      <c r="F67" s="24">
        <f>SUM(G67)</f>
        <v>689429</v>
      </c>
      <c r="G67" s="98">
        <v>689429</v>
      </c>
      <c r="H67" s="62"/>
    </row>
    <row r="68" spans="2:9" x14ac:dyDescent="0.25">
      <c r="B68" s="145"/>
      <c r="C68" s="156"/>
      <c r="D68" s="24" t="s">
        <v>47</v>
      </c>
      <c r="E68" s="27" t="s">
        <v>122</v>
      </c>
      <c r="F68" s="27">
        <f>SUM(G68)</f>
        <v>13000</v>
      </c>
      <c r="G68" s="110">
        <v>13000</v>
      </c>
      <c r="H68" s="14"/>
    </row>
    <row r="69" spans="2:9" x14ac:dyDescent="0.25">
      <c r="B69" s="145"/>
      <c r="C69" s="156"/>
      <c r="D69" s="24" t="s">
        <v>48</v>
      </c>
      <c r="E69" s="51" t="s">
        <v>123</v>
      </c>
      <c r="F69" s="51">
        <f>SUM(G69)</f>
        <v>71347.59</v>
      </c>
      <c r="G69" s="100">
        <v>71347.59</v>
      </c>
    </row>
    <row r="70" spans="2:9" ht="23.25" customHeight="1" x14ac:dyDescent="0.25">
      <c r="B70" s="146"/>
      <c r="C70" s="157"/>
      <c r="D70" s="24" t="s">
        <v>193</v>
      </c>
      <c r="E70" s="24" t="s">
        <v>43</v>
      </c>
      <c r="F70" s="24">
        <f>SUM(G70)</f>
        <v>150000</v>
      </c>
      <c r="G70" s="98">
        <v>150000</v>
      </c>
      <c r="H70" s="56"/>
    </row>
    <row r="71" spans="2:9" ht="27.75" customHeight="1" x14ac:dyDescent="0.25">
      <c r="B71" s="108" t="s">
        <v>17</v>
      </c>
      <c r="C71" s="30" t="s">
        <v>18</v>
      </c>
      <c r="D71" s="24" t="s">
        <v>380</v>
      </c>
      <c r="E71" s="24" t="s">
        <v>42</v>
      </c>
      <c r="F71" s="24"/>
      <c r="G71" s="98">
        <v>11700</v>
      </c>
      <c r="H71" s="64"/>
    </row>
    <row r="72" spans="2:9" ht="33" customHeight="1" x14ac:dyDescent="0.25">
      <c r="B72" s="142" t="s">
        <v>81</v>
      </c>
      <c r="C72" s="143"/>
      <c r="D72" s="23" t="s">
        <v>49</v>
      </c>
      <c r="E72" s="23"/>
      <c r="F72" s="23">
        <f>SUM(F74:F77)</f>
        <v>1450689</v>
      </c>
      <c r="G72" s="95">
        <f>SUM(G74:G77)</f>
        <v>1450689</v>
      </c>
    </row>
    <row r="73" spans="2:9" ht="17.25" customHeight="1" x14ac:dyDescent="0.25">
      <c r="B73" s="112"/>
      <c r="C73" s="199" t="s">
        <v>11</v>
      </c>
      <c r="D73" s="200"/>
      <c r="E73" s="200"/>
      <c r="F73" s="200"/>
      <c r="G73" s="201"/>
    </row>
    <row r="74" spans="2:9" ht="15" customHeight="1" x14ac:dyDescent="0.25">
      <c r="B74" s="144" t="s">
        <v>21</v>
      </c>
      <c r="C74" s="155" t="s">
        <v>22</v>
      </c>
      <c r="D74" s="24" t="s">
        <v>50</v>
      </c>
      <c r="E74" s="24" t="s">
        <v>41</v>
      </c>
      <c r="F74" s="24">
        <f>SUM(G74)</f>
        <v>1374421</v>
      </c>
      <c r="G74" s="98">
        <v>1374421</v>
      </c>
      <c r="H74" s="73"/>
      <c r="I74" s="19"/>
    </row>
    <row r="75" spans="2:9" ht="15" customHeight="1" x14ac:dyDescent="0.25">
      <c r="B75" s="145"/>
      <c r="C75" s="156"/>
      <c r="D75" s="24" t="s">
        <v>51</v>
      </c>
      <c r="E75" s="24" t="s">
        <v>42</v>
      </c>
      <c r="F75" s="24">
        <f>SUM(G75)</f>
        <v>41468</v>
      </c>
      <c r="G75" s="98">
        <v>41468</v>
      </c>
      <c r="H75" s="64"/>
    </row>
    <row r="76" spans="2:9" ht="15" customHeight="1" x14ac:dyDescent="0.25">
      <c r="B76" s="145"/>
      <c r="C76" s="156"/>
      <c r="D76" s="24" t="s">
        <v>52</v>
      </c>
      <c r="E76" s="27" t="s">
        <v>122</v>
      </c>
      <c r="F76" s="27">
        <f>SUM(G76)</f>
        <v>30800</v>
      </c>
      <c r="G76" s="104">
        <v>30800</v>
      </c>
      <c r="H76" s="64"/>
    </row>
    <row r="77" spans="2:9" ht="24" customHeight="1" x14ac:dyDescent="0.25">
      <c r="B77" s="146"/>
      <c r="C77" s="157"/>
      <c r="D77" s="24" t="s">
        <v>367</v>
      </c>
      <c r="E77" s="24" t="s">
        <v>43</v>
      </c>
      <c r="F77" s="24">
        <f>SUM(G77)</f>
        <v>4000</v>
      </c>
      <c r="G77" s="98">
        <v>4000</v>
      </c>
    </row>
    <row r="78" spans="2:9" ht="30.75" customHeight="1" x14ac:dyDescent="0.25">
      <c r="B78" s="142" t="s">
        <v>82</v>
      </c>
      <c r="C78" s="143"/>
      <c r="D78" s="23" t="s">
        <v>53</v>
      </c>
      <c r="E78" s="29"/>
      <c r="F78" s="23">
        <f>SUM(F80:F84)</f>
        <v>629400</v>
      </c>
      <c r="G78" s="95">
        <f>SUM(G80:G84)</f>
        <v>629400</v>
      </c>
    </row>
    <row r="79" spans="2:9" x14ac:dyDescent="0.25">
      <c r="B79" s="96"/>
      <c r="C79" s="149" t="s">
        <v>11</v>
      </c>
      <c r="D79" s="150"/>
      <c r="E79" s="150"/>
      <c r="F79" s="150"/>
      <c r="G79" s="151"/>
    </row>
    <row r="80" spans="2:9" ht="15" customHeight="1" x14ac:dyDescent="0.25">
      <c r="B80" s="175" t="s">
        <v>23</v>
      </c>
      <c r="C80" s="155" t="s">
        <v>24</v>
      </c>
      <c r="D80" s="24" t="s">
        <v>54</v>
      </c>
      <c r="E80" s="24" t="s">
        <v>41</v>
      </c>
      <c r="F80" s="24">
        <f>SUM(G80)</f>
        <v>202000</v>
      </c>
      <c r="G80" s="98">
        <v>202000</v>
      </c>
      <c r="H80" s="14"/>
    </row>
    <row r="81" spans="2:9" ht="15" customHeight="1" x14ac:dyDescent="0.25">
      <c r="B81" s="175"/>
      <c r="C81" s="156"/>
      <c r="D81" s="24" t="s">
        <v>128</v>
      </c>
      <c r="E81" s="51" t="s">
        <v>123</v>
      </c>
      <c r="F81" s="51">
        <f>SUM(G81)</f>
        <v>9860</v>
      </c>
      <c r="G81" s="100">
        <v>9860</v>
      </c>
    </row>
    <row r="82" spans="2:9" x14ac:dyDescent="0.25">
      <c r="B82" s="175"/>
      <c r="C82" s="156"/>
      <c r="D82" s="24" t="s">
        <v>55</v>
      </c>
      <c r="E82" s="24" t="s">
        <v>43</v>
      </c>
      <c r="F82" s="24">
        <f>SUM(G82)</f>
        <v>16000</v>
      </c>
      <c r="G82" s="98">
        <v>16000</v>
      </c>
    </row>
    <row r="83" spans="2:9" x14ac:dyDescent="0.25">
      <c r="B83" s="175"/>
      <c r="C83" s="156"/>
      <c r="D83" s="24" t="s">
        <v>316</v>
      </c>
      <c r="E83" s="27" t="s">
        <v>122</v>
      </c>
      <c r="F83" s="27">
        <f>SUM(G83)</f>
        <v>8100</v>
      </c>
      <c r="G83" s="104">
        <v>8100</v>
      </c>
      <c r="H83" s="14"/>
    </row>
    <row r="84" spans="2:9" x14ac:dyDescent="0.25">
      <c r="B84" s="175"/>
      <c r="C84" s="157"/>
      <c r="D84" s="24" t="s">
        <v>317</v>
      </c>
      <c r="E84" s="24" t="s">
        <v>42</v>
      </c>
      <c r="F84" s="24">
        <f>SUM(G84)</f>
        <v>393440</v>
      </c>
      <c r="G84" s="98">
        <v>393440</v>
      </c>
    </row>
    <row r="85" spans="2:9" ht="32.25" customHeight="1" x14ac:dyDescent="0.25">
      <c r="B85" s="142" t="s">
        <v>181</v>
      </c>
      <c r="C85" s="143"/>
      <c r="D85" s="23" t="s">
        <v>56</v>
      </c>
      <c r="E85" s="23"/>
      <c r="F85" s="23">
        <f>SUM(F87:F90)</f>
        <v>549272.59000000008</v>
      </c>
      <c r="G85" s="95">
        <f>SUM(G87:G90)</f>
        <v>549272.59000000008</v>
      </c>
    </row>
    <row r="86" spans="2:9" x14ac:dyDescent="0.25">
      <c r="B86" s="96"/>
      <c r="C86" s="149" t="s">
        <v>11</v>
      </c>
      <c r="D86" s="150"/>
      <c r="E86" s="150"/>
      <c r="F86" s="150"/>
      <c r="G86" s="151"/>
    </row>
    <row r="87" spans="2:9" ht="22.5" customHeight="1" x14ac:dyDescent="0.25">
      <c r="B87" s="144" t="s">
        <v>21</v>
      </c>
      <c r="C87" s="155" t="s">
        <v>22</v>
      </c>
      <c r="D87" s="24" t="s">
        <v>57</v>
      </c>
      <c r="E87" s="24" t="s">
        <v>41</v>
      </c>
      <c r="F87" s="24">
        <f>SUM(G87)</f>
        <v>505306</v>
      </c>
      <c r="G87" s="98">
        <v>505306</v>
      </c>
      <c r="H87" s="62"/>
      <c r="I87" s="9"/>
    </row>
    <row r="88" spans="2:9" ht="18" customHeight="1" x14ac:dyDescent="0.25">
      <c r="B88" s="145"/>
      <c r="C88" s="156"/>
      <c r="D88" s="24" t="s">
        <v>129</v>
      </c>
      <c r="E88" s="51" t="s">
        <v>123</v>
      </c>
      <c r="F88" s="51">
        <f>SUM(G88)</f>
        <v>1966.59</v>
      </c>
      <c r="G88" s="100">
        <v>1966.59</v>
      </c>
      <c r="I88" s="9"/>
    </row>
    <row r="89" spans="2:9" ht="18" customHeight="1" x14ac:dyDescent="0.25">
      <c r="B89" s="145"/>
      <c r="C89" s="156"/>
      <c r="D89" s="24" t="s">
        <v>58</v>
      </c>
      <c r="E89" s="27" t="s">
        <v>122</v>
      </c>
      <c r="F89" s="27">
        <f>SUM(G89)</f>
        <v>30000</v>
      </c>
      <c r="G89" s="104">
        <v>30000</v>
      </c>
      <c r="H89" s="14"/>
      <c r="I89" s="9"/>
    </row>
    <row r="90" spans="2:9" ht="18" customHeight="1" x14ac:dyDescent="0.25">
      <c r="B90" s="145"/>
      <c r="C90" s="156"/>
      <c r="D90" s="24" t="s">
        <v>368</v>
      </c>
      <c r="E90" s="24" t="s">
        <v>43</v>
      </c>
      <c r="F90" s="24">
        <f>SUM(G90)</f>
        <v>12000</v>
      </c>
      <c r="G90" s="98">
        <v>12000</v>
      </c>
      <c r="H90" s="1"/>
    </row>
    <row r="91" spans="2:9" x14ac:dyDescent="0.25">
      <c r="B91" s="160" t="s">
        <v>138</v>
      </c>
      <c r="C91" s="161"/>
      <c r="D91" s="23" t="s">
        <v>59</v>
      </c>
      <c r="E91" s="23"/>
      <c r="F91" s="23">
        <f>SUM(F93:F96)</f>
        <v>810070</v>
      </c>
      <c r="G91" s="95">
        <f>SUM(G93:G96)</f>
        <v>852139.15</v>
      </c>
    </row>
    <row r="92" spans="2:9" ht="21" customHeight="1" x14ac:dyDescent="0.25">
      <c r="B92" s="96"/>
      <c r="C92" s="149" t="s">
        <v>11</v>
      </c>
      <c r="D92" s="150"/>
      <c r="E92" s="150"/>
      <c r="F92" s="150"/>
      <c r="G92" s="151"/>
    </row>
    <row r="93" spans="2:9" ht="24" customHeight="1" x14ac:dyDescent="0.25">
      <c r="B93" s="144" t="s">
        <v>21</v>
      </c>
      <c r="C93" s="155" t="s">
        <v>22</v>
      </c>
      <c r="D93" s="24" t="s">
        <v>60</v>
      </c>
      <c r="E93" s="24" t="s">
        <v>41</v>
      </c>
      <c r="F93" s="24">
        <f>SUM(G93)</f>
        <v>203640</v>
      </c>
      <c r="G93" s="98">
        <v>203640</v>
      </c>
      <c r="H93" s="62"/>
    </row>
    <row r="94" spans="2:9" ht="24" customHeight="1" x14ac:dyDescent="0.25">
      <c r="B94" s="145"/>
      <c r="C94" s="156"/>
      <c r="D94" s="24" t="s">
        <v>61</v>
      </c>
      <c r="E94" s="51" t="s">
        <v>123</v>
      </c>
      <c r="F94" s="24"/>
      <c r="G94" s="113">
        <v>42069.15</v>
      </c>
    </row>
    <row r="95" spans="2:9" ht="22.5" customHeight="1" x14ac:dyDescent="0.25">
      <c r="B95" s="146"/>
      <c r="C95" s="157"/>
      <c r="D95" s="24" t="s">
        <v>62</v>
      </c>
      <c r="E95" s="24" t="s">
        <v>43</v>
      </c>
      <c r="F95" s="24">
        <f>SUM(G95)</f>
        <v>600000</v>
      </c>
      <c r="G95" s="98">
        <v>600000</v>
      </c>
    </row>
    <row r="96" spans="2:9" ht="27.75" customHeight="1" x14ac:dyDescent="0.25">
      <c r="B96" s="107" t="s">
        <v>83</v>
      </c>
      <c r="C96" s="72" t="s">
        <v>84</v>
      </c>
      <c r="D96" s="24" t="s">
        <v>318</v>
      </c>
      <c r="E96" s="47" t="s">
        <v>85</v>
      </c>
      <c r="F96" s="24">
        <f>SUM(G96)</f>
        <v>6430</v>
      </c>
      <c r="G96" s="98">
        <v>6430</v>
      </c>
    </row>
    <row r="97" spans="2:12" x14ac:dyDescent="0.25">
      <c r="B97" s="160" t="s">
        <v>135</v>
      </c>
      <c r="C97" s="161"/>
      <c r="D97" s="23" t="s">
        <v>63</v>
      </c>
      <c r="E97" s="23"/>
      <c r="F97" s="23">
        <f>SUM(F99:F103)</f>
        <v>2500811.4299999997</v>
      </c>
      <c r="G97" s="95">
        <f>SUM(G99:G103)</f>
        <v>2500811.4299999997</v>
      </c>
    </row>
    <row r="98" spans="2:12" x14ac:dyDescent="0.25">
      <c r="B98" s="96"/>
      <c r="C98" s="149" t="s">
        <v>11</v>
      </c>
      <c r="D98" s="150"/>
      <c r="E98" s="150"/>
      <c r="F98" s="150"/>
      <c r="G98" s="151"/>
    </row>
    <row r="99" spans="2:12" ht="21.75" customHeight="1" x14ac:dyDescent="0.25">
      <c r="B99" s="144" t="s">
        <v>17</v>
      </c>
      <c r="C99" s="155" t="s">
        <v>18</v>
      </c>
      <c r="D99" s="24" t="s">
        <v>64</v>
      </c>
      <c r="E99" s="24" t="s">
        <v>41</v>
      </c>
      <c r="F99" s="24">
        <f>SUM(G99)</f>
        <v>1280794</v>
      </c>
      <c r="G99" s="98">
        <v>1280794</v>
      </c>
      <c r="H99" s="86"/>
      <c r="I99" s="9"/>
    </row>
    <row r="100" spans="2:12" ht="21" customHeight="1" x14ac:dyDescent="0.25">
      <c r="B100" s="145"/>
      <c r="C100" s="156"/>
      <c r="D100" s="24" t="s">
        <v>65</v>
      </c>
      <c r="E100" s="31" t="s">
        <v>123</v>
      </c>
      <c r="F100" s="31">
        <f>SUM(G100)</f>
        <v>90611.43</v>
      </c>
      <c r="G100" s="113">
        <v>90611.43</v>
      </c>
      <c r="I100" s="9"/>
    </row>
    <row r="101" spans="2:12" ht="22.5" customHeight="1" x14ac:dyDescent="0.25">
      <c r="B101" s="145"/>
      <c r="C101" s="156"/>
      <c r="D101" s="24" t="s">
        <v>307</v>
      </c>
      <c r="E101" s="24" t="s">
        <v>43</v>
      </c>
      <c r="F101" s="24">
        <f>SUM(G101)</f>
        <v>729000</v>
      </c>
      <c r="G101" s="98">
        <v>729000</v>
      </c>
      <c r="H101" s="63"/>
    </row>
    <row r="102" spans="2:12" ht="22.5" customHeight="1" x14ac:dyDescent="0.25">
      <c r="B102" s="145"/>
      <c r="C102" s="156"/>
      <c r="D102" s="24" t="s">
        <v>121</v>
      </c>
      <c r="E102" s="27" t="s">
        <v>122</v>
      </c>
      <c r="F102" s="27">
        <f>SUM(G102)</f>
        <v>10300</v>
      </c>
      <c r="G102" s="104">
        <v>10300</v>
      </c>
      <c r="H102" s="63"/>
    </row>
    <row r="103" spans="2:12" ht="18.75" customHeight="1" x14ac:dyDescent="0.25">
      <c r="B103" s="146"/>
      <c r="C103" s="157"/>
      <c r="D103" s="24" t="s">
        <v>366</v>
      </c>
      <c r="E103" s="24" t="s">
        <v>42</v>
      </c>
      <c r="F103" s="24">
        <f>SUM(G103)</f>
        <v>390106</v>
      </c>
      <c r="G103" s="98">
        <v>390106</v>
      </c>
      <c r="H103" s="64"/>
      <c r="I103" s="152"/>
      <c r="J103" s="152"/>
    </row>
    <row r="104" spans="2:12" ht="18" customHeight="1" x14ac:dyDescent="0.25">
      <c r="B104" s="160" t="s">
        <v>149</v>
      </c>
      <c r="C104" s="161"/>
      <c r="D104" s="23" t="s">
        <v>66</v>
      </c>
      <c r="E104" s="23"/>
      <c r="F104" s="23">
        <f>SUM(F106:F106)</f>
        <v>1380000</v>
      </c>
      <c r="G104" s="95">
        <f>SUM(G106:G108)</f>
        <v>1390000</v>
      </c>
      <c r="I104" s="9"/>
    </row>
    <row r="105" spans="2:12" ht="13.5" customHeight="1" x14ac:dyDescent="0.25">
      <c r="B105" s="96"/>
      <c r="C105" s="149" t="s">
        <v>11</v>
      </c>
      <c r="D105" s="150"/>
      <c r="E105" s="150"/>
      <c r="F105" s="150"/>
      <c r="G105" s="151"/>
    </row>
    <row r="106" spans="2:12" ht="25.5" customHeight="1" x14ac:dyDescent="0.25">
      <c r="B106" s="144" t="s">
        <v>17</v>
      </c>
      <c r="C106" s="202" t="s">
        <v>18</v>
      </c>
      <c r="D106" s="24" t="s">
        <v>68</v>
      </c>
      <c r="E106" s="24" t="s">
        <v>41</v>
      </c>
      <c r="F106" s="24">
        <f>SUM(G106)</f>
        <v>1380000</v>
      </c>
      <c r="G106" s="98">
        <v>1380000</v>
      </c>
      <c r="H106" s="87"/>
      <c r="I106" s="14"/>
    </row>
    <row r="107" spans="2:12" ht="25.5" customHeight="1" x14ac:dyDescent="0.25">
      <c r="B107" s="145"/>
      <c r="C107" s="203"/>
      <c r="D107" s="24" t="s">
        <v>69</v>
      </c>
      <c r="E107" s="27" t="s">
        <v>122</v>
      </c>
      <c r="F107" s="27">
        <f t="shared" ref="F107" si="4">SUM(G107)</f>
        <v>5000</v>
      </c>
      <c r="G107" s="104">
        <v>5000</v>
      </c>
      <c r="H107" s="63"/>
      <c r="I107" s="14"/>
    </row>
    <row r="108" spans="2:12" ht="25.5" customHeight="1" x14ac:dyDescent="0.25">
      <c r="B108" s="146"/>
      <c r="C108" s="204"/>
      <c r="D108" s="24" t="s">
        <v>365</v>
      </c>
      <c r="E108" s="24" t="s">
        <v>43</v>
      </c>
      <c r="F108" s="24"/>
      <c r="G108" s="98">
        <v>5000</v>
      </c>
      <c r="H108" s="62"/>
    </row>
    <row r="109" spans="2:12" ht="30.75" customHeight="1" x14ac:dyDescent="0.25">
      <c r="B109" s="142" t="s">
        <v>364</v>
      </c>
      <c r="C109" s="143"/>
      <c r="D109" s="23" t="s">
        <v>70</v>
      </c>
      <c r="E109" s="23"/>
      <c r="F109" s="23">
        <f>SUM(F111:F115)</f>
        <v>4116797</v>
      </c>
      <c r="G109" s="95">
        <f>SUM(G111:G116)</f>
        <v>4119317</v>
      </c>
      <c r="H109" s="82"/>
    </row>
    <row r="110" spans="2:12" ht="15" customHeight="1" x14ac:dyDescent="0.25">
      <c r="B110" s="96"/>
      <c r="C110" s="163" t="s">
        <v>11</v>
      </c>
      <c r="D110" s="164"/>
      <c r="E110" s="164"/>
      <c r="F110" s="164"/>
      <c r="G110" s="165"/>
      <c r="I110" s="9"/>
    </row>
    <row r="111" spans="2:12" ht="15" customHeight="1" x14ac:dyDescent="0.25">
      <c r="B111" s="144" t="s">
        <v>17</v>
      </c>
      <c r="C111" s="155" t="s">
        <v>18</v>
      </c>
      <c r="D111" s="24" t="s">
        <v>71</v>
      </c>
      <c r="E111" s="24" t="s">
        <v>41</v>
      </c>
      <c r="F111" s="24">
        <f t="shared" ref="F111:F116" si="5">SUM(G111)</f>
        <v>2175000</v>
      </c>
      <c r="G111" s="98">
        <v>2175000</v>
      </c>
      <c r="H111" s="64"/>
      <c r="I111" s="9"/>
    </row>
    <row r="112" spans="2:12" ht="15" customHeight="1" x14ac:dyDescent="0.25">
      <c r="B112" s="145"/>
      <c r="C112" s="156"/>
      <c r="D112" s="24" t="s">
        <v>308</v>
      </c>
      <c r="E112" s="24" t="s">
        <v>42</v>
      </c>
      <c r="F112" s="24">
        <f t="shared" si="5"/>
        <v>1760797</v>
      </c>
      <c r="G112" s="98">
        <v>1760797</v>
      </c>
      <c r="H112" s="65"/>
      <c r="I112" s="65"/>
      <c r="J112" s="65"/>
      <c r="K112" s="65"/>
      <c r="L112" s="65"/>
    </row>
    <row r="113" spans="2:11" ht="14.25" customHeight="1" x14ac:dyDescent="0.25">
      <c r="B113" s="145"/>
      <c r="C113" s="156"/>
      <c r="D113" s="24" t="s">
        <v>319</v>
      </c>
      <c r="E113" s="27" t="s">
        <v>122</v>
      </c>
      <c r="F113" s="27">
        <f t="shared" si="5"/>
        <v>8000</v>
      </c>
      <c r="G113" s="104">
        <v>8000</v>
      </c>
      <c r="H113" s="162"/>
      <c r="I113" s="162"/>
      <c r="J113" s="162"/>
      <c r="K113" s="85"/>
    </row>
    <row r="114" spans="2:11" x14ac:dyDescent="0.25">
      <c r="B114" s="145"/>
      <c r="C114" s="156"/>
      <c r="D114" s="24" t="s">
        <v>320</v>
      </c>
      <c r="E114" s="31" t="s">
        <v>123</v>
      </c>
      <c r="F114" s="31">
        <f t="shared" si="5"/>
        <v>0</v>
      </c>
      <c r="G114" s="113">
        <v>0</v>
      </c>
    </row>
    <row r="115" spans="2:11" x14ac:dyDescent="0.25">
      <c r="B115" s="146"/>
      <c r="C115" s="157"/>
      <c r="D115" s="24" t="s">
        <v>321</v>
      </c>
      <c r="E115" s="24" t="s">
        <v>43</v>
      </c>
      <c r="F115" s="24">
        <f t="shared" si="5"/>
        <v>173000</v>
      </c>
      <c r="G115" s="98">
        <v>173000</v>
      </c>
      <c r="H115" s="1"/>
    </row>
    <row r="116" spans="2:11" ht="44.25" customHeight="1" x14ac:dyDescent="0.25">
      <c r="B116" s="136" t="s">
        <v>21</v>
      </c>
      <c r="C116" s="30" t="s">
        <v>22</v>
      </c>
      <c r="D116" s="24" t="s">
        <v>384</v>
      </c>
      <c r="E116" s="24" t="s">
        <v>41</v>
      </c>
      <c r="F116" s="24">
        <f t="shared" si="5"/>
        <v>2520</v>
      </c>
      <c r="G116" s="98">
        <v>2520</v>
      </c>
      <c r="H116" s="62"/>
    </row>
    <row r="117" spans="2:11" ht="30.75" customHeight="1" x14ac:dyDescent="0.25">
      <c r="B117" s="142" t="s">
        <v>169</v>
      </c>
      <c r="C117" s="143"/>
      <c r="D117" s="23" t="s">
        <v>72</v>
      </c>
      <c r="E117" s="23"/>
      <c r="F117" s="23">
        <f>SUM(F119:F127)</f>
        <v>3144884.09</v>
      </c>
      <c r="G117" s="95">
        <f>SUM(G119:G127)</f>
        <v>3144884.09</v>
      </c>
      <c r="H117" s="16"/>
    </row>
    <row r="118" spans="2:11" x14ac:dyDescent="0.25">
      <c r="B118" s="96"/>
      <c r="C118" s="149" t="s">
        <v>11</v>
      </c>
      <c r="D118" s="150"/>
      <c r="E118" s="150"/>
      <c r="F118" s="150"/>
      <c r="G118" s="151"/>
    </row>
    <row r="119" spans="2:11" ht="15" customHeight="1" x14ac:dyDescent="0.25">
      <c r="B119" s="144" t="s">
        <v>83</v>
      </c>
      <c r="C119" s="155" t="s">
        <v>84</v>
      </c>
      <c r="D119" s="24" t="s">
        <v>73</v>
      </c>
      <c r="E119" s="24" t="s">
        <v>41</v>
      </c>
      <c r="F119" s="24">
        <f t="shared" ref="F119:F127" si="6">SUM(G119)</f>
        <v>2140355</v>
      </c>
      <c r="G119" s="98">
        <v>2140355</v>
      </c>
      <c r="H119" s="16"/>
      <c r="I119" s="62"/>
    </row>
    <row r="120" spans="2:11" ht="19.5" customHeight="1" x14ac:dyDescent="0.25">
      <c r="B120" s="145"/>
      <c r="C120" s="156"/>
      <c r="D120" s="24" t="s">
        <v>74</v>
      </c>
      <c r="E120" s="27" t="s">
        <v>122</v>
      </c>
      <c r="F120" s="27">
        <f t="shared" si="6"/>
        <v>100000</v>
      </c>
      <c r="G120" s="104">
        <v>100000</v>
      </c>
      <c r="H120" s="65"/>
    </row>
    <row r="121" spans="2:11" ht="21" customHeight="1" x14ac:dyDescent="0.25">
      <c r="B121" s="145"/>
      <c r="C121" s="156"/>
      <c r="D121" s="24" t="s">
        <v>75</v>
      </c>
      <c r="E121" s="24" t="s">
        <v>85</v>
      </c>
      <c r="F121" s="24">
        <f t="shared" si="6"/>
        <v>243158</v>
      </c>
      <c r="G121" s="98">
        <v>243158</v>
      </c>
      <c r="H121" s="64"/>
      <c r="I121" s="64"/>
    </row>
    <row r="122" spans="2:11" x14ac:dyDescent="0.25">
      <c r="B122" s="145"/>
      <c r="C122" s="156"/>
      <c r="D122" s="24" t="s">
        <v>76</v>
      </c>
      <c r="E122" s="31" t="s">
        <v>123</v>
      </c>
      <c r="F122" s="31">
        <f t="shared" si="6"/>
        <v>352.09</v>
      </c>
      <c r="G122" s="113">
        <v>352.09</v>
      </c>
    </row>
    <row r="123" spans="2:11" x14ac:dyDescent="0.25">
      <c r="B123" s="145"/>
      <c r="C123" s="156"/>
      <c r="D123" s="24" t="s">
        <v>77</v>
      </c>
      <c r="E123" s="24" t="s">
        <v>43</v>
      </c>
      <c r="F123" s="24">
        <f t="shared" si="6"/>
        <v>220000</v>
      </c>
      <c r="G123" s="98">
        <v>220000</v>
      </c>
    </row>
    <row r="124" spans="2:11" x14ac:dyDescent="0.25">
      <c r="B124" s="146"/>
      <c r="C124" s="157"/>
      <c r="D124" s="24" t="s">
        <v>322</v>
      </c>
      <c r="E124" s="24" t="s">
        <v>42</v>
      </c>
      <c r="F124" s="24">
        <f t="shared" si="6"/>
        <v>48908</v>
      </c>
      <c r="G124" s="98">
        <v>48908</v>
      </c>
      <c r="H124" s="135"/>
    </row>
    <row r="125" spans="2:11" ht="28.5" customHeight="1" x14ac:dyDescent="0.25">
      <c r="B125" s="158" t="s">
        <v>17</v>
      </c>
      <c r="C125" s="155" t="s">
        <v>18</v>
      </c>
      <c r="D125" s="24" t="s">
        <v>323</v>
      </c>
      <c r="E125" s="24" t="s">
        <v>41</v>
      </c>
      <c r="F125" s="24">
        <f t="shared" si="6"/>
        <v>21000</v>
      </c>
      <c r="G125" s="98">
        <v>21000</v>
      </c>
      <c r="H125" s="64"/>
    </row>
    <row r="126" spans="2:11" x14ac:dyDescent="0.25">
      <c r="B126" s="159"/>
      <c r="C126" s="157"/>
      <c r="D126" s="24" t="s">
        <v>324</v>
      </c>
      <c r="E126" s="24" t="s">
        <v>42</v>
      </c>
      <c r="F126" s="24">
        <f t="shared" si="6"/>
        <v>0</v>
      </c>
      <c r="G126" s="98">
        <v>0</v>
      </c>
      <c r="H126" s="62"/>
      <c r="I126" s="14"/>
    </row>
    <row r="127" spans="2:11" ht="38.25" x14ac:dyDescent="0.25">
      <c r="B127" s="97" t="s">
        <v>21</v>
      </c>
      <c r="C127" s="28" t="s">
        <v>22</v>
      </c>
      <c r="D127" s="24" t="s">
        <v>325</v>
      </c>
      <c r="E127" s="24" t="s">
        <v>41</v>
      </c>
      <c r="F127" s="24">
        <f t="shared" si="6"/>
        <v>371111</v>
      </c>
      <c r="G127" s="98">
        <v>371111</v>
      </c>
      <c r="H127" s="64"/>
      <c r="I127" s="16"/>
    </row>
    <row r="128" spans="2:11" ht="20.25" customHeight="1" x14ac:dyDescent="0.25">
      <c r="B128" s="160" t="s">
        <v>170</v>
      </c>
      <c r="C128" s="161"/>
      <c r="D128" s="23" t="s">
        <v>78</v>
      </c>
      <c r="E128" s="23"/>
      <c r="F128" s="23">
        <f>SUM(F130:F138)</f>
        <v>2570394.4099999997</v>
      </c>
      <c r="G128" s="95">
        <f>SUM(G130:G139)</f>
        <v>2574594.4099999997</v>
      </c>
    </row>
    <row r="129" spans="2:9" x14ac:dyDescent="0.25">
      <c r="B129" s="96"/>
      <c r="C129" s="163" t="s">
        <v>11</v>
      </c>
      <c r="D129" s="164"/>
      <c r="E129" s="164"/>
      <c r="F129" s="164"/>
      <c r="G129" s="165"/>
    </row>
    <row r="130" spans="2:9" ht="15" customHeight="1" x14ac:dyDescent="0.25">
      <c r="B130" s="144" t="s">
        <v>83</v>
      </c>
      <c r="C130" s="155" t="s">
        <v>84</v>
      </c>
      <c r="D130" s="24" t="s">
        <v>79</v>
      </c>
      <c r="E130" s="24" t="s">
        <v>41</v>
      </c>
      <c r="F130" s="24">
        <f t="shared" ref="F130:F139" si="7">SUM(G130)</f>
        <v>885590</v>
      </c>
      <c r="G130" s="98">
        <v>885590</v>
      </c>
      <c r="H130" s="64"/>
    </row>
    <row r="131" spans="2:9" x14ac:dyDescent="0.25">
      <c r="B131" s="145"/>
      <c r="C131" s="156"/>
      <c r="D131" s="24" t="s">
        <v>194</v>
      </c>
      <c r="E131" s="24" t="s">
        <v>85</v>
      </c>
      <c r="F131" s="24">
        <f t="shared" si="7"/>
        <v>1485148</v>
      </c>
      <c r="G131" s="98">
        <v>1485148</v>
      </c>
      <c r="H131" s="67"/>
      <c r="I131" s="15"/>
    </row>
    <row r="132" spans="2:9" x14ac:dyDescent="0.25">
      <c r="B132" s="145"/>
      <c r="C132" s="156"/>
      <c r="D132" s="24" t="s">
        <v>195</v>
      </c>
      <c r="E132" s="78" t="s">
        <v>306</v>
      </c>
      <c r="F132" s="78">
        <f t="shared" si="7"/>
        <v>77956.05</v>
      </c>
      <c r="G132" s="114">
        <v>77956.05</v>
      </c>
      <c r="H132" s="15"/>
    </row>
    <row r="133" spans="2:9" x14ac:dyDescent="0.25">
      <c r="B133" s="145"/>
      <c r="C133" s="156"/>
      <c r="D133" s="24" t="s">
        <v>196</v>
      </c>
      <c r="E133" s="24" t="s">
        <v>150</v>
      </c>
      <c r="F133" s="24"/>
      <c r="G133" s="98">
        <v>0</v>
      </c>
      <c r="H133" s="64"/>
    </row>
    <row r="134" spans="2:9" x14ac:dyDescent="0.25">
      <c r="B134" s="145"/>
      <c r="C134" s="156"/>
      <c r="D134" s="24" t="s">
        <v>197</v>
      </c>
      <c r="E134" s="31" t="s">
        <v>123</v>
      </c>
      <c r="F134" s="31">
        <f t="shared" si="7"/>
        <v>3905.36</v>
      </c>
      <c r="G134" s="113">
        <v>3905.36</v>
      </c>
    </row>
    <row r="135" spans="2:9" x14ac:dyDescent="0.25">
      <c r="B135" s="145"/>
      <c r="C135" s="156"/>
      <c r="D135" s="24" t="s">
        <v>326</v>
      </c>
      <c r="E135" s="24" t="s">
        <v>43</v>
      </c>
      <c r="F135" s="24">
        <f t="shared" si="7"/>
        <v>28500</v>
      </c>
      <c r="G135" s="98">
        <v>28500</v>
      </c>
    </row>
    <row r="136" spans="2:9" x14ac:dyDescent="0.25">
      <c r="B136" s="146"/>
      <c r="C136" s="157"/>
      <c r="D136" s="24" t="s">
        <v>327</v>
      </c>
      <c r="E136" s="24" t="s">
        <v>42</v>
      </c>
      <c r="F136" s="24">
        <f t="shared" si="7"/>
        <v>11895</v>
      </c>
      <c r="G136" s="98">
        <v>11895</v>
      </c>
      <c r="H136" s="135"/>
      <c r="I136" s="141"/>
    </row>
    <row r="137" spans="2:9" x14ac:dyDescent="0.25">
      <c r="B137" s="158" t="s">
        <v>17</v>
      </c>
      <c r="C137" s="155" t="s">
        <v>18</v>
      </c>
      <c r="D137" s="24" t="s">
        <v>328</v>
      </c>
      <c r="E137" s="24" t="s">
        <v>41</v>
      </c>
      <c r="F137" s="24">
        <f t="shared" si="7"/>
        <v>15400</v>
      </c>
      <c r="G137" s="98">
        <v>15400</v>
      </c>
      <c r="H137" s="82"/>
    </row>
    <row r="138" spans="2:9" ht="25.5" customHeight="1" x14ac:dyDescent="0.25">
      <c r="B138" s="159"/>
      <c r="C138" s="157"/>
      <c r="D138" s="24" t="s">
        <v>329</v>
      </c>
      <c r="E138" s="24" t="s">
        <v>42</v>
      </c>
      <c r="F138" s="24">
        <f t="shared" si="7"/>
        <v>62000</v>
      </c>
      <c r="G138" s="98">
        <v>62000</v>
      </c>
      <c r="H138" s="16"/>
    </row>
    <row r="139" spans="2:9" ht="47.25" customHeight="1" x14ac:dyDescent="0.25">
      <c r="B139" s="137" t="s">
        <v>21</v>
      </c>
      <c r="C139" s="50" t="s">
        <v>22</v>
      </c>
      <c r="D139" s="24" t="s">
        <v>385</v>
      </c>
      <c r="E139" s="24" t="s">
        <v>41</v>
      </c>
      <c r="F139" s="24">
        <f t="shared" si="7"/>
        <v>4200</v>
      </c>
      <c r="G139" s="98">
        <v>4200</v>
      </c>
      <c r="H139" s="64"/>
    </row>
    <row r="140" spans="2:9" x14ac:dyDescent="0.25">
      <c r="B140" s="160" t="s">
        <v>171</v>
      </c>
      <c r="C140" s="161"/>
      <c r="D140" s="23" t="s">
        <v>330</v>
      </c>
      <c r="E140" s="23"/>
      <c r="F140" s="23">
        <f>SUM(F142:F151)</f>
        <v>2978799.57</v>
      </c>
      <c r="G140" s="95">
        <f>SUM(G142:G152)</f>
        <v>2992809.57</v>
      </c>
    </row>
    <row r="141" spans="2:9" x14ac:dyDescent="0.25">
      <c r="B141" s="96"/>
      <c r="C141" s="149" t="s">
        <v>11</v>
      </c>
      <c r="D141" s="150"/>
      <c r="E141" s="150"/>
      <c r="F141" s="150"/>
      <c r="G141" s="151"/>
    </row>
    <row r="142" spans="2:9" ht="15" customHeight="1" x14ac:dyDescent="0.25">
      <c r="B142" s="144" t="s">
        <v>83</v>
      </c>
      <c r="C142" s="155" t="s">
        <v>84</v>
      </c>
      <c r="D142" s="24" t="s">
        <v>331</v>
      </c>
      <c r="E142" s="24" t="s">
        <v>41</v>
      </c>
      <c r="F142" s="24">
        <f t="shared" ref="F142:F152" si="8">SUM(G142)</f>
        <v>597740</v>
      </c>
      <c r="G142" s="98">
        <v>597740</v>
      </c>
      <c r="H142" s="62"/>
    </row>
    <row r="143" spans="2:9" x14ac:dyDescent="0.25">
      <c r="B143" s="145"/>
      <c r="C143" s="156"/>
      <c r="D143" s="24" t="s">
        <v>332</v>
      </c>
      <c r="E143" s="24" t="s">
        <v>85</v>
      </c>
      <c r="F143" s="24">
        <f t="shared" si="8"/>
        <v>2043082</v>
      </c>
      <c r="G143" s="98">
        <v>2043082</v>
      </c>
      <c r="H143" s="64"/>
      <c r="I143" s="66"/>
    </row>
    <row r="144" spans="2:9" x14ac:dyDescent="0.25">
      <c r="B144" s="145"/>
      <c r="C144" s="156"/>
      <c r="D144" s="24" t="s">
        <v>333</v>
      </c>
      <c r="E144" s="31" t="s">
        <v>123</v>
      </c>
      <c r="F144" s="31">
        <f t="shared" si="8"/>
        <v>6736.3</v>
      </c>
      <c r="G144" s="113">
        <v>6736.3</v>
      </c>
    </row>
    <row r="145" spans="2:9" x14ac:dyDescent="0.25">
      <c r="B145" s="145"/>
      <c r="C145" s="156"/>
      <c r="D145" s="24" t="s">
        <v>334</v>
      </c>
      <c r="E145" s="24" t="s">
        <v>43</v>
      </c>
      <c r="F145" s="24">
        <f t="shared" si="8"/>
        <v>32100</v>
      </c>
      <c r="G145" s="98">
        <v>32100</v>
      </c>
    </row>
    <row r="146" spans="2:9" x14ac:dyDescent="0.25">
      <c r="B146" s="145"/>
      <c r="C146" s="156"/>
      <c r="D146" s="24" t="s">
        <v>335</v>
      </c>
      <c r="E146" s="78" t="s">
        <v>306</v>
      </c>
      <c r="F146" s="78">
        <f t="shared" si="8"/>
        <v>269846.27</v>
      </c>
      <c r="G146" s="114">
        <v>269846.27</v>
      </c>
      <c r="H146" s="62"/>
    </row>
    <row r="147" spans="2:9" x14ac:dyDescent="0.25">
      <c r="B147" s="145"/>
      <c r="C147" s="156"/>
      <c r="D147" s="24" t="s">
        <v>198</v>
      </c>
      <c r="E147" s="24" t="s">
        <v>150</v>
      </c>
      <c r="F147" s="24">
        <f t="shared" si="8"/>
        <v>0</v>
      </c>
      <c r="G147" s="98">
        <v>0</v>
      </c>
      <c r="H147" s="62"/>
    </row>
    <row r="148" spans="2:9" x14ac:dyDescent="0.25">
      <c r="B148" s="145"/>
      <c r="C148" s="156"/>
      <c r="D148" s="24" t="s">
        <v>199</v>
      </c>
      <c r="E148" s="27" t="s">
        <v>122</v>
      </c>
      <c r="F148" s="27">
        <f t="shared" si="8"/>
        <v>10000</v>
      </c>
      <c r="G148" s="104">
        <v>10000</v>
      </c>
      <c r="H148" s="62"/>
    </row>
    <row r="149" spans="2:9" x14ac:dyDescent="0.25">
      <c r="B149" s="146"/>
      <c r="C149" s="157"/>
      <c r="D149" s="24" t="s">
        <v>200</v>
      </c>
      <c r="E149" s="24" t="s">
        <v>42</v>
      </c>
      <c r="F149" s="24">
        <f t="shared" si="8"/>
        <v>11895</v>
      </c>
      <c r="G149" s="98">
        <v>11895</v>
      </c>
      <c r="H149" s="135"/>
      <c r="I149" s="141"/>
    </row>
    <row r="150" spans="2:9" ht="19.5" customHeight="1" x14ac:dyDescent="0.25">
      <c r="B150" s="158" t="s">
        <v>17</v>
      </c>
      <c r="C150" s="155" t="s">
        <v>18</v>
      </c>
      <c r="D150" s="24" t="s">
        <v>314</v>
      </c>
      <c r="E150" s="24" t="s">
        <v>41</v>
      </c>
      <c r="F150" s="24">
        <f t="shared" si="8"/>
        <v>3000</v>
      </c>
      <c r="G150" s="98">
        <v>3000</v>
      </c>
      <c r="H150" s="16"/>
    </row>
    <row r="151" spans="2:9" ht="23.25" customHeight="1" x14ac:dyDescent="0.25">
      <c r="B151" s="159"/>
      <c r="C151" s="157"/>
      <c r="D151" s="24" t="s">
        <v>369</v>
      </c>
      <c r="E151" s="24" t="s">
        <v>42</v>
      </c>
      <c r="F151" s="24">
        <f t="shared" si="8"/>
        <v>4400</v>
      </c>
      <c r="G151" s="98">
        <v>4400</v>
      </c>
    </row>
    <row r="152" spans="2:9" ht="50.25" customHeight="1" x14ac:dyDescent="0.25">
      <c r="B152" s="137" t="s">
        <v>21</v>
      </c>
      <c r="C152" s="50" t="s">
        <v>22</v>
      </c>
      <c r="D152" s="24" t="s">
        <v>386</v>
      </c>
      <c r="E152" s="24" t="s">
        <v>41</v>
      </c>
      <c r="F152" s="24">
        <f t="shared" si="8"/>
        <v>14010</v>
      </c>
      <c r="G152" s="98">
        <v>14010</v>
      </c>
      <c r="H152" s="62"/>
    </row>
    <row r="153" spans="2:9" ht="27.75" customHeight="1" x14ac:dyDescent="0.25">
      <c r="B153" s="160" t="s">
        <v>172</v>
      </c>
      <c r="C153" s="161"/>
      <c r="D153" s="23" t="s">
        <v>201</v>
      </c>
      <c r="E153" s="23"/>
      <c r="F153" s="23">
        <f>SUM(F155:F164)</f>
        <v>4161450.05</v>
      </c>
      <c r="G153" s="95">
        <f>SUM(G155:G165)</f>
        <v>4171241.05</v>
      </c>
    </row>
    <row r="154" spans="2:9" x14ac:dyDescent="0.25">
      <c r="B154" s="96"/>
      <c r="C154" s="149" t="s">
        <v>11</v>
      </c>
      <c r="D154" s="150"/>
      <c r="E154" s="150"/>
      <c r="F154" s="150"/>
      <c r="G154" s="151"/>
    </row>
    <row r="155" spans="2:9" ht="15" customHeight="1" x14ac:dyDescent="0.25">
      <c r="B155" s="144" t="s">
        <v>83</v>
      </c>
      <c r="C155" s="155" t="s">
        <v>84</v>
      </c>
      <c r="D155" s="24" t="s">
        <v>202</v>
      </c>
      <c r="E155" s="24" t="s">
        <v>41</v>
      </c>
      <c r="F155" s="24">
        <f t="shared" ref="F155:F165" si="9">SUM(G155)</f>
        <v>1152850</v>
      </c>
      <c r="G155" s="98">
        <v>1152850</v>
      </c>
      <c r="H155" s="64"/>
    </row>
    <row r="156" spans="2:9" x14ac:dyDescent="0.25">
      <c r="B156" s="145"/>
      <c r="C156" s="156"/>
      <c r="D156" s="24" t="s">
        <v>203</v>
      </c>
      <c r="E156" s="24" t="s">
        <v>85</v>
      </c>
      <c r="F156" s="24">
        <f t="shared" si="9"/>
        <v>2662857</v>
      </c>
      <c r="G156" s="98">
        <v>2662857</v>
      </c>
      <c r="H156" s="62"/>
      <c r="I156" s="14"/>
    </row>
    <row r="157" spans="2:9" x14ac:dyDescent="0.25">
      <c r="B157" s="145"/>
      <c r="C157" s="156"/>
      <c r="D157" s="24" t="s">
        <v>204</v>
      </c>
      <c r="E157" s="24" t="s">
        <v>120</v>
      </c>
      <c r="F157" s="24">
        <f t="shared" si="9"/>
        <v>0</v>
      </c>
      <c r="G157" s="98">
        <v>0</v>
      </c>
    </row>
    <row r="158" spans="2:9" x14ac:dyDescent="0.25">
      <c r="B158" s="145"/>
      <c r="C158" s="156"/>
      <c r="D158" s="24" t="s">
        <v>205</v>
      </c>
      <c r="E158" s="31" t="s">
        <v>123</v>
      </c>
      <c r="F158" s="31">
        <f t="shared" si="9"/>
        <v>5253.13</v>
      </c>
      <c r="G158" s="113">
        <v>5253.13</v>
      </c>
    </row>
    <row r="159" spans="2:9" x14ac:dyDescent="0.25">
      <c r="B159" s="145"/>
      <c r="C159" s="156"/>
      <c r="D159" s="24" t="s">
        <v>206</v>
      </c>
      <c r="E159" s="24" t="s">
        <v>43</v>
      </c>
      <c r="F159" s="24">
        <f t="shared" si="9"/>
        <v>34000</v>
      </c>
      <c r="G159" s="98">
        <v>34000</v>
      </c>
      <c r="H159" s="64"/>
    </row>
    <row r="160" spans="2:9" x14ac:dyDescent="0.25">
      <c r="B160" s="145"/>
      <c r="C160" s="156"/>
      <c r="D160" s="24" t="s">
        <v>207</v>
      </c>
      <c r="E160" s="78" t="s">
        <v>306</v>
      </c>
      <c r="F160" s="78">
        <f t="shared" si="9"/>
        <v>156994.92000000001</v>
      </c>
      <c r="G160" s="114">
        <v>156994.92000000001</v>
      </c>
      <c r="H160" s="15"/>
    </row>
    <row r="161" spans="2:9" x14ac:dyDescent="0.25">
      <c r="B161" s="145"/>
      <c r="C161" s="156"/>
      <c r="D161" s="24" t="s">
        <v>208</v>
      </c>
      <c r="E161" s="24" t="s">
        <v>150</v>
      </c>
      <c r="F161" s="24">
        <f t="shared" si="9"/>
        <v>0</v>
      </c>
      <c r="G161" s="98">
        <v>0</v>
      </c>
      <c r="H161" s="64"/>
    </row>
    <row r="162" spans="2:9" x14ac:dyDescent="0.25">
      <c r="B162" s="146"/>
      <c r="C162" s="157"/>
      <c r="D162" s="24" t="s">
        <v>209</v>
      </c>
      <c r="E162" s="24" t="s">
        <v>42</v>
      </c>
      <c r="F162" s="24">
        <f t="shared" si="9"/>
        <v>11895</v>
      </c>
      <c r="G162" s="98">
        <v>11895</v>
      </c>
      <c r="H162" s="135"/>
      <c r="I162" s="14"/>
    </row>
    <row r="163" spans="2:9" x14ac:dyDescent="0.25">
      <c r="B163" s="158" t="s">
        <v>17</v>
      </c>
      <c r="C163" s="155" t="s">
        <v>18</v>
      </c>
      <c r="D163" s="24" t="s">
        <v>315</v>
      </c>
      <c r="E163" s="24" t="s">
        <v>41</v>
      </c>
      <c r="F163" s="24">
        <f t="shared" si="9"/>
        <v>19000</v>
      </c>
      <c r="G163" s="98">
        <v>19000</v>
      </c>
      <c r="H163" s="15"/>
    </row>
    <row r="164" spans="2:9" ht="25.5" customHeight="1" x14ac:dyDescent="0.25">
      <c r="B164" s="159"/>
      <c r="C164" s="157"/>
      <c r="D164" s="24" t="s">
        <v>336</v>
      </c>
      <c r="E164" s="24" t="s">
        <v>42</v>
      </c>
      <c r="F164" s="24">
        <f t="shared" si="9"/>
        <v>118600</v>
      </c>
      <c r="G164" s="98">
        <v>118600</v>
      </c>
      <c r="H164" s="82"/>
    </row>
    <row r="165" spans="2:9" ht="42.75" customHeight="1" x14ac:dyDescent="0.25">
      <c r="B165" s="137" t="s">
        <v>21</v>
      </c>
      <c r="C165" s="30" t="s">
        <v>22</v>
      </c>
      <c r="D165" s="24" t="s">
        <v>387</v>
      </c>
      <c r="E165" s="24" t="s">
        <v>41</v>
      </c>
      <c r="F165" s="24">
        <f t="shared" si="9"/>
        <v>9791</v>
      </c>
      <c r="G165" s="98">
        <v>9791</v>
      </c>
      <c r="H165" s="135"/>
    </row>
    <row r="166" spans="2:9" ht="17.25" customHeight="1" x14ac:dyDescent="0.25">
      <c r="B166" s="160" t="s">
        <v>173</v>
      </c>
      <c r="C166" s="161"/>
      <c r="D166" s="23" t="s">
        <v>210</v>
      </c>
      <c r="E166" s="23"/>
      <c r="F166" s="23">
        <f>SUM(F168:F177)</f>
        <v>2755446.7199999997</v>
      </c>
      <c r="G166" s="95">
        <f>SUM(G168:G178)</f>
        <v>2761786.7199999997</v>
      </c>
    </row>
    <row r="167" spans="2:9" x14ac:dyDescent="0.25">
      <c r="B167" s="96"/>
      <c r="C167" s="149" t="s">
        <v>67</v>
      </c>
      <c r="D167" s="150"/>
      <c r="E167" s="150"/>
      <c r="F167" s="150"/>
      <c r="G167" s="151"/>
    </row>
    <row r="168" spans="2:9" ht="15" customHeight="1" x14ac:dyDescent="0.25">
      <c r="B168" s="144" t="s">
        <v>83</v>
      </c>
      <c r="C168" s="155" t="s">
        <v>84</v>
      </c>
      <c r="D168" s="24" t="s">
        <v>211</v>
      </c>
      <c r="E168" s="24" t="s">
        <v>41</v>
      </c>
      <c r="F168" s="24">
        <f t="shared" ref="F168:F178" si="10">SUM(G168)</f>
        <v>750570</v>
      </c>
      <c r="G168" s="98">
        <v>750570</v>
      </c>
      <c r="H168" s="62"/>
    </row>
    <row r="169" spans="2:9" x14ac:dyDescent="0.25">
      <c r="B169" s="145"/>
      <c r="C169" s="156"/>
      <c r="D169" s="24" t="s">
        <v>212</v>
      </c>
      <c r="E169" s="24" t="s">
        <v>85</v>
      </c>
      <c r="F169" s="24">
        <f t="shared" si="10"/>
        <v>1653890</v>
      </c>
      <c r="G169" s="98">
        <v>1653890</v>
      </c>
      <c r="H169" s="64"/>
      <c r="I169" s="14"/>
    </row>
    <row r="170" spans="2:9" x14ac:dyDescent="0.25">
      <c r="B170" s="145"/>
      <c r="C170" s="156"/>
      <c r="D170" s="24" t="s">
        <v>213</v>
      </c>
      <c r="E170" s="78" t="s">
        <v>293</v>
      </c>
      <c r="F170" s="78">
        <f t="shared" si="10"/>
        <v>130747.32</v>
      </c>
      <c r="G170" s="114">
        <v>130747.32</v>
      </c>
      <c r="H170" s="15"/>
    </row>
    <row r="171" spans="2:9" x14ac:dyDescent="0.25">
      <c r="B171" s="145"/>
      <c r="C171" s="156"/>
      <c r="D171" s="24" t="s">
        <v>214</v>
      </c>
      <c r="E171" s="24" t="s">
        <v>43</v>
      </c>
      <c r="F171" s="24">
        <f t="shared" si="10"/>
        <v>38190</v>
      </c>
      <c r="G171" s="98">
        <v>38190</v>
      </c>
    </row>
    <row r="172" spans="2:9" x14ac:dyDescent="0.25">
      <c r="B172" s="145"/>
      <c r="C172" s="156"/>
      <c r="D172" s="24" t="s">
        <v>215</v>
      </c>
      <c r="E172" s="31" t="s">
        <v>123</v>
      </c>
      <c r="F172" s="31">
        <f t="shared" si="10"/>
        <v>6368.4</v>
      </c>
      <c r="G172" s="113">
        <v>6368.4</v>
      </c>
    </row>
    <row r="173" spans="2:9" x14ac:dyDescent="0.25">
      <c r="B173" s="145"/>
      <c r="C173" s="156"/>
      <c r="D173" s="24" t="s">
        <v>216</v>
      </c>
      <c r="E173" s="24" t="s">
        <v>144</v>
      </c>
      <c r="F173" s="24">
        <f t="shared" si="10"/>
        <v>0</v>
      </c>
      <c r="G173" s="98">
        <v>0</v>
      </c>
      <c r="H173" s="62"/>
    </row>
    <row r="174" spans="2:9" x14ac:dyDescent="0.25">
      <c r="B174" s="145"/>
      <c r="C174" s="156"/>
      <c r="D174" s="24" t="s">
        <v>217</v>
      </c>
      <c r="E174" s="27" t="s">
        <v>122</v>
      </c>
      <c r="F174" s="27">
        <f t="shared" si="10"/>
        <v>34990</v>
      </c>
      <c r="G174" s="104">
        <v>34990</v>
      </c>
      <c r="H174" s="62"/>
    </row>
    <row r="175" spans="2:9" x14ac:dyDescent="0.25">
      <c r="B175" s="146"/>
      <c r="C175" s="157"/>
      <c r="D175" s="24" t="s">
        <v>218</v>
      </c>
      <c r="E175" s="24" t="s">
        <v>42</v>
      </c>
      <c r="F175" s="24">
        <f t="shared" si="10"/>
        <v>21791</v>
      </c>
      <c r="G175" s="98">
        <v>21791</v>
      </c>
      <c r="H175" s="135"/>
      <c r="I175" s="141"/>
    </row>
    <row r="176" spans="2:9" x14ac:dyDescent="0.25">
      <c r="B176" s="158" t="s">
        <v>17</v>
      </c>
      <c r="C176" s="155" t="s">
        <v>18</v>
      </c>
      <c r="D176" s="24" t="s">
        <v>219</v>
      </c>
      <c r="E176" s="24" t="s">
        <v>41</v>
      </c>
      <c r="F176" s="24">
        <f t="shared" si="10"/>
        <v>11000</v>
      </c>
      <c r="G176" s="98">
        <v>11000</v>
      </c>
    </row>
    <row r="177" spans="2:9" ht="19.5" customHeight="1" x14ac:dyDescent="0.25">
      <c r="B177" s="159"/>
      <c r="C177" s="157"/>
      <c r="D177" s="24" t="s">
        <v>374</v>
      </c>
      <c r="E177" s="24" t="s">
        <v>42</v>
      </c>
      <c r="F177" s="24">
        <f t="shared" si="10"/>
        <v>107900</v>
      </c>
      <c r="G177" s="98">
        <v>107900</v>
      </c>
      <c r="H177" s="88"/>
    </row>
    <row r="178" spans="2:9" ht="39.75" customHeight="1" x14ac:dyDescent="0.25">
      <c r="B178" s="137" t="s">
        <v>21</v>
      </c>
      <c r="C178" s="50" t="s">
        <v>22</v>
      </c>
      <c r="D178" s="24" t="s">
        <v>388</v>
      </c>
      <c r="E178" s="24" t="s">
        <v>41</v>
      </c>
      <c r="F178" s="24">
        <f t="shared" si="10"/>
        <v>6340</v>
      </c>
      <c r="G178" s="98">
        <v>6340</v>
      </c>
      <c r="H178" s="138"/>
    </row>
    <row r="179" spans="2:9" ht="29.25" customHeight="1" x14ac:dyDescent="0.25">
      <c r="B179" s="142" t="s">
        <v>297</v>
      </c>
      <c r="C179" s="143"/>
      <c r="D179" s="23" t="s">
        <v>220</v>
      </c>
      <c r="E179" s="23"/>
      <c r="F179" s="23">
        <f>SUM(F181:F189)</f>
        <v>1775463.6</v>
      </c>
      <c r="G179" s="95">
        <f>SUM(G181:G190)</f>
        <v>1781926.6</v>
      </c>
    </row>
    <row r="180" spans="2:9" x14ac:dyDescent="0.25">
      <c r="B180" s="96"/>
      <c r="C180" s="149" t="s">
        <v>11</v>
      </c>
      <c r="D180" s="150"/>
      <c r="E180" s="150"/>
      <c r="F180" s="150"/>
      <c r="G180" s="151"/>
    </row>
    <row r="181" spans="2:9" ht="15" customHeight="1" x14ac:dyDescent="0.25">
      <c r="B181" s="144" t="s">
        <v>83</v>
      </c>
      <c r="C181" s="155" t="s">
        <v>84</v>
      </c>
      <c r="D181" s="24" t="s">
        <v>221</v>
      </c>
      <c r="E181" s="24" t="s">
        <v>41</v>
      </c>
      <c r="F181" s="24">
        <f t="shared" ref="F181:F190" si="11">SUM(G181)</f>
        <v>739460</v>
      </c>
      <c r="G181" s="98">
        <v>739460</v>
      </c>
      <c r="H181" s="64"/>
    </row>
    <row r="182" spans="2:9" x14ac:dyDescent="0.25">
      <c r="B182" s="145"/>
      <c r="C182" s="156"/>
      <c r="D182" s="24" t="s">
        <v>222</v>
      </c>
      <c r="E182" s="24" t="s">
        <v>42</v>
      </c>
      <c r="F182" s="24">
        <f t="shared" si="11"/>
        <v>19062</v>
      </c>
      <c r="G182" s="98">
        <v>19062</v>
      </c>
      <c r="H182" s="55"/>
      <c r="I182" s="14"/>
    </row>
    <row r="183" spans="2:9" x14ac:dyDescent="0.25">
      <c r="B183" s="145"/>
      <c r="C183" s="156"/>
      <c r="D183" s="24" t="s">
        <v>223</v>
      </c>
      <c r="E183" s="24" t="s">
        <v>85</v>
      </c>
      <c r="F183" s="24">
        <f t="shared" si="11"/>
        <v>856823</v>
      </c>
      <c r="G183" s="98">
        <v>856823</v>
      </c>
      <c r="H183" s="64"/>
      <c r="I183" s="14"/>
    </row>
    <row r="184" spans="2:9" x14ac:dyDescent="0.25">
      <c r="B184" s="145"/>
      <c r="C184" s="156"/>
      <c r="D184" s="24" t="s">
        <v>224</v>
      </c>
      <c r="E184" s="31" t="s">
        <v>123</v>
      </c>
      <c r="F184" s="31">
        <f t="shared" si="11"/>
        <v>3790.29</v>
      </c>
      <c r="G184" s="113">
        <v>3790.29</v>
      </c>
    </row>
    <row r="185" spans="2:9" x14ac:dyDescent="0.25">
      <c r="B185" s="145"/>
      <c r="C185" s="156"/>
      <c r="D185" s="24" t="s">
        <v>225</v>
      </c>
      <c r="E185" s="24" t="s">
        <v>43</v>
      </c>
      <c r="F185" s="24">
        <f t="shared" si="11"/>
        <v>21618</v>
      </c>
      <c r="G185" s="98">
        <v>21618</v>
      </c>
    </row>
    <row r="186" spans="2:9" x14ac:dyDescent="0.25">
      <c r="B186" s="145"/>
      <c r="C186" s="156"/>
      <c r="D186" s="24" t="s">
        <v>226</v>
      </c>
      <c r="E186" s="27" t="s">
        <v>122</v>
      </c>
      <c r="F186" s="27">
        <f t="shared" si="11"/>
        <v>77140</v>
      </c>
      <c r="G186" s="104">
        <v>77140</v>
      </c>
      <c r="H186" s="14"/>
    </row>
    <row r="187" spans="2:9" x14ac:dyDescent="0.25">
      <c r="B187" s="146"/>
      <c r="C187" s="157"/>
      <c r="D187" s="24" t="s">
        <v>227</v>
      </c>
      <c r="E187" s="78" t="s">
        <v>293</v>
      </c>
      <c r="F187" s="78">
        <f t="shared" si="11"/>
        <v>3970.31</v>
      </c>
      <c r="G187" s="114">
        <v>3970.31</v>
      </c>
      <c r="H187" s="82"/>
    </row>
    <row r="188" spans="2:9" x14ac:dyDescent="0.25">
      <c r="B188" s="158" t="s">
        <v>17</v>
      </c>
      <c r="C188" s="155" t="s">
        <v>18</v>
      </c>
      <c r="D188" s="24" t="s">
        <v>228</v>
      </c>
      <c r="E188" s="24" t="s">
        <v>41</v>
      </c>
      <c r="F188" s="24">
        <f t="shared" si="11"/>
        <v>11000</v>
      </c>
      <c r="G188" s="98">
        <v>11000</v>
      </c>
      <c r="H188" s="15"/>
    </row>
    <row r="189" spans="2:9" ht="25.5" customHeight="1" x14ac:dyDescent="0.25">
      <c r="B189" s="159"/>
      <c r="C189" s="157"/>
      <c r="D189" s="24" t="s">
        <v>370</v>
      </c>
      <c r="E189" s="24" t="s">
        <v>42</v>
      </c>
      <c r="F189" s="24">
        <f t="shared" si="11"/>
        <v>42600</v>
      </c>
      <c r="G189" s="98">
        <v>42600</v>
      </c>
      <c r="H189" s="88"/>
    </row>
    <row r="190" spans="2:9" ht="39" customHeight="1" x14ac:dyDescent="0.25">
      <c r="B190" s="137" t="s">
        <v>21</v>
      </c>
      <c r="C190" s="50" t="s">
        <v>22</v>
      </c>
      <c r="D190" s="24" t="s">
        <v>389</v>
      </c>
      <c r="E190" s="24" t="s">
        <v>41</v>
      </c>
      <c r="F190" s="24">
        <f t="shared" si="11"/>
        <v>6463</v>
      </c>
      <c r="G190" s="98">
        <v>6463</v>
      </c>
      <c r="H190" s="138"/>
    </row>
    <row r="191" spans="2:9" ht="30.75" customHeight="1" x14ac:dyDescent="0.25">
      <c r="B191" s="142" t="s">
        <v>298</v>
      </c>
      <c r="C191" s="143"/>
      <c r="D191" s="23" t="s">
        <v>229</v>
      </c>
      <c r="E191" s="23"/>
      <c r="F191" s="23">
        <f>SUM(F193:F201)</f>
        <v>1420116.2</v>
      </c>
      <c r="G191" s="95">
        <f>SUM(G193:G202)</f>
        <v>1424076.2</v>
      </c>
    </row>
    <row r="192" spans="2:9" x14ac:dyDescent="0.25">
      <c r="B192" s="115"/>
      <c r="C192" s="166" t="s">
        <v>11</v>
      </c>
      <c r="D192" s="167"/>
      <c r="E192" s="167"/>
      <c r="F192" s="167"/>
      <c r="G192" s="168"/>
    </row>
    <row r="193" spans="2:9" ht="15" customHeight="1" x14ac:dyDescent="0.25">
      <c r="B193" s="144" t="s">
        <v>83</v>
      </c>
      <c r="C193" s="155" t="s">
        <v>84</v>
      </c>
      <c r="D193" s="24" t="s">
        <v>230</v>
      </c>
      <c r="E193" s="24" t="s">
        <v>41</v>
      </c>
      <c r="F193" s="24">
        <f t="shared" ref="F193:F202" si="12">SUM(G193)</f>
        <v>538450</v>
      </c>
      <c r="G193" s="98">
        <v>538450</v>
      </c>
      <c r="H193" s="64"/>
    </row>
    <row r="194" spans="2:9" x14ac:dyDescent="0.25">
      <c r="B194" s="145"/>
      <c r="C194" s="156"/>
      <c r="D194" s="24" t="s">
        <v>231</v>
      </c>
      <c r="E194" s="24" t="s">
        <v>42</v>
      </c>
      <c r="F194" s="24">
        <f t="shared" si="12"/>
        <v>9531</v>
      </c>
      <c r="G194" s="98">
        <v>9531</v>
      </c>
      <c r="H194" s="62"/>
      <c r="I194" s="14"/>
    </row>
    <row r="195" spans="2:9" x14ac:dyDescent="0.25">
      <c r="B195" s="145"/>
      <c r="C195" s="156"/>
      <c r="D195" s="24" t="s">
        <v>232</v>
      </c>
      <c r="E195" s="24" t="s">
        <v>85</v>
      </c>
      <c r="F195" s="24">
        <f t="shared" si="12"/>
        <v>772385</v>
      </c>
      <c r="G195" s="98">
        <v>772385</v>
      </c>
      <c r="H195" s="64"/>
      <c r="I195" s="15"/>
    </row>
    <row r="196" spans="2:9" ht="23.25" customHeight="1" x14ac:dyDescent="0.25">
      <c r="B196" s="145"/>
      <c r="C196" s="156"/>
      <c r="D196" s="24" t="s">
        <v>233</v>
      </c>
      <c r="E196" s="31" t="s">
        <v>123</v>
      </c>
      <c r="F196" s="31">
        <f t="shared" si="12"/>
        <v>1436.82</v>
      </c>
      <c r="G196" s="113">
        <v>1436.82</v>
      </c>
    </row>
    <row r="197" spans="2:9" ht="15.75" customHeight="1" x14ac:dyDescent="0.25">
      <c r="B197" s="145"/>
      <c r="C197" s="156"/>
      <c r="D197" s="24" t="s">
        <v>234</v>
      </c>
      <c r="E197" s="24" t="s">
        <v>43</v>
      </c>
      <c r="F197" s="24">
        <f t="shared" si="12"/>
        <v>31100</v>
      </c>
      <c r="G197" s="98">
        <v>31100</v>
      </c>
    </row>
    <row r="198" spans="2:9" ht="15.75" customHeight="1" x14ac:dyDescent="0.25">
      <c r="B198" s="145"/>
      <c r="C198" s="156"/>
      <c r="D198" s="24" t="s">
        <v>235</v>
      </c>
      <c r="E198" s="27" t="s">
        <v>122</v>
      </c>
      <c r="F198" s="27">
        <f t="shared" si="12"/>
        <v>10000</v>
      </c>
      <c r="G198" s="104">
        <v>10000</v>
      </c>
      <c r="H198" s="14"/>
    </row>
    <row r="199" spans="2:9" ht="15.75" customHeight="1" x14ac:dyDescent="0.25">
      <c r="B199" s="146"/>
      <c r="C199" s="157"/>
      <c r="D199" s="24" t="s">
        <v>236</v>
      </c>
      <c r="E199" s="78" t="s">
        <v>293</v>
      </c>
      <c r="F199" s="78">
        <f t="shared" si="12"/>
        <v>16713.38</v>
      </c>
      <c r="G199" s="114">
        <v>16713.38</v>
      </c>
      <c r="H199" s="82"/>
    </row>
    <row r="200" spans="2:9" ht="15.75" customHeight="1" x14ac:dyDescent="0.25">
      <c r="B200" s="144" t="s">
        <v>17</v>
      </c>
      <c r="C200" s="155" t="s">
        <v>18</v>
      </c>
      <c r="D200" s="24" t="s">
        <v>237</v>
      </c>
      <c r="E200" s="24" t="s">
        <v>41</v>
      </c>
      <c r="F200" s="24">
        <f t="shared" si="12"/>
        <v>7000</v>
      </c>
      <c r="G200" s="98">
        <v>7000</v>
      </c>
    </row>
    <row r="201" spans="2:9" ht="25.5" customHeight="1" x14ac:dyDescent="0.25">
      <c r="B201" s="146"/>
      <c r="C201" s="157"/>
      <c r="D201" s="24" t="s">
        <v>381</v>
      </c>
      <c r="E201" s="24" t="s">
        <v>42</v>
      </c>
      <c r="F201" s="24">
        <f t="shared" si="12"/>
        <v>33500</v>
      </c>
      <c r="G201" s="98">
        <v>33500</v>
      </c>
      <c r="H201" s="82"/>
    </row>
    <row r="202" spans="2:9" ht="46.5" customHeight="1" x14ac:dyDescent="0.25">
      <c r="B202" s="136" t="s">
        <v>21</v>
      </c>
      <c r="C202" s="50" t="s">
        <v>22</v>
      </c>
      <c r="D202" s="24" t="s">
        <v>390</v>
      </c>
      <c r="E202" s="24" t="s">
        <v>41</v>
      </c>
      <c r="F202" s="24">
        <f t="shared" si="12"/>
        <v>3960</v>
      </c>
      <c r="G202" s="98">
        <v>3960</v>
      </c>
      <c r="H202" s="135"/>
    </row>
    <row r="203" spans="2:9" ht="30" customHeight="1" x14ac:dyDescent="0.25">
      <c r="B203" s="142" t="s">
        <v>174</v>
      </c>
      <c r="C203" s="143"/>
      <c r="D203" s="23" t="s">
        <v>238</v>
      </c>
      <c r="E203" s="23"/>
      <c r="F203" s="23">
        <f>SUM(F205:F214)</f>
        <v>1932376.9</v>
      </c>
      <c r="G203" s="95">
        <f>SUM(G205:G215)</f>
        <v>1933066.9</v>
      </c>
    </row>
    <row r="204" spans="2:9" x14ac:dyDescent="0.25">
      <c r="B204" s="116"/>
      <c r="C204" s="166" t="s">
        <v>11</v>
      </c>
      <c r="D204" s="167"/>
      <c r="E204" s="167"/>
      <c r="F204" s="167"/>
      <c r="G204" s="168"/>
    </row>
    <row r="205" spans="2:9" ht="15" customHeight="1" x14ac:dyDescent="0.25">
      <c r="B205" s="144" t="s">
        <v>83</v>
      </c>
      <c r="C205" s="155" t="s">
        <v>84</v>
      </c>
      <c r="D205" s="24" t="s">
        <v>239</v>
      </c>
      <c r="E205" s="24" t="s">
        <v>41</v>
      </c>
      <c r="F205" s="24">
        <f t="shared" ref="F205:F215" si="13">SUM(G205)</f>
        <v>717600</v>
      </c>
      <c r="G205" s="98">
        <v>717600</v>
      </c>
      <c r="H205" s="64"/>
    </row>
    <row r="206" spans="2:9" x14ac:dyDescent="0.25">
      <c r="B206" s="145"/>
      <c r="C206" s="156"/>
      <c r="D206" s="24" t="s">
        <v>240</v>
      </c>
      <c r="E206" s="24" t="s">
        <v>42</v>
      </c>
      <c r="F206" s="24">
        <f t="shared" si="13"/>
        <v>17316</v>
      </c>
      <c r="G206" s="98">
        <v>17316</v>
      </c>
      <c r="H206" s="64"/>
      <c r="I206" s="14"/>
    </row>
    <row r="207" spans="2:9" ht="15" customHeight="1" x14ac:dyDescent="0.25">
      <c r="B207" s="145"/>
      <c r="C207" s="156"/>
      <c r="D207" s="24" t="s">
        <v>241</v>
      </c>
      <c r="E207" s="24" t="s">
        <v>85</v>
      </c>
      <c r="F207" s="24">
        <f t="shared" si="13"/>
        <v>982353</v>
      </c>
      <c r="G207" s="98">
        <v>982353</v>
      </c>
      <c r="H207" s="64"/>
      <c r="I207" s="61"/>
    </row>
    <row r="208" spans="2:9" x14ac:dyDescent="0.25">
      <c r="B208" s="145"/>
      <c r="C208" s="156"/>
      <c r="D208" s="24" t="s">
        <v>242</v>
      </c>
      <c r="E208" s="31" t="s">
        <v>123</v>
      </c>
      <c r="F208" s="31">
        <f t="shared" si="13"/>
        <v>5323.92</v>
      </c>
      <c r="G208" s="113">
        <v>5323.92</v>
      </c>
    </row>
    <row r="209" spans="2:9" x14ac:dyDescent="0.25">
      <c r="B209" s="145"/>
      <c r="C209" s="156"/>
      <c r="D209" s="24" t="s">
        <v>243</v>
      </c>
      <c r="E209" s="24" t="s">
        <v>43</v>
      </c>
      <c r="F209" s="24">
        <f t="shared" si="13"/>
        <v>21750</v>
      </c>
      <c r="G209" s="98">
        <v>21750</v>
      </c>
      <c r="H209" s="62"/>
    </row>
    <row r="210" spans="2:9" x14ac:dyDescent="0.25">
      <c r="B210" s="145"/>
      <c r="C210" s="156"/>
      <c r="D210" s="24" t="s">
        <v>244</v>
      </c>
      <c r="E210" s="24" t="s">
        <v>144</v>
      </c>
      <c r="F210" s="24">
        <f t="shared" si="13"/>
        <v>0</v>
      </c>
      <c r="G210" s="98">
        <v>0</v>
      </c>
      <c r="H210" s="62"/>
    </row>
    <row r="211" spans="2:9" x14ac:dyDescent="0.25">
      <c r="B211" s="145"/>
      <c r="C211" s="156"/>
      <c r="D211" s="24" t="s">
        <v>245</v>
      </c>
      <c r="E211" s="27" t="s">
        <v>122</v>
      </c>
      <c r="F211" s="27">
        <f t="shared" si="13"/>
        <v>10000</v>
      </c>
      <c r="G211" s="104">
        <v>10000</v>
      </c>
      <c r="H211" s="62"/>
    </row>
    <row r="212" spans="2:9" x14ac:dyDescent="0.25">
      <c r="B212" s="146"/>
      <c r="C212" s="157"/>
      <c r="D212" s="24" t="s">
        <v>246</v>
      </c>
      <c r="E212" s="78" t="s">
        <v>293</v>
      </c>
      <c r="F212" s="78">
        <f t="shared" si="13"/>
        <v>123133.98</v>
      </c>
      <c r="G212" s="114">
        <v>123133.98</v>
      </c>
      <c r="H212" s="82"/>
    </row>
    <row r="213" spans="2:9" x14ac:dyDescent="0.25">
      <c r="B213" s="144" t="s">
        <v>17</v>
      </c>
      <c r="C213" s="155" t="s">
        <v>18</v>
      </c>
      <c r="D213" s="24" t="s">
        <v>337</v>
      </c>
      <c r="E213" s="24" t="s">
        <v>41</v>
      </c>
      <c r="F213" s="24">
        <f t="shared" si="13"/>
        <v>13000</v>
      </c>
      <c r="G213" s="98">
        <v>13000</v>
      </c>
      <c r="H213" s="15"/>
    </row>
    <row r="214" spans="2:9" ht="25.5" customHeight="1" x14ac:dyDescent="0.25">
      <c r="B214" s="146"/>
      <c r="C214" s="157"/>
      <c r="D214" s="24" t="s">
        <v>382</v>
      </c>
      <c r="E214" s="24" t="s">
        <v>42</v>
      </c>
      <c r="F214" s="24">
        <f t="shared" si="13"/>
        <v>41900</v>
      </c>
      <c r="G214" s="98">
        <v>41900</v>
      </c>
      <c r="H214" s="82"/>
    </row>
    <row r="215" spans="2:9" ht="36.75" customHeight="1" x14ac:dyDescent="0.25">
      <c r="B215" s="136" t="s">
        <v>21</v>
      </c>
      <c r="C215" s="50" t="s">
        <v>22</v>
      </c>
      <c r="D215" s="24" t="s">
        <v>391</v>
      </c>
      <c r="E215" s="24" t="s">
        <v>41</v>
      </c>
      <c r="F215" s="24">
        <f t="shared" si="13"/>
        <v>690</v>
      </c>
      <c r="G215" s="98">
        <v>690</v>
      </c>
      <c r="H215" s="135"/>
    </row>
    <row r="216" spans="2:9" ht="30.75" customHeight="1" x14ac:dyDescent="0.25">
      <c r="B216" s="142" t="s">
        <v>175</v>
      </c>
      <c r="C216" s="143"/>
      <c r="D216" s="23" t="s">
        <v>247</v>
      </c>
      <c r="E216" s="23"/>
      <c r="F216" s="23">
        <f>SUM(F218:F226)</f>
        <v>1096746.3499999999</v>
      </c>
      <c r="G216" s="95">
        <f>SUM(G218:G227)</f>
        <v>1099366.3499999999</v>
      </c>
    </row>
    <row r="217" spans="2:9" x14ac:dyDescent="0.25">
      <c r="B217" s="96"/>
      <c r="C217" s="149" t="s">
        <v>11</v>
      </c>
      <c r="D217" s="150"/>
      <c r="E217" s="150"/>
      <c r="F217" s="150"/>
      <c r="G217" s="151"/>
    </row>
    <row r="218" spans="2:9" ht="15" customHeight="1" x14ac:dyDescent="0.25">
      <c r="B218" s="144" t="s">
        <v>83</v>
      </c>
      <c r="C218" s="212" t="s">
        <v>84</v>
      </c>
      <c r="D218" s="24" t="s">
        <v>248</v>
      </c>
      <c r="E218" s="24" t="s">
        <v>41</v>
      </c>
      <c r="F218" s="24">
        <f t="shared" ref="F218:F227" si="14">SUM(G218)</f>
        <v>414280</v>
      </c>
      <c r="G218" s="98">
        <v>414280</v>
      </c>
      <c r="H218" s="62"/>
    </row>
    <row r="219" spans="2:9" x14ac:dyDescent="0.25">
      <c r="B219" s="145"/>
      <c r="C219" s="213"/>
      <c r="D219" s="24" t="s">
        <v>249</v>
      </c>
      <c r="E219" s="24" t="s">
        <v>85</v>
      </c>
      <c r="F219" s="24">
        <f t="shared" si="14"/>
        <v>611461</v>
      </c>
      <c r="G219" s="98">
        <v>611461</v>
      </c>
      <c r="H219" s="64"/>
      <c r="I219" s="61"/>
    </row>
    <row r="220" spans="2:9" x14ac:dyDescent="0.25">
      <c r="B220" s="145"/>
      <c r="C220" s="213"/>
      <c r="D220" s="24" t="s">
        <v>250</v>
      </c>
      <c r="E220" s="31" t="s">
        <v>123</v>
      </c>
      <c r="F220" s="31">
        <f t="shared" si="14"/>
        <v>2850.38</v>
      </c>
      <c r="G220" s="113">
        <v>2850.38</v>
      </c>
    </row>
    <row r="221" spans="2:9" x14ac:dyDescent="0.25">
      <c r="B221" s="145"/>
      <c r="C221" s="213"/>
      <c r="D221" s="24" t="s">
        <v>251</v>
      </c>
      <c r="E221" s="24" t="s">
        <v>42</v>
      </c>
      <c r="F221" s="24"/>
      <c r="G221" s="98"/>
      <c r="H221" s="62"/>
      <c r="I221" s="14"/>
    </row>
    <row r="222" spans="2:9" x14ac:dyDescent="0.25">
      <c r="B222" s="145"/>
      <c r="C222" s="213"/>
      <c r="D222" s="24" t="s">
        <v>252</v>
      </c>
      <c r="E222" s="24" t="s">
        <v>43</v>
      </c>
      <c r="F222" s="24">
        <f t="shared" si="14"/>
        <v>19200</v>
      </c>
      <c r="G222" s="98">
        <v>19200</v>
      </c>
      <c r="H222" s="62"/>
    </row>
    <row r="223" spans="2:9" x14ac:dyDescent="0.25">
      <c r="B223" s="145"/>
      <c r="C223" s="213"/>
      <c r="D223" s="24" t="s">
        <v>253</v>
      </c>
      <c r="E223" s="27" t="s">
        <v>122</v>
      </c>
      <c r="F223" s="27">
        <f t="shared" si="14"/>
        <v>4000</v>
      </c>
      <c r="G223" s="104">
        <v>4000</v>
      </c>
      <c r="H223" s="62"/>
    </row>
    <row r="224" spans="2:9" x14ac:dyDescent="0.25">
      <c r="B224" s="146"/>
      <c r="C224" s="214"/>
      <c r="D224" s="24" t="s">
        <v>254</v>
      </c>
      <c r="E224" s="78" t="s">
        <v>293</v>
      </c>
      <c r="F224" s="78">
        <f t="shared" si="14"/>
        <v>4254.97</v>
      </c>
      <c r="G224" s="114">
        <v>4254.97</v>
      </c>
      <c r="H224" s="82"/>
    </row>
    <row r="225" spans="2:9" ht="19.5" customHeight="1" x14ac:dyDescent="0.25">
      <c r="B225" s="158" t="s">
        <v>17</v>
      </c>
      <c r="C225" s="155" t="s">
        <v>18</v>
      </c>
      <c r="D225" s="24" t="s">
        <v>255</v>
      </c>
      <c r="E225" s="24" t="s">
        <v>41</v>
      </c>
      <c r="F225" s="24">
        <f t="shared" si="14"/>
        <v>14000</v>
      </c>
      <c r="G225" s="98">
        <v>14000</v>
      </c>
    </row>
    <row r="226" spans="2:9" ht="22.5" customHeight="1" x14ac:dyDescent="0.25">
      <c r="B226" s="159"/>
      <c r="C226" s="157"/>
      <c r="D226" s="24" t="s">
        <v>371</v>
      </c>
      <c r="E226" s="24" t="s">
        <v>42</v>
      </c>
      <c r="F226" s="24">
        <f t="shared" si="14"/>
        <v>26700</v>
      </c>
      <c r="G226" s="98">
        <v>26700</v>
      </c>
      <c r="H226" s="82"/>
    </row>
    <row r="227" spans="2:9" ht="42" customHeight="1" x14ac:dyDescent="0.25">
      <c r="B227" s="137" t="s">
        <v>21</v>
      </c>
      <c r="C227" s="50" t="s">
        <v>22</v>
      </c>
      <c r="D227" s="24" t="s">
        <v>392</v>
      </c>
      <c r="E227" s="24" t="s">
        <v>41</v>
      </c>
      <c r="F227" s="24">
        <f t="shared" si="14"/>
        <v>2620</v>
      </c>
      <c r="G227" s="98">
        <v>2620</v>
      </c>
      <c r="H227" s="135"/>
    </row>
    <row r="228" spans="2:9" ht="15.75" customHeight="1" x14ac:dyDescent="0.25">
      <c r="B228" s="160" t="s">
        <v>176</v>
      </c>
      <c r="C228" s="161"/>
      <c r="D228" s="23" t="s">
        <v>256</v>
      </c>
      <c r="E228" s="23"/>
      <c r="F228" s="23">
        <f>SUM(F230:F240)</f>
        <v>3990610.7600000002</v>
      </c>
      <c r="G228" s="95">
        <f>SUM(G230:G241)</f>
        <v>4011146.7600000002</v>
      </c>
    </row>
    <row r="229" spans="2:9" x14ac:dyDescent="0.25">
      <c r="B229" s="116"/>
      <c r="C229" s="166" t="s">
        <v>11</v>
      </c>
      <c r="D229" s="167"/>
      <c r="E229" s="167"/>
      <c r="F229" s="167"/>
      <c r="G229" s="168"/>
    </row>
    <row r="230" spans="2:9" ht="18.75" customHeight="1" x14ac:dyDescent="0.25">
      <c r="B230" s="144" t="s">
        <v>83</v>
      </c>
      <c r="C230" s="155" t="s">
        <v>84</v>
      </c>
      <c r="D230" s="24" t="s">
        <v>257</v>
      </c>
      <c r="E230" s="24" t="s">
        <v>41</v>
      </c>
      <c r="F230" s="24">
        <f t="shared" ref="F230:F241" si="15">SUM(G230)</f>
        <v>904110</v>
      </c>
      <c r="G230" s="98">
        <v>904110</v>
      </c>
      <c r="H230" s="228"/>
      <c r="I230" s="152"/>
    </row>
    <row r="231" spans="2:9" x14ac:dyDescent="0.25">
      <c r="B231" s="145"/>
      <c r="C231" s="156"/>
      <c r="D231" s="24" t="s">
        <v>258</v>
      </c>
      <c r="E231" s="24" t="s">
        <v>85</v>
      </c>
      <c r="F231" s="24">
        <f t="shared" si="15"/>
        <v>2708981</v>
      </c>
      <c r="G231" s="98">
        <v>2708981</v>
      </c>
      <c r="H231" s="64"/>
      <c r="I231" s="14"/>
    </row>
    <row r="232" spans="2:9" x14ac:dyDescent="0.25">
      <c r="B232" s="145"/>
      <c r="C232" s="156"/>
      <c r="D232" s="24" t="s">
        <v>259</v>
      </c>
      <c r="E232" s="24" t="s">
        <v>120</v>
      </c>
      <c r="F232" s="24">
        <f t="shared" si="15"/>
        <v>0</v>
      </c>
      <c r="G232" s="98">
        <v>0</v>
      </c>
    </row>
    <row r="233" spans="2:9" x14ac:dyDescent="0.25">
      <c r="B233" s="145"/>
      <c r="C233" s="156"/>
      <c r="D233" s="24" t="s">
        <v>260</v>
      </c>
      <c r="E233" s="31" t="s">
        <v>123</v>
      </c>
      <c r="F233" s="31">
        <f t="shared" si="15"/>
        <v>7297.18</v>
      </c>
      <c r="G233" s="113">
        <v>7297.18</v>
      </c>
    </row>
    <row r="234" spans="2:9" x14ac:dyDescent="0.25">
      <c r="B234" s="145"/>
      <c r="C234" s="156"/>
      <c r="D234" s="24" t="s">
        <v>261</v>
      </c>
      <c r="E234" s="24" t="s">
        <v>43</v>
      </c>
      <c r="F234" s="24">
        <f t="shared" si="15"/>
        <v>70725</v>
      </c>
      <c r="G234" s="98">
        <v>70725</v>
      </c>
    </row>
    <row r="235" spans="2:9" x14ac:dyDescent="0.25">
      <c r="B235" s="145"/>
      <c r="C235" s="156"/>
      <c r="D235" s="24" t="s">
        <v>262</v>
      </c>
      <c r="E235" s="78" t="s">
        <v>293</v>
      </c>
      <c r="F235" s="78">
        <f t="shared" si="15"/>
        <v>103962.58</v>
      </c>
      <c r="G235" s="114">
        <v>103962.58</v>
      </c>
    </row>
    <row r="236" spans="2:9" x14ac:dyDescent="0.25">
      <c r="B236" s="145"/>
      <c r="C236" s="156"/>
      <c r="D236" s="24" t="s">
        <v>263</v>
      </c>
      <c r="E236" s="24" t="s">
        <v>144</v>
      </c>
      <c r="F236" s="24">
        <f t="shared" si="15"/>
        <v>0</v>
      </c>
      <c r="G236" s="98">
        <v>0</v>
      </c>
      <c r="H236" s="1"/>
    </row>
    <row r="237" spans="2:9" x14ac:dyDescent="0.25">
      <c r="B237" s="145"/>
      <c r="C237" s="156"/>
      <c r="D237" s="24" t="s">
        <v>264</v>
      </c>
      <c r="E237" s="27" t="s">
        <v>122</v>
      </c>
      <c r="F237" s="27">
        <f t="shared" si="15"/>
        <v>23940</v>
      </c>
      <c r="G237" s="104">
        <v>23940</v>
      </c>
      <c r="H237" s="1"/>
    </row>
    <row r="238" spans="2:9" x14ac:dyDescent="0.25">
      <c r="B238" s="146"/>
      <c r="C238" s="157"/>
      <c r="D238" s="24" t="s">
        <v>338</v>
      </c>
      <c r="E238" s="24" t="s">
        <v>42</v>
      </c>
      <c r="F238" s="24">
        <f t="shared" si="15"/>
        <v>11895</v>
      </c>
      <c r="G238" s="98">
        <v>11895</v>
      </c>
      <c r="H238" s="135"/>
      <c r="I238" s="141"/>
    </row>
    <row r="239" spans="2:9" ht="25.5" customHeight="1" x14ac:dyDescent="0.25">
      <c r="B239" s="158" t="s">
        <v>17</v>
      </c>
      <c r="C239" s="155" t="s">
        <v>18</v>
      </c>
      <c r="D239" s="24" t="s">
        <v>339</v>
      </c>
      <c r="E239" s="24" t="s">
        <v>42</v>
      </c>
      <c r="F239" s="24">
        <f t="shared" si="15"/>
        <v>146700</v>
      </c>
      <c r="G239" s="98">
        <v>146700</v>
      </c>
      <c r="H239" s="88"/>
    </row>
    <row r="240" spans="2:9" x14ac:dyDescent="0.25">
      <c r="B240" s="159"/>
      <c r="C240" s="157"/>
      <c r="D240" s="24" t="s">
        <v>372</v>
      </c>
      <c r="E240" s="24" t="s">
        <v>41</v>
      </c>
      <c r="F240" s="24">
        <f t="shared" si="15"/>
        <v>13000</v>
      </c>
      <c r="G240" s="98">
        <v>13000</v>
      </c>
    </row>
    <row r="241" spans="2:9" ht="36.75" customHeight="1" x14ac:dyDescent="0.25">
      <c r="B241" s="137" t="s">
        <v>21</v>
      </c>
      <c r="C241" s="50" t="s">
        <v>22</v>
      </c>
      <c r="D241" s="24" t="s">
        <v>393</v>
      </c>
      <c r="E241" s="24" t="s">
        <v>41</v>
      </c>
      <c r="F241" s="24">
        <f t="shared" si="15"/>
        <v>20536</v>
      </c>
      <c r="G241" s="98">
        <v>20536</v>
      </c>
      <c r="H241" s="62"/>
    </row>
    <row r="242" spans="2:9" x14ac:dyDescent="0.25">
      <c r="B242" s="160" t="s">
        <v>167</v>
      </c>
      <c r="C242" s="161"/>
      <c r="D242" s="23" t="s">
        <v>265</v>
      </c>
      <c r="E242" s="23"/>
      <c r="F242" s="23">
        <f>SUM(F244:F253)</f>
        <v>3611321.16</v>
      </c>
      <c r="G242" s="95">
        <f>SUM(G244:G254)</f>
        <v>3615331.16</v>
      </c>
    </row>
    <row r="243" spans="2:9" x14ac:dyDescent="0.25">
      <c r="B243" s="96"/>
      <c r="C243" s="149" t="s">
        <v>11</v>
      </c>
      <c r="D243" s="150"/>
      <c r="E243" s="150"/>
      <c r="F243" s="150"/>
      <c r="G243" s="151"/>
    </row>
    <row r="244" spans="2:9" ht="15" customHeight="1" x14ac:dyDescent="0.25">
      <c r="B244" s="144" t="s">
        <v>83</v>
      </c>
      <c r="C244" s="155" t="s">
        <v>84</v>
      </c>
      <c r="D244" s="24" t="s">
        <v>266</v>
      </c>
      <c r="E244" s="24" t="s">
        <v>41</v>
      </c>
      <c r="F244" s="24">
        <f>SUM(G244)</f>
        <v>812110</v>
      </c>
      <c r="G244" s="98">
        <v>812110</v>
      </c>
      <c r="H244" s="64"/>
    </row>
    <row r="245" spans="2:9" x14ac:dyDescent="0.25">
      <c r="B245" s="145"/>
      <c r="C245" s="156"/>
      <c r="D245" s="24" t="s">
        <v>267</v>
      </c>
      <c r="E245" s="24" t="s">
        <v>85</v>
      </c>
      <c r="F245" s="24">
        <f>SUM(G245)</f>
        <v>2215263</v>
      </c>
      <c r="G245" s="98">
        <v>2215263</v>
      </c>
      <c r="H245" s="64"/>
      <c r="I245" s="14"/>
    </row>
    <row r="246" spans="2:9" x14ac:dyDescent="0.25">
      <c r="B246" s="145"/>
      <c r="C246" s="156"/>
      <c r="D246" s="24" t="s">
        <v>268</v>
      </c>
      <c r="E246" s="31" t="s">
        <v>123</v>
      </c>
      <c r="F246" s="31">
        <f t="shared" ref="F246:F254" si="16">SUM(G246)</f>
        <v>8565.35</v>
      </c>
      <c r="G246" s="113">
        <v>8565.35</v>
      </c>
    </row>
    <row r="247" spans="2:9" x14ac:dyDescent="0.25">
      <c r="B247" s="145"/>
      <c r="C247" s="156"/>
      <c r="D247" s="24" t="s">
        <v>269</v>
      </c>
      <c r="E247" s="24" t="s">
        <v>43</v>
      </c>
      <c r="F247" s="24">
        <f t="shared" si="16"/>
        <v>38200</v>
      </c>
      <c r="G247" s="98">
        <v>38200</v>
      </c>
    </row>
    <row r="248" spans="2:9" x14ac:dyDescent="0.25">
      <c r="B248" s="145"/>
      <c r="C248" s="156"/>
      <c r="D248" s="24" t="s">
        <v>270</v>
      </c>
      <c r="E248" s="68" t="s">
        <v>293</v>
      </c>
      <c r="F248" s="68">
        <f t="shared" si="16"/>
        <v>392276.81</v>
      </c>
      <c r="G248" s="101">
        <v>392276.81</v>
      </c>
      <c r="H248" s="55"/>
    </row>
    <row r="249" spans="2:9" x14ac:dyDescent="0.25">
      <c r="B249" s="145"/>
      <c r="C249" s="156"/>
      <c r="D249" s="24" t="s">
        <v>271</v>
      </c>
      <c r="E249" s="24" t="s">
        <v>144</v>
      </c>
      <c r="F249" s="24">
        <f t="shared" si="16"/>
        <v>0</v>
      </c>
      <c r="G249" s="98">
        <v>0</v>
      </c>
      <c r="H249" s="64"/>
    </row>
    <row r="250" spans="2:9" x14ac:dyDescent="0.25">
      <c r="B250" s="145"/>
      <c r="C250" s="156"/>
      <c r="D250" s="24" t="s">
        <v>340</v>
      </c>
      <c r="E250" s="27" t="s">
        <v>122</v>
      </c>
      <c r="F250" s="27">
        <f t="shared" ref="F250" si="17">SUM(G250)</f>
        <v>23780</v>
      </c>
      <c r="G250" s="104">
        <v>23780</v>
      </c>
      <c r="H250" s="64"/>
    </row>
    <row r="251" spans="2:9" x14ac:dyDescent="0.25">
      <c r="B251" s="146"/>
      <c r="C251" s="157"/>
      <c r="D251" s="24" t="s">
        <v>272</v>
      </c>
      <c r="E251" s="24" t="s">
        <v>42</v>
      </c>
      <c r="F251" s="24">
        <f t="shared" si="16"/>
        <v>21426</v>
      </c>
      <c r="G251" s="98">
        <v>21426</v>
      </c>
      <c r="H251" s="135"/>
      <c r="I251" s="141"/>
    </row>
    <row r="252" spans="2:9" x14ac:dyDescent="0.25">
      <c r="B252" s="176" t="s">
        <v>17</v>
      </c>
      <c r="C252" s="155" t="s">
        <v>18</v>
      </c>
      <c r="D252" s="24" t="s">
        <v>273</v>
      </c>
      <c r="E252" s="24" t="s">
        <v>41</v>
      </c>
      <c r="F252" s="24">
        <f t="shared" si="16"/>
        <v>0</v>
      </c>
      <c r="G252" s="98">
        <v>0</v>
      </c>
      <c r="H252" s="15"/>
    </row>
    <row r="253" spans="2:9" ht="22.5" customHeight="1" x14ac:dyDescent="0.25">
      <c r="B253" s="177"/>
      <c r="C253" s="157"/>
      <c r="D253" s="24" t="s">
        <v>373</v>
      </c>
      <c r="E253" s="24" t="s">
        <v>42</v>
      </c>
      <c r="F253" s="24">
        <f t="shared" si="16"/>
        <v>99700</v>
      </c>
      <c r="G253" s="98">
        <v>99700</v>
      </c>
      <c r="H253" s="15"/>
    </row>
    <row r="254" spans="2:9" ht="38.25" customHeight="1" x14ac:dyDescent="0.25">
      <c r="B254" s="137" t="s">
        <v>21</v>
      </c>
      <c r="C254" s="50" t="s">
        <v>22</v>
      </c>
      <c r="D254" s="24" t="s">
        <v>394</v>
      </c>
      <c r="E254" s="24" t="s">
        <v>41</v>
      </c>
      <c r="F254" s="24">
        <f t="shared" si="16"/>
        <v>4010</v>
      </c>
      <c r="G254" s="98">
        <v>4010</v>
      </c>
      <c r="H254" s="64"/>
    </row>
    <row r="255" spans="2:9" ht="17.25" customHeight="1" x14ac:dyDescent="0.25">
      <c r="B255" s="160" t="s">
        <v>341</v>
      </c>
      <c r="C255" s="161"/>
      <c r="D255" s="23" t="s">
        <v>274</v>
      </c>
      <c r="E255" s="23"/>
      <c r="F255" s="23">
        <f>SUM(F257:F263)</f>
        <v>1803126</v>
      </c>
      <c r="G255" s="95">
        <f>SUM(G257:G264)</f>
        <v>1808576</v>
      </c>
    </row>
    <row r="256" spans="2:9" x14ac:dyDescent="0.25">
      <c r="B256" s="96"/>
      <c r="C256" s="149" t="s">
        <v>11</v>
      </c>
      <c r="D256" s="150"/>
      <c r="E256" s="150"/>
      <c r="F256" s="150"/>
      <c r="G256" s="151"/>
    </row>
    <row r="257" spans="2:9" ht="15" customHeight="1" x14ac:dyDescent="0.25">
      <c r="B257" s="144" t="s">
        <v>83</v>
      </c>
      <c r="C257" s="155" t="s">
        <v>84</v>
      </c>
      <c r="D257" s="24" t="s">
        <v>275</v>
      </c>
      <c r="E257" s="24" t="s">
        <v>41</v>
      </c>
      <c r="F257" s="24">
        <f t="shared" ref="F257:F264" si="18">SUM(G257)</f>
        <v>1561300</v>
      </c>
      <c r="G257" s="98">
        <v>1561300</v>
      </c>
      <c r="H257" s="55"/>
      <c r="I257" s="14"/>
    </row>
    <row r="258" spans="2:9" x14ac:dyDescent="0.25">
      <c r="B258" s="145"/>
      <c r="C258" s="156"/>
      <c r="D258" s="24" t="s">
        <v>276</v>
      </c>
      <c r="E258" s="24" t="s">
        <v>85</v>
      </c>
      <c r="F258" s="24">
        <f t="shared" si="18"/>
        <v>83785</v>
      </c>
      <c r="G258" s="98">
        <v>83785</v>
      </c>
      <c r="H258" s="62"/>
      <c r="I258" s="15"/>
    </row>
    <row r="259" spans="2:9" x14ac:dyDescent="0.25">
      <c r="B259" s="145"/>
      <c r="C259" s="156"/>
      <c r="D259" s="24" t="s">
        <v>277</v>
      </c>
      <c r="E259" s="31" t="s">
        <v>123</v>
      </c>
      <c r="F259" s="31">
        <f t="shared" si="18"/>
        <v>4441</v>
      </c>
      <c r="G259" s="113">
        <v>4441</v>
      </c>
    </row>
    <row r="260" spans="2:9" x14ac:dyDescent="0.25">
      <c r="B260" s="145"/>
      <c r="C260" s="156"/>
      <c r="D260" s="24" t="s">
        <v>278</v>
      </c>
      <c r="E260" s="24" t="s">
        <v>43</v>
      </c>
      <c r="F260" s="24">
        <f t="shared" si="18"/>
        <v>100000</v>
      </c>
      <c r="G260" s="98">
        <v>100000</v>
      </c>
    </row>
    <row r="261" spans="2:9" x14ac:dyDescent="0.25">
      <c r="B261" s="145"/>
      <c r="C261" s="156"/>
      <c r="D261" s="24" t="s">
        <v>375</v>
      </c>
      <c r="E261" s="27" t="s">
        <v>122</v>
      </c>
      <c r="F261" s="27">
        <f t="shared" si="18"/>
        <v>45600</v>
      </c>
      <c r="G261" s="104">
        <v>45600</v>
      </c>
      <c r="H261" s="14"/>
    </row>
    <row r="262" spans="2:9" x14ac:dyDescent="0.25">
      <c r="B262" s="146"/>
      <c r="C262" s="157"/>
      <c r="D262" s="24" t="s">
        <v>279</v>
      </c>
      <c r="E262" s="24" t="s">
        <v>42</v>
      </c>
      <c r="F262" s="24">
        <f t="shared" si="18"/>
        <v>0</v>
      </c>
      <c r="G262" s="98"/>
      <c r="H262" s="82"/>
    </row>
    <row r="263" spans="2:9" ht="30" customHeight="1" x14ac:dyDescent="0.25">
      <c r="B263" s="108" t="s">
        <v>17</v>
      </c>
      <c r="C263" s="50" t="s">
        <v>18</v>
      </c>
      <c r="D263" s="24" t="s">
        <v>376</v>
      </c>
      <c r="E263" s="24" t="s">
        <v>41</v>
      </c>
      <c r="F263" s="24">
        <f t="shared" si="18"/>
        <v>8000</v>
      </c>
      <c r="G263" s="98">
        <v>8000</v>
      </c>
      <c r="H263" s="15"/>
    </row>
    <row r="264" spans="2:9" ht="41.25" customHeight="1" x14ac:dyDescent="0.25">
      <c r="B264" s="136" t="s">
        <v>21</v>
      </c>
      <c r="C264" s="50" t="s">
        <v>22</v>
      </c>
      <c r="D264" s="24" t="s">
        <v>395</v>
      </c>
      <c r="E264" s="24" t="s">
        <v>41</v>
      </c>
      <c r="F264" s="24">
        <f t="shared" si="18"/>
        <v>5450</v>
      </c>
      <c r="G264" s="98">
        <v>5450</v>
      </c>
      <c r="H264" s="64"/>
    </row>
    <row r="265" spans="2:9" ht="18" customHeight="1" x14ac:dyDescent="0.25">
      <c r="B265" s="160" t="s">
        <v>164</v>
      </c>
      <c r="C265" s="161"/>
      <c r="D265" s="23" t="s">
        <v>280</v>
      </c>
      <c r="E265" s="23"/>
      <c r="F265" s="23">
        <f>SUM(F267:F271)</f>
        <v>1663971.65</v>
      </c>
      <c r="G265" s="95">
        <f>SUM(G267:G273)</f>
        <v>1672287.7799999998</v>
      </c>
    </row>
    <row r="266" spans="2:9" x14ac:dyDescent="0.25">
      <c r="B266" s="96"/>
      <c r="C266" s="149" t="s">
        <v>11</v>
      </c>
      <c r="D266" s="150"/>
      <c r="E266" s="150"/>
      <c r="F266" s="150"/>
      <c r="G266" s="151"/>
    </row>
    <row r="267" spans="2:9" ht="15" customHeight="1" x14ac:dyDescent="0.25">
      <c r="B267" s="175" t="s">
        <v>83</v>
      </c>
      <c r="C267" s="172" t="s">
        <v>84</v>
      </c>
      <c r="D267" s="24" t="s">
        <v>281</v>
      </c>
      <c r="E267" s="24" t="s">
        <v>41</v>
      </c>
      <c r="F267" s="24">
        <f>SUM(G267)</f>
        <v>870540</v>
      </c>
      <c r="G267" s="98">
        <v>870540</v>
      </c>
      <c r="H267" s="62"/>
    </row>
    <row r="268" spans="2:9" x14ac:dyDescent="0.25">
      <c r="B268" s="175"/>
      <c r="C268" s="173"/>
      <c r="D268" s="24" t="s">
        <v>282</v>
      </c>
      <c r="E268" s="24" t="s">
        <v>85</v>
      </c>
      <c r="F268" s="24">
        <f>SUM(G268)</f>
        <v>607239</v>
      </c>
      <c r="G268" s="98">
        <v>607239</v>
      </c>
      <c r="H268" s="62"/>
      <c r="I268" s="14"/>
    </row>
    <row r="269" spans="2:9" x14ac:dyDescent="0.25">
      <c r="B269" s="175"/>
      <c r="C269" s="173"/>
      <c r="D269" s="24" t="s">
        <v>283</v>
      </c>
      <c r="E269" s="31" t="s">
        <v>123</v>
      </c>
      <c r="F269" s="31">
        <f>SUM(G269)</f>
        <v>1442.65</v>
      </c>
      <c r="G269" s="113">
        <v>1442.65</v>
      </c>
    </row>
    <row r="270" spans="2:9" x14ac:dyDescent="0.25">
      <c r="B270" s="175"/>
      <c r="C270" s="173"/>
      <c r="D270" s="24" t="s">
        <v>309</v>
      </c>
      <c r="E270" s="24" t="s">
        <v>43</v>
      </c>
      <c r="F270" s="24">
        <f>SUM(G270)</f>
        <v>109750</v>
      </c>
      <c r="G270" s="98">
        <v>109750</v>
      </c>
      <c r="H270" s="62"/>
    </row>
    <row r="271" spans="2:9" x14ac:dyDescent="0.25">
      <c r="B271" s="175"/>
      <c r="C271" s="173"/>
      <c r="D271" s="24" t="s">
        <v>342</v>
      </c>
      <c r="E271" s="24" t="s">
        <v>42</v>
      </c>
      <c r="F271" s="24">
        <f>SUM(G271)</f>
        <v>75000</v>
      </c>
      <c r="G271" s="98">
        <v>75000</v>
      </c>
      <c r="H271" s="62"/>
      <c r="I271" s="14"/>
    </row>
    <row r="272" spans="2:9" x14ac:dyDescent="0.25">
      <c r="B272" s="175"/>
      <c r="C272" s="174"/>
      <c r="D272" s="24" t="s">
        <v>311</v>
      </c>
      <c r="E272" s="68" t="s">
        <v>293</v>
      </c>
      <c r="F272" s="68">
        <f t="shared" ref="F272:F273" si="19">SUM(G272)</f>
        <v>6856.13</v>
      </c>
      <c r="G272" s="101">
        <v>6856.13</v>
      </c>
      <c r="H272" s="82"/>
      <c r="I272" s="14"/>
    </row>
    <row r="273" spans="2:9" ht="40.5" customHeight="1" x14ac:dyDescent="0.25">
      <c r="B273" s="136" t="s">
        <v>21</v>
      </c>
      <c r="C273" s="50" t="s">
        <v>22</v>
      </c>
      <c r="D273" s="24" t="s">
        <v>396</v>
      </c>
      <c r="E273" s="24" t="s">
        <v>41</v>
      </c>
      <c r="F273" s="24">
        <f t="shared" si="19"/>
        <v>1460</v>
      </c>
      <c r="G273" s="98">
        <v>1460</v>
      </c>
      <c r="H273" s="135"/>
      <c r="I273" s="14"/>
    </row>
    <row r="274" spans="2:9" x14ac:dyDescent="0.25">
      <c r="B274" s="160" t="s">
        <v>165</v>
      </c>
      <c r="C274" s="161"/>
      <c r="D274" s="23" t="s">
        <v>284</v>
      </c>
      <c r="E274" s="23"/>
      <c r="F274" s="23">
        <f>SUM(F276:F284)</f>
        <v>1420304.61</v>
      </c>
      <c r="G274" s="95">
        <f>SUM(G276:G285)</f>
        <v>1421824.61</v>
      </c>
    </row>
    <row r="275" spans="2:9" x14ac:dyDescent="0.25">
      <c r="B275" s="96"/>
      <c r="C275" s="149" t="s">
        <v>11</v>
      </c>
      <c r="D275" s="150"/>
      <c r="E275" s="150"/>
      <c r="F275" s="150"/>
      <c r="G275" s="151"/>
    </row>
    <row r="276" spans="2:9" ht="15" customHeight="1" x14ac:dyDescent="0.25">
      <c r="B276" s="144" t="s">
        <v>83</v>
      </c>
      <c r="C276" s="212" t="s">
        <v>84</v>
      </c>
      <c r="D276" s="24" t="s">
        <v>285</v>
      </c>
      <c r="E276" s="24" t="s">
        <v>41</v>
      </c>
      <c r="F276" s="24">
        <f>SUM(G276)</f>
        <v>770340</v>
      </c>
      <c r="G276" s="98">
        <v>770340</v>
      </c>
      <c r="H276" s="62"/>
    </row>
    <row r="277" spans="2:9" x14ac:dyDescent="0.25">
      <c r="B277" s="145"/>
      <c r="C277" s="213"/>
      <c r="D277" s="24" t="s">
        <v>286</v>
      </c>
      <c r="E277" s="24" t="s">
        <v>85</v>
      </c>
      <c r="F277" s="24">
        <f>SUM(G277)</f>
        <v>467224</v>
      </c>
      <c r="G277" s="98">
        <v>467224</v>
      </c>
      <c r="H277" s="67"/>
      <c r="I277" s="66"/>
    </row>
    <row r="278" spans="2:9" x14ac:dyDescent="0.25">
      <c r="B278" s="145"/>
      <c r="C278" s="213"/>
      <c r="D278" s="24" t="s">
        <v>287</v>
      </c>
      <c r="E278" s="31" t="s">
        <v>123</v>
      </c>
      <c r="F278" s="31">
        <f t="shared" ref="F278:F285" si="20">SUM(G278)</f>
        <v>3879.54</v>
      </c>
      <c r="G278" s="113">
        <v>3879.54</v>
      </c>
    </row>
    <row r="279" spans="2:9" x14ac:dyDescent="0.25">
      <c r="B279" s="145"/>
      <c r="C279" s="213"/>
      <c r="D279" s="24" t="s">
        <v>299</v>
      </c>
      <c r="E279" s="24" t="s">
        <v>43</v>
      </c>
      <c r="F279" s="24">
        <f t="shared" si="20"/>
        <v>56000</v>
      </c>
      <c r="G279" s="98">
        <v>56000</v>
      </c>
      <c r="H279" s="62"/>
    </row>
    <row r="280" spans="2:9" x14ac:dyDescent="0.25">
      <c r="B280" s="145"/>
      <c r="C280" s="213"/>
      <c r="D280" s="24" t="s">
        <v>343</v>
      </c>
      <c r="E280" s="24" t="s">
        <v>42</v>
      </c>
      <c r="F280" s="24">
        <f t="shared" si="20"/>
        <v>89062</v>
      </c>
      <c r="G280" s="98">
        <v>89062</v>
      </c>
      <c r="H280" s="55"/>
      <c r="I280" s="14"/>
    </row>
    <row r="281" spans="2:9" x14ac:dyDescent="0.25">
      <c r="B281" s="145"/>
      <c r="C281" s="213"/>
      <c r="D281" s="24" t="s">
        <v>312</v>
      </c>
      <c r="E281" s="27" t="s">
        <v>122</v>
      </c>
      <c r="F281" s="27">
        <f t="shared" ref="F281" si="21">SUM(G281)</f>
        <v>18700</v>
      </c>
      <c r="G281" s="104">
        <v>18700</v>
      </c>
      <c r="H281" s="64"/>
      <c r="I281" s="14"/>
    </row>
    <row r="282" spans="2:9" x14ac:dyDescent="0.25">
      <c r="B282" s="146"/>
      <c r="C282" s="214"/>
      <c r="D282" s="24" t="s">
        <v>344</v>
      </c>
      <c r="E282" s="68" t="s">
        <v>293</v>
      </c>
      <c r="F282" s="68">
        <f t="shared" si="20"/>
        <v>12199.07</v>
      </c>
      <c r="G282" s="101">
        <v>12199.07</v>
      </c>
      <c r="H282" s="82"/>
      <c r="I282" s="14"/>
    </row>
    <row r="283" spans="2:9" x14ac:dyDescent="0.25">
      <c r="B283" s="144" t="s">
        <v>17</v>
      </c>
      <c r="C283" s="155" t="s">
        <v>18</v>
      </c>
      <c r="D283" s="24" t="s">
        <v>345</v>
      </c>
      <c r="E283" s="24" t="s">
        <v>41</v>
      </c>
      <c r="F283" s="24">
        <f t="shared" si="20"/>
        <v>0</v>
      </c>
      <c r="G283" s="98">
        <v>0</v>
      </c>
    </row>
    <row r="284" spans="2:9" ht="25.5" customHeight="1" x14ac:dyDescent="0.25">
      <c r="B284" s="146"/>
      <c r="C284" s="157"/>
      <c r="D284" s="24" t="s">
        <v>377</v>
      </c>
      <c r="E284" s="24" t="s">
        <v>42</v>
      </c>
      <c r="F284" s="24">
        <f t="shared" si="20"/>
        <v>2900</v>
      </c>
      <c r="G284" s="98">
        <v>2900</v>
      </c>
    </row>
    <row r="285" spans="2:9" ht="39.75" customHeight="1" x14ac:dyDescent="0.25">
      <c r="B285" s="136" t="s">
        <v>21</v>
      </c>
      <c r="C285" s="50" t="s">
        <v>22</v>
      </c>
      <c r="D285" s="24" t="s">
        <v>397</v>
      </c>
      <c r="E285" s="24" t="s">
        <v>41</v>
      </c>
      <c r="F285" s="24">
        <f t="shared" si="20"/>
        <v>1520</v>
      </c>
      <c r="G285" s="98">
        <v>1520</v>
      </c>
      <c r="H285" s="62"/>
    </row>
    <row r="286" spans="2:9" ht="18" customHeight="1" x14ac:dyDescent="0.25">
      <c r="B286" s="160" t="s">
        <v>166</v>
      </c>
      <c r="C286" s="161"/>
      <c r="D286" s="23" t="s">
        <v>288</v>
      </c>
      <c r="E286" s="23"/>
      <c r="F286" s="23">
        <f>SUM(F288:F292)</f>
        <v>1864797.48</v>
      </c>
      <c r="G286" s="95">
        <f>SUM(G288:G295)</f>
        <v>1930490.13</v>
      </c>
    </row>
    <row r="287" spans="2:9" x14ac:dyDescent="0.25">
      <c r="B287" s="96"/>
      <c r="C287" s="149" t="s">
        <v>11</v>
      </c>
      <c r="D287" s="150"/>
      <c r="E287" s="150"/>
      <c r="F287" s="150"/>
      <c r="G287" s="151"/>
    </row>
    <row r="288" spans="2:9" ht="15" customHeight="1" x14ac:dyDescent="0.25">
      <c r="B288" s="209" t="s">
        <v>83</v>
      </c>
      <c r="C288" s="208" t="s">
        <v>84</v>
      </c>
      <c r="D288" s="24" t="s">
        <v>289</v>
      </c>
      <c r="E288" s="24" t="s">
        <v>41</v>
      </c>
      <c r="F288" s="24">
        <f>SUM(G288)</f>
        <v>910690</v>
      </c>
      <c r="G288" s="98">
        <v>910690</v>
      </c>
      <c r="H288" s="62"/>
    </row>
    <row r="289" spans="2:9" x14ac:dyDescent="0.25">
      <c r="B289" s="210"/>
      <c r="C289" s="208"/>
      <c r="D289" s="24" t="s">
        <v>86</v>
      </c>
      <c r="E289" s="24" t="s">
        <v>85</v>
      </c>
      <c r="F289" s="24">
        <f>SUM(G289)</f>
        <v>734305</v>
      </c>
      <c r="G289" s="98">
        <v>734305</v>
      </c>
      <c r="H289" s="62"/>
      <c r="I289" s="14"/>
    </row>
    <row r="290" spans="2:9" x14ac:dyDescent="0.25">
      <c r="B290" s="210"/>
      <c r="C290" s="208"/>
      <c r="D290" s="24" t="s">
        <v>87</v>
      </c>
      <c r="E290" s="31" t="s">
        <v>123</v>
      </c>
      <c r="F290" s="31">
        <f>SUM(G290)</f>
        <v>20505.48</v>
      </c>
      <c r="G290" s="113">
        <v>20505.48</v>
      </c>
    </row>
    <row r="291" spans="2:9" x14ac:dyDescent="0.25">
      <c r="B291" s="210"/>
      <c r="C291" s="208"/>
      <c r="D291" s="24" t="s">
        <v>125</v>
      </c>
      <c r="E291" s="24" t="s">
        <v>43</v>
      </c>
      <c r="F291" s="24">
        <f>SUM(G291)</f>
        <v>100000</v>
      </c>
      <c r="G291" s="98">
        <v>100000</v>
      </c>
      <c r="H291" s="62"/>
    </row>
    <row r="292" spans="2:9" x14ac:dyDescent="0.25">
      <c r="B292" s="210"/>
      <c r="C292" s="208"/>
      <c r="D292" s="24" t="s">
        <v>139</v>
      </c>
      <c r="E292" s="24" t="s">
        <v>42</v>
      </c>
      <c r="F292" s="24">
        <f>SUM(G292)</f>
        <v>99297</v>
      </c>
      <c r="G292" s="98">
        <v>99297</v>
      </c>
      <c r="H292" s="55"/>
      <c r="I292" s="14"/>
    </row>
    <row r="293" spans="2:9" x14ac:dyDescent="0.25">
      <c r="B293" s="210"/>
      <c r="C293" s="208"/>
      <c r="D293" s="24" t="s">
        <v>140</v>
      </c>
      <c r="E293" s="68" t="s">
        <v>293</v>
      </c>
      <c r="F293" s="68">
        <f t="shared" ref="F293" si="22">SUM(G293)</f>
        <v>38624.01</v>
      </c>
      <c r="G293" s="101">
        <v>38624.01</v>
      </c>
      <c r="H293" s="55"/>
      <c r="I293" s="14"/>
    </row>
    <row r="294" spans="2:9" x14ac:dyDescent="0.25">
      <c r="B294" s="211"/>
      <c r="C294" s="208"/>
      <c r="D294" s="24" t="s">
        <v>346</v>
      </c>
      <c r="E294" s="76" t="s">
        <v>305</v>
      </c>
      <c r="F294" s="24"/>
      <c r="G294" s="117">
        <v>25858.639999999999</v>
      </c>
      <c r="H294" s="82"/>
      <c r="I294" s="14"/>
    </row>
    <row r="295" spans="2:9" ht="48" customHeight="1" x14ac:dyDescent="0.25">
      <c r="B295" s="136" t="s">
        <v>21</v>
      </c>
      <c r="C295" s="140" t="s">
        <v>22</v>
      </c>
      <c r="D295" s="24" t="s">
        <v>398</v>
      </c>
      <c r="E295" s="24" t="s">
        <v>41</v>
      </c>
      <c r="F295" s="24"/>
      <c r="G295" s="98">
        <v>1210</v>
      </c>
      <c r="H295" s="135"/>
      <c r="I295" s="14"/>
    </row>
    <row r="296" spans="2:9" ht="30" customHeight="1" x14ac:dyDescent="0.25">
      <c r="B296" s="142" t="s">
        <v>177</v>
      </c>
      <c r="C296" s="143"/>
      <c r="D296" s="23" t="s">
        <v>88</v>
      </c>
      <c r="E296" s="23"/>
      <c r="F296" s="23">
        <f>SUM(F298:F306)</f>
        <v>2415930.5300000003</v>
      </c>
      <c r="G296" s="95">
        <f>SUM(G298:G307)</f>
        <v>2418040.5300000003</v>
      </c>
    </row>
    <row r="297" spans="2:9" x14ac:dyDescent="0.25">
      <c r="B297" s="96"/>
      <c r="C297" s="205" t="s">
        <v>11</v>
      </c>
      <c r="D297" s="206"/>
      <c r="E297" s="206"/>
      <c r="F297" s="206"/>
      <c r="G297" s="207"/>
    </row>
    <row r="298" spans="2:9" ht="15" customHeight="1" x14ac:dyDescent="0.25">
      <c r="B298" s="144" t="s">
        <v>83</v>
      </c>
      <c r="C298" s="212" t="s">
        <v>84</v>
      </c>
      <c r="D298" s="24" t="s">
        <v>89</v>
      </c>
      <c r="E298" s="24" t="s">
        <v>41</v>
      </c>
      <c r="F298" s="24">
        <f>SUM(G298)</f>
        <v>1029830</v>
      </c>
      <c r="G298" s="98">
        <v>1029830</v>
      </c>
      <c r="H298" s="64"/>
    </row>
    <row r="299" spans="2:9" x14ac:dyDescent="0.25">
      <c r="B299" s="145"/>
      <c r="C299" s="213"/>
      <c r="D299" s="24" t="s">
        <v>90</v>
      </c>
      <c r="E299" s="24" t="s">
        <v>42</v>
      </c>
      <c r="F299" s="24">
        <f>SUM(G299)</f>
        <v>112890</v>
      </c>
      <c r="G299" s="98">
        <v>112890</v>
      </c>
      <c r="H299" s="55"/>
      <c r="I299" s="14"/>
    </row>
    <row r="300" spans="2:9" x14ac:dyDescent="0.25">
      <c r="B300" s="145"/>
      <c r="C300" s="213"/>
      <c r="D300" s="24" t="s">
        <v>168</v>
      </c>
      <c r="E300" s="24" t="s">
        <v>85</v>
      </c>
      <c r="F300" s="24">
        <f>SUM(G300)</f>
        <v>1108656</v>
      </c>
      <c r="G300" s="98">
        <v>1108656</v>
      </c>
      <c r="H300" s="64"/>
      <c r="I300" s="14"/>
    </row>
    <row r="301" spans="2:9" x14ac:dyDescent="0.25">
      <c r="B301" s="145"/>
      <c r="C301" s="213"/>
      <c r="D301" s="24" t="s">
        <v>184</v>
      </c>
      <c r="E301" s="31" t="s">
        <v>123</v>
      </c>
      <c r="F301" s="31">
        <f>SUM(G301)</f>
        <v>6957.2</v>
      </c>
      <c r="G301" s="113">
        <v>6957.2</v>
      </c>
    </row>
    <row r="302" spans="2:9" x14ac:dyDescent="0.25">
      <c r="B302" s="145"/>
      <c r="C302" s="213"/>
      <c r="D302" s="24" t="s">
        <v>160</v>
      </c>
      <c r="E302" s="24" t="s">
        <v>43</v>
      </c>
      <c r="F302" s="24">
        <f>SUM(G302)</f>
        <v>55000</v>
      </c>
      <c r="G302" s="98">
        <v>55000</v>
      </c>
      <c r="H302" s="62"/>
    </row>
    <row r="303" spans="2:9" x14ac:dyDescent="0.25">
      <c r="B303" s="145"/>
      <c r="C303" s="213"/>
      <c r="D303" s="24" t="s">
        <v>147</v>
      </c>
      <c r="E303" s="27" t="s">
        <v>122</v>
      </c>
      <c r="F303" s="27">
        <f t="shared" ref="F303" si="23">SUM(G303)</f>
        <v>10000</v>
      </c>
      <c r="G303" s="104">
        <v>10000</v>
      </c>
      <c r="H303" s="62"/>
    </row>
    <row r="304" spans="2:9" x14ac:dyDescent="0.25">
      <c r="B304" s="146"/>
      <c r="C304" s="214"/>
      <c r="D304" s="24" t="s">
        <v>300</v>
      </c>
      <c r="E304" s="68" t="s">
        <v>293</v>
      </c>
      <c r="F304" s="68">
        <f t="shared" ref="F304" si="24">SUM(G304)</f>
        <v>19597.330000000002</v>
      </c>
      <c r="G304" s="101">
        <v>19597.330000000002</v>
      </c>
      <c r="H304" s="82"/>
    </row>
    <row r="305" spans="2:9" ht="18.75" customHeight="1" x14ac:dyDescent="0.25">
      <c r="B305" s="144" t="s">
        <v>17</v>
      </c>
      <c r="C305" s="155" t="s">
        <v>18</v>
      </c>
      <c r="D305" s="24" t="s">
        <v>301</v>
      </c>
      <c r="E305" s="24" t="s">
        <v>41</v>
      </c>
      <c r="F305" s="24">
        <f>SUM(G305)</f>
        <v>1000</v>
      </c>
      <c r="G305" s="98">
        <v>1000</v>
      </c>
    </row>
    <row r="306" spans="2:9" ht="23.25" customHeight="1" x14ac:dyDescent="0.25">
      <c r="B306" s="146"/>
      <c r="C306" s="157"/>
      <c r="D306" s="24" t="s">
        <v>383</v>
      </c>
      <c r="E306" s="24" t="s">
        <v>42</v>
      </c>
      <c r="F306" s="24">
        <f>SUM(G306)</f>
        <v>72000</v>
      </c>
      <c r="G306" s="98">
        <v>72000</v>
      </c>
      <c r="H306" s="15"/>
    </row>
    <row r="307" spans="2:9" ht="40.5" customHeight="1" x14ac:dyDescent="0.25">
      <c r="B307" s="136" t="s">
        <v>21</v>
      </c>
      <c r="C307" s="50" t="s">
        <v>22</v>
      </c>
      <c r="D307" s="24" t="s">
        <v>399</v>
      </c>
      <c r="E307" s="24" t="s">
        <v>41</v>
      </c>
      <c r="F307" s="24">
        <f>SUM(G307)</f>
        <v>2110</v>
      </c>
      <c r="G307" s="98">
        <v>2110</v>
      </c>
      <c r="H307" s="64"/>
    </row>
    <row r="308" spans="2:9" ht="18" customHeight="1" x14ac:dyDescent="0.25">
      <c r="B308" s="142" t="s">
        <v>178</v>
      </c>
      <c r="C308" s="143"/>
      <c r="D308" s="23" t="s">
        <v>91</v>
      </c>
      <c r="E308" s="23"/>
      <c r="F308" s="23">
        <f>SUM(F310:F318)</f>
        <v>1689380.8800000001</v>
      </c>
      <c r="G308" s="95">
        <f>SUM(G310:G318)</f>
        <v>1689380.8800000001</v>
      </c>
    </row>
    <row r="309" spans="2:9" ht="15.75" customHeight="1" x14ac:dyDescent="0.25">
      <c r="B309" s="96"/>
      <c r="C309" s="205" t="s">
        <v>11</v>
      </c>
      <c r="D309" s="206"/>
      <c r="E309" s="206"/>
      <c r="F309" s="206"/>
      <c r="G309" s="207"/>
    </row>
    <row r="310" spans="2:9" ht="15" customHeight="1" x14ac:dyDescent="0.25">
      <c r="B310" s="144" t="s">
        <v>83</v>
      </c>
      <c r="C310" s="212" t="s">
        <v>84</v>
      </c>
      <c r="D310" s="24" t="s">
        <v>92</v>
      </c>
      <c r="E310" s="24" t="s">
        <v>41</v>
      </c>
      <c r="F310" s="24">
        <f>SUM(G310)</f>
        <v>900540</v>
      </c>
      <c r="G310" s="98">
        <v>900540</v>
      </c>
      <c r="H310" s="62"/>
    </row>
    <row r="311" spans="2:9" x14ac:dyDescent="0.25">
      <c r="B311" s="145"/>
      <c r="C311" s="213"/>
      <c r="D311" s="24" t="s">
        <v>93</v>
      </c>
      <c r="E311" s="24" t="s">
        <v>85</v>
      </c>
      <c r="F311" s="24">
        <f>SUM(G311)</f>
        <v>550085</v>
      </c>
      <c r="G311" s="98">
        <v>550085</v>
      </c>
      <c r="H311" s="15"/>
      <c r="I311" s="15"/>
    </row>
    <row r="312" spans="2:9" ht="18.75" customHeight="1" x14ac:dyDescent="0.25">
      <c r="B312" s="145"/>
      <c r="C312" s="213"/>
      <c r="D312" s="24" t="s">
        <v>94</v>
      </c>
      <c r="E312" s="31" t="s">
        <v>123</v>
      </c>
      <c r="F312" s="31">
        <f t="shared" ref="F312:F318" si="25">SUM(G312)</f>
        <v>9005.33</v>
      </c>
      <c r="G312" s="113">
        <v>9005.33</v>
      </c>
    </row>
    <row r="313" spans="2:9" ht="17.25" customHeight="1" x14ac:dyDescent="0.25">
      <c r="B313" s="145"/>
      <c r="C313" s="213"/>
      <c r="D313" s="24" t="s">
        <v>95</v>
      </c>
      <c r="E313" s="24" t="s">
        <v>43</v>
      </c>
      <c r="F313" s="24">
        <f t="shared" si="25"/>
        <v>90000</v>
      </c>
      <c r="G313" s="98">
        <v>90000</v>
      </c>
      <c r="H313" s="62"/>
    </row>
    <row r="314" spans="2:9" ht="17.25" customHeight="1" x14ac:dyDescent="0.25">
      <c r="B314" s="145"/>
      <c r="C314" s="213"/>
      <c r="D314" s="24" t="s">
        <v>119</v>
      </c>
      <c r="E314" s="24" t="s">
        <v>42</v>
      </c>
      <c r="F314" s="24">
        <f t="shared" si="25"/>
        <v>103828</v>
      </c>
      <c r="G314" s="98">
        <v>103828</v>
      </c>
      <c r="H314" s="62"/>
      <c r="I314" s="14"/>
    </row>
    <row r="315" spans="2:9" ht="17.25" customHeight="1" x14ac:dyDescent="0.25">
      <c r="B315" s="145"/>
      <c r="C315" s="213"/>
      <c r="D315" s="24" t="s">
        <v>142</v>
      </c>
      <c r="E315" s="27" t="s">
        <v>122</v>
      </c>
      <c r="F315" s="27">
        <f t="shared" ref="F315" si="26">SUM(G315)</f>
        <v>5000</v>
      </c>
      <c r="G315" s="104">
        <v>5000</v>
      </c>
      <c r="H315" s="62"/>
      <c r="I315" s="14"/>
    </row>
    <row r="316" spans="2:9" ht="17.25" customHeight="1" x14ac:dyDescent="0.25">
      <c r="B316" s="146"/>
      <c r="C316" s="214"/>
      <c r="D316" s="24" t="s">
        <v>304</v>
      </c>
      <c r="E316" s="68" t="s">
        <v>293</v>
      </c>
      <c r="F316" s="68">
        <f t="shared" si="25"/>
        <v>10822.55</v>
      </c>
      <c r="G316" s="101">
        <v>10822.55</v>
      </c>
      <c r="H316" s="82"/>
      <c r="I316" s="14"/>
    </row>
    <row r="317" spans="2:9" ht="17.25" customHeight="1" x14ac:dyDescent="0.25">
      <c r="B317" s="158" t="s">
        <v>17</v>
      </c>
      <c r="C317" s="155" t="s">
        <v>18</v>
      </c>
      <c r="D317" s="24" t="s">
        <v>347</v>
      </c>
      <c r="E317" s="24" t="s">
        <v>41</v>
      </c>
      <c r="F317" s="24">
        <f t="shared" si="25"/>
        <v>0</v>
      </c>
      <c r="G317" s="98">
        <v>0</v>
      </c>
    </row>
    <row r="318" spans="2:9" ht="18" customHeight="1" x14ac:dyDescent="0.25">
      <c r="B318" s="159"/>
      <c r="C318" s="157"/>
      <c r="D318" s="24" t="s">
        <v>378</v>
      </c>
      <c r="E318" s="24" t="s">
        <v>42</v>
      </c>
      <c r="F318" s="24">
        <f t="shared" si="25"/>
        <v>20100</v>
      </c>
      <c r="G318" s="98">
        <v>20100</v>
      </c>
    </row>
    <row r="319" spans="2:9" ht="32.25" customHeight="1" x14ac:dyDescent="0.25">
      <c r="B319" s="142" t="s">
        <v>179</v>
      </c>
      <c r="C319" s="143"/>
      <c r="D319" s="23" t="s">
        <v>96</v>
      </c>
      <c r="E319" s="23"/>
      <c r="F319" s="23">
        <f>SUM(F321:F328)</f>
        <v>569387.46</v>
      </c>
      <c r="G319" s="95">
        <f>SUM(G321:G328)</f>
        <v>569387.46</v>
      </c>
    </row>
    <row r="320" spans="2:9" ht="16.5" customHeight="1" x14ac:dyDescent="0.25">
      <c r="B320" s="96"/>
      <c r="C320" s="205" t="s">
        <v>11</v>
      </c>
      <c r="D320" s="206"/>
      <c r="E320" s="206"/>
      <c r="F320" s="206"/>
      <c r="G320" s="207"/>
    </row>
    <row r="321" spans="2:9" ht="25.5" customHeight="1" x14ac:dyDescent="0.25">
      <c r="B321" s="144" t="s">
        <v>83</v>
      </c>
      <c r="C321" s="155" t="s">
        <v>84</v>
      </c>
      <c r="D321" s="24" t="s">
        <v>97</v>
      </c>
      <c r="E321" s="24" t="s">
        <v>41</v>
      </c>
      <c r="F321" s="24">
        <f t="shared" ref="F321:F328" si="27">SUM(G321)</f>
        <v>375870</v>
      </c>
      <c r="G321" s="98">
        <v>375870</v>
      </c>
      <c r="H321" s="62"/>
    </row>
    <row r="322" spans="2:9" ht="18" customHeight="1" x14ac:dyDescent="0.25">
      <c r="B322" s="145"/>
      <c r="C322" s="156"/>
      <c r="D322" s="24" t="s">
        <v>98</v>
      </c>
      <c r="E322" s="24" t="s">
        <v>85</v>
      </c>
      <c r="F322" s="24">
        <f t="shared" si="27"/>
        <v>117579</v>
      </c>
      <c r="G322" s="98">
        <v>117579</v>
      </c>
      <c r="H322" s="62"/>
      <c r="I322" s="14"/>
    </row>
    <row r="323" spans="2:9" ht="15" customHeight="1" x14ac:dyDescent="0.25">
      <c r="B323" s="145"/>
      <c r="C323" s="156"/>
      <c r="D323" s="24" t="s">
        <v>99</v>
      </c>
      <c r="E323" s="31" t="s">
        <v>123</v>
      </c>
      <c r="F323" s="31">
        <f t="shared" si="27"/>
        <v>2578.46</v>
      </c>
      <c r="G323" s="113">
        <v>2578.46</v>
      </c>
    </row>
    <row r="324" spans="2:9" ht="15" customHeight="1" x14ac:dyDescent="0.25">
      <c r="B324" s="145"/>
      <c r="C324" s="156"/>
      <c r="D324" s="24" t="s">
        <v>100</v>
      </c>
      <c r="E324" s="24" t="s">
        <v>43</v>
      </c>
      <c r="F324" s="24">
        <f t="shared" si="27"/>
        <v>34000</v>
      </c>
      <c r="G324" s="98">
        <v>34000</v>
      </c>
    </row>
    <row r="325" spans="2:9" ht="15" customHeight="1" x14ac:dyDescent="0.25">
      <c r="B325" s="145"/>
      <c r="C325" s="156"/>
      <c r="D325" s="24" t="s">
        <v>141</v>
      </c>
      <c r="E325" s="27" t="s">
        <v>122</v>
      </c>
      <c r="F325" s="27">
        <f t="shared" si="27"/>
        <v>14530</v>
      </c>
      <c r="G325" s="104">
        <v>14530</v>
      </c>
      <c r="H325" s="14"/>
    </row>
    <row r="326" spans="2:9" ht="15" customHeight="1" x14ac:dyDescent="0.25">
      <c r="B326" s="146"/>
      <c r="C326" s="157"/>
      <c r="D326" s="24" t="s">
        <v>143</v>
      </c>
      <c r="E326" s="24" t="s">
        <v>42</v>
      </c>
      <c r="F326" s="24">
        <f t="shared" si="27"/>
        <v>8000</v>
      </c>
      <c r="G326" s="98">
        <v>8000</v>
      </c>
      <c r="H326" s="82"/>
    </row>
    <row r="327" spans="2:9" ht="29.25" customHeight="1" x14ac:dyDescent="0.25">
      <c r="B327" s="97" t="s">
        <v>17</v>
      </c>
      <c r="C327" s="33" t="s">
        <v>18</v>
      </c>
      <c r="D327" s="24" t="s">
        <v>302</v>
      </c>
      <c r="E327" s="24" t="s">
        <v>42</v>
      </c>
      <c r="F327" s="24">
        <f t="shared" si="27"/>
        <v>2600</v>
      </c>
      <c r="G327" s="98">
        <v>2600</v>
      </c>
    </row>
    <row r="328" spans="2:9" ht="39.75" customHeight="1" x14ac:dyDescent="0.25">
      <c r="B328" s="103" t="s">
        <v>21</v>
      </c>
      <c r="C328" s="28" t="s">
        <v>114</v>
      </c>
      <c r="D328" s="24" t="s">
        <v>379</v>
      </c>
      <c r="E328" s="24" t="s">
        <v>41</v>
      </c>
      <c r="F328" s="24">
        <f t="shared" si="27"/>
        <v>14230</v>
      </c>
      <c r="G328" s="98">
        <v>14230</v>
      </c>
    </row>
    <row r="329" spans="2:9" ht="36" customHeight="1" x14ac:dyDescent="0.25">
      <c r="B329" s="142" t="s">
        <v>180</v>
      </c>
      <c r="C329" s="217"/>
      <c r="D329" s="23" t="s">
        <v>101</v>
      </c>
      <c r="E329" s="29"/>
      <c r="F329" s="23">
        <f>SUM(F331:F333)</f>
        <v>23769.25</v>
      </c>
      <c r="G329" s="95">
        <f>SUM(G331:G333)</f>
        <v>615396.25</v>
      </c>
      <c r="H329" s="9"/>
    </row>
    <row r="330" spans="2:9" x14ac:dyDescent="0.25">
      <c r="B330" s="97"/>
      <c r="C330" s="218" t="s">
        <v>11</v>
      </c>
      <c r="D330" s="219"/>
      <c r="E330" s="219"/>
      <c r="F330" s="219"/>
      <c r="G330" s="220"/>
      <c r="H330" s="9"/>
    </row>
    <row r="331" spans="2:9" ht="23.25" customHeight="1" x14ac:dyDescent="0.25">
      <c r="B331" s="144" t="s">
        <v>21</v>
      </c>
      <c r="C331" s="155" t="s">
        <v>114</v>
      </c>
      <c r="D331" s="24" t="s">
        <v>102</v>
      </c>
      <c r="E331" s="34" t="s">
        <v>41</v>
      </c>
      <c r="F331" s="24">
        <v>0</v>
      </c>
      <c r="G331" s="118">
        <v>591627</v>
      </c>
      <c r="H331" s="139"/>
      <c r="I331" s="139"/>
    </row>
    <row r="332" spans="2:9" ht="23.25" customHeight="1" x14ac:dyDescent="0.25">
      <c r="B332" s="145"/>
      <c r="C332" s="156"/>
      <c r="D332" s="24" t="s">
        <v>130</v>
      </c>
      <c r="E332" s="31" t="s">
        <v>123</v>
      </c>
      <c r="F332" s="31">
        <f>SUM(G332)</f>
        <v>3769.25</v>
      </c>
      <c r="G332" s="113">
        <v>3769.25</v>
      </c>
      <c r="H332" s="60"/>
      <c r="I332" s="1"/>
    </row>
    <row r="333" spans="2:9" ht="28.5" customHeight="1" x14ac:dyDescent="0.25">
      <c r="B333" s="146"/>
      <c r="C333" s="157"/>
      <c r="D333" s="24" t="s">
        <v>348</v>
      </c>
      <c r="E333" s="24" t="s">
        <v>43</v>
      </c>
      <c r="F333" s="24">
        <f>SUM(G333)</f>
        <v>20000</v>
      </c>
      <c r="G333" s="98">
        <v>20000</v>
      </c>
      <c r="H333" s="9"/>
    </row>
    <row r="334" spans="2:9" ht="28.5" customHeight="1" x14ac:dyDescent="0.25">
      <c r="B334" s="142" t="s">
        <v>183</v>
      </c>
      <c r="C334" s="217"/>
      <c r="D334" s="23" t="s">
        <v>103</v>
      </c>
      <c r="E334" s="29"/>
      <c r="F334" s="23">
        <f>SUM(F339:F341)</f>
        <v>136286595.21999997</v>
      </c>
      <c r="G334" s="95">
        <f>SUM(G336:G338)</f>
        <v>128281.89</v>
      </c>
      <c r="H334" s="9"/>
    </row>
    <row r="335" spans="2:9" ht="16.5" customHeight="1" x14ac:dyDescent="0.25">
      <c r="B335" s="119"/>
      <c r="C335" s="224" t="s">
        <v>11</v>
      </c>
      <c r="D335" s="225"/>
      <c r="E335" s="225"/>
      <c r="F335" s="225"/>
      <c r="G335" s="226"/>
      <c r="H335" s="9"/>
    </row>
    <row r="336" spans="2:9" ht="23.25" customHeight="1" x14ac:dyDescent="0.25">
      <c r="B336" s="144" t="s">
        <v>21</v>
      </c>
      <c r="C336" s="155" t="s">
        <v>114</v>
      </c>
      <c r="D336" s="42" t="s">
        <v>127</v>
      </c>
      <c r="E336" s="34" t="s">
        <v>41</v>
      </c>
      <c r="F336" s="24">
        <v>0</v>
      </c>
      <c r="G336" s="118">
        <v>125000</v>
      </c>
      <c r="H336" s="9"/>
    </row>
    <row r="337" spans="2:10" ht="24.75" customHeight="1" x14ac:dyDescent="0.25">
      <c r="B337" s="145"/>
      <c r="C337" s="156"/>
      <c r="D337" s="42" t="s">
        <v>131</v>
      </c>
      <c r="E337" s="31" t="s">
        <v>123</v>
      </c>
      <c r="F337" s="31">
        <f t="shared" ref="F337" si="28">SUM(G337)</f>
        <v>281.89</v>
      </c>
      <c r="G337" s="113">
        <v>281.89</v>
      </c>
      <c r="H337" s="9"/>
    </row>
    <row r="338" spans="2:10" ht="25.5" customHeight="1" x14ac:dyDescent="0.25">
      <c r="B338" s="146"/>
      <c r="C338" s="157"/>
      <c r="D338" s="54" t="s">
        <v>104</v>
      </c>
      <c r="E338" s="24" t="s">
        <v>43</v>
      </c>
      <c r="F338" s="24">
        <f>SUM(G338)</f>
        <v>3000</v>
      </c>
      <c r="G338" s="98">
        <v>3000</v>
      </c>
      <c r="H338" s="9"/>
    </row>
    <row r="339" spans="2:10" ht="31.5" customHeight="1" x14ac:dyDescent="0.25">
      <c r="B339" s="221" t="s">
        <v>105</v>
      </c>
      <c r="C339" s="222"/>
      <c r="D339" s="222"/>
      <c r="E339" s="223"/>
      <c r="F339" s="35">
        <f>SUM(F340:F345)</f>
        <v>88211921.819999993</v>
      </c>
      <c r="G339" s="120">
        <f>SUM(G340:G345)</f>
        <v>88211921.819999993</v>
      </c>
      <c r="H339" s="9"/>
    </row>
    <row r="340" spans="2:10" ht="23.25" customHeight="1" x14ac:dyDescent="0.25">
      <c r="B340" s="96" t="s">
        <v>7</v>
      </c>
      <c r="C340" s="47" t="s">
        <v>8</v>
      </c>
      <c r="D340" s="24"/>
      <c r="E340" s="24"/>
      <c r="F340" s="24">
        <f t="shared" ref="F340:F345" si="29">SUM(G340)</f>
        <v>7965999.3400000008</v>
      </c>
      <c r="G340" s="98">
        <f>(G15+G18+G19+G20+G21+G47+G48+G51+G52)</f>
        <v>7965999.3400000008</v>
      </c>
    </row>
    <row r="341" spans="2:10" ht="30" customHeight="1" x14ac:dyDescent="0.25">
      <c r="B341" s="96" t="s">
        <v>83</v>
      </c>
      <c r="C341" s="36" t="s">
        <v>84</v>
      </c>
      <c r="D341" s="24"/>
      <c r="E341" s="24"/>
      <c r="F341" s="24">
        <f t="shared" si="29"/>
        <v>40108674.059999987</v>
      </c>
      <c r="G341" s="98">
        <f>(G22+G23+G24+G25+G26+G27+G64+G96+G119+G120+G121+G122+G123+G124+G130+G131+G132+G133+G134+G135+G136+G142+G143+G144+G145+G146+G147+G148+G149+G155+G156+G157+G158+G159+G160+G161+G162+G168+G169+G170+G171+G172+G173+G174+G175+G181+G182+G183+G184+G185+G186+G187+G193+G194+G195+G196+G197+G198+G199+G205+G206+G207+G208+G209+G210+G211+G212+G218+G219+G220+G221+G222+G223+G224+G230+G231+G232+G233+G234+G235+G236+G237+G238+G244+G245+G246+G247+G248+G249+G250+G251+G257+G258+G259+G260+G261+G262+G267+G268+G269+G270+G271+G272+G276+G277+G278+G279+G280+G281+G282+G288+G289+G290+G291+G292+G293+G294+G298+G299+G300+G301+G302+G303+G304+G310+G311+G312+G313+G314+G315+G316+G321+G322+G323+G324+G325+G326)</f>
        <v>40108674.059999987</v>
      </c>
    </row>
    <row r="342" spans="2:10" ht="32.25" customHeight="1" x14ac:dyDescent="0.25">
      <c r="B342" s="96" t="s">
        <v>17</v>
      </c>
      <c r="C342" s="36" t="s">
        <v>18</v>
      </c>
      <c r="D342" s="24"/>
      <c r="E342" s="24"/>
      <c r="F342" s="24">
        <f t="shared" si="29"/>
        <v>18434091.09</v>
      </c>
      <c r="G342" s="98">
        <f>(G28+G29+G53+G54+G55+G71+G99+G100+G101+G102+G103+G106+G107+G108+G111+G112+G113+G114+G115+G125+G126+G137+G138+G150+G151+G163+G164+G176+G177+G188+G189+G200+G201+G225+G213+G214+G226+G239+G240+G252+G253+G263+G283+G284+G305+G306+G317+G318+G327)</f>
        <v>18434091.09</v>
      </c>
      <c r="H342" s="13"/>
    </row>
    <row r="343" spans="2:10" ht="42" customHeight="1" x14ac:dyDescent="0.25">
      <c r="B343" s="96" t="s">
        <v>19</v>
      </c>
      <c r="C343" s="37" t="s">
        <v>20</v>
      </c>
      <c r="D343" s="24"/>
      <c r="E343" s="24"/>
      <c r="F343" s="24">
        <f t="shared" si="29"/>
        <v>6741700</v>
      </c>
      <c r="G343" s="98">
        <f>(G30+G31+G32+G33+G58+G59)</f>
        <v>6741700</v>
      </c>
    </row>
    <row r="344" spans="2:10" ht="42" customHeight="1" x14ac:dyDescent="0.25">
      <c r="B344" s="96" t="s">
        <v>21</v>
      </c>
      <c r="C344" s="38" t="s">
        <v>22</v>
      </c>
      <c r="D344" s="24"/>
      <c r="E344" s="24"/>
      <c r="F344" s="24">
        <f t="shared" si="29"/>
        <v>7348166.6200000001</v>
      </c>
      <c r="G344" s="98">
        <f>(G34+G35++G62+G63+G67+G68+G69+G70+G74+G75+G76+G77+G87+G88+G89+G90+G93+G94+G95+G127+G116+G139+G152+G165+G178+G190+G202+G215+G227+G241+G254+G264+G273+G285+G295+G307+G328+G331+G332+G333+G336+G337+G338)</f>
        <v>7348166.6200000001</v>
      </c>
    </row>
    <row r="345" spans="2:10" ht="34.5" customHeight="1" x14ac:dyDescent="0.25">
      <c r="B345" s="96" t="s">
        <v>23</v>
      </c>
      <c r="C345" s="38" t="s">
        <v>24</v>
      </c>
      <c r="D345" s="24"/>
      <c r="E345" s="24"/>
      <c r="F345" s="24">
        <f t="shared" si="29"/>
        <v>7613290.71</v>
      </c>
      <c r="G345" s="98">
        <f>(G36+G37+G38+G39+G40+G41+G42+G43+G44+G80+G81+G82+G83+G84)</f>
        <v>7613290.71</v>
      </c>
    </row>
    <row r="346" spans="2:10" ht="20.25" customHeight="1" x14ac:dyDescent="0.25">
      <c r="B346" s="121"/>
      <c r="C346" s="39" t="s">
        <v>106</v>
      </c>
      <c r="D346" s="40"/>
      <c r="E346" s="40"/>
      <c r="F346" s="40">
        <f>SUM(F347:F362)</f>
        <v>85242734.700000003</v>
      </c>
      <c r="G346" s="122">
        <f>SUM(G347:G362)</f>
        <v>88211921.819999993</v>
      </c>
    </row>
    <row r="347" spans="2:10" ht="21.75" customHeight="1" x14ac:dyDescent="0.25">
      <c r="B347" s="123" t="s">
        <v>41</v>
      </c>
      <c r="C347" s="41" t="s">
        <v>110</v>
      </c>
      <c r="D347" s="24"/>
      <c r="E347" s="24"/>
      <c r="F347" s="24">
        <f t="shared" ref="F347:F362" si="30">SUM(G347)</f>
        <v>49241000</v>
      </c>
      <c r="G347" s="98">
        <f>(G15+G18+G22+G28+G32+G34+G36+G48+G51+G53+G58+G62+G67+G74+G80+G87+G93+G99+G106+G111+G116+G119+G125+G127+G130+G137+G139+G142+G150+G152+G155+G163+G165+G168+G176+G178+G181+G188+G190+G193+G200+G202+G205+G213+G215+G218+G225+G227+G230+G240+G241+G244+G252+G254+G257+G263+G264+G267+G273+G276+G283+G285+G288+G295+G298+G305+G307+G310+G317+G321+G328+G331+G336)</f>
        <v>49241000</v>
      </c>
    </row>
    <row r="348" spans="2:10" ht="21.75" customHeight="1" x14ac:dyDescent="0.25">
      <c r="B348" s="123" t="s">
        <v>41</v>
      </c>
      <c r="C348" s="41" t="s">
        <v>153</v>
      </c>
      <c r="D348" s="24"/>
      <c r="E348" s="24"/>
      <c r="F348" s="24">
        <f t="shared" si="30"/>
        <v>50000</v>
      </c>
      <c r="G348" s="98">
        <f>SUM(G33)</f>
        <v>50000</v>
      </c>
    </row>
    <row r="349" spans="2:10" ht="30" customHeight="1" x14ac:dyDescent="0.25">
      <c r="B349" s="123" t="s">
        <v>41</v>
      </c>
      <c r="C349" s="41" t="s">
        <v>152</v>
      </c>
      <c r="D349" s="24"/>
      <c r="E349" s="24"/>
      <c r="F349" s="42">
        <f t="shared" si="30"/>
        <v>2000000</v>
      </c>
      <c r="G349" s="98">
        <f>SUM(G38)</f>
        <v>2000000</v>
      </c>
    </row>
    <row r="350" spans="2:10" ht="30" customHeight="1" x14ac:dyDescent="0.25">
      <c r="B350" s="124" t="s">
        <v>122</v>
      </c>
      <c r="C350" s="43" t="s">
        <v>363</v>
      </c>
      <c r="D350" s="70"/>
      <c r="E350" s="70"/>
      <c r="F350" s="71"/>
      <c r="G350" s="125">
        <f>SUM(G39)</f>
        <v>12300</v>
      </c>
    </row>
    <row r="351" spans="2:10" ht="19.5" customHeight="1" x14ac:dyDescent="0.25">
      <c r="B351" s="124" t="s">
        <v>122</v>
      </c>
      <c r="C351" s="43" t="s">
        <v>349</v>
      </c>
      <c r="D351" s="70"/>
      <c r="E351" s="70"/>
      <c r="F351" s="71">
        <f t="shared" si="30"/>
        <v>921893.7</v>
      </c>
      <c r="G351" s="125">
        <f>(G30+G37+G59+G68+G76+G83+G89+G102+G107+G113+G120+G148+G174+G186+G198+G211+G223+G237+G250+G261+G281+G303+G315+G325)</f>
        <v>921893.7</v>
      </c>
      <c r="H351" s="15"/>
      <c r="I351" s="14"/>
      <c r="J351" s="14"/>
    </row>
    <row r="352" spans="2:10" ht="21" customHeight="1" x14ac:dyDescent="0.25">
      <c r="B352" s="123" t="s">
        <v>42</v>
      </c>
      <c r="C352" s="41" t="s">
        <v>111</v>
      </c>
      <c r="D352" s="24"/>
      <c r="E352" s="24"/>
      <c r="F352" s="24">
        <f t="shared" si="30"/>
        <v>7688017.5700000003</v>
      </c>
      <c r="G352" s="98">
        <f>(G19+G27+G29+G35+G42+G47+G52+G54+G64+G71+G75+G84+G103+G112+G124+G126+G136+G138+G149+G151+G162+G164+G175+G177+G182+G189+G194+G201+G206+G214+G221+G226+G238+G239+G251+G253+G262+G271+G280+G284+G292+G299+G306+G314+G318+G326+G327)</f>
        <v>7688017.5700000003</v>
      </c>
    </row>
    <row r="353" spans="2:10" ht="28.5" customHeight="1" x14ac:dyDescent="0.25">
      <c r="B353" s="126" t="s">
        <v>305</v>
      </c>
      <c r="C353" s="77" t="s">
        <v>350</v>
      </c>
      <c r="D353" s="76"/>
      <c r="E353" s="83"/>
      <c r="F353" s="76"/>
      <c r="G353" s="117">
        <f>SUM(G26+G294)</f>
        <v>25987.119999999999</v>
      </c>
    </row>
    <row r="354" spans="2:10" ht="21.75" customHeight="1" x14ac:dyDescent="0.25">
      <c r="B354" s="127" t="s">
        <v>150</v>
      </c>
      <c r="C354" s="48" t="s">
        <v>155</v>
      </c>
      <c r="D354" s="49"/>
      <c r="E354" s="49"/>
      <c r="F354" s="49">
        <f t="shared" si="30"/>
        <v>7715</v>
      </c>
      <c r="G354" s="128">
        <f>SUM(G25+G55+G133+G147+G161+G173+G210+G236+G249)</f>
        <v>7715</v>
      </c>
    </row>
    <row r="355" spans="2:10" ht="24.75" customHeight="1" x14ac:dyDescent="0.25">
      <c r="B355" s="123" t="s">
        <v>43</v>
      </c>
      <c r="C355" s="41" t="s">
        <v>113</v>
      </c>
      <c r="D355" s="24"/>
      <c r="E355" s="24"/>
      <c r="F355" s="24">
        <f t="shared" si="30"/>
        <v>3155633</v>
      </c>
      <c r="G355" s="98">
        <f>(G21+G40+G63+G70+G77+G82+G90+G95+G101+G108+G115+G123+G135+G145+G159+G171+G185+G197+G209+G222+G234+G247+G260+G270+G279+G291+G302+G313+G324+G333+G338)</f>
        <v>3155633</v>
      </c>
    </row>
    <row r="356" spans="2:10" ht="29.25" customHeight="1" x14ac:dyDescent="0.25">
      <c r="B356" s="129" t="s">
        <v>123</v>
      </c>
      <c r="C356" s="44" t="s">
        <v>351</v>
      </c>
      <c r="D356" s="31"/>
      <c r="E356" s="31"/>
      <c r="F356" s="31">
        <f t="shared" si="30"/>
        <v>321334.37</v>
      </c>
      <c r="G356" s="113">
        <f>(G20+G41+G69+G81+G88+G94+G100+G114+G122+G134+G144+G158+G172+G184+G196+G208+G220+G233+G246+G259+G269+G278+G290+G301+G312+G323+G332+G337)</f>
        <v>321334.37</v>
      </c>
    </row>
    <row r="357" spans="2:10" ht="37.5" customHeight="1" x14ac:dyDescent="0.25">
      <c r="B357" s="123" t="s">
        <v>112</v>
      </c>
      <c r="C357" s="41" t="s">
        <v>151</v>
      </c>
      <c r="D357" s="24"/>
      <c r="E357" s="24"/>
      <c r="F357" s="24">
        <f t="shared" si="30"/>
        <v>20045800</v>
      </c>
      <c r="G357" s="98">
        <f>(G23+G96+G121+G131+G143+G156+G169+G183+G195+G207+G219+G231+G245+G258+G268+G277+G289+G300+G311+G322)</f>
        <v>20045800</v>
      </c>
      <c r="I357" s="8"/>
      <c r="J357" s="8"/>
    </row>
    <row r="358" spans="2:10" ht="19.5" customHeight="1" x14ac:dyDescent="0.25">
      <c r="B358" s="127" t="s">
        <v>117</v>
      </c>
      <c r="C358" s="41" t="s">
        <v>118</v>
      </c>
      <c r="D358" s="24"/>
      <c r="E358" s="24"/>
      <c r="F358" s="24">
        <f t="shared" si="30"/>
        <v>0</v>
      </c>
      <c r="G358" s="98">
        <f>(G157+G232)</f>
        <v>0</v>
      </c>
    </row>
    <row r="359" spans="2:10" ht="20.25" customHeight="1" x14ac:dyDescent="0.25">
      <c r="B359" s="123" t="s">
        <v>44</v>
      </c>
      <c r="C359" s="41" t="s">
        <v>115</v>
      </c>
      <c r="D359" s="24"/>
      <c r="E359" s="24"/>
      <c r="F359" s="24">
        <f t="shared" si="30"/>
        <v>280000</v>
      </c>
      <c r="G359" s="98">
        <f>(G44)</f>
        <v>280000</v>
      </c>
    </row>
    <row r="360" spans="2:10" ht="26.25" customHeight="1" x14ac:dyDescent="0.25">
      <c r="B360" s="130" t="s">
        <v>124</v>
      </c>
      <c r="C360" s="45" t="s">
        <v>352</v>
      </c>
      <c r="D360" s="46"/>
      <c r="E360" s="46"/>
      <c r="F360" s="46">
        <f t="shared" si="30"/>
        <v>141132</v>
      </c>
      <c r="G360" s="105">
        <f>G43</f>
        <v>141132</v>
      </c>
    </row>
    <row r="361" spans="2:10" ht="26.25" customHeight="1" x14ac:dyDescent="0.25">
      <c r="B361" s="123" t="s">
        <v>185</v>
      </c>
      <c r="C361" s="41" t="s">
        <v>186</v>
      </c>
      <c r="D361" s="24"/>
      <c r="E361" s="24"/>
      <c r="F361" s="24"/>
      <c r="G361" s="98">
        <f>SUM(G31)</f>
        <v>2930900</v>
      </c>
    </row>
    <row r="362" spans="2:10" ht="26.25" customHeight="1" thickBot="1" x14ac:dyDescent="0.3">
      <c r="B362" s="131" t="s">
        <v>293</v>
      </c>
      <c r="C362" s="132" t="s">
        <v>353</v>
      </c>
      <c r="D362" s="133"/>
      <c r="E362" s="133"/>
      <c r="F362" s="133">
        <f t="shared" si="30"/>
        <v>1390209.06</v>
      </c>
      <c r="G362" s="134">
        <f>SUM(G24+G132+G146+G160+G170+G187+G199+G212+G224+G235+G248+G272+G282+G293+G304+G316)</f>
        <v>1390209.06</v>
      </c>
    </row>
    <row r="363" spans="2:10" x14ac:dyDescent="0.25">
      <c r="C363" s="6" t="s">
        <v>106</v>
      </c>
    </row>
    <row r="364" spans="2:10" x14ac:dyDescent="0.25">
      <c r="C364" s="3" t="s">
        <v>107</v>
      </c>
      <c r="F364" s="9"/>
      <c r="G364" s="9"/>
    </row>
    <row r="365" spans="2:10" x14ac:dyDescent="0.25">
      <c r="C365" s="216" t="s">
        <v>354</v>
      </c>
      <c r="D365" s="216"/>
      <c r="E365" s="216"/>
      <c r="F365" s="216"/>
    </row>
    <row r="366" spans="2:10" x14ac:dyDescent="0.25">
      <c r="C366" s="215" t="s">
        <v>355</v>
      </c>
      <c r="D366" s="215"/>
      <c r="E366" s="215"/>
      <c r="F366" s="79"/>
    </row>
    <row r="367" spans="2:10" x14ac:dyDescent="0.25">
      <c r="C367" s="215" t="s">
        <v>154</v>
      </c>
      <c r="D367" s="215"/>
      <c r="E367" s="215"/>
    </row>
    <row r="368" spans="2:10" x14ac:dyDescent="0.25">
      <c r="C368" s="4" t="s">
        <v>108</v>
      </c>
      <c r="F368" s="9"/>
    </row>
    <row r="369" spans="3:5" x14ac:dyDescent="0.25">
      <c r="C369" s="4" t="s">
        <v>356</v>
      </c>
    </row>
    <row r="370" spans="3:5" x14ac:dyDescent="0.25">
      <c r="C370" s="5" t="s">
        <v>148</v>
      </c>
    </row>
    <row r="371" spans="3:5" x14ac:dyDescent="0.25">
      <c r="C371" s="5" t="s">
        <v>116</v>
      </c>
    </row>
    <row r="372" spans="3:5" x14ac:dyDescent="0.25">
      <c r="C372" s="5" t="s">
        <v>357</v>
      </c>
    </row>
    <row r="373" spans="3:5" x14ac:dyDescent="0.25">
      <c r="C373" s="5" t="s">
        <v>109</v>
      </c>
    </row>
    <row r="374" spans="3:5" x14ac:dyDescent="0.25">
      <c r="C374" s="5" t="s">
        <v>132</v>
      </c>
      <c r="D374" s="5"/>
      <c r="E374" s="5"/>
    </row>
    <row r="375" spans="3:5" x14ac:dyDescent="0.25">
      <c r="C375" s="10" t="s">
        <v>156</v>
      </c>
    </row>
    <row r="376" spans="3:5" x14ac:dyDescent="0.25">
      <c r="C376" s="53" t="s">
        <v>358</v>
      </c>
    </row>
  </sheetData>
  <mergeCells count="198">
    <mergeCell ref="C3:G3"/>
    <mergeCell ref="C4:G4"/>
    <mergeCell ref="H230:I230"/>
    <mergeCell ref="C2:G2"/>
    <mergeCell ref="C1:G1"/>
    <mergeCell ref="G9:G11"/>
    <mergeCell ref="B239:B240"/>
    <mergeCell ref="C204:G204"/>
    <mergeCell ref="B228:C228"/>
    <mergeCell ref="B205:B212"/>
    <mergeCell ref="C213:C214"/>
    <mergeCell ref="C218:C224"/>
    <mergeCell ref="B218:B224"/>
    <mergeCell ref="C205:C212"/>
    <mergeCell ref="B216:C216"/>
    <mergeCell ref="C230:C238"/>
    <mergeCell ref="B230:B238"/>
    <mergeCell ref="C225:C226"/>
    <mergeCell ref="B225:B226"/>
    <mergeCell ref="C229:G229"/>
    <mergeCell ref="C239:C240"/>
    <mergeCell ref="C217:G217"/>
    <mergeCell ref="C193:C199"/>
    <mergeCell ref="B193:B199"/>
    <mergeCell ref="C17:G17"/>
    <mergeCell ref="C22:C27"/>
    <mergeCell ref="C51:C52"/>
    <mergeCell ref="C80:C84"/>
    <mergeCell ref="C367:E367"/>
    <mergeCell ref="C365:F365"/>
    <mergeCell ref="B329:C329"/>
    <mergeCell ref="C330:G330"/>
    <mergeCell ref="B339:E339"/>
    <mergeCell ref="C275:G275"/>
    <mergeCell ref="B317:B318"/>
    <mergeCell ref="C283:C284"/>
    <mergeCell ref="C297:G297"/>
    <mergeCell ref="C335:G335"/>
    <mergeCell ref="B286:C286"/>
    <mergeCell ref="B283:B284"/>
    <mergeCell ref="B336:B338"/>
    <mergeCell ref="C336:C338"/>
    <mergeCell ref="B334:C334"/>
    <mergeCell ref="C366:E366"/>
    <mergeCell ref="C276:C282"/>
    <mergeCell ref="B276:B282"/>
    <mergeCell ref="B274:C274"/>
    <mergeCell ref="B60:C60"/>
    <mergeCell ref="C320:G320"/>
    <mergeCell ref="B319:C319"/>
    <mergeCell ref="C331:C333"/>
    <mergeCell ref="B296:C296"/>
    <mergeCell ref="C287:G287"/>
    <mergeCell ref="B331:B333"/>
    <mergeCell ref="C317:C318"/>
    <mergeCell ref="C305:C306"/>
    <mergeCell ref="B308:C308"/>
    <mergeCell ref="C309:G309"/>
    <mergeCell ref="B305:B306"/>
    <mergeCell ref="C288:C294"/>
    <mergeCell ref="B288:B294"/>
    <mergeCell ref="B298:B304"/>
    <mergeCell ref="C310:C316"/>
    <mergeCell ref="B310:B316"/>
    <mergeCell ref="C321:C326"/>
    <mergeCell ref="B321:B326"/>
    <mergeCell ref="C298:C304"/>
    <mergeCell ref="B213:B214"/>
    <mergeCell ref="B74:B77"/>
    <mergeCell ref="C79:G79"/>
    <mergeCell ref="C93:C95"/>
    <mergeCell ref="C87:C90"/>
    <mergeCell ref="B80:B84"/>
    <mergeCell ref="C67:C70"/>
    <mergeCell ref="B85:C85"/>
    <mergeCell ref="B91:C91"/>
    <mergeCell ref="B93:B95"/>
    <mergeCell ref="C73:G73"/>
    <mergeCell ref="B72:C72"/>
    <mergeCell ref="C110:G110"/>
    <mergeCell ref="B97:C97"/>
    <mergeCell ref="C106:C108"/>
    <mergeCell ref="B106:B108"/>
    <mergeCell ref="C99:C103"/>
    <mergeCell ref="C105:G105"/>
    <mergeCell ref="B99:B103"/>
    <mergeCell ref="B104:C104"/>
    <mergeCell ref="B176:B177"/>
    <mergeCell ref="C176:C177"/>
    <mergeCell ref="B125:B126"/>
    <mergeCell ref="C180:G180"/>
    <mergeCell ref="C34:C35"/>
    <mergeCell ref="B34:B35"/>
    <mergeCell ref="B36:B44"/>
    <mergeCell ref="H36:I36"/>
    <mergeCell ref="H48:J48"/>
    <mergeCell ref="C74:C77"/>
    <mergeCell ref="B87:B90"/>
    <mergeCell ref="B62:B63"/>
    <mergeCell ref="C62:C63"/>
    <mergeCell ref="L54:M54"/>
    <mergeCell ref="B58:B59"/>
    <mergeCell ref="B56:C56"/>
    <mergeCell ref="C57:G57"/>
    <mergeCell ref="C58:C59"/>
    <mergeCell ref="B65:C65"/>
    <mergeCell ref="B6:G7"/>
    <mergeCell ref="B67:B70"/>
    <mergeCell ref="B53:B55"/>
    <mergeCell ref="C53:C55"/>
    <mergeCell ref="B9:B11"/>
    <mergeCell ref="B13:C13"/>
    <mergeCell ref="C14:G14"/>
    <mergeCell ref="E9:E11"/>
    <mergeCell ref="F9:F11"/>
    <mergeCell ref="D9:D11"/>
    <mergeCell ref="C9:C11"/>
    <mergeCell ref="B16:C16"/>
    <mergeCell ref="B18:B21"/>
    <mergeCell ref="B22:B27"/>
    <mergeCell ref="C18:C21"/>
    <mergeCell ref="C30:C33"/>
    <mergeCell ref="C50:G50"/>
    <mergeCell ref="B51:B52"/>
    <mergeCell ref="B30:B33"/>
    <mergeCell ref="C28:C29"/>
    <mergeCell ref="B28:B29"/>
    <mergeCell ref="C47:C48"/>
    <mergeCell ref="C256:G256"/>
    <mergeCell ref="C252:C253"/>
    <mergeCell ref="C257:C262"/>
    <mergeCell ref="B257:B262"/>
    <mergeCell ref="C267:C272"/>
    <mergeCell ref="B267:B272"/>
    <mergeCell ref="B252:B253"/>
    <mergeCell ref="C244:C251"/>
    <mergeCell ref="B244:B251"/>
    <mergeCell ref="B255:C255"/>
    <mergeCell ref="B265:C265"/>
    <mergeCell ref="C266:G266"/>
    <mergeCell ref="B242:C242"/>
    <mergeCell ref="C243:G243"/>
    <mergeCell ref="B203:C203"/>
    <mergeCell ref="C200:C201"/>
    <mergeCell ref="B191:C191"/>
    <mergeCell ref="C154:G154"/>
    <mergeCell ref="C150:C151"/>
    <mergeCell ref="C167:G167"/>
    <mergeCell ref="C181:C187"/>
    <mergeCell ref="B181:B187"/>
    <mergeCell ref="B179:C179"/>
    <mergeCell ref="C188:C189"/>
    <mergeCell ref="B188:B189"/>
    <mergeCell ref="B200:B201"/>
    <mergeCell ref="C192:G192"/>
    <mergeCell ref="C168:C175"/>
    <mergeCell ref="B168:B175"/>
    <mergeCell ref="B117:C117"/>
    <mergeCell ref="B150:B151"/>
    <mergeCell ref="B166:C166"/>
    <mergeCell ref="C155:C162"/>
    <mergeCell ref="B155:B162"/>
    <mergeCell ref="C118:G118"/>
    <mergeCell ref="H113:J113"/>
    <mergeCell ref="B128:C128"/>
    <mergeCell ref="C125:C126"/>
    <mergeCell ref="C129:G129"/>
    <mergeCell ref="B130:B136"/>
    <mergeCell ref="C137:C138"/>
    <mergeCell ref="B140:C140"/>
    <mergeCell ref="C119:C124"/>
    <mergeCell ref="B119:B124"/>
    <mergeCell ref="C111:C115"/>
    <mergeCell ref="C163:C164"/>
    <mergeCell ref="B163:B164"/>
    <mergeCell ref="B153:C153"/>
    <mergeCell ref="C141:G141"/>
    <mergeCell ref="C142:C149"/>
    <mergeCell ref="C130:C136"/>
    <mergeCell ref="B142:B149"/>
    <mergeCell ref="B137:B138"/>
    <mergeCell ref="B109:C109"/>
    <mergeCell ref="B111:B115"/>
    <mergeCell ref="H52:I52"/>
    <mergeCell ref="H59:I59"/>
    <mergeCell ref="H42:I42"/>
    <mergeCell ref="C61:G61"/>
    <mergeCell ref="C92:G92"/>
    <mergeCell ref="C86:G86"/>
    <mergeCell ref="B78:C78"/>
    <mergeCell ref="C66:G66"/>
    <mergeCell ref="I103:J103"/>
    <mergeCell ref="C98:G98"/>
    <mergeCell ref="B47:B48"/>
    <mergeCell ref="B45:C45"/>
    <mergeCell ref="B49:C49"/>
    <mergeCell ref="C46:G46"/>
    <mergeCell ref="C36:C44"/>
  </mergeCells>
  <phoneticPr fontId="7" type="noConversion"/>
  <pageMargins left="0.39370078740157483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2026-01-30T06:40:09Z</cp:lastPrinted>
  <dcterms:created xsi:type="dcterms:W3CDTF">2012-02-06T11:30:01Z</dcterms:created>
  <dcterms:modified xsi:type="dcterms:W3CDTF">2026-05-21T05:01:46Z</dcterms:modified>
</cp:coreProperties>
</file>