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nda\OneDrive\Desktop\2021-09-06\Darbas\Biudžetas 2021 m\SPG\SVP gruodzio 23 d\"/>
    </mc:Choice>
  </mc:AlternateContent>
  <xr:revisionPtr revIDLastSave="0" documentId="13_ncr:1_{1F3ACBA9-18D4-4171-AD7F-6E310D5399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4_Planas" sheetId="2" r:id="rId1"/>
    <sheet name="vykdytoju_kodai" sheetId="3" r:id="rId2"/>
  </sheets>
  <definedNames>
    <definedName name="__xlnm.Print_Area">#REF!</definedName>
    <definedName name="__xlnm.Print_Titles">#REF!</definedName>
    <definedName name="__xlnm.Print_Titles_1">NA()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3">"$#REF!.$A$3:$HX$4"</definedName>
    <definedName name="Excel_BuiltIn_Print_Titles_13_1">"$#REF!.$A$3:$HX$4"</definedName>
    <definedName name="Excel_BuiltIn_Print_Titles_13_1_1">"$#REF!.$A$3:$HX$4"</definedName>
    <definedName name="Excel_BuiltIn_Print_Titles_15">"$#REF!.$A$3:$HX$4"</definedName>
    <definedName name="Excel_BuiltIn_Print_Titles_19">"$#REF!.$A$3:$HX$4"</definedName>
    <definedName name="Excel_BuiltIn_Print_Titles_2_1">"$#REF!.$A$5:$IS$7"</definedName>
    <definedName name="Excel_BuiltIn_Print_Titles_2_1_1">#REF!</definedName>
    <definedName name="Excel_BuiltIn_Print_Titles_3">"$#REF!.$A$4:$HX$4"</definedName>
    <definedName name="Excel_BuiltIn_Print_Titles_3_1">"$#REF!.$A$3:$HX$4"</definedName>
    <definedName name="Excel_BuiltIn_Print_Titles_7">"$#REF!.$A$4:$AMJ$6"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2" l="1"/>
  <c r="G107" i="2" l="1"/>
  <c r="F107" i="2"/>
  <c r="E151" i="2"/>
  <c r="C162" i="2" s="1"/>
  <c r="F151" i="2"/>
  <c r="D162" i="2" s="1"/>
  <c r="G151" i="2"/>
  <c r="E162" i="2" s="1"/>
  <c r="H151" i="2"/>
  <c r="I151" i="2"/>
  <c r="G162" i="2" s="1"/>
  <c r="F155" i="2"/>
  <c r="D166" i="2" s="1"/>
  <c r="G155" i="2"/>
  <c r="E166" i="2" s="1"/>
  <c r="H155" i="2"/>
  <c r="F166" i="2" s="1"/>
  <c r="I155" i="2"/>
  <c r="G166" i="2" s="1"/>
  <c r="E155" i="2"/>
  <c r="C166" i="2" s="1"/>
  <c r="F154" i="2"/>
  <c r="D165" i="2" s="1"/>
  <c r="G154" i="2"/>
  <c r="E165" i="2" s="1"/>
  <c r="H154" i="2"/>
  <c r="F165" i="2" s="1"/>
  <c r="I154" i="2"/>
  <c r="G165" i="2" s="1"/>
  <c r="E154" i="2"/>
  <c r="C165" i="2" s="1"/>
  <c r="F153" i="2"/>
  <c r="D164" i="2" s="1"/>
  <c r="G153" i="2"/>
  <c r="E164" i="2" s="1"/>
  <c r="H153" i="2"/>
  <c r="F164" i="2" s="1"/>
  <c r="I153" i="2"/>
  <c r="G164" i="2" s="1"/>
  <c r="E153" i="2"/>
  <c r="C164" i="2" s="1"/>
  <c r="F152" i="2"/>
  <c r="D163" i="2" s="1"/>
  <c r="G152" i="2"/>
  <c r="E163" i="2" s="1"/>
  <c r="H152" i="2"/>
  <c r="F163" i="2" s="1"/>
  <c r="I152" i="2"/>
  <c r="G163" i="2" s="1"/>
  <c r="E152" i="2"/>
  <c r="C163" i="2" s="1"/>
  <c r="F162" i="2"/>
  <c r="F150" i="2"/>
  <c r="D161" i="2" s="1"/>
  <c r="E161" i="2"/>
  <c r="H150" i="2"/>
  <c r="F161" i="2" s="1"/>
  <c r="I150" i="2"/>
  <c r="G161" i="2" s="1"/>
  <c r="E150" i="2"/>
  <c r="C161" i="2" s="1"/>
  <c r="F93" i="2"/>
  <c r="F146" i="2"/>
  <c r="F142" i="2"/>
  <c r="F141" i="2" s="1"/>
  <c r="F138" i="2"/>
  <c r="F134" i="2"/>
  <c r="F131" i="2"/>
  <c r="F126" i="2"/>
  <c r="F119" i="2"/>
  <c r="F116" i="2"/>
  <c r="F112" i="2"/>
  <c r="F103" i="2"/>
  <c r="F99" i="2"/>
  <c r="F88" i="2"/>
  <c r="F82" i="2"/>
  <c r="F76" i="2"/>
  <c r="F70" i="2"/>
  <c r="F64" i="2"/>
  <c r="F58" i="2"/>
  <c r="F52" i="2"/>
  <c r="F47" i="2"/>
  <c r="F43" i="2"/>
  <c r="F40" i="2"/>
  <c r="F35" i="2"/>
  <c r="F31" i="2"/>
  <c r="F29" i="2"/>
  <c r="F149" i="2" s="1"/>
  <c r="D160" i="2" s="1"/>
  <c r="F22" i="2"/>
  <c r="F21" i="2" s="1"/>
  <c r="F39" i="2" l="1"/>
  <c r="F28" i="2"/>
  <c r="F98" i="2"/>
  <c r="F97" i="2" s="1"/>
  <c r="F156" i="2"/>
  <c r="F46" i="2"/>
  <c r="I138" i="2"/>
  <c r="F20" i="2" l="1"/>
  <c r="F19" i="2" s="1"/>
  <c r="E22" i="2"/>
  <c r="E21" i="2" s="1"/>
  <c r="G22" i="2"/>
  <c r="G21" i="2" s="1"/>
  <c r="H22" i="2"/>
  <c r="H21" i="2" s="1"/>
  <c r="I22" i="2"/>
  <c r="I21" i="2" s="1"/>
  <c r="E29" i="2"/>
  <c r="E149" i="2" s="1"/>
  <c r="G149" i="2"/>
  <c r="H29" i="2"/>
  <c r="H149" i="2" s="1"/>
  <c r="I29" i="2"/>
  <c r="I149" i="2" s="1"/>
  <c r="E31" i="2"/>
  <c r="G31" i="2"/>
  <c r="H31" i="2"/>
  <c r="I31" i="2"/>
  <c r="E35" i="2"/>
  <c r="G35" i="2"/>
  <c r="H35" i="2"/>
  <c r="I35" i="2"/>
  <c r="E40" i="2"/>
  <c r="G40" i="2"/>
  <c r="H40" i="2"/>
  <c r="I40" i="2"/>
  <c r="E43" i="2"/>
  <c r="G43" i="2"/>
  <c r="H43" i="2"/>
  <c r="I43" i="2"/>
  <c r="E47" i="2"/>
  <c r="G47" i="2"/>
  <c r="H47" i="2"/>
  <c r="I47" i="2"/>
  <c r="E52" i="2"/>
  <c r="G52" i="2"/>
  <c r="H52" i="2"/>
  <c r="I52" i="2"/>
  <c r="E58" i="2"/>
  <c r="G58" i="2"/>
  <c r="H58" i="2"/>
  <c r="I58" i="2"/>
  <c r="E64" i="2"/>
  <c r="G64" i="2"/>
  <c r="H64" i="2"/>
  <c r="I64" i="2"/>
  <c r="E70" i="2"/>
  <c r="G70" i="2"/>
  <c r="H70" i="2"/>
  <c r="I70" i="2"/>
  <c r="E76" i="2"/>
  <c r="G76" i="2"/>
  <c r="H76" i="2"/>
  <c r="I76" i="2"/>
  <c r="E82" i="2"/>
  <c r="G82" i="2"/>
  <c r="H82" i="2"/>
  <c r="I82" i="2"/>
  <c r="E88" i="2"/>
  <c r="G88" i="2"/>
  <c r="H88" i="2"/>
  <c r="I88" i="2"/>
  <c r="E93" i="2"/>
  <c r="G93" i="2"/>
  <c r="H93" i="2"/>
  <c r="I93" i="2"/>
  <c r="E99" i="2"/>
  <c r="G99" i="2"/>
  <c r="H99" i="2"/>
  <c r="I99" i="2"/>
  <c r="E103" i="2"/>
  <c r="G103" i="2"/>
  <c r="H103" i="2"/>
  <c r="I103" i="2"/>
  <c r="E107" i="2"/>
  <c r="H107" i="2"/>
  <c r="I107" i="2"/>
  <c r="E112" i="2"/>
  <c r="G112" i="2"/>
  <c r="H112" i="2"/>
  <c r="I112" i="2"/>
  <c r="E116" i="2"/>
  <c r="G116" i="2"/>
  <c r="H116" i="2"/>
  <c r="I116" i="2"/>
  <c r="E119" i="2"/>
  <c r="G119" i="2"/>
  <c r="H119" i="2"/>
  <c r="I119" i="2"/>
  <c r="E126" i="2"/>
  <c r="G126" i="2"/>
  <c r="H126" i="2"/>
  <c r="I126" i="2"/>
  <c r="E131" i="2"/>
  <c r="G131" i="2"/>
  <c r="H131" i="2"/>
  <c r="I131" i="2"/>
  <c r="E134" i="2"/>
  <c r="G134" i="2"/>
  <c r="H134" i="2"/>
  <c r="I134" i="2"/>
  <c r="E138" i="2"/>
  <c r="G138" i="2"/>
  <c r="H138" i="2"/>
  <c r="E142" i="2"/>
  <c r="E141" i="2" s="1"/>
  <c r="G142" i="2"/>
  <c r="G141" i="2" s="1"/>
  <c r="H142" i="2"/>
  <c r="H141" i="2" s="1"/>
  <c r="I142" i="2"/>
  <c r="I141" i="2" s="1"/>
  <c r="E146" i="2"/>
  <c r="G146" i="2"/>
  <c r="H146" i="2"/>
  <c r="I146" i="2"/>
  <c r="D159" i="2"/>
  <c r="D167" i="2" s="1"/>
  <c r="I46" i="2" l="1"/>
  <c r="F160" i="2"/>
  <c r="F159" i="2" s="1"/>
  <c r="F167" i="2" s="1"/>
  <c r="H156" i="2"/>
  <c r="E160" i="2"/>
  <c r="E159" i="2" s="1"/>
  <c r="E167" i="2" s="1"/>
  <c r="G156" i="2"/>
  <c r="C160" i="2"/>
  <c r="C159" i="2" s="1"/>
  <c r="C167" i="2" s="1"/>
  <c r="E156" i="2"/>
  <c r="G160" i="2"/>
  <c r="G159" i="2" s="1"/>
  <c r="G167" i="2" s="1"/>
  <c r="I156" i="2"/>
  <c r="I98" i="2"/>
  <c r="I97" i="2" s="1"/>
  <c r="I39" i="2"/>
  <c r="I28" i="2"/>
  <c r="H46" i="2"/>
  <c r="H39" i="2"/>
  <c r="H28" i="2"/>
  <c r="G98" i="2"/>
  <c r="G97" i="2" s="1"/>
  <c r="G46" i="2"/>
  <c r="G39" i="2"/>
  <c r="G28" i="2"/>
  <c r="H98" i="2"/>
  <c r="H97" i="2" s="1"/>
  <c r="E98" i="2"/>
  <c r="E97" i="2" s="1"/>
  <c r="E46" i="2"/>
  <c r="E39" i="2"/>
  <c r="E28" i="2"/>
  <c r="H20" i="2" l="1"/>
  <c r="H19" i="2" s="1"/>
  <c r="G20" i="2"/>
  <c r="G19" i="2" s="1"/>
  <c r="E20" i="2"/>
  <c r="E19" i="2" s="1"/>
  <c r="I20" i="2"/>
  <c r="I19" i="2" s="1"/>
</calcChain>
</file>

<file path=xl/sharedStrings.xml><?xml version="1.0" encoding="utf-8"?>
<sst xmlns="http://schemas.openxmlformats.org/spreadsheetml/2006/main" count="388" uniqueCount="210">
  <si>
    <t>ŠIAULIŲ MIESTO SAVIVALDYBĖS 2021–2023 METŲ STRATEGINIO VEIKLOS PLANO TIKSLŲ, UŽDAVINIŲ, PRIEMONIŲ, PRIEMONIŲ IŠLAIDŲ IR PRODUKTO KRITERIJŲ SUVESTINĖ</t>
  </si>
  <si>
    <t>Kodas</t>
  </si>
  <si>
    <t>Pavadinimas</t>
  </si>
  <si>
    <t>Vykdytojas</t>
  </si>
  <si>
    <t>SP lėšos</t>
  </si>
  <si>
    <t>2020 metų patikslinti asignavimai</t>
  </si>
  <si>
    <t>2022 metų lėšų projektas</t>
  </si>
  <si>
    <t>2023 metų lėšų projektas</t>
  </si>
  <si>
    <t>Rodiklis</t>
  </si>
  <si>
    <t>Mato vnt.</t>
  </si>
  <si>
    <t>Planas</t>
  </si>
  <si>
    <t>2021</t>
  </si>
  <si>
    <t>2022</t>
  </si>
  <si>
    <t>2023</t>
  </si>
  <si>
    <t>04.</t>
  </si>
  <si>
    <t>Miesto infrastruktūros objektų priežiūros, modernizavimo ir plėtros programa</t>
  </si>
  <si>
    <t>vnt.</t>
  </si>
  <si>
    <t>04.01.</t>
  </si>
  <si>
    <t>Modernizuoti miesto gyvenamųjų rajonų infrastruktūrą, užtikrinti  komunalinių paslaugų teikimo infrastruktūros objektų  priežiūrą, remontą  bei šių paslaugų teikimo kokybę</t>
  </si>
  <si>
    <t>Užtikrinti miesto priežiūrą, švarą, apšvietimą pagal skirtą finansavimą</t>
  </si>
  <si>
    <t>proc.</t>
  </si>
  <si>
    <t>04.01.01.</t>
  </si>
  <si>
    <t xml:space="preserve">Vykdyti miesto infrastruktūros objektų priežiūrą, einamąjį remontą </t>
  </si>
  <si>
    <t>04.01.01.01</t>
  </si>
  <si>
    <t>Tvarkyti aplinką ir vykdyti infrastruktūros objektų priežiūrą ir remontą</t>
  </si>
  <si>
    <t>Metalinių garažų teritorijos sutvarkymas</t>
  </si>
  <si>
    <t>ha</t>
  </si>
  <si>
    <t>1.10.</t>
  </si>
  <si>
    <t>Miesto autobusų stoginių įrengimas</t>
  </si>
  <si>
    <t>1.01.</t>
  </si>
  <si>
    <t>Vaikų žaidimo aikštelės įrengimas, pritaikant vaikams su negalia</t>
  </si>
  <si>
    <t>1.05.</t>
  </si>
  <si>
    <t>1.06.</t>
  </si>
  <si>
    <t>Aplinkos tvarkymo (žaliųjų plotų, gėlynų, medžių kirtimas, benamių gyvūnų priežiūra, kapinių priežiūra); gatvių apšvietimo ir reguliavimo, sanitarinių paslaugų, gatvių, šaligatvių, aikštelių, vaikų žaidimo aikštelių, takų priežiūros ir  remonto užtikrinimas</t>
  </si>
  <si>
    <t>04.01.01.05</t>
  </si>
  <si>
    <t>Remontuoti daugiabučių namų kiemų dangą</t>
  </si>
  <si>
    <t>Sutvarkyta, suremontuota planuotų einamaisiais metais kiemų įvažiavimų danga</t>
  </si>
  <si>
    <t>04.01.02.</t>
  </si>
  <si>
    <t>Šiaulių miesto kapinių infrastruktūros plėtra</t>
  </si>
  <si>
    <t>04.01.02.02</t>
  </si>
  <si>
    <t>Kapinių teritorijoje esančios infrastruktūros tvarkymas</t>
  </si>
  <si>
    <t>Tvarkomi takai, privažiavimai</t>
  </si>
  <si>
    <t>km</t>
  </si>
  <si>
    <t>Kapinių skaitmeninės sistemos įdiegimas</t>
  </si>
  <si>
    <t>04.01.02.03</t>
  </si>
  <si>
    <t>Vykdyti kolumbariumo statybą ir priežiūrą</t>
  </si>
  <si>
    <t>Užtikrinta Kolumbariumo priežiūra (kolumbariumo ir takų valymas)</t>
  </si>
  <si>
    <t>Įgyvendinta kolumbariumo statyba</t>
  </si>
  <si>
    <t>1.09.</t>
  </si>
  <si>
    <t>04.01.02.04</t>
  </si>
  <si>
    <t>Vykdyti Daušiškių kapinių statybos ir infrastruktūros įrengimo darbus</t>
  </si>
  <si>
    <t>Įgyvendinti Daušiškių kapinių II etapo įrengimo darbai (paviršinių nuotekų tinklai, kapinių nusausinimas, vandentiekio tinklai, buitinių nuotekų tinklai)</t>
  </si>
  <si>
    <t>1.02.</t>
  </si>
  <si>
    <t>04.01.03.</t>
  </si>
  <si>
    <t xml:space="preserve"> Renovuoti, modernizuoti ir plėsti gatvių apšvietimo ir šviesoforų infrastruktūrą</t>
  </si>
  <si>
    <t>04.01.03.01</t>
  </si>
  <si>
    <t>Vykdyti išorinio apšvietimo tinklų įrengimo ar rekonstrukcijos projektavimo, infrastruktūros objektų apšvietimo įrengimo darbus</t>
  </si>
  <si>
    <t>Įrengtos naujo apšvietimo atramos</t>
  </si>
  <si>
    <t>04.01.03.02</t>
  </si>
  <si>
    <t>Įgyvendinti šviesoforų infrastruktūros renovavimą,  koordinuoto valdymo įdiegimą</t>
  </si>
  <si>
    <t>Rekonstruotos šviesoforinio reguliavimo sankryžos</t>
  </si>
  <si>
    <t>04.01.04.</t>
  </si>
  <si>
    <t>Sutvarkyti viešąsias erdves</t>
  </si>
  <si>
    <t>04.01.04.01</t>
  </si>
  <si>
    <t>Įgyvendinti projektą „Prisikėlimo aikštės, jos jungčių ir prieigų rekonstrukcija“</t>
  </si>
  <si>
    <t>Projektų valdymo skyrius</t>
  </si>
  <si>
    <t>Baigiamųjų dokumentų tvarkymas ir finansinių srautų valdymas</t>
  </si>
  <si>
    <t>1.08.</t>
  </si>
  <si>
    <t>04.01.04.05</t>
  </si>
  <si>
    <t>Įgyvendinti projektą „Vilniaus gatvės pėsčiųjų bulvaro ir amfiteatro rekonstrukcija“</t>
  </si>
  <si>
    <t>Sukurtos arba atnaujintos atviros erdvės mieste</t>
  </si>
  <si>
    <t>m2</t>
  </si>
  <si>
    <t>Atlikta rangos darbų</t>
  </si>
  <si>
    <t>04.01.04.06</t>
  </si>
  <si>
    <t>Įgyvendinti projektą „Talkšos ežero pakrantės plėtra“</t>
  </si>
  <si>
    <t>04.01.04.07</t>
  </si>
  <si>
    <t xml:space="preserve"> Įgyvendinti projektą "Viešųjų erdvių ir gyvenamosios aplinkos gerinimas teritorijoje, besiribojančioje su Draugystės prospektu, Vytauto gatve, P.Višinskio gatve ir Dubijos gatve"</t>
  </si>
  <si>
    <t>04.01.04.08</t>
  </si>
  <si>
    <t>Įgyvendinti projektą „P. Višinskio gatvės viešųjų erdvių pritaikymas jaunimo poreikiams“</t>
  </si>
  <si>
    <t>04.01.04.09</t>
  </si>
  <si>
    <t>Įgyvendinti projektą „Šiaulių miesto centrinio ir Didždvario parkų bei jų prieigų sutvarkymas“</t>
  </si>
  <si>
    <t>04.01.04.10</t>
  </si>
  <si>
    <t>Įgyvendinti projektą "Aušros alėjos (nuo Žemaitės g. iki Varpo g.) viešųjų pastatų ir viešųjų erdvių prieigų rekonstrukcija"</t>
  </si>
  <si>
    <t>04.01.04.12</t>
  </si>
  <si>
    <t>Vykdyti vaizdo stebėjimo kamerų sistemos plėtrą</t>
  </si>
  <si>
    <t>Miesto koordinavimo skyrius</t>
  </si>
  <si>
    <t>Gatvių apšvietimo dispozicijoje esančių vaizdo kamerų prijungimas prie savivaldybės administracijos valdomos vaizdo stebėjimo kamerų sistemos</t>
  </si>
  <si>
    <t>Alėjų ir pėsčiųjų takų, kuriuose įrengta viešųjų vietų vaizdo stebėjimo sistema, skaičius</t>
  </si>
  <si>
    <t>Įrengta vaizdo stebėjimo kamerų</t>
  </si>
  <si>
    <t>04.01.04.13</t>
  </si>
  <si>
    <t>Atnaujinti Dainų taką</t>
  </si>
  <si>
    <t>04.01.04.14</t>
  </si>
  <si>
    <t>Vykdyti Dainų parko pėsčiųjų ir dviračių takų plėtrą</t>
  </si>
  <si>
    <t>m</t>
  </si>
  <si>
    <t>04.02.</t>
  </si>
  <si>
    <t>Užtikrinti subalansuotą miesto susisiekimo sistemos vystymą</t>
  </si>
  <si>
    <t>Vykdyti miesto susisiekimo sistemos plėtrą</t>
  </si>
  <si>
    <t>04.02.01.</t>
  </si>
  <si>
    <t>Tobulinti miesto vidaus susisiekimo sistemą</t>
  </si>
  <si>
    <t>04.02.01.01</t>
  </si>
  <si>
    <t>Vykdyti naujų magistralinių gatvių suprojektavimo ir nutiesimo, susisiekimo komunikacijų įrengimo, rekonstravimo ir remonto darbus</t>
  </si>
  <si>
    <t>Atliktas išlyginamojo asfalto sluoksnio dengimas</t>
  </si>
  <si>
    <t>Atlikta miesto gatvių, šaligatvių ir takų remonto darbų pagal skirtą finansavimą (Žemaitės g. viadukas, Poilsio g. rekonstrukcija, Tiesos g., Rasos g.)</t>
  </si>
  <si>
    <t>04.02.01.06</t>
  </si>
  <si>
    <t>Įrengti viešojo susisiekimo infrastruktūrą, siekiant pagerinti sąlygas verslo plėtrai</t>
  </si>
  <si>
    <t>Serbentų g. tęsinio įrengimas nuo esamos Serbentų g. iki Aukštabalio g.</t>
  </si>
  <si>
    <t>Įrengta žiedinė sankryža</t>
  </si>
  <si>
    <t>04.02.01.07</t>
  </si>
  <si>
    <t>Įrengti kelio Šiauliai-Panevėžys jungtį su Šiaulių industrinio parko teritorija</t>
  </si>
  <si>
    <t>Atlikta kelio rangos darbų</t>
  </si>
  <si>
    <t>04.02.01.10</t>
  </si>
  <si>
    <t>Įgyvendinti projektą „Šiaulių miesto viešojo transporto priemonių parko atnaujinimas“</t>
  </si>
  <si>
    <t>04.02.01.11</t>
  </si>
  <si>
    <t>Įgyvendinti projektą „Eismo saugumo priemonių įdiegimas Šiaulių mieste“</t>
  </si>
  <si>
    <t>Įdiegtos saugų eismą gerinančios ir aplinkosaugos priemonės</t>
  </si>
  <si>
    <t>04.02.01.13</t>
  </si>
  <si>
    <t>Įgyvendinti projektą „Darnus judumas ir kasdienių kelionių modeliavimas Baltijos jūros miestuose“</t>
  </si>
  <si>
    <t>Atlikta projekto rezultatų viešinimo kampanija</t>
  </si>
  <si>
    <t>04.02.01.14</t>
  </si>
  <si>
    <t>Įgyvendinti projektą „Darnaus judumo priemonių diegimas Šiaulių mieste“</t>
  </si>
  <si>
    <t>Įgyvendintos darnaus judumo priemonės</t>
  </si>
  <si>
    <t>04.02.01.15</t>
  </si>
  <si>
    <t>Įgyvendinti projektą ,,Pakruojo gatvės rekonstrukcija“</t>
  </si>
  <si>
    <t>04.02.01.16</t>
  </si>
  <si>
    <t>Įgyvendinti projektą "Tilžės g. dviračių tako rekonstrukcija"</t>
  </si>
  <si>
    <t>04.02.01.18</t>
  </si>
  <si>
    <t>Įgyvendinti Bačiūnų g. rekonstrukciją</t>
  </si>
  <si>
    <t>Įvykdyta darbų</t>
  </si>
  <si>
    <t>Rekonstruotos gatvės ilgis</t>
  </si>
  <si>
    <t>Rekonstruotas dviračių pėsčiųjų tako ilgis</t>
  </si>
  <si>
    <t>04.02.01.19</t>
  </si>
  <si>
    <t>Vykdyti keleivių vežimą vietinio (miesto) reguliaraus susisiekimo autobusų maršrutais</t>
  </si>
  <si>
    <t>Apmokėta už miesto keleivių vežimo vietiniais maršrutais (Nr. 2,8,14,20,24) paslaugas pagal kilometražą</t>
  </si>
  <si>
    <t>04.02.02.</t>
  </si>
  <si>
    <t>Įrengti gatves individualių namų kvartaluose</t>
  </si>
  <si>
    <t>04.02.02.01</t>
  </si>
  <si>
    <t>Suprojektuoti, nutiesti, išasfaltuoti  ar rekonstruoti žvyruotas gatves individualių namų kvartaluose</t>
  </si>
  <si>
    <t>Gatvių asfaltavimas ir įrengimas</t>
  </si>
  <si>
    <t>04.02.03.</t>
  </si>
  <si>
    <t>Vykdyti savivaldybės infrastruktūros plėtrą</t>
  </si>
  <si>
    <t>04.02.03.01</t>
  </si>
  <si>
    <t>Įgyvendinti savivaldybės infrastruktūros plėtros rėmimo programą</t>
  </si>
  <si>
    <t>Sukurta infrastruktūros objektų</t>
  </si>
  <si>
    <t>1.</t>
  </si>
  <si>
    <t>SAVIVALDYBĖS BIUDŽETAS IŠ VISO, IŠ JO:</t>
  </si>
  <si>
    <t>Savivaldybės biudžeto lėšos (SB)</t>
  </si>
  <si>
    <t>Skolintos lėšos (PS)</t>
  </si>
  <si>
    <t>Valstybės biudžeto lėšos (VB)</t>
  </si>
  <si>
    <t>Kelių priežiūros ir plėtros programos lėšos VB (KPPP)</t>
  </si>
  <si>
    <t>Europos Sąjungos lėšos (ES)</t>
  </si>
  <si>
    <t>Įstaigos pajamų lėšos (PL)</t>
  </si>
  <si>
    <t>Lėšų likutis ataskaitinio laikotarpio pabaigoje (LIK)</t>
  </si>
  <si>
    <t>IŠ VISO:</t>
  </si>
  <si>
    <t>tūkst. Eur</t>
  </si>
  <si>
    <t>07</t>
  </si>
  <si>
    <t>06</t>
  </si>
  <si>
    <t>20</t>
  </si>
  <si>
    <t>Gatvių, kuriose įrengta viešųjų vietų vaizdo stebėjimo sistema</t>
  </si>
  <si>
    <t>05</t>
  </si>
  <si>
    <t>Rezultato /Produkto /Indėlio</t>
  </si>
  <si>
    <t>Šîaulių miesto savivaldybės 2021‒2023 metų</t>
  </si>
  <si>
    <t xml:space="preserve">strateginio veiklos plano Miesto infrastruktūros </t>
  </si>
  <si>
    <t>objektų priežiūros, modernizavimo ir</t>
  </si>
  <si>
    <t>plėtros programos (Nr. 04) priedas</t>
  </si>
  <si>
    <t>07  21  22</t>
  </si>
  <si>
    <t>07 06</t>
  </si>
  <si>
    <t>20 05 07</t>
  </si>
  <si>
    <t>20 05  302296711</t>
  </si>
  <si>
    <t>20 05</t>
  </si>
  <si>
    <t>20  07</t>
  </si>
  <si>
    <t>Strateginio veiklos plano vykdytojų kodų klasifikatorius*</t>
  </si>
  <si>
    <t>Programos vykdytojo kodas</t>
  </si>
  <si>
    <t>03</t>
  </si>
  <si>
    <t>18</t>
  </si>
  <si>
    <t>Civilinės saugos ir teisėtvarkos skyrius</t>
  </si>
  <si>
    <t>21</t>
  </si>
  <si>
    <t xml:space="preserve"> Medelyno seniūnija</t>
  </si>
  <si>
    <t>Rėkyvos seniūnija</t>
  </si>
  <si>
    <t>Šiaulių kultūros centras</t>
  </si>
  <si>
    <t xml:space="preserve">19 </t>
  </si>
  <si>
    <t>19</t>
  </si>
  <si>
    <t xml:space="preserve">2021 metais patvirtinti asignavimai </t>
  </si>
  <si>
    <t>Vykdyta miesto komunalinio ūkio priežiūra (pagal skirtą finansavimą): žvyruotų gatvių greideriavimas; kelių dangos ženklinimas; eismo reguliavimo, saugių eismo priemonių diegimas, kryptinio apšvietimo įrengimas</t>
  </si>
  <si>
    <t>PATVIRTINTA</t>
  </si>
  <si>
    <t xml:space="preserve">Šiaulių miesto savivaldybės tarybos </t>
  </si>
  <si>
    <t>2021 m. vasario 4 d. sprendimu Nr. T-1</t>
  </si>
  <si>
    <t xml:space="preserve">(Šiaulių miesto savivaldybės tarybos </t>
  </si>
  <si>
    <t xml:space="preserve"> redakcija)</t>
  </si>
  <si>
    <r>
      <rPr>
        <strike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Ekonomikos ir investicijų skyrius</t>
    </r>
  </si>
  <si>
    <t xml:space="preserve">  Architektūros, urbanistikos ir paveldosaugos skyrius</t>
  </si>
  <si>
    <t xml:space="preserve"> Statybos ir renovacijos skyrius</t>
  </si>
  <si>
    <t xml:space="preserve"> Miesto ūkio ir aplinkos skyrius</t>
  </si>
  <si>
    <t>* patvirtinta Šiaulių miesto savivaldybės administracijos direktoriaus 2021-03-30  įsakymu Nr. A -410</t>
  </si>
  <si>
    <t xml:space="preserve"> proc</t>
  </si>
  <si>
    <t xml:space="preserve"> Atlikta planuotų rangos darbų</t>
  </si>
  <si>
    <t xml:space="preserve">2021 metais patikslinti asignavimai </t>
  </si>
  <si>
    <t>SB</t>
  </si>
  <si>
    <t>PS</t>
  </si>
  <si>
    <t>VB</t>
  </si>
  <si>
    <t>KPP</t>
  </si>
  <si>
    <t>ES</t>
  </si>
  <si>
    <t>PL</t>
  </si>
  <si>
    <t>LIK</t>
  </si>
  <si>
    <t>Viso</t>
  </si>
  <si>
    <t>1.05</t>
  </si>
  <si>
    <t>20  05</t>
  </si>
  <si>
    <t xml:space="preserve"> 20 07</t>
  </si>
  <si>
    <t>20 07</t>
  </si>
  <si>
    <t>20  07 19</t>
  </si>
  <si>
    <t>2021 m. gruodžio 23 d. sprendimo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</si>
</sst>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[$-10427]#,##0.0;\-#,##0.0;&quot;&quot;"/>
    <numFmt numFmtId="167" formatCode="_-* #,##0.0000\ _L_t_-;\-* #,##0.0000\ _L_t_-;_-* &quot;-&quot;??\ _L_t_-;_-@_-"/>
    <numFmt numFmtId="168" formatCode="0.0"/>
  </numFmts>
  <fonts count="1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Calibri"/>
      <family val="2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Calibri"/>
      <family val="2"/>
    </font>
    <font>
      <sz val="8"/>
      <name val="Times New Roman"/>
      <family val="1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z val="11"/>
      <color rgb="FFFF0000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AEE80"/>
        <bgColor rgb="FFFAEE80"/>
      </patternFill>
    </fill>
    <fill>
      <patternFill patternType="solid">
        <fgColor rgb="FFC0E4F6"/>
        <bgColor rgb="FFC0E4F6"/>
      </patternFill>
    </fill>
    <fill>
      <patternFill patternType="solid">
        <fgColor rgb="FFD8FAD4"/>
        <bgColor rgb="FFD8FAD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EBEBEB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 applyBorder="0"/>
    <xf numFmtId="0" fontId="6" fillId="2" borderId="0"/>
    <xf numFmtId="0" fontId="6" fillId="2" borderId="0"/>
    <xf numFmtId="164" fontId="10" fillId="0" borderId="0" applyFont="0" applyFill="0" applyBorder="0" applyAlignment="0" applyProtection="0"/>
  </cellStyleXfs>
  <cellXfs count="207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wrapText="1"/>
    </xf>
    <xf numFmtId="0" fontId="3" fillId="0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9" xfId="0" applyNumberFormat="1" applyFont="1" applyFill="1" applyBorder="1" applyAlignment="1" applyProtection="1">
      <alignment horizontal="center" vertical="center" wrapText="1" readingOrder="1"/>
    </xf>
    <xf numFmtId="0" fontId="4" fillId="3" borderId="1" xfId="0" applyNumberFormat="1" applyFont="1" applyFill="1" applyBorder="1" applyAlignment="1" applyProtection="1">
      <alignment vertical="top" readingOrder="1"/>
      <protection locked="0"/>
    </xf>
    <xf numFmtId="0" fontId="4" fillId="3" borderId="2" xfId="0" applyNumberFormat="1" applyFont="1" applyFill="1" applyBorder="1" applyAlignment="1" applyProtection="1">
      <alignment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3" borderId="2" xfId="0" applyNumberFormat="1" applyFont="1" applyFill="1" applyBorder="1" applyAlignment="1" applyProtection="1">
      <alignment horizontal="right" vertical="top" readingOrder="1"/>
    </xf>
    <xf numFmtId="0" fontId="4" fillId="4" borderId="2" xfId="0" applyNumberFormat="1" applyFont="1" applyFill="1" applyBorder="1" applyAlignment="1" applyProtection="1">
      <alignment vertical="top" wrapText="1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4" borderId="2" xfId="0" applyNumberFormat="1" applyFont="1" applyFill="1" applyBorder="1" applyAlignment="1" applyProtection="1">
      <alignment horizontal="right" vertical="top" readingOrder="1"/>
    </xf>
    <xf numFmtId="0" fontId="4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4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5" borderId="2" xfId="0" applyNumberFormat="1" applyFont="1" applyFill="1" applyBorder="1" applyAlignment="1" applyProtection="1">
      <alignment vertical="top" wrapText="1" readingOrder="1"/>
      <protection locked="0"/>
    </xf>
    <xf numFmtId="0" fontId="4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5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5" borderId="2" xfId="0" applyNumberFormat="1" applyFont="1" applyFill="1" applyBorder="1" applyAlignment="1" applyProtection="1">
      <alignment horizontal="right" vertical="top" readingOrder="1"/>
    </xf>
    <xf numFmtId="0" fontId="4" fillId="0" borderId="2" xfId="0" applyNumberFormat="1" applyFont="1" applyFill="1" applyBorder="1" applyAlignment="1" applyProtection="1">
      <alignment vertical="top" wrapText="1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top" readingOrder="1"/>
    </xf>
    <xf numFmtId="0" fontId="4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5" xfId="0" applyNumberFormat="1" applyFont="1" applyFill="1" applyBorder="1" applyAlignment="1" applyProtection="1">
      <alignment vertical="top" wrapText="1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6" xfId="0" applyNumberFormat="1" applyFont="1" applyFill="1" applyBorder="1" applyAlignment="1" applyProtection="1">
      <alignment horizontal="right" vertical="top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3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3" fontId="4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1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1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vertical="top" wrapText="1" readingOrder="1"/>
      <protection locked="0"/>
    </xf>
    <xf numFmtId="0" fontId="4" fillId="2" borderId="0" xfId="0" applyNumberFormat="1" applyFont="1" applyFill="1" applyAlignment="1" applyProtection="1">
      <alignment horizontal="left" vertical="top" wrapText="1" readingOrder="1"/>
      <protection locked="0"/>
    </xf>
    <xf numFmtId="0" fontId="4" fillId="2" borderId="0" xfId="0" applyNumberFormat="1" applyFont="1" applyFill="1" applyAlignment="1" applyProtection="1">
      <alignment horizontal="left" vertical="top" readingOrder="1"/>
      <protection locked="0"/>
    </xf>
    <xf numFmtId="165" fontId="4" fillId="2" borderId="0" xfId="0" applyNumberFormat="1" applyFont="1" applyFill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horizontal="center" vertical="top" readingOrder="1"/>
      <protection locked="0"/>
    </xf>
    <xf numFmtId="0" fontId="4" fillId="2" borderId="0" xfId="0" applyNumberFormat="1" applyFont="1" applyFill="1" applyAlignment="1" applyProtection="1">
      <alignment horizontal="right" vertical="top" readingOrder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166" fontId="4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vertical="top" wrapText="1" readingOrder="1"/>
      <protection locked="0"/>
    </xf>
    <xf numFmtId="0" fontId="4" fillId="5" borderId="1" xfId="0" applyNumberFormat="1" applyFont="1" applyFill="1" applyBorder="1" applyAlignment="1" applyProtection="1">
      <alignment vertical="top" wrapText="1" readingOrder="1"/>
      <protection locked="0"/>
    </xf>
    <xf numFmtId="0" fontId="4" fillId="0" borderId="1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NumberFormat="1" applyFont="1" applyFill="1" applyBorder="1" applyAlignment="1" applyProtection="1">
      <alignment vertical="top" wrapText="1" readingOrder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6" borderId="5" xfId="0" applyNumberFormat="1" applyFont="1" applyFill="1" applyBorder="1" applyAlignment="1" applyProtection="1">
      <alignment vertical="top" wrapText="1" readingOrder="1"/>
      <protection locked="0"/>
    </xf>
    <xf numFmtId="166" fontId="4" fillId="6" borderId="5" xfId="0" applyNumberFormat="1" applyFont="1" applyFill="1" applyBorder="1" applyAlignment="1" applyProtection="1">
      <alignment horizontal="right" vertical="top" wrapText="1" readingOrder="1"/>
    </xf>
    <xf numFmtId="166" fontId="4" fillId="6" borderId="5" xfId="0" applyNumberFormat="1" applyFont="1" applyFill="1" applyBorder="1" applyAlignment="1" applyProtection="1">
      <alignment horizontal="right" vertical="top" readingOrder="1"/>
    </xf>
    <xf numFmtId="0" fontId="3" fillId="7" borderId="5" xfId="0" applyNumberFormat="1" applyFont="1" applyFill="1" applyBorder="1" applyAlignment="1" applyProtection="1">
      <alignment vertical="top" wrapText="1" readingOrder="1"/>
      <protection locked="0"/>
    </xf>
    <xf numFmtId="0" fontId="3" fillId="7" borderId="5" xfId="0" applyNumberFormat="1" applyFont="1" applyFill="1" applyBorder="1" applyAlignment="1" applyProtection="1">
      <alignment horizontal="right" vertical="top" wrapText="1" readingOrder="1"/>
      <protection locked="0"/>
    </xf>
    <xf numFmtId="166" fontId="3" fillId="7" borderId="5" xfId="0" applyNumberFormat="1" applyFont="1" applyFill="1" applyBorder="1" applyAlignment="1" applyProtection="1">
      <alignment horizontal="right" vertical="top" wrapText="1" readingOrder="1"/>
    </xf>
    <xf numFmtId="166" fontId="3" fillId="7" borderId="5" xfId="0" applyNumberFormat="1" applyFont="1" applyFill="1" applyBorder="1" applyAlignment="1" applyProtection="1">
      <alignment horizontal="right" vertical="top" readingOrder="1"/>
    </xf>
    <xf numFmtId="0" fontId="4" fillId="2" borderId="0" xfId="0" applyNumberFormat="1" applyFont="1" applyFill="1" applyAlignment="1" applyProtection="1">
      <alignment horizontal="left"/>
    </xf>
    <xf numFmtId="0" fontId="5" fillId="2" borderId="0" xfId="0" applyNumberFormat="1" applyFont="1" applyFill="1" applyAlignment="1" applyProtection="1">
      <alignment horizontal="center"/>
    </xf>
    <xf numFmtId="0" fontId="8" fillId="2" borderId="0" xfId="1" applyFont="1" applyBorder="1"/>
    <xf numFmtId="0" fontId="8" fillId="2" borderId="0" xfId="1" applyFont="1"/>
    <xf numFmtId="0" fontId="7" fillId="2" borderId="28" xfId="1" applyFont="1" applyBorder="1" applyAlignment="1">
      <alignment horizontal="center" vertical="center" wrapText="1"/>
    </xf>
    <xf numFmtId="49" fontId="8" fillId="2" borderId="28" xfId="1" applyNumberFormat="1" applyFont="1" applyBorder="1" applyAlignment="1">
      <alignment horizontal="center" vertical="center" wrapText="1"/>
    </xf>
    <xf numFmtId="0" fontId="8" fillId="2" borderId="28" xfId="1" applyFont="1" applyBorder="1" applyAlignment="1">
      <alignment horizontal="center" vertical="center" wrapText="1"/>
    </xf>
    <xf numFmtId="0" fontId="8" fillId="2" borderId="0" xfId="1" applyFont="1" applyAlignment="1">
      <alignment horizontal="center"/>
    </xf>
    <xf numFmtId="0" fontId="8" fillId="2" borderId="0" xfId="1" applyFont="1" applyBorder="1" applyAlignment="1">
      <alignment horizontal="center" vertical="center" wrapText="1"/>
    </xf>
    <xf numFmtId="0" fontId="6" fillId="2" borderId="0" xfId="2"/>
    <xf numFmtId="0" fontId="6" fillId="2" borderId="32" xfId="2" applyBorder="1"/>
    <xf numFmtId="49" fontId="4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65" fontId="4" fillId="8" borderId="2" xfId="0" applyNumberFormat="1" applyFont="1" applyFill="1" applyBorder="1" applyAlignment="1" applyProtection="1">
      <alignment horizontal="right" vertical="top" readingOrder="1"/>
    </xf>
    <xf numFmtId="0" fontId="4" fillId="8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8" borderId="3" xfId="0" applyNumberFormat="1" applyFont="1" applyFill="1" applyBorder="1" applyAlignment="1" applyProtection="1">
      <alignment horizontal="right" vertical="top" readingOrder="1"/>
      <protection locked="0"/>
    </xf>
    <xf numFmtId="165" fontId="4" fillId="8" borderId="2" xfId="0" applyNumberFormat="1" applyFont="1" applyFill="1" applyBorder="1" applyAlignment="1" applyProtection="1">
      <alignment horizontal="right" vertical="top" readingOrder="1"/>
      <protection locked="0"/>
    </xf>
    <xf numFmtId="0" fontId="8" fillId="8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0" xfId="0" applyNumberFormat="1" applyFont="1" applyFill="1" applyBorder="1" applyAlignment="1" applyProtection="1">
      <alignment vertical="top" wrapText="1" readingOrder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0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8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28" xfId="0" applyNumberFormat="1" applyFont="1" applyFill="1" applyBorder="1" applyAlignment="1" applyProtection="1">
      <alignment horizontal="right" vertical="top" readingOrder="1"/>
      <protection locked="0"/>
    </xf>
    <xf numFmtId="0" fontId="4" fillId="2" borderId="28" xfId="0" applyNumberFormat="1" applyFont="1" applyFill="1" applyBorder="1" applyAlignment="1" applyProtection="1">
      <alignment horizontal="left" vertical="top" readingOrder="1"/>
      <protection locked="0"/>
    </xf>
    <xf numFmtId="165" fontId="4" fillId="2" borderId="28" xfId="0" applyNumberFormat="1" applyFont="1" applyFill="1" applyBorder="1" applyAlignment="1" applyProtection="1">
      <alignment horizontal="right" vertical="top" readingOrder="1"/>
      <protection locked="0"/>
    </xf>
    <xf numFmtId="0" fontId="11" fillId="0" borderId="0" xfId="0" applyFont="1" applyAlignment="1">
      <alignment vertical="top"/>
    </xf>
    <xf numFmtId="167" fontId="12" fillId="0" borderId="0" xfId="3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168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0" xfId="0"/>
    <xf numFmtId="0" fontId="0" fillId="2" borderId="0" xfId="0" applyNumberFormat="1" applyFill="1" applyAlignment="1" applyProtection="1"/>
    <xf numFmtId="0" fontId="14" fillId="2" borderId="0" xfId="0" applyNumberFormat="1" applyFont="1" applyFill="1" applyAlignment="1" applyProtection="1"/>
    <xf numFmtId="0" fontId="0" fillId="2" borderId="0" xfId="0" applyNumberFormat="1" applyFont="1" applyFill="1" applyAlignment="1" applyProtection="1"/>
    <xf numFmtId="165" fontId="8" fillId="8" borderId="2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165" fontId="16" fillId="8" borderId="5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8" borderId="2" xfId="0" applyNumberFormat="1" applyFont="1" applyFill="1" applyBorder="1" applyAlignment="1" applyProtection="1">
      <alignment horizontal="right" vertical="top" readingOrder="1"/>
      <protection locked="0"/>
    </xf>
    <xf numFmtId="3" fontId="8" fillId="8" borderId="2" xfId="0" applyNumberFormat="1" applyFont="1" applyFill="1" applyBorder="1" applyAlignment="1" applyProtection="1">
      <alignment horizontal="right" vertical="top" readingOrder="1"/>
      <protection locked="0"/>
    </xf>
    <xf numFmtId="0" fontId="8" fillId="8" borderId="3" xfId="0" applyNumberFormat="1" applyFont="1" applyFill="1" applyBorder="1" applyAlignment="1" applyProtection="1">
      <alignment horizontal="right" vertical="top" readingOrder="1"/>
      <protection locked="0"/>
    </xf>
    <xf numFmtId="165" fontId="8" fillId="8" borderId="5" xfId="0" applyNumberFormat="1" applyFont="1" applyFill="1" applyBorder="1" applyAlignment="1" applyProtection="1">
      <alignment horizontal="right" vertical="top" readingOrder="1"/>
      <protection locked="0"/>
    </xf>
    <xf numFmtId="165" fontId="4" fillId="8" borderId="5" xfId="0" applyNumberFormat="1" applyFont="1" applyFill="1" applyBorder="1" applyAlignment="1" applyProtection="1">
      <alignment horizontal="right" vertical="top" readingOrder="1"/>
      <protection locked="0"/>
    </xf>
    <xf numFmtId="0" fontId="3" fillId="8" borderId="0" xfId="0" applyNumberFormat="1" applyFont="1" applyFill="1" applyBorder="1" applyAlignment="1" applyProtection="1">
      <alignment vertical="center" wrapText="1"/>
    </xf>
    <xf numFmtId="0" fontId="4" fillId="8" borderId="0" xfId="0" applyNumberFormat="1" applyFont="1" applyFill="1" applyBorder="1" applyAlignment="1" applyProtection="1"/>
    <xf numFmtId="0" fontId="3" fillId="0" borderId="33" xfId="0" applyNumberFormat="1" applyFont="1" applyFill="1" applyBorder="1" applyAlignment="1" applyProtection="1">
      <alignment horizontal="center" vertical="center" wrapText="1" readingOrder="1"/>
    </xf>
    <xf numFmtId="166" fontId="4" fillId="6" borderId="33" xfId="0" applyNumberFormat="1" applyFont="1" applyFill="1" applyBorder="1" applyAlignment="1" applyProtection="1">
      <alignment horizontal="right" vertical="top" readingOrder="1"/>
    </xf>
    <xf numFmtId="166" fontId="3" fillId="7" borderId="33" xfId="0" applyNumberFormat="1" applyFont="1" applyFill="1" applyBorder="1" applyAlignment="1" applyProtection="1">
      <alignment horizontal="right" vertical="top" readingOrder="1"/>
    </xf>
    <xf numFmtId="165" fontId="8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4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34" xfId="0" applyNumberFormat="1" applyFont="1" applyFill="1" applyBorder="1" applyAlignment="1" applyProtection="1">
      <alignment horizontal="right" vertical="top" readingOrder="1"/>
    </xf>
    <xf numFmtId="0" fontId="18" fillId="0" borderId="0" xfId="0" applyNumberFormat="1" applyFont="1" applyFill="1" applyAlignment="1" applyProtection="1">
      <alignment vertical="top"/>
    </xf>
    <xf numFmtId="0" fontId="4" fillId="5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2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7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6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20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20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1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2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20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21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22" xfId="0" applyNumberFormat="1" applyFont="1" applyFill="1" applyBorder="1" applyAlignment="1" applyProtection="1">
      <alignment horizontal="center" vertical="top" readingOrder="1"/>
      <protection locked="0"/>
    </xf>
    <xf numFmtId="3" fontId="4" fillId="8" borderId="27" xfId="0" applyNumberFormat="1" applyFont="1" applyFill="1" applyBorder="1" applyAlignment="1" applyProtection="1">
      <alignment horizontal="center" vertical="top" wrapText="1" readingOrder="1"/>
      <protection locked="0"/>
    </xf>
    <xf numFmtId="3" fontId="4" fillId="8" borderId="25" xfId="0" applyNumberFormat="1" applyFont="1" applyFill="1" applyBorder="1" applyAlignment="1" applyProtection="1">
      <alignment horizontal="center" vertical="top" wrapText="1" readingOrder="1"/>
      <protection locked="0"/>
    </xf>
    <xf numFmtId="3" fontId="4" fillId="8" borderId="2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3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4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6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7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5" xfId="0" applyNumberFormat="1" applyFont="1" applyFill="1" applyBorder="1" applyAlignment="1" applyProtection="1">
      <alignment horizontal="center" vertical="top" readingOrder="1"/>
      <protection locked="0"/>
    </xf>
    <xf numFmtId="0" fontId="4" fillId="8" borderId="23" xfId="0" applyNumberFormat="1" applyFont="1" applyFill="1" applyBorder="1" applyAlignment="1" applyProtection="1">
      <alignment horizontal="center" vertical="top" readingOrder="1"/>
      <protection locked="0"/>
    </xf>
    <xf numFmtId="0" fontId="4" fillId="8" borderId="21" xfId="0" applyNumberFormat="1" applyFont="1" applyFill="1" applyBorder="1" applyAlignment="1" applyProtection="1">
      <alignment horizontal="center" vertical="top" readingOrder="1"/>
      <protection locked="0"/>
    </xf>
    <xf numFmtId="0" fontId="4" fillId="8" borderId="22" xfId="0" applyNumberFormat="1" applyFont="1" applyFill="1" applyBorder="1" applyAlignment="1" applyProtection="1">
      <alignment horizontal="center" vertical="top" readingOrder="1"/>
      <protection locked="0"/>
    </xf>
    <xf numFmtId="0" fontId="4" fillId="8" borderId="24" xfId="0" applyNumberFormat="1" applyFont="1" applyFill="1" applyBorder="1" applyAlignment="1" applyProtection="1">
      <alignment horizontal="center" vertical="top" readingOrder="1"/>
      <protection locked="0"/>
    </xf>
    <xf numFmtId="0" fontId="4" fillId="8" borderId="25" xfId="0" applyNumberFormat="1" applyFont="1" applyFill="1" applyBorder="1" applyAlignment="1" applyProtection="1">
      <alignment horizontal="center" vertical="top" readingOrder="1"/>
      <protection locked="0"/>
    </xf>
    <xf numFmtId="0" fontId="4" fillId="8" borderId="26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4" xfId="0" applyNumberFormat="1" applyFont="1" applyFill="1" applyBorder="1" applyAlignment="1" applyProtection="1">
      <alignment horizontal="right" vertical="top" readingOrder="1"/>
      <protection locked="0"/>
    </xf>
    <xf numFmtId="0" fontId="8" fillId="8" borderId="20" xfId="0" applyNumberFormat="1" applyFont="1" applyFill="1" applyBorder="1" applyAlignment="1" applyProtection="1">
      <alignment horizontal="center" vertical="top" readingOrder="1"/>
      <protection locked="0"/>
    </xf>
    <xf numFmtId="0" fontId="8" fillId="8" borderId="21" xfId="0" applyNumberFormat="1" applyFont="1" applyFill="1" applyBorder="1" applyAlignment="1" applyProtection="1">
      <alignment horizontal="center" vertical="top" readingOrder="1"/>
      <protection locked="0"/>
    </xf>
    <xf numFmtId="0" fontId="8" fillId="8" borderId="22" xfId="0" applyNumberFormat="1" applyFont="1" applyFill="1" applyBorder="1" applyAlignment="1" applyProtection="1">
      <alignment horizontal="center" vertical="top" readingOrder="1"/>
      <protection locked="0"/>
    </xf>
    <xf numFmtId="3" fontId="8" fillId="8" borderId="20" xfId="0" applyNumberFormat="1" applyFont="1" applyFill="1" applyBorder="1" applyAlignment="1" applyProtection="1">
      <alignment horizontal="center" vertical="top" wrapText="1" readingOrder="1"/>
      <protection locked="0"/>
    </xf>
    <xf numFmtId="3" fontId="8" fillId="8" borderId="21" xfId="0" applyNumberFormat="1" applyFont="1" applyFill="1" applyBorder="1" applyAlignment="1" applyProtection="1">
      <alignment horizontal="center" vertical="top" wrapText="1" readingOrder="1"/>
      <protection locked="0"/>
    </xf>
    <xf numFmtId="3" fontId="8" fillId="8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17" fillId="8" borderId="27" xfId="0" applyNumberFormat="1" applyFont="1" applyFill="1" applyBorder="1" applyAlignment="1" applyProtection="1">
      <alignment horizontal="center" vertical="top" readingOrder="1"/>
      <protection locked="0"/>
    </xf>
    <xf numFmtId="0" fontId="17" fillId="8" borderId="25" xfId="0" applyNumberFormat="1" applyFont="1" applyFill="1" applyBorder="1" applyAlignment="1" applyProtection="1">
      <alignment horizontal="center" vertical="top" readingOrder="1"/>
      <protection locked="0"/>
    </xf>
    <xf numFmtId="0" fontId="17" fillId="8" borderId="26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23" xfId="0" applyNumberFormat="1" applyFont="1" applyFill="1" applyBorder="1" applyAlignment="1" applyProtection="1">
      <alignment horizontal="center" vertical="top" readingOrder="1"/>
      <protection locked="0"/>
    </xf>
    <xf numFmtId="0" fontId="4" fillId="3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NumberFormat="1" applyFont="1" applyFill="1" applyAlignment="1" applyProtection="1">
      <alignment horizontal="right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wrapText="1"/>
    </xf>
    <xf numFmtId="0" fontId="4" fillId="2" borderId="0" xfId="0" applyNumberFormat="1" applyFont="1" applyFill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7" xfId="0" applyNumberFormat="1" applyFont="1" applyFill="1" applyBorder="1" applyAlignment="1" applyProtection="1">
      <alignment horizontal="center" vertical="center" wrapText="1" readingOrder="1"/>
    </xf>
    <xf numFmtId="0" fontId="9" fillId="2" borderId="0" xfId="1" applyFont="1" applyFill="1" applyBorder="1" applyAlignment="1">
      <alignment horizontal="left" vertical="top" wrapText="1"/>
    </xf>
    <xf numFmtId="0" fontId="8" fillId="2" borderId="29" xfId="1" applyFont="1" applyBorder="1" applyAlignment="1">
      <alignment horizontal="left" vertical="center" wrapText="1"/>
    </xf>
    <xf numFmtId="0" fontId="8" fillId="2" borderId="30" xfId="1" applyFont="1" applyBorder="1" applyAlignment="1">
      <alignment horizontal="left" vertical="center" wrapText="1"/>
    </xf>
    <xf numFmtId="0" fontId="7" fillId="2" borderId="28" xfId="1" applyFont="1" applyBorder="1" applyAlignment="1">
      <alignment horizontal="center" vertical="center"/>
    </xf>
    <xf numFmtId="0" fontId="7" fillId="2" borderId="29" xfId="1" applyFont="1" applyBorder="1" applyAlignment="1">
      <alignment horizontal="center" vertical="center" wrapText="1"/>
    </xf>
    <xf numFmtId="0" fontId="7" fillId="2" borderId="30" xfId="1" applyFont="1" applyBorder="1" applyAlignment="1">
      <alignment horizontal="center" vertical="center" wrapText="1"/>
    </xf>
    <xf numFmtId="0" fontId="8" fillId="2" borderId="31" xfId="1" applyFont="1" applyBorder="1" applyAlignment="1">
      <alignment horizontal="left" vertical="center" wrapText="1"/>
    </xf>
  </cellXfs>
  <cellStyles count="4">
    <cellStyle name="Comma" xfId="3" builtinId="3"/>
    <cellStyle name="Excel Built-in Normal 2" xfId="1" xr:uid="{00000000-0005-0000-0000-000000000000}"/>
    <cellStyle name="Įprastas 2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B168"/>
  <sheetViews>
    <sheetView showZeros="0" tabSelected="1" topLeftCell="A53" zoomScale="90" zoomScaleNormal="90" workbookViewId="0">
      <selection activeCell="H60" sqref="H60"/>
    </sheetView>
  </sheetViews>
  <sheetFormatPr defaultRowHeight="15" x14ac:dyDescent="0.25"/>
  <cols>
    <col min="1" max="1" width="8.140625" style="2" customWidth="1"/>
    <col min="2" max="2" width="33.42578125" style="4" customWidth="1"/>
    <col min="3" max="3" width="18" style="4" customWidth="1"/>
    <col min="4" max="4" width="17" style="2" customWidth="1"/>
    <col min="5" max="5" width="16.140625" style="2" customWidth="1"/>
    <col min="6" max="7" width="15.5703125" style="2" customWidth="1"/>
    <col min="8" max="8" width="15" style="2" customWidth="1"/>
    <col min="9" max="9" width="14.140625" style="2" customWidth="1"/>
    <col min="10" max="10" width="39.5703125" style="4" customWidth="1"/>
    <col min="11" max="11" width="6.28515625" style="2" customWidth="1"/>
    <col min="12" max="14" width="9.42578125" style="2" customWidth="1"/>
    <col min="15" max="16384" width="9.140625" style="2"/>
  </cols>
  <sheetData>
    <row r="1" spans="1:236" s="109" customFormat="1" ht="15.75" x14ac:dyDescent="0.25">
      <c r="A1" s="102"/>
      <c r="B1" s="102"/>
      <c r="C1" s="102"/>
      <c r="D1" s="102"/>
      <c r="E1" s="103"/>
      <c r="F1" s="104"/>
      <c r="G1" s="104"/>
      <c r="H1" s="105"/>
      <c r="I1" s="105"/>
      <c r="J1" s="106" t="s">
        <v>183</v>
      </c>
      <c r="K1" s="107"/>
      <c r="L1" s="107"/>
      <c r="M1" s="107"/>
      <c r="N1" s="107"/>
      <c r="O1" s="107"/>
      <c r="P1" s="107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</row>
    <row r="2" spans="1:236" s="109" customFormat="1" ht="15.75" x14ac:dyDescent="0.25">
      <c r="A2" s="102"/>
      <c r="B2" s="102"/>
      <c r="C2" s="102"/>
      <c r="D2" s="102"/>
      <c r="E2" s="103"/>
      <c r="F2" s="104"/>
      <c r="G2" s="104"/>
      <c r="H2" s="105"/>
      <c r="I2" s="105"/>
      <c r="J2" s="106" t="s">
        <v>184</v>
      </c>
      <c r="K2" s="107"/>
      <c r="L2" s="107"/>
      <c r="M2" s="107"/>
      <c r="N2" s="107"/>
      <c r="O2" s="107"/>
      <c r="P2" s="107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</row>
    <row r="3" spans="1:236" s="109" customFormat="1" ht="15.75" x14ac:dyDescent="0.25">
      <c r="A3" s="102"/>
      <c r="B3" s="102"/>
      <c r="C3" s="102"/>
      <c r="D3" s="102"/>
      <c r="E3" s="103"/>
      <c r="F3" s="104"/>
      <c r="G3" s="104"/>
      <c r="H3" s="105"/>
      <c r="I3" s="105"/>
      <c r="J3" s="106" t="s">
        <v>185</v>
      </c>
      <c r="K3" s="107"/>
      <c r="L3" s="107"/>
      <c r="M3" s="107"/>
      <c r="N3" s="107"/>
      <c r="O3" s="107"/>
      <c r="P3" s="107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</row>
    <row r="4" spans="1:236" s="109" customFormat="1" ht="15.75" x14ac:dyDescent="0.25">
      <c r="A4" s="102"/>
      <c r="B4" s="102"/>
      <c r="C4" s="102"/>
      <c r="D4" s="102"/>
      <c r="E4" s="103"/>
      <c r="F4" s="104"/>
      <c r="G4" s="104"/>
      <c r="H4" s="105"/>
      <c r="I4" s="105"/>
      <c r="J4" s="106" t="s">
        <v>186</v>
      </c>
      <c r="K4" s="107"/>
      <c r="L4" s="107"/>
      <c r="M4" s="107"/>
      <c r="N4" s="107"/>
      <c r="O4" s="107"/>
      <c r="P4" s="107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</row>
    <row r="5" spans="1:236" s="109" customFormat="1" ht="15.75" x14ac:dyDescent="0.25">
      <c r="A5" s="102"/>
      <c r="B5" s="102"/>
      <c r="C5" s="102"/>
      <c r="D5" s="102"/>
      <c r="E5" s="103"/>
      <c r="F5" s="104"/>
      <c r="G5" s="104"/>
      <c r="H5" s="105"/>
      <c r="I5" s="105"/>
      <c r="J5" s="106" t="s">
        <v>209</v>
      </c>
      <c r="K5" s="107"/>
      <c r="L5" s="107"/>
      <c r="M5" s="107"/>
      <c r="N5" s="107"/>
      <c r="O5" s="107"/>
      <c r="P5" s="107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</row>
    <row r="6" spans="1:236" s="110" customFormat="1" ht="15" customHeight="1" x14ac:dyDescent="0.25">
      <c r="J6" s="111" t="s">
        <v>187</v>
      </c>
      <c r="K6" s="111"/>
      <c r="L6" s="111"/>
      <c r="M6" s="111"/>
      <c r="N6" s="111"/>
      <c r="O6" s="111"/>
      <c r="P6" s="112"/>
    </row>
    <row r="7" spans="1:236" x14ac:dyDescent="0.25">
      <c r="L7" s="186"/>
      <c r="M7" s="186"/>
      <c r="N7" s="186"/>
    </row>
    <row r="8" spans="1:236" s="75" customFormat="1" ht="15.75" x14ac:dyDescent="0.25">
      <c r="A8" s="57"/>
      <c r="B8" s="57"/>
      <c r="C8" s="57"/>
      <c r="D8" s="57"/>
      <c r="E8" s="57"/>
      <c r="F8" s="57"/>
      <c r="G8" s="57"/>
      <c r="H8" s="57"/>
      <c r="I8" s="57"/>
      <c r="J8" s="196" t="s">
        <v>160</v>
      </c>
      <c r="K8" s="196"/>
      <c r="L8" s="196"/>
      <c r="M8" s="196"/>
      <c r="N8" s="196"/>
      <c r="O8" s="74"/>
      <c r="P8" s="74"/>
    </row>
    <row r="9" spans="1:236" s="75" customFormat="1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196" t="s">
        <v>161</v>
      </c>
      <c r="K9" s="196"/>
      <c r="L9" s="196"/>
      <c r="M9" s="196"/>
      <c r="N9" s="196"/>
      <c r="O9" s="196"/>
      <c r="P9" s="196"/>
    </row>
    <row r="10" spans="1:236" s="75" customFormat="1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196" t="s">
        <v>162</v>
      </c>
      <c r="K10" s="196"/>
      <c r="L10" s="196"/>
      <c r="M10" s="196"/>
      <c r="N10" s="196"/>
      <c r="O10" s="196"/>
      <c r="P10" s="196"/>
    </row>
    <row r="11" spans="1:236" s="75" customFormat="1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196" t="s">
        <v>163</v>
      </c>
      <c r="K11" s="196"/>
      <c r="L11" s="196"/>
      <c r="M11" s="196"/>
      <c r="N11" s="196"/>
      <c r="O11" s="196"/>
      <c r="P11" s="196"/>
    </row>
    <row r="12" spans="1:236" s="1" customFormat="1" ht="15.75" customHeight="1" x14ac:dyDescent="0.25">
      <c r="A12" s="195" t="s">
        <v>0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</row>
    <row r="13" spans="1:236" ht="15.75" customHeight="1" x14ac:dyDescent="0.2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236" ht="15.75" x14ac:dyDescent="0.25">
      <c r="A14" s="5"/>
      <c r="B14" s="6"/>
      <c r="C14" s="6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</row>
    <row r="15" spans="1:236" ht="16.5" thickBot="1" x14ac:dyDescent="0.3">
      <c r="A15" s="5"/>
      <c r="B15" s="6"/>
      <c r="C15" s="6"/>
      <c r="D15" s="5"/>
      <c r="E15" s="5"/>
      <c r="F15" s="5"/>
      <c r="G15" s="5"/>
      <c r="H15" s="5"/>
      <c r="I15" s="5"/>
      <c r="J15" s="6"/>
      <c r="K15" s="5"/>
      <c r="L15" s="194" t="s">
        <v>153</v>
      </c>
      <c r="M15" s="194"/>
      <c r="N15" s="194"/>
    </row>
    <row r="16" spans="1:236" ht="15.75" customHeight="1" x14ac:dyDescent="0.25">
      <c r="A16" s="197" t="s">
        <v>1</v>
      </c>
      <c r="B16" s="189" t="s">
        <v>2</v>
      </c>
      <c r="C16" s="189" t="s">
        <v>3</v>
      </c>
      <c r="D16" s="189" t="s">
        <v>4</v>
      </c>
      <c r="E16" s="189" t="s">
        <v>5</v>
      </c>
      <c r="F16" s="189" t="s">
        <v>181</v>
      </c>
      <c r="G16" s="189" t="s">
        <v>195</v>
      </c>
      <c r="H16" s="189" t="s">
        <v>6</v>
      </c>
      <c r="I16" s="189" t="s">
        <v>7</v>
      </c>
      <c r="J16" s="189" t="s">
        <v>159</v>
      </c>
      <c r="K16" s="190"/>
      <c r="L16" s="190"/>
      <c r="M16" s="190"/>
      <c r="N16" s="191"/>
    </row>
    <row r="17" spans="1:15" ht="15.75" x14ac:dyDescent="0.25">
      <c r="A17" s="198"/>
      <c r="B17" s="187"/>
      <c r="C17" s="187"/>
      <c r="D17" s="187"/>
      <c r="E17" s="187"/>
      <c r="F17" s="187"/>
      <c r="G17" s="187"/>
      <c r="H17" s="187"/>
      <c r="I17" s="187"/>
      <c r="J17" s="187" t="s">
        <v>8</v>
      </c>
      <c r="K17" s="187" t="s">
        <v>9</v>
      </c>
      <c r="L17" s="187" t="s">
        <v>10</v>
      </c>
      <c r="M17" s="192"/>
      <c r="N17" s="193"/>
    </row>
    <row r="18" spans="1:15" ht="28.5" customHeight="1" thickBot="1" x14ac:dyDescent="0.3">
      <c r="A18" s="199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7" t="s">
        <v>11</v>
      </c>
      <c r="M18" s="7" t="s">
        <v>12</v>
      </c>
      <c r="N18" s="8" t="s">
        <v>13</v>
      </c>
    </row>
    <row r="19" spans="1:15" ht="48" thickBot="1" x14ac:dyDescent="0.3">
      <c r="A19" s="9" t="s">
        <v>14</v>
      </c>
      <c r="B19" s="10" t="s">
        <v>15</v>
      </c>
      <c r="C19" s="11"/>
      <c r="D19" s="12"/>
      <c r="E19" s="13">
        <f>E20+E97</f>
        <v>40591</v>
      </c>
      <c r="F19" s="13">
        <f>F20+F97</f>
        <v>29196.6</v>
      </c>
      <c r="G19" s="13">
        <f>G20+G97</f>
        <v>32190.899999999998</v>
      </c>
      <c r="H19" s="13">
        <f>H20+H97</f>
        <v>22295.1</v>
      </c>
      <c r="I19" s="13">
        <f>I20+I97</f>
        <v>17538.7</v>
      </c>
      <c r="J19" s="183"/>
      <c r="K19" s="184"/>
      <c r="L19" s="184"/>
      <c r="M19" s="184"/>
      <c r="N19" s="185"/>
    </row>
    <row r="20" spans="1:15" ht="95.25" thickBot="1" x14ac:dyDescent="0.3">
      <c r="A20" s="59" t="s">
        <v>17</v>
      </c>
      <c r="B20" s="14" t="s">
        <v>18</v>
      </c>
      <c r="C20" s="15"/>
      <c r="D20" s="16"/>
      <c r="E20" s="17">
        <f>E21+E28+E39+E46</f>
        <v>24499.8</v>
      </c>
      <c r="F20" s="17">
        <f>F21+F28+F39+F46+0.1</f>
        <v>19288.5</v>
      </c>
      <c r="G20" s="17">
        <f>G21+G28+G39+G46+0.1</f>
        <v>20177.099999999999</v>
      </c>
      <c r="H20" s="17">
        <f>H21+H28+H39+H46</f>
        <v>11002.9</v>
      </c>
      <c r="I20" s="17">
        <f>I21+I28+I39+I46</f>
        <v>7015.6</v>
      </c>
      <c r="J20" s="15" t="s">
        <v>19</v>
      </c>
      <c r="K20" s="18" t="s">
        <v>20</v>
      </c>
      <c r="L20" s="19">
        <v>100</v>
      </c>
      <c r="M20" s="19">
        <v>100</v>
      </c>
      <c r="N20" s="20">
        <v>100</v>
      </c>
    </row>
    <row r="21" spans="1:15" ht="32.25" thickBot="1" x14ac:dyDescent="0.3">
      <c r="A21" s="60" t="s">
        <v>21</v>
      </c>
      <c r="B21" s="21" t="s">
        <v>22</v>
      </c>
      <c r="C21" s="22"/>
      <c r="D21" s="23"/>
      <c r="E21" s="24">
        <f>E22+E27</f>
        <v>5715.5</v>
      </c>
      <c r="F21" s="24">
        <f>F22+F27</f>
        <v>5562</v>
      </c>
      <c r="G21" s="24">
        <f>G22+G27</f>
        <v>5996.9</v>
      </c>
      <c r="H21" s="24">
        <f>H22+H27</f>
        <v>5893.2</v>
      </c>
      <c r="I21" s="24">
        <f>I22+I27</f>
        <v>6262.3</v>
      </c>
      <c r="J21" s="132"/>
      <c r="K21" s="133"/>
      <c r="L21" s="133"/>
      <c r="M21" s="133"/>
      <c r="N21" s="134"/>
    </row>
    <row r="22" spans="1:15" ht="29.25" customHeight="1" x14ac:dyDescent="0.25">
      <c r="A22" s="141" t="s">
        <v>23</v>
      </c>
      <c r="B22" s="144" t="s">
        <v>24</v>
      </c>
      <c r="C22" s="147" t="s">
        <v>164</v>
      </c>
      <c r="D22" s="27"/>
      <c r="E22" s="28">
        <f>SUM(E23:E26)</f>
        <v>5345.5</v>
      </c>
      <c r="F22" s="28">
        <f>SUM(F23:F26)</f>
        <v>5462</v>
      </c>
      <c r="G22" s="28">
        <f>SUM(G23:G26)</f>
        <v>5846.9</v>
      </c>
      <c r="H22" s="28">
        <f>SUM(H23:H26)</f>
        <v>5393.2</v>
      </c>
      <c r="I22" s="28">
        <f>SUM(I23:I26)</f>
        <v>5762.3</v>
      </c>
      <c r="J22" s="26" t="s">
        <v>25</v>
      </c>
      <c r="K22" s="29" t="s">
        <v>26</v>
      </c>
      <c r="L22" s="30">
        <v>1.2</v>
      </c>
      <c r="M22" s="30"/>
      <c r="N22" s="31"/>
    </row>
    <row r="23" spans="1:15" ht="24.75" customHeight="1" x14ac:dyDescent="0.25">
      <c r="A23" s="142"/>
      <c r="B23" s="145"/>
      <c r="C23" s="148"/>
      <c r="D23" s="34" t="s">
        <v>27</v>
      </c>
      <c r="E23" s="35">
        <v>1322</v>
      </c>
      <c r="F23" s="35">
        <v>25</v>
      </c>
      <c r="G23" s="35">
        <v>25</v>
      </c>
      <c r="H23" s="35">
        <v>0</v>
      </c>
      <c r="I23" s="35">
        <v>0</v>
      </c>
      <c r="J23" s="33" t="s">
        <v>28</v>
      </c>
      <c r="K23" s="36" t="s">
        <v>16</v>
      </c>
      <c r="L23" s="37">
        <v>12</v>
      </c>
      <c r="M23" s="37"/>
      <c r="N23" s="38"/>
    </row>
    <row r="24" spans="1:15" ht="31.5" x14ac:dyDescent="0.25">
      <c r="A24" s="142"/>
      <c r="B24" s="145"/>
      <c r="C24" s="148"/>
      <c r="D24" s="34" t="s">
        <v>29</v>
      </c>
      <c r="E24" s="35">
        <v>3247.5</v>
      </c>
      <c r="F24" s="35">
        <v>5007</v>
      </c>
      <c r="G24" s="35">
        <v>5511.9</v>
      </c>
      <c r="H24" s="35">
        <v>4963.2</v>
      </c>
      <c r="I24" s="35">
        <v>5332.3</v>
      </c>
      <c r="J24" s="33" t="s">
        <v>30</v>
      </c>
      <c r="K24" s="36" t="s">
        <v>16</v>
      </c>
      <c r="L24" s="37">
        <v>1</v>
      </c>
      <c r="M24" s="37"/>
      <c r="N24" s="38"/>
      <c r="O24" s="131"/>
    </row>
    <row r="25" spans="1:15" ht="78.75" x14ac:dyDescent="0.25">
      <c r="A25" s="142"/>
      <c r="B25" s="145"/>
      <c r="C25" s="148"/>
      <c r="D25" s="34" t="s">
        <v>31</v>
      </c>
      <c r="E25" s="35">
        <v>450</v>
      </c>
      <c r="F25" s="35">
        <v>0</v>
      </c>
      <c r="G25" s="35">
        <v>0</v>
      </c>
      <c r="H25" s="35">
        <v>0</v>
      </c>
      <c r="I25" s="35">
        <v>0</v>
      </c>
      <c r="J25" s="90" t="s">
        <v>182</v>
      </c>
      <c r="K25" s="36" t="s">
        <v>20</v>
      </c>
      <c r="L25" s="37">
        <v>100</v>
      </c>
      <c r="M25" s="37">
        <v>100</v>
      </c>
      <c r="N25" s="38">
        <v>100</v>
      </c>
    </row>
    <row r="26" spans="1:15" ht="95.25" thickBot="1" x14ac:dyDescent="0.3">
      <c r="A26" s="143"/>
      <c r="B26" s="146"/>
      <c r="C26" s="149"/>
      <c r="D26" s="34" t="s">
        <v>32</v>
      </c>
      <c r="E26" s="35">
        <v>326</v>
      </c>
      <c r="F26" s="35">
        <v>430</v>
      </c>
      <c r="G26" s="35">
        <v>310</v>
      </c>
      <c r="H26" s="35">
        <v>430</v>
      </c>
      <c r="I26" s="35">
        <v>430</v>
      </c>
      <c r="J26" s="33" t="s">
        <v>33</v>
      </c>
      <c r="K26" s="36" t="s">
        <v>20</v>
      </c>
      <c r="L26" s="37">
        <v>100</v>
      </c>
      <c r="M26" s="37">
        <v>100</v>
      </c>
      <c r="N26" s="38">
        <v>100</v>
      </c>
    </row>
    <row r="27" spans="1:15" ht="52.5" customHeight="1" thickBot="1" x14ac:dyDescent="0.3">
      <c r="A27" s="61" t="s">
        <v>34</v>
      </c>
      <c r="B27" s="25" t="s">
        <v>35</v>
      </c>
      <c r="C27" s="66" t="s">
        <v>154</v>
      </c>
      <c r="D27" s="27" t="s">
        <v>29</v>
      </c>
      <c r="E27" s="39">
        <v>370</v>
      </c>
      <c r="F27" s="39">
        <v>100</v>
      </c>
      <c r="G27" s="39">
        <v>150</v>
      </c>
      <c r="H27" s="39">
        <v>500</v>
      </c>
      <c r="I27" s="39">
        <v>500</v>
      </c>
      <c r="J27" s="26" t="s">
        <v>36</v>
      </c>
      <c r="K27" s="29" t="s">
        <v>16</v>
      </c>
      <c r="L27" s="30">
        <v>20</v>
      </c>
      <c r="M27" s="30">
        <v>100</v>
      </c>
      <c r="N27" s="31">
        <v>100</v>
      </c>
    </row>
    <row r="28" spans="1:15" ht="36.75" customHeight="1" thickBot="1" x14ac:dyDescent="0.3">
      <c r="A28" s="60" t="s">
        <v>37</v>
      </c>
      <c r="B28" s="21" t="s">
        <v>38</v>
      </c>
      <c r="C28" s="64"/>
      <c r="D28" s="23"/>
      <c r="E28" s="24">
        <f>E29+E31+E35</f>
        <v>1274.8</v>
      </c>
      <c r="F28" s="24">
        <f>F29+F31+F35</f>
        <v>687.4</v>
      </c>
      <c r="G28" s="24">
        <f>G29+G31+G35</f>
        <v>682</v>
      </c>
      <c r="H28" s="24">
        <f>H29+H31+H35</f>
        <v>833</v>
      </c>
      <c r="I28" s="24">
        <f>I29+I31+I35</f>
        <v>180</v>
      </c>
      <c r="J28" s="132"/>
      <c r="K28" s="133"/>
      <c r="L28" s="133"/>
      <c r="M28" s="133"/>
      <c r="N28" s="134"/>
    </row>
    <row r="29" spans="1:15" ht="31.5" customHeight="1" x14ac:dyDescent="0.25">
      <c r="A29" s="141" t="s">
        <v>39</v>
      </c>
      <c r="B29" s="144" t="s">
        <v>40</v>
      </c>
      <c r="C29" s="147" t="s">
        <v>154</v>
      </c>
      <c r="D29" s="27" t="s">
        <v>29</v>
      </c>
      <c r="E29" s="28">
        <f>SUM(E30:E30)+130.5</f>
        <v>130.5</v>
      </c>
      <c r="F29" s="28">
        <f>SUM(F30:F30)+100</f>
        <v>100</v>
      </c>
      <c r="G29" s="28">
        <v>94.6</v>
      </c>
      <c r="H29" s="28">
        <f>SUM(H30:H30)+150</f>
        <v>150</v>
      </c>
      <c r="I29" s="28">
        <f>SUM(I30:I30)+150</f>
        <v>150</v>
      </c>
      <c r="J29" s="26" t="s">
        <v>41</v>
      </c>
      <c r="K29" s="29" t="s">
        <v>42</v>
      </c>
      <c r="L29" s="30">
        <v>0.5</v>
      </c>
      <c r="M29" s="30">
        <v>0.5</v>
      </c>
      <c r="N29" s="31">
        <v>0.5</v>
      </c>
    </row>
    <row r="30" spans="1:15" ht="27" customHeight="1" thickBot="1" x14ac:dyDescent="0.3">
      <c r="A30" s="143"/>
      <c r="B30" s="146"/>
      <c r="C30" s="149"/>
      <c r="D30" s="34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3" t="s">
        <v>43</v>
      </c>
      <c r="K30" s="36" t="s">
        <v>16</v>
      </c>
      <c r="L30" s="37">
        <v>1</v>
      </c>
      <c r="M30" s="37">
        <v>1</v>
      </c>
      <c r="N30" s="38">
        <v>1</v>
      </c>
    </row>
    <row r="31" spans="1:15" ht="31.5" x14ac:dyDescent="0.25">
      <c r="A31" s="141" t="s">
        <v>44</v>
      </c>
      <c r="B31" s="144" t="s">
        <v>45</v>
      </c>
      <c r="C31" s="147" t="s">
        <v>165</v>
      </c>
      <c r="D31" s="27"/>
      <c r="E31" s="28">
        <f>SUM(E32:E34)</f>
        <v>194.3</v>
      </c>
      <c r="F31" s="28">
        <f>SUM(F32:F34)</f>
        <v>187.4</v>
      </c>
      <c r="G31" s="28">
        <f>SUM(G32:G34)</f>
        <v>187.4</v>
      </c>
      <c r="H31" s="28">
        <f>SUM(H32:H34)</f>
        <v>230</v>
      </c>
      <c r="I31" s="28">
        <f>SUM(I32:I34)</f>
        <v>30</v>
      </c>
      <c r="J31" s="26" t="s">
        <v>46</v>
      </c>
      <c r="K31" s="29" t="s">
        <v>20</v>
      </c>
      <c r="L31" s="30">
        <v>100</v>
      </c>
      <c r="M31" s="30">
        <v>100</v>
      </c>
      <c r="N31" s="31">
        <v>100</v>
      </c>
    </row>
    <row r="32" spans="1:15" ht="15.75" x14ac:dyDescent="0.25">
      <c r="A32" s="142"/>
      <c r="B32" s="145"/>
      <c r="C32" s="148"/>
      <c r="D32" s="34" t="s">
        <v>27</v>
      </c>
      <c r="E32" s="35">
        <v>91.8</v>
      </c>
      <c r="F32" s="35">
        <v>157.4</v>
      </c>
      <c r="G32" s="35">
        <v>157.4</v>
      </c>
      <c r="H32" s="35">
        <v>0</v>
      </c>
      <c r="I32" s="35">
        <v>0</v>
      </c>
      <c r="J32" s="159" t="s">
        <v>47</v>
      </c>
      <c r="K32" s="160" t="s">
        <v>20</v>
      </c>
      <c r="L32" s="160"/>
      <c r="M32" s="171">
        <v>100</v>
      </c>
      <c r="N32" s="161"/>
    </row>
    <row r="33" spans="1:14" ht="15.75" x14ac:dyDescent="0.25">
      <c r="A33" s="142"/>
      <c r="B33" s="145"/>
      <c r="C33" s="148"/>
      <c r="D33" s="34" t="s">
        <v>48</v>
      </c>
      <c r="E33" s="35">
        <v>30</v>
      </c>
      <c r="F33" s="35">
        <v>30</v>
      </c>
      <c r="G33" s="35">
        <v>30</v>
      </c>
      <c r="H33" s="35">
        <v>30</v>
      </c>
      <c r="I33" s="35">
        <v>30</v>
      </c>
      <c r="J33" s="145"/>
      <c r="K33" s="151"/>
      <c r="L33" s="151"/>
      <c r="M33" s="136"/>
      <c r="N33" s="164"/>
    </row>
    <row r="34" spans="1:14" ht="16.5" thickBot="1" x14ac:dyDescent="0.3">
      <c r="A34" s="143"/>
      <c r="B34" s="146"/>
      <c r="C34" s="149"/>
      <c r="D34" s="34" t="s">
        <v>29</v>
      </c>
      <c r="E34" s="35">
        <v>72.5</v>
      </c>
      <c r="F34" s="35"/>
      <c r="G34" s="35"/>
      <c r="H34" s="35">
        <v>200</v>
      </c>
      <c r="I34" s="35"/>
      <c r="J34" s="146"/>
      <c r="K34" s="152"/>
      <c r="L34" s="152"/>
      <c r="M34" s="137"/>
      <c r="N34" s="162"/>
    </row>
    <row r="35" spans="1:14" ht="28.5" customHeight="1" x14ac:dyDescent="0.25">
      <c r="A35" s="141" t="s">
        <v>49</v>
      </c>
      <c r="B35" s="144" t="s">
        <v>50</v>
      </c>
      <c r="C35" s="147" t="s">
        <v>155</v>
      </c>
      <c r="D35" s="27"/>
      <c r="E35" s="28">
        <f>SUM(E36:E38)</f>
        <v>950</v>
      </c>
      <c r="F35" s="28">
        <f>SUM(F36:F38)</f>
        <v>400</v>
      </c>
      <c r="G35" s="28">
        <f>SUM(G36:G38)</f>
        <v>400</v>
      </c>
      <c r="H35" s="28">
        <f>SUM(H36:H38)</f>
        <v>453</v>
      </c>
      <c r="I35" s="28">
        <f>SUM(I36:I38)</f>
        <v>0</v>
      </c>
      <c r="J35" s="144" t="s">
        <v>51</v>
      </c>
      <c r="K35" s="150" t="s">
        <v>20</v>
      </c>
      <c r="L35" s="135">
        <v>84</v>
      </c>
      <c r="M35" s="135">
        <v>100</v>
      </c>
      <c r="N35" s="163"/>
    </row>
    <row r="36" spans="1:14" ht="15.75" x14ac:dyDescent="0.25">
      <c r="A36" s="142"/>
      <c r="B36" s="145"/>
      <c r="C36" s="148"/>
      <c r="D36" s="34" t="s">
        <v>29</v>
      </c>
      <c r="E36" s="35">
        <v>0</v>
      </c>
      <c r="F36" s="35">
        <v>0</v>
      </c>
      <c r="G36" s="35">
        <v>0</v>
      </c>
      <c r="H36" s="35">
        <v>453</v>
      </c>
      <c r="I36" s="35">
        <v>0</v>
      </c>
      <c r="J36" s="145"/>
      <c r="K36" s="151"/>
      <c r="L36" s="136"/>
      <c r="M36" s="136"/>
      <c r="N36" s="164"/>
    </row>
    <row r="37" spans="1:14" ht="15.75" x14ac:dyDescent="0.25">
      <c r="A37" s="142"/>
      <c r="B37" s="145"/>
      <c r="C37" s="148"/>
      <c r="D37" s="34" t="s">
        <v>27</v>
      </c>
      <c r="E37" s="35">
        <v>550</v>
      </c>
      <c r="F37" s="35">
        <v>400</v>
      </c>
      <c r="G37" s="35">
        <v>34</v>
      </c>
      <c r="H37" s="35">
        <v>0</v>
      </c>
      <c r="I37" s="35">
        <v>0</v>
      </c>
      <c r="J37" s="145"/>
      <c r="K37" s="151"/>
      <c r="L37" s="136"/>
      <c r="M37" s="136"/>
      <c r="N37" s="164"/>
    </row>
    <row r="38" spans="1:14" ht="26.25" customHeight="1" thickBot="1" x14ac:dyDescent="0.3">
      <c r="A38" s="143"/>
      <c r="B38" s="146"/>
      <c r="C38" s="149"/>
      <c r="D38" s="34" t="s">
        <v>52</v>
      </c>
      <c r="E38" s="35">
        <v>400</v>
      </c>
      <c r="F38" s="35">
        <v>0</v>
      </c>
      <c r="G38" s="35">
        <v>366</v>
      </c>
      <c r="H38" s="35">
        <v>0</v>
      </c>
      <c r="I38" s="35">
        <v>0</v>
      </c>
      <c r="J38" s="146"/>
      <c r="K38" s="152"/>
      <c r="L38" s="137"/>
      <c r="M38" s="137"/>
      <c r="N38" s="162"/>
    </row>
    <row r="39" spans="1:14" ht="48" thickBot="1" x14ac:dyDescent="0.3">
      <c r="A39" s="60" t="s">
        <v>53</v>
      </c>
      <c r="B39" s="21" t="s">
        <v>54</v>
      </c>
      <c r="C39" s="64"/>
      <c r="D39" s="23"/>
      <c r="E39" s="24">
        <f>E40+E43</f>
        <v>139.5</v>
      </c>
      <c r="F39" s="24">
        <f>F40+F43</f>
        <v>0</v>
      </c>
      <c r="G39" s="24">
        <f>G40+G43</f>
        <v>0</v>
      </c>
      <c r="H39" s="24">
        <f>H40+H43</f>
        <v>0</v>
      </c>
      <c r="I39" s="24">
        <f>I40+I43</f>
        <v>160</v>
      </c>
      <c r="J39" s="132"/>
      <c r="K39" s="133"/>
      <c r="L39" s="133"/>
      <c r="M39" s="133"/>
      <c r="N39" s="134"/>
    </row>
    <row r="40" spans="1:14" ht="34.5" customHeight="1" x14ac:dyDescent="0.25">
      <c r="A40" s="141" t="s">
        <v>55</v>
      </c>
      <c r="B40" s="144" t="s">
        <v>56</v>
      </c>
      <c r="C40" s="147" t="s">
        <v>154</v>
      </c>
      <c r="D40" s="27"/>
      <c r="E40" s="28">
        <f>SUM(E41:E42)</f>
        <v>96.8</v>
      </c>
      <c r="F40" s="28">
        <f>SUM(F41:F42)</f>
        <v>0</v>
      </c>
      <c r="G40" s="28">
        <f>SUM(G41:G42)</f>
        <v>0</v>
      </c>
      <c r="H40" s="28">
        <f>SUM(H41:H42)</f>
        <v>0</v>
      </c>
      <c r="I40" s="28">
        <f>SUM(I41:I42)</f>
        <v>100</v>
      </c>
      <c r="J40" s="144" t="s">
        <v>57</v>
      </c>
      <c r="K40" s="150" t="s">
        <v>16</v>
      </c>
      <c r="L40" s="150"/>
      <c r="M40" s="150"/>
      <c r="N40" s="138">
        <v>50</v>
      </c>
    </row>
    <row r="41" spans="1:14" ht="24" customHeight="1" x14ac:dyDescent="0.25">
      <c r="A41" s="142"/>
      <c r="B41" s="145"/>
      <c r="C41" s="148"/>
      <c r="D41" s="34" t="s">
        <v>29</v>
      </c>
      <c r="E41" s="35">
        <v>6.8</v>
      </c>
      <c r="F41" s="35">
        <v>0</v>
      </c>
      <c r="G41" s="35">
        <v>0</v>
      </c>
      <c r="H41" s="35">
        <v>0</v>
      </c>
      <c r="I41" s="35">
        <v>100</v>
      </c>
      <c r="J41" s="145"/>
      <c r="K41" s="151"/>
      <c r="L41" s="151"/>
      <c r="M41" s="151"/>
      <c r="N41" s="139"/>
    </row>
    <row r="42" spans="1:14" ht="26.25" customHeight="1" thickBot="1" x14ac:dyDescent="0.3">
      <c r="A42" s="143"/>
      <c r="B42" s="146"/>
      <c r="C42" s="149"/>
      <c r="D42" s="34" t="s">
        <v>27</v>
      </c>
      <c r="E42" s="35">
        <v>90</v>
      </c>
      <c r="F42" s="35">
        <v>0</v>
      </c>
      <c r="G42" s="35">
        <v>0</v>
      </c>
      <c r="H42" s="35">
        <v>0</v>
      </c>
      <c r="I42" s="35">
        <v>0</v>
      </c>
      <c r="J42" s="146"/>
      <c r="K42" s="152"/>
      <c r="L42" s="152"/>
      <c r="M42" s="152"/>
      <c r="N42" s="140"/>
    </row>
    <row r="43" spans="1:14" ht="28.5" customHeight="1" x14ac:dyDescent="0.25">
      <c r="A43" s="141" t="s">
        <v>58</v>
      </c>
      <c r="B43" s="144" t="s">
        <v>59</v>
      </c>
      <c r="C43" s="147" t="s">
        <v>154</v>
      </c>
      <c r="D43" s="27"/>
      <c r="E43" s="28">
        <f>SUM(E44:E45)</f>
        <v>42.7</v>
      </c>
      <c r="F43" s="28">
        <f>SUM(F44:F45)</f>
        <v>0</v>
      </c>
      <c r="G43" s="28">
        <f>SUM(G44:G45)</f>
        <v>0</v>
      </c>
      <c r="H43" s="28">
        <f>SUM(H44:H45)</f>
        <v>0</v>
      </c>
      <c r="I43" s="28">
        <f>SUM(I44:I45)</f>
        <v>60</v>
      </c>
      <c r="J43" s="144" t="s">
        <v>60</v>
      </c>
      <c r="K43" s="150" t="s">
        <v>16</v>
      </c>
      <c r="L43" s="150"/>
      <c r="M43" s="150"/>
      <c r="N43" s="138">
        <v>1</v>
      </c>
    </row>
    <row r="44" spans="1:14" ht="23.25" customHeight="1" x14ac:dyDescent="0.25">
      <c r="A44" s="142"/>
      <c r="B44" s="145"/>
      <c r="C44" s="148"/>
      <c r="D44" s="34" t="s">
        <v>29</v>
      </c>
      <c r="E44" s="35">
        <v>2.7</v>
      </c>
      <c r="F44" s="35">
        <v>0</v>
      </c>
      <c r="G44" s="35">
        <v>0</v>
      </c>
      <c r="H44" s="35">
        <v>0</v>
      </c>
      <c r="I44" s="35">
        <v>60</v>
      </c>
      <c r="J44" s="145"/>
      <c r="K44" s="151"/>
      <c r="L44" s="151"/>
      <c r="M44" s="151"/>
      <c r="N44" s="139"/>
    </row>
    <row r="45" spans="1:14" ht="23.25" customHeight="1" thickBot="1" x14ac:dyDescent="0.3">
      <c r="A45" s="143"/>
      <c r="B45" s="146"/>
      <c r="C45" s="149"/>
      <c r="D45" s="34" t="s">
        <v>27</v>
      </c>
      <c r="E45" s="35">
        <v>40</v>
      </c>
      <c r="F45" s="35">
        <v>0</v>
      </c>
      <c r="G45" s="35">
        <v>0</v>
      </c>
      <c r="H45" s="35">
        <v>0</v>
      </c>
      <c r="I45" s="35">
        <v>0</v>
      </c>
      <c r="J45" s="146"/>
      <c r="K45" s="152"/>
      <c r="L45" s="152"/>
      <c r="M45" s="152"/>
      <c r="N45" s="140"/>
    </row>
    <row r="46" spans="1:14" ht="32.25" thickBot="1" x14ac:dyDescent="0.3">
      <c r="A46" s="60" t="s">
        <v>61</v>
      </c>
      <c r="B46" s="21" t="s">
        <v>62</v>
      </c>
      <c r="C46" s="64"/>
      <c r="D46" s="23"/>
      <c r="E46" s="24">
        <f>E47+E52+E58+E64+E70+E76+E82+E88+E92+E93</f>
        <v>17370</v>
      </c>
      <c r="F46" s="24">
        <f>F47+F52+F58+F64+F70+F76+F82+F88+F92+F93-0.1</f>
        <v>13039</v>
      </c>
      <c r="G46" s="24">
        <f>G47+G52+G58+G64+G70+G76+G82+G88+G92+G93-0.1</f>
        <v>13498.1</v>
      </c>
      <c r="H46" s="24">
        <f>H47+H52+H58+H64+H70+H76+H82+H88+H92+H93</f>
        <v>4276.7</v>
      </c>
      <c r="I46" s="24">
        <f>I47+I52+I58+I64+I70+I76+I82+I88+I92+I93</f>
        <v>413.3</v>
      </c>
      <c r="J46" s="132"/>
      <c r="K46" s="133"/>
      <c r="L46" s="133"/>
      <c r="M46" s="133"/>
      <c r="N46" s="134"/>
    </row>
    <row r="47" spans="1:14" ht="47.25" customHeight="1" x14ac:dyDescent="0.25">
      <c r="A47" s="141" t="s">
        <v>63</v>
      </c>
      <c r="B47" s="144" t="s">
        <v>64</v>
      </c>
      <c r="C47" s="147" t="s">
        <v>205</v>
      </c>
      <c r="D47" s="27"/>
      <c r="E47" s="28">
        <f>SUM(E48:E51)</f>
        <v>2291.9</v>
      </c>
      <c r="F47" s="28">
        <f>SUM(F48:F51)</f>
        <v>277.59999999999997</v>
      </c>
      <c r="G47" s="28">
        <f>SUM(G48:G51)</f>
        <v>289.8</v>
      </c>
      <c r="H47" s="28">
        <f>SUM(H48:H51)</f>
        <v>0</v>
      </c>
      <c r="I47" s="28">
        <f>SUM(I48:I51)</f>
        <v>0</v>
      </c>
      <c r="J47" s="144" t="s">
        <v>66</v>
      </c>
      <c r="K47" s="150" t="s">
        <v>16</v>
      </c>
      <c r="L47" s="150">
        <v>1</v>
      </c>
      <c r="M47" s="150"/>
      <c r="N47" s="163"/>
    </row>
    <row r="48" spans="1:14" ht="15.75" x14ac:dyDescent="0.25">
      <c r="A48" s="142"/>
      <c r="B48" s="145"/>
      <c r="C48" s="148"/>
      <c r="D48" s="34" t="s">
        <v>27</v>
      </c>
      <c r="E48" s="35">
        <v>1156.5999999999999</v>
      </c>
      <c r="F48" s="35">
        <v>6</v>
      </c>
      <c r="G48" s="35">
        <v>16.5</v>
      </c>
      <c r="H48" s="35">
        <v>0</v>
      </c>
      <c r="I48" s="35">
        <v>0</v>
      </c>
      <c r="J48" s="145"/>
      <c r="K48" s="151"/>
      <c r="L48" s="151"/>
      <c r="M48" s="151"/>
      <c r="N48" s="164"/>
    </row>
    <row r="49" spans="1:14" ht="15.75" x14ac:dyDescent="0.25">
      <c r="A49" s="142"/>
      <c r="B49" s="145"/>
      <c r="C49" s="148"/>
      <c r="D49" s="34" t="s">
        <v>67</v>
      </c>
      <c r="E49" s="35">
        <v>859</v>
      </c>
      <c r="F49" s="35">
        <v>251.2</v>
      </c>
      <c r="G49" s="35">
        <v>251.2</v>
      </c>
      <c r="H49" s="35">
        <v>0</v>
      </c>
      <c r="I49" s="35">
        <v>0</v>
      </c>
      <c r="J49" s="145"/>
      <c r="K49" s="151"/>
      <c r="L49" s="151"/>
      <c r="M49" s="151"/>
      <c r="N49" s="164"/>
    </row>
    <row r="50" spans="1:14" ht="15.75" x14ac:dyDescent="0.25">
      <c r="A50" s="142"/>
      <c r="B50" s="145"/>
      <c r="C50" s="148"/>
      <c r="D50" s="34" t="s">
        <v>29</v>
      </c>
      <c r="E50" s="35">
        <v>204</v>
      </c>
      <c r="F50" s="35">
        <v>0</v>
      </c>
      <c r="G50" s="35">
        <v>0</v>
      </c>
      <c r="H50" s="35">
        <v>0</v>
      </c>
      <c r="I50" s="35">
        <v>0</v>
      </c>
      <c r="J50" s="145"/>
      <c r="K50" s="151"/>
      <c r="L50" s="151"/>
      <c r="M50" s="151"/>
      <c r="N50" s="164"/>
    </row>
    <row r="51" spans="1:14" ht="16.5" thickBot="1" x14ac:dyDescent="0.3">
      <c r="A51" s="143"/>
      <c r="B51" s="146"/>
      <c r="C51" s="149"/>
      <c r="D51" s="34" t="s">
        <v>31</v>
      </c>
      <c r="E51" s="35">
        <v>72.3</v>
      </c>
      <c r="F51" s="35">
        <v>20.399999999999999</v>
      </c>
      <c r="G51" s="35">
        <v>22.1</v>
      </c>
      <c r="H51" s="35">
        <v>0</v>
      </c>
      <c r="I51" s="35">
        <v>0</v>
      </c>
      <c r="J51" s="146"/>
      <c r="K51" s="152"/>
      <c r="L51" s="152"/>
      <c r="M51" s="152"/>
      <c r="N51" s="162"/>
    </row>
    <row r="52" spans="1:14" ht="47.25" customHeight="1" x14ac:dyDescent="0.25">
      <c r="A52" s="141" t="s">
        <v>68</v>
      </c>
      <c r="B52" s="144" t="s">
        <v>69</v>
      </c>
      <c r="C52" s="147" t="s">
        <v>205</v>
      </c>
      <c r="D52" s="27"/>
      <c r="E52" s="28">
        <f>SUM(E53:E57)</f>
        <v>3154.8</v>
      </c>
      <c r="F52" s="28">
        <f>SUM(F53:F57)</f>
        <v>3581.6000000000004</v>
      </c>
      <c r="G52" s="28">
        <f>SUM(G53:G57)</f>
        <v>3910.1000000000004</v>
      </c>
      <c r="H52" s="86">
        <f>SUM(H53:H57)</f>
        <v>956.5</v>
      </c>
      <c r="I52" s="28">
        <f>SUM(I53:I57)</f>
        <v>0</v>
      </c>
      <c r="J52" s="26" t="s">
        <v>70</v>
      </c>
      <c r="K52" s="29" t="s">
        <v>71</v>
      </c>
      <c r="L52" s="40">
        <v>28431</v>
      </c>
      <c r="M52" s="30"/>
      <c r="N52" s="31"/>
    </row>
    <row r="53" spans="1:14" ht="15.75" x14ac:dyDescent="0.25">
      <c r="A53" s="142"/>
      <c r="B53" s="145"/>
      <c r="C53" s="148"/>
      <c r="D53" s="34" t="s">
        <v>27</v>
      </c>
      <c r="E53" s="35">
        <v>172.3</v>
      </c>
      <c r="F53" s="35">
        <v>658</v>
      </c>
      <c r="G53" s="35">
        <v>681</v>
      </c>
      <c r="H53" s="35">
        <v>0</v>
      </c>
      <c r="I53" s="35">
        <v>0</v>
      </c>
      <c r="J53" s="33" t="s">
        <v>72</v>
      </c>
      <c r="K53" s="36" t="s">
        <v>20</v>
      </c>
      <c r="L53" s="37">
        <v>100</v>
      </c>
      <c r="M53" s="37"/>
      <c r="N53" s="38"/>
    </row>
    <row r="54" spans="1:14" ht="21.75" customHeight="1" x14ac:dyDescent="0.25">
      <c r="A54" s="142"/>
      <c r="B54" s="145"/>
      <c r="C54" s="148"/>
      <c r="D54" s="34" t="s">
        <v>31</v>
      </c>
      <c r="E54" s="35">
        <v>537.1</v>
      </c>
      <c r="F54" s="35">
        <v>84.7</v>
      </c>
      <c r="G54" s="35">
        <v>84.7</v>
      </c>
      <c r="H54" s="35">
        <v>56.5</v>
      </c>
      <c r="I54" s="35">
        <v>0</v>
      </c>
      <c r="J54" s="159" t="s">
        <v>66</v>
      </c>
      <c r="K54" s="160" t="s">
        <v>16</v>
      </c>
      <c r="L54" s="160"/>
      <c r="M54" s="165">
        <v>1</v>
      </c>
      <c r="N54" s="161"/>
    </row>
    <row r="55" spans="1:14" ht="15.75" x14ac:dyDescent="0.25">
      <c r="A55" s="142"/>
      <c r="B55" s="145"/>
      <c r="C55" s="148"/>
      <c r="D55" s="34" t="s">
        <v>52</v>
      </c>
      <c r="E55" s="35">
        <v>120</v>
      </c>
      <c r="F55" s="35">
        <v>1639.3</v>
      </c>
      <c r="G55" s="35">
        <v>1389.3</v>
      </c>
      <c r="H55" s="35"/>
      <c r="I55" s="35"/>
      <c r="J55" s="145"/>
      <c r="K55" s="151"/>
      <c r="L55" s="151"/>
      <c r="M55" s="166"/>
      <c r="N55" s="164"/>
    </row>
    <row r="56" spans="1:14" ht="15.75" x14ac:dyDescent="0.25">
      <c r="A56" s="142"/>
      <c r="B56" s="145"/>
      <c r="C56" s="148"/>
      <c r="D56" s="34" t="s">
        <v>29</v>
      </c>
      <c r="E56" s="35">
        <v>127.7</v>
      </c>
      <c r="F56" s="35">
        <v>144.9</v>
      </c>
      <c r="G56" s="35">
        <v>700.4</v>
      </c>
      <c r="H56" s="35">
        <v>300</v>
      </c>
      <c r="I56" s="35"/>
      <c r="J56" s="145"/>
      <c r="K56" s="151"/>
      <c r="L56" s="151"/>
      <c r="M56" s="166"/>
      <c r="N56" s="164"/>
    </row>
    <row r="57" spans="1:14" ht="16.5" thickBot="1" x14ac:dyDescent="0.3">
      <c r="A57" s="143"/>
      <c r="B57" s="146"/>
      <c r="C57" s="149"/>
      <c r="D57" s="34" t="s">
        <v>67</v>
      </c>
      <c r="E57" s="35">
        <v>2197.6999999999998</v>
      </c>
      <c r="F57" s="35">
        <v>1054.7</v>
      </c>
      <c r="G57" s="35">
        <v>1054.7</v>
      </c>
      <c r="H57" s="35">
        <v>600</v>
      </c>
      <c r="I57" s="35"/>
      <c r="J57" s="146"/>
      <c r="K57" s="152"/>
      <c r="L57" s="152"/>
      <c r="M57" s="167"/>
      <c r="N57" s="162"/>
    </row>
    <row r="58" spans="1:14" ht="31.5" customHeight="1" x14ac:dyDescent="0.25">
      <c r="A58" s="141" t="s">
        <v>73</v>
      </c>
      <c r="B58" s="144" t="s">
        <v>74</v>
      </c>
      <c r="C58" s="147" t="s">
        <v>166</v>
      </c>
      <c r="D58" s="27"/>
      <c r="E58" s="28">
        <f>SUM(E59:E63)</f>
        <v>546.6</v>
      </c>
      <c r="F58" s="28">
        <f>SUM(F59:F63)</f>
        <v>2035.8999999999999</v>
      </c>
      <c r="G58" s="28">
        <f>SUM(G59:G63)</f>
        <v>2193.7000000000003</v>
      </c>
      <c r="H58" s="28">
        <f>SUM(H59:H63)</f>
        <v>0</v>
      </c>
      <c r="I58" s="28">
        <f>SUM(I59:I63)</f>
        <v>0</v>
      </c>
      <c r="J58" s="26" t="s">
        <v>72</v>
      </c>
      <c r="K58" s="29" t="s">
        <v>20</v>
      </c>
      <c r="L58" s="30">
        <v>100</v>
      </c>
      <c r="M58" s="30"/>
      <c r="N58" s="31"/>
    </row>
    <row r="59" spans="1:14" ht="31.5" customHeight="1" x14ac:dyDescent="0.25">
      <c r="A59" s="142"/>
      <c r="B59" s="145"/>
      <c r="C59" s="148"/>
      <c r="D59" s="34" t="s">
        <v>52</v>
      </c>
      <c r="E59" s="35">
        <v>0</v>
      </c>
      <c r="F59" s="35">
        <v>700</v>
      </c>
      <c r="G59" s="35">
        <v>450</v>
      </c>
      <c r="H59" s="35">
        <v>0</v>
      </c>
      <c r="I59" s="35">
        <v>0</v>
      </c>
      <c r="J59" s="159" t="s">
        <v>70</v>
      </c>
      <c r="K59" s="160" t="s">
        <v>71</v>
      </c>
      <c r="L59" s="182">
        <v>99432</v>
      </c>
      <c r="M59" s="160"/>
      <c r="N59" s="161"/>
    </row>
    <row r="60" spans="1:14" ht="15.75" x14ac:dyDescent="0.25">
      <c r="A60" s="142"/>
      <c r="B60" s="145"/>
      <c r="C60" s="148"/>
      <c r="D60" s="34" t="s">
        <v>31</v>
      </c>
      <c r="E60" s="35">
        <v>132.4</v>
      </c>
      <c r="F60" s="35">
        <v>113.6</v>
      </c>
      <c r="G60" s="35">
        <v>271.39999999999998</v>
      </c>
      <c r="H60" s="35"/>
      <c r="I60" s="35"/>
      <c r="J60" s="145"/>
      <c r="K60" s="151"/>
      <c r="L60" s="154"/>
      <c r="M60" s="151"/>
      <c r="N60" s="164"/>
    </row>
    <row r="61" spans="1:14" ht="15.75" x14ac:dyDescent="0.25">
      <c r="A61" s="142"/>
      <c r="B61" s="145"/>
      <c r="C61" s="148"/>
      <c r="D61" s="34" t="s">
        <v>27</v>
      </c>
      <c r="E61" s="35">
        <v>90.8</v>
      </c>
      <c r="F61" s="35">
        <v>14</v>
      </c>
      <c r="G61" s="35">
        <v>264</v>
      </c>
      <c r="H61" s="35"/>
      <c r="I61" s="35"/>
      <c r="J61" s="145"/>
      <c r="K61" s="151"/>
      <c r="L61" s="154"/>
      <c r="M61" s="151"/>
      <c r="N61" s="164"/>
    </row>
    <row r="62" spans="1:14" ht="15.75" x14ac:dyDescent="0.25">
      <c r="A62" s="142"/>
      <c r="B62" s="145"/>
      <c r="C62" s="148"/>
      <c r="D62" s="34" t="s">
        <v>67</v>
      </c>
      <c r="E62" s="35">
        <v>257.60000000000002</v>
      </c>
      <c r="F62" s="35">
        <v>1000</v>
      </c>
      <c r="G62" s="35">
        <v>1000</v>
      </c>
      <c r="H62" s="35"/>
      <c r="I62" s="35"/>
      <c r="J62" s="145"/>
      <c r="K62" s="151"/>
      <c r="L62" s="154"/>
      <c r="M62" s="151"/>
      <c r="N62" s="164"/>
    </row>
    <row r="63" spans="1:14" ht="16.5" thickBot="1" x14ac:dyDescent="0.3">
      <c r="A63" s="143"/>
      <c r="B63" s="146"/>
      <c r="C63" s="149"/>
      <c r="D63" s="34" t="s">
        <v>29</v>
      </c>
      <c r="E63" s="35">
        <v>65.8</v>
      </c>
      <c r="F63" s="35">
        <v>208.3</v>
      </c>
      <c r="G63" s="35">
        <v>208.3</v>
      </c>
      <c r="H63" s="35"/>
      <c r="I63" s="35"/>
      <c r="J63" s="146"/>
      <c r="K63" s="152"/>
      <c r="L63" s="155"/>
      <c r="M63" s="152"/>
      <c r="N63" s="162"/>
    </row>
    <row r="64" spans="1:14" ht="36" customHeight="1" x14ac:dyDescent="0.25">
      <c r="A64" s="141" t="s">
        <v>75</v>
      </c>
      <c r="B64" s="144" t="s">
        <v>76</v>
      </c>
      <c r="C64" s="147" t="s">
        <v>166</v>
      </c>
      <c r="D64" s="27"/>
      <c r="E64" s="28">
        <f>SUM(E65:E69)</f>
        <v>4074.2000000000003</v>
      </c>
      <c r="F64" s="28">
        <f>SUM(F65:F69)</f>
        <v>2861.3</v>
      </c>
      <c r="G64" s="28">
        <f>SUM(G65:G69)</f>
        <v>2861.3</v>
      </c>
      <c r="H64" s="28">
        <f>SUM(H65:H69)</f>
        <v>308.3</v>
      </c>
      <c r="I64" s="28">
        <f>SUM(I65:I69)</f>
        <v>0</v>
      </c>
      <c r="J64" s="26" t="s">
        <v>70</v>
      </c>
      <c r="K64" s="29" t="s">
        <v>71</v>
      </c>
      <c r="L64" s="30">
        <v>0</v>
      </c>
      <c r="M64" s="40">
        <v>78138</v>
      </c>
      <c r="N64" s="31"/>
    </row>
    <row r="65" spans="1:14" ht="15.75" x14ac:dyDescent="0.25">
      <c r="A65" s="142"/>
      <c r="B65" s="145"/>
      <c r="C65" s="148"/>
      <c r="D65" s="34" t="s">
        <v>31</v>
      </c>
      <c r="E65" s="35">
        <v>387.5</v>
      </c>
      <c r="F65" s="35">
        <v>48.2</v>
      </c>
      <c r="G65" s="35">
        <v>48.2</v>
      </c>
      <c r="H65" s="35">
        <v>0</v>
      </c>
      <c r="I65" s="35">
        <v>0</v>
      </c>
      <c r="J65" s="159" t="s">
        <v>72</v>
      </c>
      <c r="K65" s="160" t="s">
        <v>20</v>
      </c>
      <c r="L65" s="160">
        <v>90</v>
      </c>
      <c r="M65" s="160">
        <v>100</v>
      </c>
      <c r="N65" s="161"/>
    </row>
    <row r="66" spans="1:14" ht="15.75" x14ac:dyDescent="0.25">
      <c r="A66" s="142"/>
      <c r="B66" s="145"/>
      <c r="C66" s="148"/>
      <c r="D66" s="34" t="s">
        <v>27</v>
      </c>
      <c r="E66" s="35">
        <v>710.7</v>
      </c>
      <c r="F66" s="35">
        <v>1277.0999999999999</v>
      </c>
      <c r="G66" s="35">
        <v>1411.6</v>
      </c>
      <c r="H66" s="35"/>
      <c r="I66" s="35"/>
      <c r="J66" s="145"/>
      <c r="K66" s="151"/>
      <c r="L66" s="151"/>
      <c r="M66" s="151"/>
      <c r="N66" s="164"/>
    </row>
    <row r="67" spans="1:14" ht="15.75" x14ac:dyDescent="0.25">
      <c r="A67" s="142"/>
      <c r="B67" s="145"/>
      <c r="C67" s="148"/>
      <c r="D67" s="34" t="s">
        <v>67</v>
      </c>
      <c r="E67" s="35">
        <v>1991.9</v>
      </c>
      <c r="F67" s="35">
        <v>565.70000000000005</v>
      </c>
      <c r="G67" s="35">
        <v>565.70000000000005</v>
      </c>
      <c r="H67" s="35"/>
      <c r="I67" s="35"/>
      <c r="J67" s="145"/>
      <c r="K67" s="151"/>
      <c r="L67" s="151"/>
      <c r="M67" s="151"/>
      <c r="N67" s="164"/>
    </row>
    <row r="68" spans="1:14" ht="15.75" x14ac:dyDescent="0.25">
      <c r="A68" s="142"/>
      <c r="B68" s="145"/>
      <c r="C68" s="148"/>
      <c r="D68" s="34" t="s">
        <v>52</v>
      </c>
      <c r="E68" s="35">
        <v>967</v>
      </c>
      <c r="F68" s="35">
        <v>900</v>
      </c>
      <c r="G68" s="35">
        <v>765.5</v>
      </c>
      <c r="H68" s="35"/>
      <c r="I68" s="35"/>
      <c r="J68" s="145"/>
      <c r="K68" s="151"/>
      <c r="L68" s="151"/>
      <c r="M68" s="151"/>
      <c r="N68" s="164"/>
    </row>
    <row r="69" spans="1:14" ht="16.5" thickBot="1" x14ac:dyDescent="0.3">
      <c r="A69" s="143"/>
      <c r="B69" s="146"/>
      <c r="C69" s="149"/>
      <c r="D69" s="34" t="s">
        <v>29</v>
      </c>
      <c r="E69" s="35">
        <v>17.100000000000001</v>
      </c>
      <c r="F69" s="35">
        <v>70.3</v>
      </c>
      <c r="G69" s="35">
        <v>70.3</v>
      </c>
      <c r="H69" s="35">
        <v>308.3</v>
      </c>
      <c r="I69" s="35"/>
      <c r="J69" s="146"/>
      <c r="K69" s="152"/>
      <c r="L69" s="152"/>
      <c r="M69" s="152"/>
      <c r="N69" s="162"/>
    </row>
    <row r="70" spans="1:14" ht="31.5" customHeight="1" x14ac:dyDescent="0.25">
      <c r="A70" s="141" t="s">
        <v>77</v>
      </c>
      <c r="B70" s="144" t="s">
        <v>78</v>
      </c>
      <c r="C70" s="147" t="s">
        <v>168</v>
      </c>
      <c r="D70" s="27"/>
      <c r="E70" s="28">
        <f>SUM(E71:E75)</f>
        <v>672.5</v>
      </c>
      <c r="F70" s="28">
        <f>SUM(F71:F75)</f>
        <v>1217.8999999999999</v>
      </c>
      <c r="G70" s="28">
        <f>SUM(G71:G75)</f>
        <v>1256.3999999999999</v>
      </c>
      <c r="H70" s="28">
        <f>SUM(H71:H75)</f>
        <v>0</v>
      </c>
      <c r="I70" s="28">
        <f>SUM(I71:I75)</f>
        <v>0</v>
      </c>
      <c r="J70" s="26" t="s">
        <v>70</v>
      </c>
      <c r="K70" s="29" t="s">
        <v>71</v>
      </c>
      <c r="L70" s="40">
        <v>10344</v>
      </c>
      <c r="M70" s="30"/>
      <c r="N70" s="31"/>
    </row>
    <row r="71" spans="1:14" ht="15.75" x14ac:dyDescent="0.25">
      <c r="A71" s="142"/>
      <c r="B71" s="145"/>
      <c r="C71" s="148"/>
      <c r="D71" s="34" t="s">
        <v>52</v>
      </c>
      <c r="E71" s="35">
        <v>0</v>
      </c>
      <c r="F71" s="35">
        <v>650</v>
      </c>
      <c r="G71" s="35">
        <v>650</v>
      </c>
      <c r="H71" s="35">
        <v>0</v>
      </c>
      <c r="I71" s="35">
        <v>0</v>
      </c>
      <c r="J71" s="159" t="s">
        <v>72</v>
      </c>
      <c r="K71" s="160" t="s">
        <v>20</v>
      </c>
      <c r="L71" s="160">
        <v>100</v>
      </c>
      <c r="M71" s="160"/>
      <c r="N71" s="161"/>
    </row>
    <row r="72" spans="1:14" ht="15.75" x14ac:dyDescent="0.25">
      <c r="A72" s="142"/>
      <c r="B72" s="145"/>
      <c r="C72" s="148"/>
      <c r="D72" s="34" t="s">
        <v>27</v>
      </c>
      <c r="E72" s="35">
        <v>90</v>
      </c>
      <c r="F72" s="35">
        <v>20.3</v>
      </c>
      <c r="G72" s="35">
        <v>20.3</v>
      </c>
      <c r="H72" s="35"/>
      <c r="I72" s="35"/>
      <c r="J72" s="145"/>
      <c r="K72" s="151"/>
      <c r="L72" s="151"/>
      <c r="M72" s="151"/>
      <c r="N72" s="164"/>
    </row>
    <row r="73" spans="1:14" ht="15.75" x14ac:dyDescent="0.25">
      <c r="A73" s="142"/>
      <c r="B73" s="145"/>
      <c r="C73" s="148"/>
      <c r="D73" s="34" t="s">
        <v>29</v>
      </c>
      <c r="E73" s="35">
        <v>72.3</v>
      </c>
      <c r="F73" s="35">
        <v>108.3</v>
      </c>
      <c r="G73" s="35">
        <v>108.3</v>
      </c>
      <c r="H73" s="35"/>
      <c r="I73" s="35"/>
      <c r="J73" s="145"/>
      <c r="K73" s="151"/>
      <c r="L73" s="151"/>
      <c r="M73" s="151"/>
      <c r="N73" s="164"/>
    </row>
    <row r="74" spans="1:14" ht="15.75" x14ac:dyDescent="0.25">
      <c r="A74" s="142"/>
      <c r="B74" s="145"/>
      <c r="C74" s="148"/>
      <c r="D74" s="34" t="s">
        <v>31</v>
      </c>
      <c r="E74" s="35">
        <v>107</v>
      </c>
      <c r="F74" s="35">
        <v>35.5</v>
      </c>
      <c r="G74" s="35">
        <v>38.799999999999997</v>
      </c>
      <c r="H74" s="35"/>
      <c r="I74" s="35"/>
      <c r="J74" s="145"/>
      <c r="K74" s="151"/>
      <c r="L74" s="151"/>
      <c r="M74" s="151"/>
      <c r="N74" s="164"/>
    </row>
    <row r="75" spans="1:14" ht="16.5" thickBot="1" x14ac:dyDescent="0.3">
      <c r="A75" s="143"/>
      <c r="B75" s="146"/>
      <c r="C75" s="149"/>
      <c r="D75" s="34" t="s">
        <v>67</v>
      </c>
      <c r="E75" s="35">
        <v>403.2</v>
      </c>
      <c r="F75" s="35">
        <v>403.8</v>
      </c>
      <c r="G75" s="35">
        <v>439</v>
      </c>
      <c r="H75" s="35"/>
      <c r="I75" s="35"/>
      <c r="J75" s="146"/>
      <c r="K75" s="152"/>
      <c r="L75" s="152"/>
      <c r="M75" s="152"/>
      <c r="N75" s="162"/>
    </row>
    <row r="76" spans="1:14" ht="36.75" customHeight="1" x14ac:dyDescent="0.25">
      <c r="A76" s="141" t="s">
        <v>79</v>
      </c>
      <c r="B76" s="144" t="s">
        <v>80</v>
      </c>
      <c r="C76" s="147" t="s">
        <v>167</v>
      </c>
      <c r="D76" s="27"/>
      <c r="E76" s="28">
        <f>SUM(E77:E81)</f>
        <v>3439</v>
      </c>
      <c r="F76" s="28">
        <f>SUM(F77:F81)</f>
        <v>1276.5</v>
      </c>
      <c r="G76" s="28">
        <f>SUM(G77:G81)</f>
        <v>1276.5</v>
      </c>
      <c r="H76" s="28">
        <f>SUM(H77:H81)</f>
        <v>1947.5</v>
      </c>
      <c r="I76" s="28">
        <f>SUM(I77:I81)</f>
        <v>213.3</v>
      </c>
      <c r="J76" s="26" t="s">
        <v>70</v>
      </c>
      <c r="K76" s="29" t="s">
        <v>71</v>
      </c>
      <c r="L76" s="30">
        <v>0</v>
      </c>
      <c r="M76" s="30">
        <v>0</v>
      </c>
      <c r="N76" s="41">
        <v>197965</v>
      </c>
    </row>
    <row r="77" spans="1:14" ht="15.75" x14ac:dyDescent="0.25">
      <c r="A77" s="142"/>
      <c r="B77" s="145"/>
      <c r="C77" s="148"/>
      <c r="D77" s="34" t="s">
        <v>27</v>
      </c>
      <c r="E77" s="35">
        <v>170</v>
      </c>
      <c r="F77" s="35">
        <v>1223.3</v>
      </c>
      <c r="G77" s="35">
        <v>1223.3</v>
      </c>
      <c r="H77" s="35">
        <v>0</v>
      </c>
      <c r="I77" s="35">
        <v>0</v>
      </c>
      <c r="J77" s="159" t="s">
        <v>72</v>
      </c>
      <c r="K77" s="160" t="s">
        <v>20</v>
      </c>
      <c r="L77" s="171">
        <v>63</v>
      </c>
      <c r="M77" s="171">
        <v>96</v>
      </c>
      <c r="N77" s="172">
        <v>100</v>
      </c>
    </row>
    <row r="78" spans="1:14" ht="15.75" x14ac:dyDescent="0.25">
      <c r="A78" s="142"/>
      <c r="B78" s="145"/>
      <c r="C78" s="148"/>
      <c r="D78" s="34" t="s">
        <v>31</v>
      </c>
      <c r="E78" s="35">
        <v>400.6</v>
      </c>
      <c r="F78" s="35"/>
      <c r="G78" s="35"/>
      <c r="H78" s="35">
        <v>59.5</v>
      </c>
      <c r="I78" s="35">
        <v>13.3</v>
      </c>
      <c r="J78" s="145"/>
      <c r="K78" s="151"/>
      <c r="L78" s="136"/>
      <c r="M78" s="136"/>
      <c r="N78" s="139"/>
    </row>
    <row r="79" spans="1:14" ht="15.75" x14ac:dyDescent="0.25">
      <c r="A79" s="142"/>
      <c r="B79" s="145"/>
      <c r="C79" s="148"/>
      <c r="D79" s="34" t="s">
        <v>52</v>
      </c>
      <c r="E79" s="35">
        <v>800</v>
      </c>
      <c r="F79" s="35"/>
      <c r="G79" s="35"/>
      <c r="H79" s="35"/>
      <c r="I79" s="35"/>
      <c r="J79" s="145"/>
      <c r="K79" s="151"/>
      <c r="L79" s="136"/>
      <c r="M79" s="136"/>
      <c r="N79" s="139"/>
    </row>
    <row r="80" spans="1:14" ht="15.75" x14ac:dyDescent="0.25">
      <c r="A80" s="142"/>
      <c r="B80" s="145"/>
      <c r="C80" s="148"/>
      <c r="D80" s="34" t="s">
        <v>29</v>
      </c>
      <c r="E80" s="35">
        <v>46</v>
      </c>
      <c r="F80" s="35">
        <v>53.2</v>
      </c>
      <c r="G80" s="35">
        <v>53.2</v>
      </c>
      <c r="H80" s="35">
        <v>1150</v>
      </c>
      <c r="I80" s="35">
        <v>50</v>
      </c>
      <c r="J80" s="145"/>
      <c r="K80" s="151"/>
      <c r="L80" s="136"/>
      <c r="M80" s="136"/>
      <c r="N80" s="139"/>
    </row>
    <row r="81" spans="1:14" ht="16.5" thickBot="1" x14ac:dyDescent="0.3">
      <c r="A81" s="143"/>
      <c r="B81" s="146"/>
      <c r="C81" s="149"/>
      <c r="D81" s="34" t="s">
        <v>67</v>
      </c>
      <c r="E81" s="35">
        <v>2022.4</v>
      </c>
      <c r="F81" s="35"/>
      <c r="G81" s="35"/>
      <c r="H81" s="35">
        <v>738</v>
      </c>
      <c r="I81" s="35">
        <v>150</v>
      </c>
      <c r="J81" s="146"/>
      <c r="K81" s="152"/>
      <c r="L81" s="137"/>
      <c r="M81" s="137"/>
      <c r="N81" s="140"/>
    </row>
    <row r="82" spans="1:14" ht="23.25" customHeight="1" x14ac:dyDescent="0.25">
      <c r="A82" s="141" t="s">
        <v>81</v>
      </c>
      <c r="B82" s="144" t="s">
        <v>82</v>
      </c>
      <c r="C82" s="147" t="s">
        <v>169</v>
      </c>
      <c r="D82" s="27"/>
      <c r="E82" s="28">
        <f>SUM(E83:E87)</f>
        <v>2691</v>
      </c>
      <c r="F82" s="28">
        <f>SUM(F83:F87)</f>
        <v>833.5</v>
      </c>
      <c r="G82" s="28">
        <f>SUM(G83:G87)</f>
        <v>833.5</v>
      </c>
      <c r="H82" s="28">
        <f>SUM(H83:H87)</f>
        <v>0</v>
      </c>
      <c r="I82" s="28">
        <f>SUM(I83:I87)</f>
        <v>0</v>
      </c>
      <c r="J82" s="26" t="s">
        <v>72</v>
      </c>
      <c r="K82" s="29" t="s">
        <v>20</v>
      </c>
      <c r="L82" s="30">
        <v>100</v>
      </c>
      <c r="M82" s="30"/>
      <c r="N82" s="31"/>
    </row>
    <row r="83" spans="1:14" ht="19.5" customHeight="1" x14ac:dyDescent="0.25">
      <c r="A83" s="142"/>
      <c r="B83" s="145"/>
      <c r="C83" s="148"/>
      <c r="D83" s="34" t="s">
        <v>27</v>
      </c>
      <c r="E83" s="35">
        <v>0</v>
      </c>
      <c r="F83" s="35">
        <v>249.7</v>
      </c>
      <c r="G83" s="35">
        <v>249.7</v>
      </c>
      <c r="H83" s="35">
        <v>0</v>
      </c>
      <c r="I83" s="35">
        <v>0</v>
      </c>
      <c r="J83" s="159" t="s">
        <v>70</v>
      </c>
      <c r="K83" s="160" t="s">
        <v>71</v>
      </c>
      <c r="L83" s="182">
        <v>17961</v>
      </c>
      <c r="M83" s="160"/>
      <c r="N83" s="161"/>
    </row>
    <row r="84" spans="1:14" ht="15.75" x14ac:dyDescent="0.25">
      <c r="A84" s="142"/>
      <c r="B84" s="145"/>
      <c r="C84" s="148"/>
      <c r="D84" s="34" t="s">
        <v>52</v>
      </c>
      <c r="E84" s="35">
        <v>580</v>
      </c>
      <c r="F84" s="35">
        <v>250</v>
      </c>
      <c r="G84" s="35">
        <v>250</v>
      </c>
      <c r="H84" s="35"/>
      <c r="I84" s="35"/>
      <c r="J84" s="145"/>
      <c r="K84" s="151"/>
      <c r="L84" s="154"/>
      <c r="M84" s="151"/>
      <c r="N84" s="164"/>
    </row>
    <row r="85" spans="1:14" ht="15.75" x14ac:dyDescent="0.25">
      <c r="A85" s="142"/>
      <c r="B85" s="145"/>
      <c r="C85" s="148"/>
      <c r="D85" s="34" t="s">
        <v>29</v>
      </c>
      <c r="E85" s="35">
        <v>143.30000000000001</v>
      </c>
      <c r="F85" s="35">
        <v>108.3</v>
      </c>
      <c r="G85" s="35">
        <v>108.3</v>
      </c>
      <c r="H85" s="35"/>
      <c r="I85" s="35"/>
      <c r="J85" s="145"/>
      <c r="K85" s="151"/>
      <c r="L85" s="154"/>
      <c r="M85" s="151"/>
      <c r="N85" s="164"/>
    </row>
    <row r="86" spans="1:14" ht="15.75" x14ac:dyDescent="0.25">
      <c r="A86" s="142"/>
      <c r="B86" s="145"/>
      <c r="C86" s="148"/>
      <c r="D86" s="34" t="s">
        <v>31</v>
      </c>
      <c r="E86" s="35">
        <v>307.39999999999998</v>
      </c>
      <c r="F86" s="35">
        <v>20.8</v>
      </c>
      <c r="G86" s="35">
        <v>20.8</v>
      </c>
      <c r="H86" s="35"/>
      <c r="I86" s="35"/>
      <c r="J86" s="145"/>
      <c r="K86" s="151"/>
      <c r="L86" s="154"/>
      <c r="M86" s="151"/>
      <c r="N86" s="164"/>
    </row>
    <row r="87" spans="1:14" ht="16.5" thickBot="1" x14ac:dyDescent="0.3">
      <c r="A87" s="143"/>
      <c r="B87" s="146"/>
      <c r="C87" s="149"/>
      <c r="D87" s="34" t="s">
        <v>67</v>
      </c>
      <c r="E87" s="35">
        <v>1660.3</v>
      </c>
      <c r="F87" s="35">
        <v>204.7</v>
      </c>
      <c r="G87" s="35">
        <v>204.7</v>
      </c>
      <c r="H87" s="35"/>
      <c r="I87" s="35"/>
      <c r="J87" s="146"/>
      <c r="K87" s="152"/>
      <c r="L87" s="155"/>
      <c r="M87" s="152"/>
      <c r="N87" s="162"/>
    </row>
    <row r="88" spans="1:14" ht="63" x14ac:dyDescent="0.25">
      <c r="A88" s="141" t="s">
        <v>83</v>
      </c>
      <c r="B88" s="144" t="s">
        <v>84</v>
      </c>
      <c r="C88" s="147" t="s">
        <v>180</v>
      </c>
      <c r="D88" s="27"/>
      <c r="E88" s="28">
        <f>SUM(E89:E91)</f>
        <v>150</v>
      </c>
      <c r="F88" s="28">
        <f>SUM(F89:F91)</f>
        <v>104.8</v>
      </c>
      <c r="G88" s="28">
        <f>SUM(G89:G91)</f>
        <v>114.8</v>
      </c>
      <c r="H88" s="28">
        <f>SUM(H89:H91)</f>
        <v>150</v>
      </c>
      <c r="I88" s="28">
        <f>SUM(I89:I91)</f>
        <v>150</v>
      </c>
      <c r="J88" s="26" t="s">
        <v>86</v>
      </c>
      <c r="K88" s="29" t="s">
        <v>16</v>
      </c>
      <c r="L88" s="30">
        <v>1</v>
      </c>
      <c r="M88" s="30"/>
      <c r="N88" s="31"/>
    </row>
    <row r="89" spans="1:14" ht="31.5" x14ac:dyDescent="0.25">
      <c r="A89" s="142"/>
      <c r="B89" s="145"/>
      <c r="C89" s="148"/>
      <c r="D89" s="34" t="s">
        <v>29</v>
      </c>
      <c r="E89" s="35">
        <v>150</v>
      </c>
      <c r="F89" s="35">
        <v>104.8</v>
      </c>
      <c r="G89" s="35">
        <v>114.8</v>
      </c>
      <c r="H89" s="35">
        <v>150</v>
      </c>
      <c r="I89" s="35">
        <v>150</v>
      </c>
      <c r="J89" s="33" t="s">
        <v>157</v>
      </c>
      <c r="K89" s="36" t="s">
        <v>16</v>
      </c>
      <c r="L89" s="37">
        <v>1</v>
      </c>
      <c r="M89" s="37"/>
      <c r="N89" s="38"/>
    </row>
    <row r="90" spans="1:14" ht="47.25" x14ac:dyDescent="0.25">
      <c r="A90" s="142"/>
      <c r="B90" s="145"/>
      <c r="C90" s="148"/>
      <c r="D90" s="34"/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3" t="s">
        <v>87</v>
      </c>
      <c r="K90" s="36" t="s">
        <v>16</v>
      </c>
      <c r="L90" s="37">
        <v>1</v>
      </c>
      <c r="M90" s="37"/>
      <c r="N90" s="38"/>
    </row>
    <row r="91" spans="1:14" ht="28.5" customHeight="1" thickBot="1" x14ac:dyDescent="0.3">
      <c r="A91" s="143"/>
      <c r="B91" s="146"/>
      <c r="C91" s="149"/>
      <c r="D91" s="34"/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3" t="s">
        <v>88</v>
      </c>
      <c r="K91" s="36" t="s">
        <v>16</v>
      </c>
      <c r="L91" s="37"/>
      <c r="M91" s="37">
        <v>10</v>
      </c>
      <c r="N91" s="38">
        <v>10</v>
      </c>
    </row>
    <row r="92" spans="1:14" ht="32.25" thickBot="1" x14ac:dyDescent="0.3">
      <c r="A92" s="61" t="s">
        <v>89</v>
      </c>
      <c r="B92" s="25" t="s">
        <v>90</v>
      </c>
      <c r="C92" s="66" t="s">
        <v>158</v>
      </c>
      <c r="D92" s="27" t="s">
        <v>29</v>
      </c>
      <c r="E92" s="39">
        <v>0</v>
      </c>
      <c r="F92" s="113">
        <v>500</v>
      </c>
      <c r="G92" s="113">
        <v>50</v>
      </c>
      <c r="H92" s="89">
        <v>850</v>
      </c>
      <c r="I92" s="89">
        <v>50</v>
      </c>
      <c r="J92" s="116" t="s">
        <v>194</v>
      </c>
      <c r="K92" s="117" t="s">
        <v>193</v>
      </c>
      <c r="L92" s="118">
        <v>5</v>
      </c>
      <c r="M92" s="119">
        <v>95</v>
      </c>
      <c r="N92" s="120">
        <v>100</v>
      </c>
    </row>
    <row r="93" spans="1:14" ht="35.25" customHeight="1" x14ac:dyDescent="0.25">
      <c r="A93" s="141" t="s">
        <v>91</v>
      </c>
      <c r="B93" s="144" t="s">
        <v>92</v>
      </c>
      <c r="C93" s="147" t="s">
        <v>158</v>
      </c>
      <c r="D93" s="27"/>
      <c r="E93" s="28">
        <f>SUM(E94:E96)</f>
        <v>350</v>
      </c>
      <c r="F93" s="86">
        <f>SUM(F94:F96)</f>
        <v>350</v>
      </c>
      <c r="G93" s="86">
        <f>SUM(G94:G96)</f>
        <v>712.1</v>
      </c>
      <c r="H93" s="86">
        <f>SUM(H94:H96)</f>
        <v>64.400000000000006</v>
      </c>
      <c r="I93" s="86">
        <f>SUM(I94:I96)</f>
        <v>0</v>
      </c>
      <c r="J93" s="144" t="s">
        <v>70</v>
      </c>
      <c r="K93" s="150" t="s">
        <v>93</v>
      </c>
      <c r="L93" s="173">
        <v>2371</v>
      </c>
      <c r="M93" s="176">
        <v>281</v>
      </c>
      <c r="N93" s="179"/>
    </row>
    <row r="94" spans="1:14" ht="15.75" x14ac:dyDescent="0.25">
      <c r="A94" s="142"/>
      <c r="B94" s="145"/>
      <c r="C94" s="148"/>
      <c r="D94" s="34" t="s">
        <v>27</v>
      </c>
      <c r="E94" s="35">
        <v>0</v>
      </c>
      <c r="F94" s="35">
        <v>350</v>
      </c>
      <c r="G94" s="35">
        <v>25.5</v>
      </c>
      <c r="H94" s="35">
        <v>0</v>
      </c>
      <c r="I94" s="35">
        <v>0</v>
      </c>
      <c r="J94" s="145"/>
      <c r="K94" s="151"/>
      <c r="L94" s="174"/>
      <c r="M94" s="177"/>
      <c r="N94" s="180"/>
    </row>
    <row r="95" spans="1:14" ht="15.75" x14ac:dyDescent="0.25">
      <c r="A95" s="142"/>
      <c r="B95" s="145"/>
      <c r="C95" s="148"/>
      <c r="D95" s="34" t="s">
        <v>52</v>
      </c>
      <c r="E95" s="35"/>
      <c r="F95" s="35"/>
      <c r="G95" s="35">
        <v>551.5</v>
      </c>
      <c r="H95" s="35"/>
      <c r="I95" s="35"/>
      <c r="J95" s="145"/>
      <c r="K95" s="151"/>
      <c r="L95" s="174"/>
      <c r="M95" s="177"/>
      <c r="N95" s="180"/>
    </row>
    <row r="96" spans="1:14" ht="21.75" customHeight="1" thickBot="1" x14ac:dyDescent="0.3">
      <c r="A96" s="143"/>
      <c r="B96" s="146"/>
      <c r="C96" s="149"/>
      <c r="D96" s="34" t="s">
        <v>29</v>
      </c>
      <c r="E96" s="35">
        <v>350</v>
      </c>
      <c r="F96" s="35"/>
      <c r="G96" s="35">
        <v>135.1</v>
      </c>
      <c r="H96" s="121">
        <v>64.400000000000006</v>
      </c>
      <c r="I96" s="115">
        <v>0</v>
      </c>
      <c r="J96" s="146"/>
      <c r="K96" s="152"/>
      <c r="L96" s="175"/>
      <c r="M96" s="178"/>
      <c r="N96" s="181"/>
    </row>
    <row r="97" spans="1:14" ht="42" customHeight="1" thickBot="1" x14ac:dyDescent="0.3">
      <c r="A97" s="59" t="s">
        <v>94</v>
      </c>
      <c r="B97" s="14" t="s">
        <v>95</v>
      </c>
      <c r="C97" s="65"/>
      <c r="D97" s="16"/>
      <c r="E97" s="17">
        <f>E98+E141+E146</f>
        <v>16091.2</v>
      </c>
      <c r="F97" s="17">
        <f>F98+F141+F146</f>
        <v>9908.1</v>
      </c>
      <c r="G97" s="17">
        <f>G98+G141+G146</f>
        <v>12013.8</v>
      </c>
      <c r="H97" s="17">
        <f>H98+H141+H146</f>
        <v>11292.2</v>
      </c>
      <c r="I97" s="17">
        <f>I98+I141+I146</f>
        <v>10523.1</v>
      </c>
      <c r="J97" s="15" t="s">
        <v>96</v>
      </c>
      <c r="K97" s="18" t="s">
        <v>42</v>
      </c>
      <c r="L97" s="19">
        <v>1</v>
      </c>
      <c r="M97" s="19">
        <v>2</v>
      </c>
      <c r="N97" s="20">
        <v>2</v>
      </c>
    </row>
    <row r="98" spans="1:14" ht="32.25" thickBot="1" x14ac:dyDescent="0.3">
      <c r="A98" s="60" t="s">
        <v>97</v>
      </c>
      <c r="B98" s="21" t="s">
        <v>98</v>
      </c>
      <c r="C98" s="64"/>
      <c r="D98" s="23"/>
      <c r="E98" s="24">
        <f>E99+E103+E107+E111+E112+E116+E119+E126+E131+E134+E138</f>
        <v>14200.2</v>
      </c>
      <c r="F98" s="24">
        <f>F99+F103+F107+F111+F112+F116+F119+F126+F131+F134+F138</f>
        <v>8853.9</v>
      </c>
      <c r="G98" s="24">
        <f>G99+G103+G107+G111+G112+G116+G119+G126+G131+G134+G138</f>
        <v>10599.3</v>
      </c>
      <c r="H98" s="24">
        <f>H99+H103+H107+H111+H112+H116+H119+H126+H131+H134+H138</f>
        <v>9192.2000000000007</v>
      </c>
      <c r="I98" s="24">
        <f>I99+I103+I107+I111+I112+I116+I119+I126+I131+I134+I138</f>
        <v>8223.1</v>
      </c>
      <c r="J98" s="132"/>
      <c r="K98" s="133"/>
      <c r="L98" s="133"/>
      <c r="M98" s="133"/>
      <c r="N98" s="134"/>
    </row>
    <row r="99" spans="1:14" ht="37.5" customHeight="1" x14ac:dyDescent="0.25">
      <c r="A99" s="141" t="s">
        <v>99</v>
      </c>
      <c r="B99" s="144" t="s">
        <v>100</v>
      </c>
      <c r="C99" s="147" t="s">
        <v>154</v>
      </c>
      <c r="D99" s="27"/>
      <c r="E99" s="28">
        <f>SUM(E100:E102)</f>
        <v>3927.8</v>
      </c>
      <c r="F99" s="28">
        <f>SUM(F100:F102)</f>
        <v>2411.8000000000002</v>
      </c>
      <c r="G99" s="28">
        <f>SUM(G100:G102)</f>
        <v>2643.4000000000005</v>
      </c>
      <c r="H99" s="28">
        <f>SUM(H100:H102)</f>
        <v>4300</v>
      </c>
      <c r="I99" s="28">
        <f>SUM(I100:I102)</f>
        <v>4700</v>
      </c>
      <c r="J99" s="26" t="s">
        <v>101</v>
      </c>
      <c r="K99" s="29" t="s">
        <v>20</v>
      </c>
      <c r="L99" s="30">
        <v>100</v>
      </c>
      <c r="M99" s="30">
        <v>100</v>
      </c>
      <c r="N99" s="31">
        <v>100</v>
      </c>
    </row>
    <row r="100" spans="1:14" ht="41.25" customHeight="1" x14ac:dyDescent="0.25">
      <c r="A100" s="142"/>
      <c r="B100" s="145"/>
      <c r="C100" s="148"/>
      <c r="D100" s="34" t="s">
        <v>29</v>
      </c>
      <c r="E100" s="35">
        <v>0</v>
      </c>
      <c r="F100" s="35">
        <v>241</v>
      </c>
      <c r="G100" s="128">
        <v>529.20000000000005</v>
      </c>
      <c r="H100" s="122">
        <v>1200</v>
      </c>
      <c r="I100" s="122">
        <v>1600</v>
      </c>
      <c r="J100" s="159" t="s">
        <v>102</v>
      </c>
      <c r="K100" s="160" t="s">
        <v>20</v>
      </c>
      <c r="L100" s="171">
        <v>100</v>
      </c>
      <c r="M100" s="171">
        <v>100</v>
      </c>
      <c r="N100" s="172">
        <v>100</v>
      </c>
    </row>
    <row r="101" spans="1:14" ht="15.75" x14ac:dyDescent="0.25">
      <c r="A101" s="142"/>
      <c r="B101" s="145"/>
      <c r="C101" s="148"/>
      <c r="D101" s="34" t="s">
        <v>32</v>
      </c>
      <c r="E101" s="35">
        <v>2546.5</v>
      </c>
      <c r="F101" s="35">
        <v>1750</v>
      </c>
      <c r="G101" s="35">
        <v>1693.4</v>
      </c>
      <c r="H101" s="35">
        <v>3100</v>
      </c>
      <c r="I101" s="35">
        <v>3100</v>
      </c>
      <c r="J101" s="145"/>
      <c r="K101" s="151"/>
      <c r="L101" s="136"/>
      <c r="M101" s="136"/>
      <c r="N101" s="139"/>
    </row>
    <row r="102" spans="1:14" ht="16.5" thickBot="1" x14ac:dyDescent="0.3">
      <c r="A102" s="143"/>
      <c r="B102" s="146"/>
      <c r="C102" s="149"/>
      <c r="D102" s="34" t="s">
        <v>27</v>
      </c>
      <c r="E102" s="35">
        <v>1381.3</v>
      </c>
      <c r="F102" s="35">
        <v>420.8</v>
      </c>
      <c r="G102" s="35">
        <v>420.8</v>
      </c>
      <c r="H102" s="35"/>
      <c r="I102" s="35"/>
      <c r="J102" s="146"/>
      <c r="K102" s="152"/>
      <c r="L102" s="137"/>
      <c r="M102" s="137"/>
      <c r="N102" s="140"/>
    </row>
    <row r="103" spans="1:14" ht="33.75" customHeight="1" x14ac:dyDescent="0.25">
      <c r="A103" s="141" t="s">
        <v>103</v>
      </c>
      <c r="B103" s="144" t="s">
        <v>104</v>
      </c>
      <c r="C103" s="147" t="s">
        <v>206</v>
      </c>
      <c r="D103" s="27"/>
      <c r="E103" s="28">
        <f>SUM(E104:E106)</f>
        <v>0</v>
      </c>
      <c r="F103" s="28">
        <f>SUM(F104:F106)</f>
        <v>1645.9</v>
      </c>
      <c r="G103" s="28">
        <f>SUM(G104:G106)</f>
        <v>2170.1</v>
      </c>
      <c r="H103" s="28">
        <f>SUM(H104:H106)</f>
        <v>2606.2000000000003</v>
      </c>
      <c r="I103" s="28">
        <f>SUM(I104:I106)</f>
        <v>1923.1</v>
      </c>
      <c r="J103" s="26" t="s">
        <v>105</v>
      </c>
      <c r="K103" s="29" t="s">
        <v>20</v>
      </c>
      <c r="L103" s="30">
        <v>35</v>
      </c>
      <c r="M103" s="30">
        <v>65</v>
      </c>
      <c r="N103" s="31">
        <v>100</v>
      </c>
    </row>
    <row r="104" spans="1:14" ht="15.75" x14ac:dyDescent="0.25">
      <c r="A104" s="142"/>
      <c r="B104" s="145"/>
      <c r="C104" s="148"/>
      <c r="D104" s="34" t="s">
        <v>29</v>
      </c>
      <c r="E104" s="35">
        <v>0</v>
      </c>
      <c r="F104" s="35">
        <v>0</v>
      </c>
      <c r="G104" s="35">
        <v>524.20000000000005</v>
      </c>
      <c r="H104" s="35">
        <v>1788.3</v>
      </c>
      <c r="I104" s="35">
        <v>1108.5</v>
      </c>
      <c r="J104" s="159" t="s">
        <v>106</v>
      </c>
      <c r="K104" s="160" t="s">
        <v>16</v>
      </c>
      <c r="L104" s="160"/>
      <c r="M104" s="160"/>
      <c r="N104" s="172">
        <v>1</v>
      </c>
    </row>
    <row r="105" spans="1:14" ht="15.75" x14ac:dyDescent="0.25">
      <c r="A105" s="142"/>
      <c r="B105" s="145"/>
      <c r="C105" s="148"/>
      <c r="D105" s="34" t="s">
        <v>67</v>
      </c>
      <c r="E105" s="35"/>
      <c r="F105" s="35">
        <v>1286</v>
      </c>
      <c r="G105" s="35">
        <v>1286</v>
      </c>
      <c r="H105" s="35">
        <v>752</v>
      </c>
      <c r="I105" s="35">
        <v>748.6</v>
      </c>
      <c r="J105" s="145"/>
      <c r="K105" s="151"/>
      <c r="L105" s="151"/>
      <c r="M105" s="151"/>
      <c r="N105" s="139"/>
    </row>
    <row r="106" spans="1:14" ht="16.5" thickBot="1" x14ac:dyDescent="0.3">
      <c r="A106" s="143"/>
      <c r="B106" s="146"/>
      <c r="C106" s="149"/>
      <c r="D106" s="34" t="s">
        <v>31</v>
      </c>
      <c r="E106" s="35"/>
      <c r="F106" s="35">
        <v>359.9</v>
      </c>
      <c r="G106" s="35">
        <v>359.9</v>
      </c>
      <c r="H106" s="35">
        <v>65.900000000000006</v>
      </c>
      <c r="I106" s="35">
        <v>66</v>
      </c>
      <c r="J106" s="146"/>
      <c r="K106" s="152"/>
      <c r="L106" s="152"/>
      <c r="M106" s="152"/>
      <c r="N106" s="140"/>
    </row>
    <row r="107" spans="1:14" ht="15.75" x14ac:dyDescent="0.25">
      <c r="A107" s="141" t="s">
        <v>107</v>
      </c>
      <c r="B107" s="144" t="s">
        <v>108</v>
      </c>
      <c r="C107" s="147" t="s">
        <v>207</v>
      </c>
      <c r="D107" s="27"/>
      <c r="E107" s="28">
        <f>SUM(E109:E110)</f>
        <v>1</v>
      </c>
      <c r="F107" s="28">
        <f>SUM(F109:F110)</f>
        <v>250</v>
      </c>
      <c r="G107" s="28">
        <f>SUM(G108:G110)</f>
        <v>664.6</v>
      </c>
      <c r="H107" s="28">
        <f>SUM(H109:H110)</f>
        <v>100</v>
      </c>
      <c r="I107" s="28">
        <f>SUM(I109:I110)</f>
        <v>0</v>
      </c>
      <c r="J107" s="144" t="s">
        <v>109</v>
      </c>
      <c r="K107" s="150" t="s">
        <v>20</v>
      </c>
      <c r="L107" s="135">
        <v>75</v>
      </c>
      <c r="M107" s="135">
        <v>100</v>
      </c>
      <c r="N107" s="163"/>
    </row>
    <row r="108" spans="1:14" ht="15.75" x14ac:dyDescent="0.25">
      <c r="A108" s="142"/>
      <c r="B108" s="145"/>
      <c r="C108" s="148"/>
      <c r="D108" s="129" t="s">
        <v>204</v>
      </c>
      <c r="E108" s="130"/>
      <c r="F108" s="130"/>
      <c r="G108" s="130">
        <v>660</v>
      </c>
      <c r="H108" s="130"/>
      <c r="I108" s="130"/>
      <c r="J108" s="145"/>
      <c r="K108" s="151"/>
      <c r="L108" s="136"/>
      <c r="M108" s="136"/>
      <c r="N108" s="164"/>
    </row>
    <row r="109" spans="1:14" ht="15.75" x14ac:dyDescent="0.25">
      <c r="A109" s="142"/>
      <c r="B109" s="145"/>
      <c r="C109" s="148"/>
      <c r="D109" s="34" t="s">
        <v>32</v>
      </c>
      <c r="E109" s="35">
        <v>0</v>
      </c>
      <c r="F109" s="35">
        <v>250</v>
      </c>
      <c r="G109" s="35">
        <v>0</v>
      </c>
      <c r="H109" s="35">
        <v>0</v>
      </c>
      <c r="I109" s="35">
        <v>0</v>
      </c>
      <c r="J109" s="145"/>
      <c r="K109" s="151"/>
      <c r="L109" s="136"/>
      <c r="M109" s="136"/>
      <c r="N109" s="164"/>
    </row>
    <row r="110" spans="1:14" ht="15" customHeight="1" thickBot="1" x14ac:dyDescent="0.3">
      <c r="A110" s="143"/>
      <c r="B110" s="146"/>
      <c r="C110" s="149"/>
      <c r="D110" s="34" t="s">
        <v>29</v>
      </c>
      <c r="E110" s="35">
        <v>1</v>
      </c>
      <c r="F110" s="35">
        <v>0</v>
      </c>
      <c r="G110" s="35">
        <v>4.5999999999999996</v>
      </c>
      <c r="H110" s="35">
        <v>100</v>
      </c>
      <c r="I110" s="35">
        <v>0</v>
      </c>
      <c r="J110" s="146"/>
      <c r="K110" s="152"/>
      <c r="L110" s="137"/>
      <c r="M110" s="137"/>
      <c r="N110" s="162"/>
    </row>
    <row r="111" spans="1:14" ht="48" hidden="1" thickBot="1" x14ac:dyDescent="0.3">
      <c r="A111" s="61" t="s">
        <v>110</v>
      </c>
      <c r="B111" s="25" t="s">
        <v>111</v>
      </c>
      <c r="C111" s="63" t="s">
        <v>156</v>
      </c>
      <c r="D111" s="27"/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26"/>
      <c r="K111" s="29"/>
      <c r="L111" s="30"/>
      <c r="M111" s="30"/>
      <c r="N111" s="31"/>
    </row>
    <row r="112" spans="1:14" ht="25.5" customHeight="1" x14ac:dyDescent="0.25">
      <c r="A112" s="141" t="s">
        <v>112</v>
      </c>
      <c r="B112" s="144" t="s">
        <v>113</v>
      </c>
      <c r="C112" s="147" t="s">
        <v>169</v>
      </c>
      <c r="D112" s="27"/>
      <c r="E112" s="28">
        <f>SUM(E113:E115)</f>
        <v>1058.3</v>
      </c>
      <c r="F112" s="28">
        <f>SUM(F113:F115)</f>
        <v>576.9</v>
      </c>
      <c r="G112" s="28">
        <f>SUM(G113:G115)</f>
        <v>576.9</v>
      </c>
      <c r="H112" s="28">
        <f>SUM(H113:H115)</f>
        <v>0</v>
      </c>
      <c r="I112" s="28">
        <f>SUM(I113:I115)</f>
        <v>0</v>
      </c>
      <c r="J112" s="26" t="s">
        <v>72</v>
      </c>
      <c r="K112" s="29" t="s">
        <v>20</v>
      </c>
      <c r="L112" s="30">
        <v>100</v>
      </c>
      <c r="M112" s="30"/>
      <c r="N112" s="31"/>
    </row>
    <row r="113" spans="1:14" ht="22.5" customHeight="1" x14ac:dyDescent="0.25">
      <c r="A113" s="142"/>
      <c r="B113" s="145"/>
      <c r="C113" s="148"/>
      <c r="D113" s="34" t="s">
        <v>27</v>
      </c>
      <c r="E113" s="35">
        <v>573.70000000000005</v>
      </c>
      <c r="F113" s="35">
        <v>5.9</v>
      </c>
      <c r="G113" s="35">
        <v>5.9</v>
      </c>
      <c r="H113" s="35">
        <v>0</v>
      </c>
      <c r="I113" s="35">
        <v>0</v>
      </c>
      <c r="J113" s="159" t="s">
        <v>114</v>
      </c>
      <c r="K113" s="160" t="s">
        <v>16</v>
      </c>
      <c r="L113" s="171">
        <v>2</v>
      </c>
      <c r="M113" s="160"/>
      <c r="N113" s="161"/>
    </row>
    <row r="114" spans="1:14" ht="15.75" x14ac:dyDescent="0.25">
      <c r="A114" s="142"/>
      <c r="B114" s="145"/>
      <c r="C114" s="148"/>
      <c r="D114" s="34" t="s">
        <v>67</v>
      </c>
      <c r="E114" s="35">
        <v>442.8</v>
      </c>
      <c r="F114" s="35">
        <v>571</v>
      </c>
      <c r="G114" s="35">
        <v>571</v>
      </c>
      <c r="H114" s="35"/>
      <c r="I114" s="35"/>
      <c r="J114" s="145"/>
      <c r="K114" s="151"/>
      <c r="L114" s="136"/>
      <c r="M114" s="151"/>
      <c r="N114" s="164"/>
    </row>
    <row r="115" spans="1:14" ht="16.5" thickBot="1" x14ac:dyDescent="0.3">
      <c r="A115" s="143"/>
      <c r="B115" s="146"/>
      <c r="C115" s="149"/>
      <c r="D115" s="34" t="s">
        <v>32</v>
      </c>
      <c r="E115" s="35">
        <v>41.8</v>
      </c>
      <c r="F115" s="35"/>
      <c r="G115" s="35"/>
      <c r="H115" s="35"/>
      <c r="I115" s="35"/>
      <c r="J115" s="146"/>
      <c r="K115" s="152"/>
      <c r="L115" s="137"/>
      <c r="M115" s="152"/>
      <c r="N115" s="162"/>
    </row>
    <row r="116" spans="1:14" ht="36.75" customHeight="1" x14ac:dyDescent="0.25">
      <c r="A116" s="141" t="s">
        <v>115</v>
      </c>
      <c r="B116" s="144" t="s">
        <v>116</v>
      </c>
      <c r="C116" s="147" t="s">
        <v>208</v>
      </c>
      <c r="D116" s="27"/>
      <c r="E116" s="28">
        <f>SUM(E117:E118)</f>
        <v>139</v>
      </c>
      <c r="F116" s="28">
        <f>SUM(F117:F118)</f>
        <v>28.2</v>
      </c>
      <c r="G116" s="28">
        <f>SUM(G117:G118)</f>
        <v>8.1999999999999993</v>
      </c>
      <c r="H116" s="28">
        <f>SUM(H117:H118)</f>
        <v>0</v>
      </c>
      <c r="I116" s="28">
        <f>SUM(I117:I118)</f>
        <v>0</v>
      </c>
      <c r="J116" s="144" t="s">
        <v>117</v>
      </c>
      <c r="K116" s="150" t="s">
        <v>16</v>
      </c>
      <c r="L116" s="150">
        <v>1</v>
      </c>
      <c r="M116" s="150"/>
      <c r="N116" s="163"/>
    </row>
    <row r="117" spans="1:14" ht="15.75" x14ac:dyDescent="0.25">
      <c r="A117" s="142"/>
      <c r="B117" s="145"/>
      <c r="C117" s="148"/>
      <c r="D117" s="34" t="s">
        <v>29</v>
      </c>
      <c r="E117" s="35">
        <v>85.8</v>
      </c>
      <c r="F117" s="35">
        <v>13.2</v>
      </c>
      <c r="G117" s="35">
        <v>2.2000000000000002</v>
      </c>
      <c r="H117" s="35">
        <v>0</v>
      </c>
      <c r="I117" s="35">
        <v>0</v>
      </c>
      <c r="J117" s="145"/>
      <c r="K117" s="151"/>
      <c r="L117" s="151"/>
      <c r="M117" s="151"/>
      <c r="N117" s="164"/>
    </row>
    <row r="118" spans="1:14" ht="16.5" thickBot="1" x14ac:dyDescent="0.3">
      <c r="A118" s="143"/>
      <c r="B118" s="146"/>
      <c r="C118" s="149"/>
      <c r="D118" s="34" t="s">
        <v>27</v>
      </c>
      <c r="E118" s="35">
        <v>53.2</v>
      </c>
      <c r="F118" s="35">
        <v>15</v>
      </c>
      <c r="G118" s="35">
        <v>6</v>
      </c>
      <c r="H118" s="35">
        <v>0</v>
      </c>
      <c r="I118" s="35">
        <v>0</v>
      </c>
      <c r="J118" s="146"/>
      <c r="K118" s="152"/>
      <c r="L118" s="152"/>
      <c r="M118" s="152"/>
      <c r="N118" s="162"/>
    </row>
    <row r="119" spans="1:14" ht="32.25" customHeight="1" x14ac:dyDescent="0.25">
      <c r="A119" s="141" t="s">
        <v>118</v>
      </c>
      <c r="B119" s="144" t="s">
        <v>119</v>
      </c>
      <c r="C119" s="147" t="s">
        <v>207</v>
      </c>
      <c r="D119" s="27"/>
      <c r="E119" s="28">
        <f>SUM(E120:E125)</f>
        <v>1386.8</v>
      </c>
      <c r="F119" s="86">
        <f>SUM(F120:F125)</f>
        <v>2227.7000000000003</v>
      </c>
      <c r="G119" s="86">
        <f>SUM(G120:G125)</f>
        <v>2726.7000000000003</v>
      </c>
      <c r="H119" s="86">
        <f>SUM(H120:H125)</f>
        <v>1686</v>
      </c>
      <c r="I119" s="86">
        <f>SUM(I120:I125)</f>
        <v>1100</v>
      </c>
      <c r="J119" s="26" t="s">
        <v>120</v>
      </c>
      <c r="K119" s="29" t="s">
        <v>16</v>
      </c>
      <c r="L119" s="87">
        <v>1</v>
      </c>
      <c r="M119" s="87">
        <v>1</v>
      </c>
      <c r="N119" s="88">
        <v>1</v>
      </c>
    </row>
    <row r="120" spans="1:14" ht="15.75" x14ac:dyDescent="0.25">
      <c r="A120" s="142"/>
      <c r="B120" s="145"/>
      <c r="C120" s="148"/>
      <c r="D120" s="34" t="s">
        <v>52</v>
      </c>
      <c r="E120" s="35">
        <v>0</v>
      </c>
      <c r="F120" s="35">
        <v>644</v>
      </c>
      <c r="G120" s="35">
        <v>404</v>
      </c>
      <c r="H120" s="35">
        <v>0</v>
      </c>
      <c r="I120" s="35">
        <v>0</v>
      </c>
      <c r="J120" s="159" t="s">
        <v>72</v>
      </c>
      <c r="K120" s="160" t="s">
        <v>20</v>
      </c>
      <c r="L120" s="165">
        <v>78</v>
      </c>
      <c r="M120" s="165">
        <v>100</v>
      </c>
      <c r="N120" s="168">
        <v>0</v>
      </c>
    </row>
    <row r="121" spans="1:14" ht="15.75" x14ac:dyDescent="0.25">
      <c r="A121" s="142"/>
      <c r="B121" s="145"/>
      <c r="C121" s="148"/>
      <c r="D121" s="34" t="s">
        <v>27</v>
      </c>
      <c r="E121" s="35">
        <v>381</v>
      </c>
      <c r="F121" s="35">
        <v>25.1</v>
      </c>
      <c r="G121" s="35">
        <v>265.10000000000002</v>
      </c>
      <c r="H121" s="35"/>
      <c r="I121" s="35"/>
      <c r="J121" s="145"/>
      <c r="K121" s="151"/>
      <c r="L121" s="166"/>
      <c r="M121" s="166"/>
      <c r="N121" s="169"/>
    </row>
    <row r="122" spans="1:14" ht="15.75" x14ac:dyDescent="0.25">
      <c r="A122" s="142"/>
      <c r="B122" s="145"/>
      <c r="C122" s="148"/>
      <c r="D122" s="34" t="s">
        <v>32</v>
      </c>
      <c r="E122" s="35"/>
      <c r="F122" s="35">
        <v>300</v>
      </c>
      <c r="G122" s="35">
        <v>300</v>
      </c>
      <c r="H122" s="35"/>
      <c r="I122" s="35"/>
      <c r="J122" s="145"/>
      <c r="K122" s="151"/>
      <c r="L122" s="166"/>
      <c r="M122" s="166"/>
      <c r="N122" s="169"/>
    </row>
    <row r="123" spans="1:14" ht="15.75" x14ac:dyDescent="0.25">
      <c r="A123" s="142"/>
      <c r="B123" s="145"/>
      <c r="C123" s="148"/>
      <c r="D123" s="34" t="s">
        <v>31</v>
      </c>
      <c r="E123" s="35">
        <v>350.3</v>
      </c>
      <c r="F123" s="35">
        <v>350.3</v>
      </c>
      <c r="G123" s="35">
        <v>350.3</v>
      </c>
      <c r="H123" s="35"/>
      <c r="I123" s="35"/>
      <c r="J123" s="145"/>
      <c r="K123" s="151"/>
      <c r="L123" s="166"/>
      <c r="M123" s="166"/>
      <c r="N123" s="169"/>
    </row>
    <row r="124" spans="1:14" ht="15.75" x14ac:dyDescent="0.25">
      <c r="A124" s="142"/>
      <c r="B124" s="145"/>
      <c r="C124" s="148"/>
      <c r="D124" s="34" t="s">
        <v>67</v>
      </c>
      <c r="E124" s="35">
        <v>500</v>
      </c>
      <c r="F124" s="35">
        <v>900</v>
      </c>
      <c r="G124" s="35">
        <v>1200</v>
      </c>
      <c r="H124" s="35">
        <v>786</v>
      </c>
      <c r="I124" s="35"/>
      <c r="J124" s="145"/>
      <c r="K124" s="151"/>
      <c r="L124" s="166"/>
      <c r="M124" s="166"/>
      <c r="N124" s="169"/>
    </row>
    <row r="125" spans="1:14" ht="16.5" thickBot="1" x14ac:dyDescent="0.3">
      <c r="A125" s="143"/>
      <c r="B125" s="146"/>
      <c r="C125" s="149"/>
      <c r="D125" s="34" t="s">
        <v>29</v>
      </c>
      <c r="E125" s="35">
        <v>155.5</v>
      </c>
      <c r="F125" s="35">
        <v>8.3000000000000007</v>
      </c>
      <c r="G125" s="35">
        <v>207.3</v>
      </c>
      <c r="H125" s="35">
        <v>900</v>
      </c>
      <c r="I125" s="35">
        <v>1100</v>
      </c>
      <c r="J125" s="146"/>
      <c r="K125" s="152"/>
      <c r="L125" s="167"/>
      <c r="M125" s="167"/>
      <c r="N125" s="170"/>
    </row>
    <row r="126" spans="1:14" ht="24" customHeight="1" x14ac:dyDescent="0.25">
      <c r="A126" s="141" t="s">
        <v>121</v>
      </c>
      <c r="B126" s="144" t="s">
        <v>122</v>
      </c>
      <c r="C126" s="147" t="s">
        <v>169</v>
      </c>
      <c r="D126" s="27"/>
      <c r="E126" s="28">
        <f>SUM(E127:E130)</f>
        <v>1574.6</v>
      </c>
      <c r="F126" s="28">
        <f>SUM(F127:F130)</f>
        <v>485</v>
      </c>
      <c r="G126" s="28">
        <f>SUM(G127:G130)</f>
        <v>485</v>
      </c>
      <c r="H126" s="28">
        <f>SUM(H127:H130)</f>
        <v>0</v>
      </c>
      <c r="I126" s="28">
        <f>SUM(I127:I130)</f>
        <v>0</v>
      </c>
      <c r="J126" s="144" t="s">
        <v>66</v>
      </c>
      <c r="K126" s="150" t="s">
        <v>16</v>
      </c>
      <c r="L126" s="135">
        <v>1</v>
      </c>
      <c r="M126" s="150"/>
      <c r="N126" s="163"/>
    </row>
    <row r="127" spans="1:14" ht="15.75" x14ac:dyDescent="0.25">
      <c r="A127" s="142"/>
      <c r="B127" s="145"/>
      <c r="C127" s="148"/>
      <c r="D127" s="34" t="s">
        <v>27</v>
      </c>
      <c r="E127" s="35">
        <v>38.6</v>
      </c>
      <c r="F127" s="35">
        <v>110</v>
      </c>
      <c r="G127" s="35">
        <v>110</v>
      </c>
      <c r="H127" s="35">
        <v>0</v>
      </c>
      <c r="I127" s="35">
        <v>0</v>
      </c>
      <c r="J127" s="145"/>
      <c r="K127" s="151"/>
      <c r="L127" s="136"/>
      <c r="M127" s="151"/>
      <c r="N127" s="164"/>
    </row>
    <row r="128" spans="1:14" ht="15.75" x14ac:dyDescent="0.25">
      <c r="A128" s="142"/>
      <c r="B128" s="145"/>
      <c r="C128" s="148"/>
      <c r="D128" s="34" t="s">
        <v>29</v>
      </c>
      <c r="E128" s="35">
        <v>160</v>
      </c>
      <c r="F128" s="35">
        <v>0</v>
      </c>
      <c r="G128" s="35">
        <v>0</v>
      </c>
      <c r="H128" s="35">
        <v>0</v>
      </c>
      <c r="I128" s="35">
        <v>0</v>
      </c>
      <c r="J128" s="145"/>
      <c r="K128" s="151"/>
      <c r="L128" s="136"/>
      <c r="M128" s="151"/>
      <c r="N128" s="164"/>
    </row>
    <row r="129" spans="1:14" ht="15.75" x14ac:dyDescent="0.25">
      <c r="A129" s="142"/>
      <c r="B129" s="145"/>
      <c r="C129" s="148"/>
      <c r="D129" s="34" t="s">
        <v>67</v>
      </c>
      <c r="E129" s="35">
        <v>1036</v>
      </c>
      <c r="F129" s="35">
        <v>375</v>
      </c>
      <c r="G129" s="35">
        <v>375</v>
      </c>
      <c r="H129" s="35">
        <v>0</v>
      </c>
      <c r="I129" s="35">
        <v>0</v>
      </c>
      <c r="J129" s="145"/>
      <c r="K129" s="151"/>
      <c r="L129" s="136"/>
      <c r="M129" s="151"/>
      <c r="N129" s="164"/>
    </row>
    <row r="130" spans="1:14" ht="16.5" thickBot="1" x14ac:dyDescent="0.3">
      <c r="A130" s="143"/>
      <c r="B130" s="146"/>
      <c r="C130" s="149"/>
      <c r="D130" s="34" t="s">
        <v>32</v>
      </c>
      <c r="E130" s="35">
        <v>340</v>
      </c>
      <c r="F130" s="35">
        <v>0</v>
      </c>
      <c r="G130" s="35">
        <v>0</v>
      </c>
      <c r="H130" s="35">
        <v>0</v>
      </c>
      <c r="I130" s="35">
        <v>0</v>
      </c>
      <c r="J130" s="146"/>
      <c r="K130" s="152"/>
      <c r="L130" s="137"/>
      <c r="M130" s="152"/>
      <c r="N130" s="162"/>
    </row>
    <row r="131" spans="1:14" ht="31.5" customHeight="1" x14ac:dyDescent="0.25">
      <c r="A131" s="141" t="s">
        <v>123</v>
      </c>
      <c r="B131" s="144" t="s">
        <v>124</v>
      </c>
      <c r="C131" s="147" t="s">
        <v>169</v>
      </c>
      <c r="D131" s="27"/>
      <c r="E131" s="28">
        <f>SUM(E132:E133)</f>
        <v>135.5</v>
      </c>
      <c r="F131" s="28">
        <f>SUM(F132:F133)</f>
        <v>4.9000000000000004</v>
      </c>
      <c r="G131" s="28">
        <f>SUM(G132:G133)</f>
        <v>4.9000000000000004</v>
      </c>
      <c r="H131" s="28">
        <f>SUM(H132:H133)</f>
        <v>0</v>
      </c>
      <c r="I131" s="28">
        <f>SUM(I132:I133)</f>
        <v>0</v>
      </c>
      <c r="J131" s="144" t="s">
        <v>66</v>
      </c>
      <c r="K131" s="150" t="s">
        <v>16</v>
      </c>
      <c r="L131" s="150">
        <v>1</v>
      </c>
      <c r="M131" s="150"/>
      <c r="N131" s="163"/>
    </row>
    <row r="132" spans="1:14" ht="15.75" x14ac:dyDescent="0.25">
      <c r="A132" s="142"/>
      <c r="B132" s="145"/>
      <c r="C132" s="148"/>
      <c r="D132" s="34" t="s">
        <v>27</v>
      </c>
      <c r="E132" s="35">
        <v>105.3</v>
      </c>
      <c r="F132" s="35">
        <v>0</v>
      </c>
      <c r="G132" s="35">
        <v>0</v>
      </c>
      <c r="H132" s="35">
        <v>0</v>
      </c>
      <c r="I132" s="35">
        <v>0</v>
      </c>
      <c r="J132" s="145"/>
      <c r="K132" s="151"/>
      <c r="L132" s="151"/>
      <c r="M132" s="151"/>
      <c r="N132" s="164"/>
    </row>
    <row r="133" spans="1:14" ht="16.5" thickBot="1" x14ac:dyDescent="0.3">
      <c r="A133" s="143"/>
      <c r="B133" s="146"/>
      <c r="C133" s="149"/>
      <c r="D133" s="34" t="s">
        <v>67</v>
      </c>
      <c r="E133" s="35">
        <v>30.2</v>
      </c>
      <c r="F133" s="35">
        <v>4.9000000000000004</v>
      </c>
      <c r="G133" s="35">
        <v>4.9000000000000004</v>
      </c>
      <c r="H133" s="35">
        <v>0</v>
      </c>
      <c r="I133" s="35">
        <v>0</v>
      </c>
      <c r="J133" s="146"/>
      <c r="K133" s="152"/>
      <c r="L133" s="152"/>
      <c r="M133" s="152"/>
      <c r="N133" s="162"/>
    </row>
    <row r="134" spans="1:14" ht="18" customHeight="1" x14ac:dyDescent="0.25">
      <c r="A134" s="141" t="s">
        <v>125</v>
      </c>
      <c r="B134" s="144" t="s">
        <v>126</v>
      </c>
      <c r="C134" s="147" t="s">
        <v>154</v>
      </c>
      <c r="D134" s="27"/>
      <c r="E134" s="28">
        <f>SUM(E135:E137)</f>
        <v>5542.2</v>
      </c>
      <c r="F134" s="28">
        <f>SUM(F135:F137)</f>
        <v>700</v>
      </c>
      <c r="G134" s="28">
        <f>SUM(G135:G137)</f>
        <v>755.5</v>
      </c>
      <c r="H134" s="28">
        <f>SUM(H135:H137)</f>
        <v>0</v>
      </c>
      <c r="I134" s="28">
        <f>SUM(I135:I137)</f>
        <v>0</v>
      </c>
      <c r="J134" s="26" t="s">
        <v>127</v>
      </c>
      <c r="K134" s="29" t="s">
        <v>20</v>
      </c>
      <c r="L134" s="30">
        <v>100</v>
      </c>
      <c r="M134" s="30"/>
      <c r="N134" s="31"/>
    </row>
    <row r="135" spans="1:14" ht="15.75" x14ac:dyDescent="0.25">
      <c r="A135" s="142"/>
      <c r="B135" s="145"/>
      <c r="C135" s="148"/>
      <c r="D135" s="34" t="s">
        <v>29</v>
      </c>
      <c r="E135" s="35">
        <v>340</v>
      </c>
      <c r="F135" s="35">
        <v>0</v>
      </c>
      <c r="G135" s="35">
        <v>55.5</v>
      </c>
      <c r="H135" s="35">
        <v>0</v>
      </c>
      <c r="I135" s="35">
        <v>0</v>
      </c>
      <c r="J135" s="33" t="s">
        <v>128</v>
      </c>
      <c r="K135" s="36" t="s">
        <v>42</v>
      </c>
      <c r="L135" s="37">
        <v>0</v>
      </c>
      <c r="M135" s="37"/>
      <c r="N135" s="38"/>
    </row>
    <row r="136" spans="1:14" ht="15.75" x14ac:dyDescent="0.25">
      <c r="A136" s="142"/>
      <c r="B136" s="145"/>
      <c r="C136" s="148"/>
      <c r="D136" s="34" t="s">
        <v>32</v>
      </c>
      <c r="E136" s="35">
        <v>5082.2</v>
      </c>
      <c r="F136" s="35">
        <v>600</v>
      </c>
      <c r="G136" s="35">
        <v>600</v>
      </c>
      <c r="H136" s="35">
        <v>0</v>
      </c>
      <c r="I136" s="35">
        <v>0</v>
      </c>
      <c r="J136" s="159" t="s">
        <v>129</v>
      </c>
      <c r="K136" s="160" t="s">
        <v>42</v>
      </c>
      <c r="L136" s="160">
        <v>0</v>
      </c>
      <c r="M136" s="160"/>
      <c r="N136" s="161"/>
    </row>
    <row r="137" spans="1:14" ht="16.5" thickBot="1" x14ac:dyDescent="0.3">
      <c r="A137" s="143"/>
      <c r="B137" s="146"/>
      <c r="C137" s="149"/>
      <c r="D137" s="34" t="s">
        <v>27</v>
      </c>
      <c r="E137" s="35">
        <v>120</v>
      </c>
      <c r="F137" s="35">
        <v>100</v>
      </c>
      <c r="G137" s="35">
        <v>100</v>
      </c>
      <c r="H137" s="35"/>
      <c r="I137" s="35"/>
      <c r="J137" s="146"/>
      <c r="K137" s="152"/>
      <c r="L137" s="152"/>
      <c r="M137" s="152"/>
      <c r="N137" s="162"/>
    </row>
    <row r="138" spans="1:14" ht="30" customHeight="1" x14ac:dyDescent="0.25">
      <c r="A138" s="141" t="s">
        <v>130</v>
      </c>
      <c r="B138" s="144" t="s">
        <v>131</v>
      </c>
      <c r="C138" s="147" t="s">
        <v>154</v>
      </c>
      <c r="D138" s="27"/>
      <c r="E138" s="28">
        <f>SUM(E139:E140)</f>
        <v>435</v>
      </c>
      <c r="F138" s="28">
        <f>SUM(F139:F140)</f>
        <v>523.5</v>
      </c>
      <c r="G138" s="28">
        <f>SUM(G139:G140)</f>
        <v>564</v>
      </c>
      <c r="H138" s="28">
        <f>SUM(H139:H140)</f>
        <v>500</v>
      </c>
      <c r="I138" s="86">
        <f>SUM(I139:I140)</f>
        <v>500</v>
      </c>
      <c r="J138" s="144" t="s">
        <v>132</v>
      </c>
      <c r="K138" s="150" t="s">
        <v>42</v>
      </c>
      <c r="L138" s="153">
        <v>600000</v>
      </c>
      <c r="M138" s="153">
        <v>600000</v>
      </c>
      <c r="N138" s="156">
        <v>600000</v>
      </c>
    </row>
    <row r="139" spans="1:14" ht="15.75" x14ac:dyDescent="0.25">
      <c r="A139" s="142"/>
      <c r="B139" s="145"/>
      <c r="C139" s="148"/>
      <c r="D139" s="34" t="s">
        <v>27</v>
      </c>
      <c r="E139" s="35">
        <v>0</v>
      </c>
      <c r="F139" s="35">
        <v>523.5</v>
      </c>
      <c r="G139" s="35">
        <v>523.5</v>
      </c>
      <c r="H139" s="35">
        <v>0</v>
      </c>
      <c r="I139" s="35">
        <v>0</v>
      </c>
      <c r="J139" s="145"/>
      <c r="K139" s="151"/>
      <c r="L139" s="154"/>
      <c r="M139" s="154"/>
      <c r="N139" s="157"/>
    </row>
    <row r="140" spans="1:14" ht="16.5" thickBot="1" x14ac:dyDescent="0.3">
      <c r="A140" s="143"/>
      <c r="B140" s="146"/>
      <c r="C140" s="149"/>
      <c r="D140" s="34" t="s">
        <v>29</v>
      </c>
      <c r="E140" s="35">
        <v>435</v>
      </c>
      <c r="F140" s="35">
        <v>0</v>
      </c>
      <c r="G140" s="35">
        <v>40.5</v>
      </c>
      <c r="H140" s="35">
        <v>500</v>
      </c>
      <c r="I140" s="35">
        <v>500</v>
      </c>
      <c r="J140" s="146"/>
      <c r="K140" s="152"/>
      <c r="L140" s="155"/>
      <c r="M140" s="155"/>
      <c r="N140" s="158"/>
    </row>
    <row r="141" spans="1:14" ht="32.25" thickBot="1" x14ac:dyDescent="0.3">
      <c r="A141" s="60" t="s">
        <v>133</v>
      </c>
      <c r="B141" s="21" t="s">
        <v>134</v>
      </c>
      <c r="C141" s="64"/>
      <c r="D141" s="23"/>
      <c r="E141" s="24">
        <f>SUM(E142:E142)</f>
        <v>1891</v>
      </c>
      <c r="F141" s="24">
        <f>SUM(F142:F142)</f>
        <v>1054.2</v>
      </c>
      <c r="G141" s="24">
        <f>SUM(G142:G142)</f>
        <v>1414.5</v>
      </c>
      <c r="H141" s="24">
        <f>SUM(H142:H142)</f>
        <v>1800</v>
      </c>
      <c r="I141" s="24">
        <f>SUM(I142:I142)</f>
        <v>2000</v>
      </c>
      <c r="J141" s="132"/>
      <c r="K141" s="133"/>
      <c r="L141" s="133"/>
      <c r="M141" s="133"/>
      <c r="N141" s="134"/>
    </row>
    <row r="142" spans="1:14" ht="23.25" customHeight="1" x14ac:dyDescent="0.25">
      <c r="A142" s="141" t="s">
        <v>135</v>
      </c>
      <c r="B142" s="144" t="s">
        <v>136</v>
      </c>
      <c r="C142" s="147" t="s">
        <v>154</v>
      </c>
      <c r="D142" s="27"/>
      <c r="E142" s="28">
        <f>SUM(E143:E145)</f>
        <v>1891</v>
      </c>
      <c r="F142" s="28">
        <f>SUM(F143:F145)</f>
        <v>1054.2</v>
      </c>
      <c r="G142" s="28">
        <f>SUM(G143:G145)</f>
        <v>1414.5</v>
      </c>
      <c r="H142" s="28">
        <f>SUM(H143:H145)</f>
        <v>1800</v>
      </c>
      <c r="I142" s="28">
        <f>SUM(I143:I145)</f>
        <v>2000</v>
      </c>
      <c r="J142" s="144" t="s">
        <v>137</v>
      </c>
      <c r="K142" s="150" t="s">
        <v>16</v>
      </c>
      <c r="L142" s="135">
        <v>10</v>
      </c>
      <c r="M142" s="135">
        <v>12</v>
      </c>
      <c r="N142" s="138">
        <v>12</v>
      </c>
    </row>
    <row r="143" spans="1:14" ht="15.75" x14ac:dyDescent="0.25">
      <c r="A143" s="142"/>
      <c r="B143" s="145"/>
      <c r="C143" s="148"/>
      <c r="D143" s="34" t="s">
        <v>29</v>
      </c>
      <c r="E143" s="35">
        <v>0</v>
      </c>
      <c r="F143" s="35">
        <v>0</v>
      </c>
      <c r="G143" s="35">
        <v>275.7</v>
      </c>
      <c r="H143" s="35">
        <v>1400</v>
      </c>
      <c r="I143" s="35">
        <v>1600</v>
      </c>
      <c r="J143" s="145"/>
      <c r="K143" s="151"/>
      <c r="L143" s="136"/>
      <c r="M143" s="136"/>
      <c r="N143" s="139"/>
    </row>
    <row r="144" spans="1:14" ht="15.75" x14ac:dyDescent="0.25">
      <c r="A144" s="142"/>
      <c r="B144" s="145"/>
      <c r="C144" s="148"/>
      <c r="D144" s="34" t="s">
        <v>32</v>
      </c>
      <c r="E144" s="35">
        <v>806.5</v>
      </c>
      <c r="F144" s="35">
        <v>850</v>
      </c>
      <c r="G144" s="35">
        <v>934.6</v>
      </c>
      <c r="H144" s="35">
        <v>400</v>
      </c>
      <c r="I144" s="35">
        <v>400</v>
      </c>
      <c r="J144" s="145"/>
      <c r="K144" s="151"/>
      <c r="L144" s="136"/>
      <c r="M144" s="136"/>
      <c r="N144" s="139"/>
    </row>
    <row r="145" spans="1:14" ht="16.5" thickBot="1" x14ac:dyDescent="0.3">
      <c r="A145" s="143"/>
      <c r="B145" s="146"/>
      <c r="C145" s="149"/>
      <c r="D145" s="34" t="s">
        <v>27</v>
      </c>
      <c r="E145" s="35">
        <v>1084.5</v>
      </c>
      <c r="F145" s="35">
        <v>204.2</v>
      </c>
      <c r="G145" s="35">
        <v>204.2</v>
      </c>
      <c r="H145" s="35">
        <v>0</v>
      </c>
      <c r="I145" s="35">
        <v>0</v>
      </c>
      <c r="J145" s="146"/>
      <c r="K145" s="152"/>
      <c r="L145" s="137"/>
      <c r="M145" s="137"/>
      <c r="N145" s="140"/>
    </row>
    <row r="146" spans="1:14" ht="32.25" thickBot="1" x14ac:dyDescent="0.3">
      <c r="A146" s="60" t="s">
        <v>138</v>
      </c>
      <c r="B146" s="21" t="s">
        <v>139</v>
      </c>
      <c r="C146" s="64"/>
      <c r="D146" s="23"/>
      <c r="E146" s="24">
        <f>SUM(E147:E147)</f>
        <v>0</v>
      </c>
      <c r="F146" s="24">
        <f>SUM(F147:F147)</f>
        <v>0</v>
      </c>
      <c r="G146" s="24">
        <f>SUM(G147:G147)</f>
        <v>0</v>
      </c>
      <c r="H146" s="24">
        <f>SUM(H147:H147)</f>
        <v>300</v>
      </c>
      <c r="I146" s="24">
        <f>SUM(I147:I147)</f>
        <v>300</v>
      </c>
      <c r="J146" s="132"/>
      <c r="K146" s="133"/>
      <c r="L146" s="133"/>
      <c r="M146" s="133"/>
      <c r="N146" s="134"/>
    </row>
    <row r="147" spans="1:14" ht="49.5" customHeight="1" thickBot="1" x14ac:dyDescent="0.3">
      <c r="A147" s="62" t="s">
        <v>140</v>
      </c>
      <c r="B147" s="42" t="s">
        <v>141</v>
      </c>
      <c r="C147" s="85" t="s">
        <v>154</v>
      </c>
      <c r="D147" s="44" t="s">
        <v>29</v>
      </c>
      <c r="E147" s="45">
        <v>0</v>
      </c>
      <c r="F147" s="45">
        <v>0</v>
      </c>
      <c r="G147" s="45">
        <v>0</v>
      </c>
      <c r="H147" s="45">
        <v>300</v>
      </c>
      <c r="I147" s="45">
        <v>300</v>
      </c>
      <c r="J147" s="43" t="s">
        <v>142</v>
      </c>
      <c r="K147" s="46" t="s">
        <v>16</v>
      </c>
      <c r="L147" s="47"/>
      <c r="M147" s="47">
        <v>10</v>
      </c>
      <c r="N147" s="48">
        <v>12</v>
      </c>
    </row>
    <row r="148" spans="1:14" ht="5.25" customHeight="1" x14ac:dyDescent="0.25">
      <c r="A148" s="91"/>
      <c r="B148" s="91"/>
      <c r="C148" s="92"/>
      <c r="D148" s="93"/>
      <c r="E148" s="94"/>
      <c r="F148" s="94"/>
      <c r="G148" s="94"/>
      <c r="H148" s="94"/>
      <c r="I148" s="94"/>
      <c r="J148" s="95"/>
      <c r="K148" s="96"/>
      <c r="L148" s="97"/>
      <c r="M148" s="97"/>
      <c r="N148" s="97"/>
    </row>
    <row r="149" spans="1:14" ht="36.75" hidden="1" customHeight="1" x14ac:dyDescent="0.25">
      <c r="A149" s="91"/>
      <c r="B149" s="91"/>
      <c r="C149" s="92"/>
      <c r="D149" s="98" t="s">
        <v>196</v>
      </c>
      <c r="E149" s="99">
        <f>SUM(E24+E27+E29+E34+E36+E41+E44+E50+E56+E63+E69+E73+E80+E85+E89+E92+E96+E100+E104+E110+E117+E125+E128+E135+E140+E143+E147)</f>
        <v>6183.5000000000009</v>
      </c>
      <c r="F149" s="99">
        <f t="shared" ref="F149" si="0">SUM(F24+F27+F29+F34+F36+F41+F44+F50+F56+F63+F69+F73+F80+F85+F89+F92+F96+F100+F104+F110+F117+F125+F128+F135+F140+F143+F147)</f>
        <v>6767.6</v>
      </c>
      <c r="G149" s="99">
        <f t="shared" ref="G149:I149" si="1">SUM(G24+G27+G29+G34+G36+G41+G44+G50+G56+G63+G69+G73+G80+G85+G89+G92+G96+G100+G104+G110+G117+G125+G128+G135+G140+G143+G147)</f>
        <v>8944.4000000000015</v>
      </c>
      <c r="H149" s="99">
        <f t="shared" si="1"/>
        <v>15277.199999999999</v>
      </c>
      <c r="I149" s="99">
        <f t="shared" si="1"/>
        <v>12600.8</v>
      </c>
      <c r="J149" s="95"/>
      <c r="K149" s="96"/>
      <c r="L149" s="97"/>
      <c r="M149" s="97"/>
      <c r="N149" s="97"/>
    </row>
    <row r="150" spans="1:14" ht="0.75" hidden="1" customHeight="1" x14ac:dyDescent="0.25">
      <c r="A150" s="91"/>
      <c r="B150" s="91"/>
      <c r="C150" s="92"/>
      <c r="D150" s="98" t="s">
        <v>197</v>
      </c>
      <c r="E150" s="99">
        <f>SUM(E38+E55+E59+E68+E71+E79+E84+E120)</f>
        <v>2867</v>
      </c>
      <c r="F150" s="99">
        <f t="shared" ref="F150:I150" si="2">SUM(F38+F55+F59+F68+F71+F79+F84+F120)</f>
        <v>4783.3</v>
      </c>
      <c r="G150" s="99">
        <f>SUM(G38+G55+G59+G68+G71+G79+G84+G95+G120)</f>
        <v>4826.3</v>
      </c>
      <c r="H150" s="99">
        <f t="shared" si="2"/>
        <v>0</v>
      </c>
      <c r="I150" s="99">
        <f t="shared" si="2"/>
        <v>0</v>
      </c>
      <c r="J150" s="95"/>
      <c r="K150" s="96"/>
      <c r="L150" s="97"/>
      <c r="M150" s="97"/>
      <c r="N150" s="97"/>
    </row>
    <row r="151" spans="1:14" ht="22.5" hidden="1" customHeight="1" x14ac:dyDescent="0.25">
      <c r="A151" s="91"/>
      <c r="B151" s="91"/>
      <c r="C151" s="92"/>
      <c r="D151" s="98" t="s">
        <v>198</v>
      </c>
      <c r="E151" s="99">
        <f t="shared" ref="E151:F151" si="3">SUM(E25+E51+E54+E60+E65+E74+E78+E86+E108+E106+E123)</f>
        <v>2744.6000000000004</v>
      </c>
      <c r="F151" s="99">
        <f t="shared" si="3"/>
        <v>1033.3999999999999</v>
      </c>
      <c r="G151" s="99">
        <f>SUM(G25+G51+G54+G60+G65+G74+G78+G86+G108+G106+G123)</f>
        <v>1856.2</v>
      </c>
      <c r="H151" s="99">
        <f t="shared" ref="H151:I151" si="4">SUM(H25+H51+H54+H60+H65+H74+H78+H86+H108+H106+H123)</f>
        <v>181.9</v>
      </c>
      <c r="I151" s="99">
        <f t="shared" si="4"/>
        <v>79.3</v>
      </c>
      <c r="J151" s="95"/>
      <c r="K151" s="96"/>
      <c r="L151" s="97"/>
      <c r="M151" s="97"/>
      <c r="N151" s="97"/>
    </row>
    <row r="152" spans="1:14" ht="16.5" hidden="1" customHeight="1" x14ac:dyDescent="0.25">
      <c r="A152" s="91"/>
      <c r="B152" s="91"/>
      <c r="C152" s="92"/>
      <c r="D152" s="98" t="s">
        <v>199</v>
      </c>
      <c r="E152" s="99">
        <f>SUM(E26+E101+E109+E115+E122+E130+E136+E144)</f>
        <v>9143</v>
      </c>
      <c r="F152" s="99">
        <f t="shared" ref="F152:I152" si="5">SUM(F26+F101+F109+F115+F122+F130+F136+F144)</f>
        <v>4180</v>
      </c>
      <c r="G152" s="99">
        <f t="shared" si="5"/>
        <v>3838</v>
      </c>
      <c r="H152" s="99">
        <f t="shared" si="5"/>
        <v>3930</v>
      </c>
      <c r="I152" s="99">
        <f t="shared" si="5"/>
        <v>3930</v>
      </c>
      <c r="J152" s="95"/>
      <c r="K152" s="96"/>
      <c r="L152" s="97"/>
      <c r="M152" s="97"/>
      <c r="N152" s="97"/>
    </row>
    <row r="153" spans="1:14" ht="23.25" hidden="1" customHeight="1" x14ac:dyDescent="0.25">
      <c r="A153" s="91"/>
      <c r="B153" s="91"/>
      <c r="C153" s="92"/>
      <c r="D153" s="98" t="s">
        <v>200</v>
      </c>
      <c r="E153" s="99">
        <f>SUM(E49+E57+E62+E67+E75+E81+E87+E105+E114+E124+E129+E133)</f>
        <v>11401.099999999999</v>
      </c>
      <c r="F153" s="99">
        <f t="shared" ref="F153:I153" si="6">SUM(F49+F57+F62+F67+F75+F81+F87+F105+F114+F124+F129+F133)</f>
        <v>6617</v>
      </c>
      <c r="G153" s="99">
        <f t="shared" si="6"/>
        <v>6952.2</v>
      </c>
      <c r="H153" s="99">
        <f t="shared" si="6"/>
        <v>2876</v>
      </c>
      <c r="I153" s="99">
        <f t="shared" si="6"/>
        <v>898.6</v>
      </c>
      <c r="J153" s="95"/>
      <c r="K153" s="96"/>
      <c r="L153" s="97"/>
      <c r="M153" s="97"/>
      <c r="N153" s="97"/>
    </row>
    <row r="154" spans="1:14" ht="23.25" hidden="1" customHeight="1" x14ac:dyDescent="0.25">
      <c r="A154" s="91"/>
      <c r="B154" s="91"/>
      <c r="C154" s="92"/>
      <c r="D154" s="98" t="s">
        <v>201</v>
      </c>
      <c r="E154" s="99">
        <f>SUM(E33)</f>
        <v>30</v>
      </c>
      <c r="F154" s="99">
        <f t="shared" ref="F154:I154" si="7">SUM(F33)</f>
        <v>30</v>
      </c>
      <c r="G154" s="99">
        <f t="shared" si="7"/>
        <v>30</v>
      </c>
      <c r="H154" s="99">
        <f t="shared" si="7"/>
        <v>30</v>
      </c>
      <c r="I154" s="99">
        <f t="shared" si="7"/>
        <v>30</v>
      </c>
      <c r="J154" s="95"/>
      <c r="K154" s="96"/>
      <c r="L154" s="97"/>
      <c r="M154" s="97"/>
      <c r="N154" s="97"/>
    </row>
    <row r="155" spans="1:14" ht="23.25" hidden="1" customHeight="1" x14ac:dyDescent="0.25">
      <c r="A155" s="91"/>
      <c r="B155" s="91"/>
      <c r="C155" s="92"/>
      <c r="D155" s="98" t="s">
        <v>202</v>
      </c>
      <c r="E155" s="99">
        <f>SUM(E23+E32+E37+E42+E45+E48+E53+E61+E66+E72+E77+E83+E94+E102+E113+E118+E121+E127+E132+E137+E139+E145)</f>
        <v>8221.8000000000011</v>
      </c>
      <c r="F155" s="99">
        <f t="shared" ref="F155:I155" si="8">SUM(F23+F32+F37+F42+F45+F48+F53+F61+F66+F72+F77+F83+F94+F102+F113+F118+F121+F127+F132+F137+F139+F145)</f>
        <v>5785.3</v>
      </c>
      <c r="G155" s="99">
        <f t="shared" si="8"/>
        <v>5743.8</v>
      </c>
      <c r="H155" s="99">
        <f t="shared" si="8"/>
        <v>0</v>
      </c>
      <c r="I155" s="99">
        <f t="shared" si="8"/>
        <v>0</v>
      </c>
      <c r="J155" s="95"/>
      <c r="K155" s="96"/>
      <c r="L155" s="97"/>
      <c r="M155" s="97"/>
      <c r="N155" s="97"/>
    </row>
    <row r="156" spans="1:14" s="3" customFormat="1" ht="24" hidden="1" customHeight="1" x14ac:dyDescent="0.25">
      <c r="A156" s="49"/>
      <c r="B156" s="49"/>
      <c r="C156" s="50"/>
      <c r="D156" s="100" t="s">
        <v>203</v>
      </c>
      <c r="E156" s="101">
        <f>SUM(E149:E155)</f>
        <v>40591</v>
      </c>
      <c r="F156" s="101">
        <f t="shared" ref="F156:I156" si="9">SUM(F149:F155)</f>
        <v>29196.600000000002</v>
      </c>
      <c r="G156" s="101">
        <f t="shared" si="9"/>
        <v>32190.9</v>
      </c>
      <c r="H156" s="101">
        <f t="shared" si="9"/>
        <v>22295.1</v>
      </c>
      <c r="I156" s="101">
        <f t="shared" si="9"/>
        <v>17538.699999999997</v>
      </c>
      <c r="J156" s="50"/>
      <c r="K156" s="53"/>
      <c r="L156" s="54"/>
      <c r="M156" s="54"/>
      <c r="N156" s="54"/>
    </row>
    <row r="157" spans="1:14" s="3" customFormat="1" ht="18.75" customHeight="1" x14ac:dyDescent="0.25">
      <c r="A157" s="49"/>
      <c r="B157" s="49"/>
      <c r="C157" s="50"/>
      <c r="D157" s="51"/>
      <c r="E157" s="52"/>
      <c r="F157" s="52"/>
      <c r="G157" s="52"/>
      <c r="H157" s="52"/>
      <c r="I157" s="52"/>
      <c r="J157" s="50"/>
      <c r="K157" s="53"/>
      <c r="L157" s="54"/>
      <c r="M157" s="54"/>
      <c r="N157" s="54"/>
    </row>
    <row r="158" spans="1:14" ht="47.25" x14ac:dyDescent="0.25">
      <c r="A158" s="55" t="s">
        <v>1</v>
      </c>
      <c r="B158" s="55" t="s">
        <v>2</v>
      </c>
      <c r="C158" s="55" t="s">
        <v>5</v>
      </c>
      <c r="D158" s="55" t="s">
        <v>181</v>
      </c>
      <c r="E158" s="55" t="s">
        <v>195</v>
      </c>
      <c r="F158" s="114" t="s">
        <v>6</v>
      </c>
      <c r="G158" s="125" t="s">
        <v>7</v>
      </c>
      <c r="H158" s="123"/>
      <c r="I158" s="5"/>
      <c r="J158" s="6"/>
      <c r="K158" s="5"/>
      <c r="L158" s="5"/>
      <c r="M158" s="5"/>
      <c r="N158" s="5"/>
    </row>
    <row r="159" spans="1:14" ht="31.5" x14ac:dyDescent="0.25">
      <c r="A159" s="67" t="s">
        <v>143</v>
      </c>
      <c r="B159" s="67" t="s">
        <v>144</v>
      </c>
      <c r="C159" s="68">
        <f>SUM(C160:C166)-0.1</f>
        <v>40590.9</v>
      </c>
      <c r="D159" s="69">
        <f>SUM(D160:D166)</f>
        <v>29196.600000000002</v>
      </c>
      <c r="E159" s="69">
        <f>SUM(E160:E166)</f>
        <v>32190.9</v>
      </c>
      <c r="F159" s="69">
        <f>SUM(F160:F166)</f>
        <v>22295.1</v>
      </c>
      <c r="G159" s="126">
        <f>SUM(G160:G166)</f>
        <v>17538.699999999997</v>
      </c>
      <c r="H159" s="124"/>
      <c r="I159" s="5"/>
      <c r="J159" s="6"/>
      <c r="K159" s="5"/>
      <c r="L159" s="5"/>
      <c r="M159" s="5"/>
      <c r="N159" s="5"/>
    </row>
    <row r="160" spans="1:14" ht="15.75" x14ac:dyDescent="0.25">
      <c r="A160" s="32" t="s">
        <v>29</v>
      </c>
      <c r="B160" s="32" t="s">
        <v>145</v>
      </c>
      <c r="C160" s="56">
        <f t="shared" ref="C160:C166" si="10">E149</f>
        <v>6183.5000000000009</v>
      </c>
      <c r="D160" s="56">
        <f t="shared" ref="D160:G160" si="11">F149</f>
        <v>6767.6</v>
      </c>
      <c r="E160" s="56">
        <f t="shared" si="11"/>
        <v>8944.4000000000015</v>
      </c>
      <c r="F160" s="56">
        <f t="shared" si="11"/>
        <v>15277.199999999999</v>
      </c>
      <c r="G160" s="56">
        <f t="shared" si="11"/>
        <v>12600.8</v>
      </c>
      <c r="H160" s="124"/>
      <c r="I160" s="5"/>
      <c r="J160" s="6"/>
      <c r="K160" s="5"/>
      <c r="L160" s="5"/>
      <c r="M160" s="5"/>
      <c r="N160" s="5"/>
    </row>
    <row r="161" spans="1:14" ht="15.75" x14ac:dyDescent="0.25">
      <c r="A161" s="32" t="s">
        <v>52</v>
      </c>
      <c r="B161" s="32" t="s">
        <v>146</v>
      </c>
      <c r="C161" s="56">
        <f t="shared" si="10"/>
        <v>2867</v>
      </c>
      <c r="D161" s="56">
        <f t="shared" ref="D161:G161" si="12">F150</f>
        <v>4783.3</v>
      </c>
      <c r="E161" s="56">
        <f t="shared" si="12"/>
        <v>4826.3</v>
      </c>
      <c r="F161" s="56">
        <f t="shared" si="12"/>
        <v>0</v>
      </c>
      <c r="G161" s="56">
        <f t="shared" si="12"/>
        <v>0</v>
      </c>
      <c r="H161" s="124"/>
      <c r="I161" s="5"/>
      <c r="J161" s="6"/>
      <c r="K161" s="5"/>
      <c r="L161" s="5"/>
      <c r="M161" s="5"/>
      <c r="N161" s="5"/>
    </row>
    <row r="162" spans="1:14" ht="15.75" x14ac:dyDescent="0.25">
      <c r="A162" s="32" t="s">
        <v>31</v>
      </c>
      <c r="B162" s="32" t="s">
        <v>147</v>
      </c>
      <c r="C162" s="56">
        <f t="shared" si="10"/>
        <v>2744.6000000000004</v>
      </c>
      <c r="D162" s="56">
        <f t="shared" ref="D162:G162" si="13">F151</f>
        <v>1033.3999999999999</v>
      </c>
      <c r="E162" s="56">
        <f>G151</f>
        <v>1856.2</v>
      </c>
      <c r="F162" s="56">
        <f t="shared" si="13"/>
        <v>181.9</v>
      </c>
      <c r="G162" s="56">
        <f t="shared" si="13"/>
        <v>79.3</v>
      </c>
      <c r="H162" s="124"/>
      <c r="I162" s="5"/>
      <c r="J162" s="6"/>
      <c r="K162" s="5"/>
      <c r="L162" s="5"/>
      <c r="M162" s="5"/>
      <c r="N162" s="5"/>
    </row>
    <row r="163" spans="1:14" ht="31.5" x14ac:dyDescent="0.25">
      <c r="A163" s="32" t="s">
        <v>32</v>
      </c>
      <c r="B163" s="32" t="s">
        <v>148</v>
      </c>
      <c r="C163" s="56">
        <f t="shared" si="10"/>
        <v>9143</v>
      </c>
      <c r="D163" s="56">
        <f t="shared" ref="D163:G163" si="14">F152</f>
        <v>4180</v>
      </c>
      <c r="E163" s="56">
        <f t="shared" si="14"/>
        <v>3838</v>
      </c>
      <c r="F163" s="56">
        <f t="shared" si="14"/>
        <v>3930</v>
      </c>
      <c r="G163" s="56">
        <f t="shared" si="14"/>
        <v>3930</v>
      </c>
      <c r="H163" s="124"/>
      <c r="I163" s="5"/>
      <c r="J163" s="6"/>
      <c r="K163" s="5"/>
      <c r="L163" s="5"/>
      <c r="M163" s="5"/>
      <c r="N163" s="5"/>
    </row>
    <row r="164" spans="1:14" ht="15.75" x14ac:dyDescent="0.25">
      <c r="A164" s="32" t="s">
        <v>67</v>
      </c>
      <c r="B164" s="32" t="s">
        <v>149</v>
      </c>
      <c r="C164" s="56">
        <f t="shared" si="10"/>
        <v>11401.099999999999</v>
      </c>
      <c r="D164" s="56">
        <f t="shared" ref="D164:G164" si="15">F153</f>
        <v>6617</v>
      </c>
      <c r="E164" s="56">
        <f t="shared" si="15"/>
        <v>6952.2</v>
      </c>
      <c r="F164" s="56">
        <f t="shared" si="15"/>
        <v>2876</v>
      </c>
      <c r="G164" s="56">
        <f t="shared" si="15"/>
        <v>898.6</v>
      </c>
      <c r="H164" s="124"/>
      <c r="I164" s="5"/>
      <c r="J164" s="6"/>
      <c r="K164" s="5"/>
      <c r="L164" s="5"/>
      <c r="M164" s="5"/>
      <c r="N164" s="5"/>
    </row>
    <row r="165" spans="1:14" ht="15.75" x14ac:dyDescent="0.25">
      <c r="A165" s="32" t="s">
        <v>48</v>
      </c>
      <c r="B165" s="32" t="s">
        <v>150</v>
      </c>
      <c r="C165" s="56">
        <f t="shared" si="10"/>
        <v>30</v>
      </c>
      <c r="D165" s="56">
        <f t="shared" ref="D165:G165" si="16">F154</f>
        <v>30</v>
      </c>
      <c r="E165" s="56">
        <f t="shared" si="16"/>
        <v>30</v>
      </c>
      <c r="F165" s="56">
        <f t="shared" si="16"/>
        <v>30</v>
      </c>
      <c r="G165" s="56">
        <f t="shared" si="16"/>
        <v>30</v>
      </c>
      <c r="H165" s="124"/>
      <c r="I165" s="5"/>
      <c r="J165" s="6"/>
      <c r="K165" s="5"/>
      <c r="L165" s="5"/>
      <c r="M165" s="5"/>
      <c r="N165" s="5"/>
    </row>
    <row r="166" spans="1:14" ht="31.5" x14ac:dyDescent="0.25">
      <c r="A166" s="32" t="s">
        <v>27</v>
      </c>
      <c r="B166" s="32" t="s">
        <v>151</v>
      </c>
      <c r="C166" s="56">
        <f t="shared" si="10"/>
        <v>8221.8000000000011</v>
      </c>
      <c r="D166" s="56">
        <f t="shared" ref="D166:G166" si="17">F155</f>
        <v>5785.3</v>
      </c>
      <c r="E166" s="56">
        <f t="shared" si="17"/>
        <v>5743.8</v>
      </c>
      <c r="F166" s="56">
        <f t="shared" si="17"/>
        <v>0</v>
      </c>
      <c r="G166" s="56">
        <f t="shared" si="17"/>
        <v>0</v>
      </c>
      <c r="H166" s="124"/>
      <c r="I166" s="5"/>
      <c r="J166" s="6"/>
      <c r="K166" s="5"/>
      <c r="L166" s="5"/>
      <c r="M166" s="5"/>
      <c r="N166" s="5"/>
    </row>
    <row r="167" spans="1:14" ht="25.5" customHeight="1" x14ac:dyDescent="0.25">
      <c r="A167" s="70"/>
      <c r="B167" s="71" t="s">
        <v>152</v>
      </c>
      <c r="C167" s="72">
        <f>SUM(C159:C159)</f>
        <v>40590.9</v>
      </c>
      <c r="D167" s="73">
        <f>SUM(D159:D159)</f>
        <v>29196.600000000002</v>
      </c>
      <c r="E167" s="73">
        <f>SUM(E159:E159)</f>
        <v>32190.9</v>
      </c>
      <c r="F167" s="73">
        <f>SUM(F159:F159)</f>
        <v>22295.1</v>
      </c>
      <c r="G167" s="127">
        <f>SUM(G159:G159)</f>
        <v>17538.699999999997</v>
      </c>
      <c r="H167" s="124"/>
      <c r="I167" s="5"/>
      <c r="J167" s="6"/>
      <c r="K167" s="5"/>
      <c r="L167" s="5"/>
      <c r="M167" s="5"/>
      <c r="N167" s="5"/>
    </row>
    <row r="168" spans="1:14" ht="15.75" x14ac:dyDescent="0.25">
      <c r="A168" s="5"/>
      <c r="B168" s="6"/>
      <c r="C168" s="6"/>
      <c r="D168" s="5"/>
      <c r="E168" s="5"/>
      <c r="F168" s="5"/>
      <c r="G168" s="5"/>
      <c r="H168" s="5"/>
      <c r="I168" s="5"/>
      <c r="J168" s="6"/>
      <c r="K168" s="5"/>
      <c r="L168" s="5"/>
      <c r="M168" s="5"/>
      <c r="N168" s="5"/>
    </row>
  </sheetData>
  <mergeCells count="221">
    <mergeCell ref="L7:N7"/>
    <mergeCell ref="K17:K18"/>
    <mergeCell ref="J16:N16"/>
    <mergeCell ref="L17:N17"/>
    <mergeCell ref="L15:N15"/>
    <mergeCell ref="A12:N13"/>
    <mergeCell ref="J8:N8"/>
    <mergeCell ref="A16:A18"/>
    <mergeCell ref="B16:B18"/>
    <mergeCell ref="C16:C18"/>
    <mergeCell ref="D16:D18"/>
    <mergeCell ref="E16:E18"/>
    <mergeCell ref="G16:G18"/>
    <mergeCell ref="H16:H18"/>
    <mergeCell ref="I16:I18"/>
    <mergeCell ref="J17:J18"/>
    <mergeCell ref="J9:P9"/>
    <mergeCell ref="J10:P10"/>
    <mergeCell ref="J11:P11"/>
    <mergeCell ref="F16:F18"/>
    <mergeCell ref="J19:N19"/>
    <mergeCell ref="J21:N21"/>
    <mergeCell ref="J28:N28"/>
    <mergeCell ref="J39:N39"/>
    <mergeCell ref="A22:A26"/>
    <mergeCell ref="B22:B26"/>
    <mergeCell ref="C22:C26"/>
    <mergeCell ref="A29:A30"/>
    <mergeCell ref="B29:B30"/>
    <mergeCell ref="C29:C30"/>
    <mergeCell ref="A31:A34"/>
    <mergeCell ref="B31:B34"/>
    <mergeCell ref="C31:C34"/>
    <mergeCell ref="J32:J34"/>
    <mergeCell ref="K32:K34"/>
    <mergeCell ref="L32:L34"/>
    <mergeCell ref="M32:M34"/>
    <mergeCell ref="N32:N34"/>
    <mergeCell ref="A35:A38"/>
    <mergeCell ref="B35:B38"/>
    <mergeCell ref="C35:C38"/>
    <mergeCell ref="J35:J38"/>
    <mergeCell ref="K35:K38"/>
    <mergeCell ref="L35:L38"/>
    <mergeCell ref="M35:M38"/>
    <mergeCell ref="N35:N38"/>
    <mergeCell ref="L40:L42"/>
    <mergeCell ref="M40:M42"/>
    <mergeCell ref="N40:N42"/>
    <mergeCell ref="J46:N46"/>
    <mergeCell ref="A43:A45"/>
    <mergeCell ref="B43:B45"/>
    <mergeCell ref="C43:C45"/>
    <mergeCell ref="J43:J45"/>
    <mergeCell ref="K43:K45"/>
    <mergeCell ref="L43:L45"/>
    <mergeCell ref="M43:M45"/>
    <mergeCell ref="N43:N45"/>
    <mergeCell ref="A40:A42"/>
    <mergeCell ref="B40:B42"/>
    <mergeCell ref="C40:C42"/>
    <mergeCell ref="J40:J42"/>
    <mergeCell ref="K40:K42"/>
    <mergeCell ref="L47:L51"/>
    <mergeCell ref="M47:M51"/>
    <mergeCell ref="N47:N51"/>
    <mergeCell ref="A52:A57"/>
    <mergeCell ref="B52:B57"/>
    <mergeCell ref="C52:C57"/>
    <mergeCell ref="J54:J57"/>
    <mergeCell ref="K54:K57"/>
    <mergeCell ref="L54:L57"/>
    <mergeCell ref="M54:M57"/>
    <mergeCell ref="N54:N57"/>
    <mergeCell ref="A47:A51"/>
    <mergeCell ref="B47:B51"/>
    <mergeCell ref="C47:C51"/>
    <mergeCell ref="J47:J51"/>
    <mergeCell ref="K47:K51"/>
    <mergeCell ref="L59:L63"/>
    <mergeCell ref="M59:M63"/>
    <mergeCell ref="N59:N63"/>
    <mergeCell ref="A64:A69"/>
    <mergeCell ref="B64:B69"/>
    <mergeCell ref="C64:C69"/>
    <mergeCell ref="J65:J69"/>
    <mergeCell ref="K65:K69"/>
    <mergeCell ref="L65:L69"/>
    <mergeCell ref="M65:M69"/>
    <mergeCell ref="N65:N69"/>
    <mergeCell ref="A58:A63"/>
    <mergeCell ref="B58:B63"/>
    <mergeCell ref="C58:C63"/>
    <mergeCell ref="J59:J63"/>
    <mergeCell ref="K59:K63"/>
    <mergeCell ref="L71:L75"/>
    <mergeCell ref="M71:M75"/>
    <mergeCell ref="N71:N75"/>
    <mergeCell ref="A76:A81"/>
    <mergeCell ref="B76:B81"/>
    <mergeCell ref="C76:C81"/>
    <mergeCell ref="J77:J81"/>
    <mergeCell ref="K77:K81"/>
    <mergeCell ref="L77:L81"/>
    <mergeCell ref="M77:M81"/>
    <mergeCell ref="N77:N81"/>
    <mergeCell ref="B70:B75"/>
    <mergeCell ref="A70:A75"/>
    <mergeCell ref="C70:C75"/>
    <mergeCell ref="J71:J75"/>
    <mergeCell ref="K71:K75"/>
    <mergeCell ref="N83:N87"/>
    <mergeCell ref="A88:A91"/>
    <mergeCell ref="B88:B91"/>
    <mergeCell ref="C88:C91"/>
    <mergeCell ref="A82:A87"/>
    <mergeCell ref="B82:B87"/>
    <mergeCell ref="C82:C87"/>
    <mergeCell ref="J83:J87"/>
    <mergeCell ref="K83:K87"/>
    <mergeCell ref="L83:L87"/>
    <mergeCell ref="M83:M87"/>
    <mergeCell ref="A99:A102"/>
    <mergeCell ref="B99:B102"/>
    <mergeCell ref="C99:C102"/>
    <mergeCell ref="J100:J102"/>
    <mergeCell ref="K100:K102"/>
    <mergeCell ref="L100:L102"/>
    <mergeCell ref="M100:M102"/>
    <mergeCell ref="N100:N102"/>
    <mergeCell ref="A93:A96"/>
    <mergeCell ref="B93:B96"/>
    <mergeCell ref="C93:C96"/>
    <mergeCell ref="J93:J96"/>
    <mergeCell ref="K93:K96"/>
    <mergeCell ref="L93:L96"/>
    <mergeCell ref="M93:M96"/>
    <mergeCell ref="N93:N96"/>
    <mergeCell ref="J98:N98"/>
    <mergeCell ref="A107:A110"/>
    <mergeCell ref="B107:B110"/>
    <mergeCell ref="C107:C110"/>
    <mergeCell ref="J107:J110"/>
    <mergeCell ref="K107:K110"/>
    <mergeCell ref="L107:L110"/>
    <mergeCell ref="M107:M110"/>
    <mergeCell ref="N107:N110"/>
    <mergeCell ref="A103:A106"/>
    <mergeCell ref="B103:B106"/>
    <mergeCell ref="C103:C106"/>
    <mergeCell ref="J104:J106"/>
    <mergeCell ref="K104:K106"/>
    <mergeCell ref="L104:L106"/>
    <mergeCell ref="M104:M106"/>
    <mergeCell ref="N104:N106"/>
    <mergeCell ref="A116:A118"/>
    <mergeCell ref="B116:B118"/>
    <mergeCell ref="C116:C118"/>
    <mergeCell ref="J116:J118"/>
    <mergeCell ref="K116:K118"/>
    <mergeCell ref="L116:L118"/>
    <mergeCell ref="M116:M118"/>
    <mergeCell ref="N116:N118"/>
    <mergeCell ref="A112:A115"/>
    <mergeCell ref="B112:B115"/>
    <mergeCell ref="C112:C115"/>
    <mergeCell ref="J113:J115"/>
    <mergeCell ref="K113:K115"/>
    <mergeCell ref="L113:L115"/>
    <mergeCell ref="M113:M115"/>
    <mergeCell ref="N113:N115"/>
    <mergeCell ref="A126:A130"/>
    <mergeCell ref="B126:B130"/>
    <mergeCell ref="J126:J130"/>
    <mergeCell ref="K126:K130"/>
    <mergeCell ref="L126:L130"/>
    <mergeCell ref="M126:M130"/>
    <mergeCell ref="N126:N130"/>
    <mergeCell ref="A119:A125"/>
    <mergeCell ref="B119:B125"/>
    <mergeCell ref="C119:C125"/>
    <mergeCell ref="J120:J125"/>
    <mergeCell ref="K120:K125"/>
    <mergeCell ref="C126:C130"/>
    <mergeCell ref="L120:L125"/>
    <mergeCell ref="M120:M125"/>
    <mergeCell ref="N120:N125"/>
    <mergeCell ref="J136:J137"/>
    <mergeCell ref="K136:K137"/>
    <mergeCell ref="L136:L137"/>
    <mergeCell ref="M136:M137"/>
    <mergeCell ref="N136:N137"/>
    <mergeCell ref="A131:A133"/>
    <mergeCell ref="B131:B133"/>
    <mergeCell ref="C131:C133"/>
    <mergeCell ref="A134:A137"/>
    <mergeCell ref="B134:B137"/>
    <mergeCell ref="C134:C137"/>
    <mergeCell ref="J131:J133"/>
    <mergeCell ref="K131:K133"/>
    <mergeCell ref="L131:L133"/>
    <mergeCell ref="M131:M133"/>
    <mergeCell ref="N131:N133"/>
    <mergeCell ref="J146:N146"/>
    <mergeCell ref="L142:L145"/>
    <mergeCell ref="M142:M145"/>
    <mergeCell ref="N142:N145"/>
    <mergeCell ref="A138:A140"/>
    <mergeCell ref="B138:B140"/>
    <mergeCell ref="C138:C140"/>
    <mergeCell ref="J138:J140"/>
    <mergeCell ref="K138:K140"/>
    <mergeCell ref="A142:A145"/>
    <mergeCell ref="B142:B145"/>
    <mergeCell ref="C142:C145"/>
    <mergeCell ref="J142:J145"/>
    <mergeCell ref="K142:K145"/>
    <mergeCell ref="L138:L140"/>
    <mergeCell ref="M138:M140"/>
    <mergeCell ref="N138:N140"/>
    <mergeCell ref="J141:N141"/>
  </mergeCells>
  <pageMargins left="0.39370078740157483" right="0.39370078740157483" top="1.1811023622047245" bottom="0.39370078740157483" header="0.39370078740157483" footer="0.39370078740157483"/>
  <pageSetup paperSize="9" scale="60" firstPageNumber="60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"/>
  <sheetViews>
    <sheetView workbookViewId="0">
      <selection activeCell="B7" sqref="B7:C7"/>
    </sheetView>
  </sheetViews>
  <sheetFormatPr defaultRowHeight="12.75" x14ac:dyDescent="0.2"/>
  <cols>
    <col min="1" max="1" width="28.7109375" style="83" customWidth="1"/>
    <col min="2" max="2" width="9.140625" style="83"/>
    <col min="3" max="3" width="61.28515625" style="83" customWidth="1"/>
    <col min="4" max="16384" width="9.140625" style="83"/>
  </cols>
  <sheetData>
    <row r="2" spans="1:8" s="77" customFormat="1" ht="15.75" x14ac:dyDescent="0.25">
      <c r="A2" s="203" t="s">
        <v>170</v>
      </c>
      <c r="B2" s="203"/>
      <c r="C2" s="203"/>
      <c r="D2" s="76"/>
    </row>
    <row r="3" spans="1:8" s="77" customFormat="1" ht="15.75" x14ac:dyDescent="0.25">
      <c r="A3" s="78" t="s">
        <v>171</v>
      </c>
      <c r="B3" s="204" t="s">
        <v>2</v>
      </c>
      <c r="C3" s="205"/>
      <c r="H3" s="76"/>
    </row>
    <row r="4" spans="1:8" s="77" customFormat="1" ht="15.75" x14ac:dyDescent="0.25">
      <c r="A4" s="79" t="s">
        <v>172</v>
      </c>
      <c r="B4" s="201" t="s">
        <v>188</v>
      </c>
      <c r="C4" s="202"/>
    </row>
    <row r="5" spans="1:8" s="77" customFormat="1" ht="15.75" x14ac:dyDescent="0.25">
      <c r="A5" s="79" t="s">
        <v>158</v>
      </c>
      <c r="B5" s="201" t="s">
        <v>189</v>
      </c>
      <c r="C5" s="202"/>
    </row>
    <row r="6" spans="1:8" s="77" customFormat="1" ht="15.75" x14ac:dyDescent="0.25">
      <c r="A6" s="79" t="s">
        <v>155</v>
      </c>
      <c r="B6" s="201" t="s">
        <v>190</v>
      </c>
      <c r="C6" s="202"/>
    </row>
    <row r="7" spans="1:8" s="77" customFormat="1" ht="15.75" x14ac:dyDescent="0.25">
      <c r="A7" s="79" t="s">
        <v>154</v>
      </c>
      <c r="B7" s="201" t="s">
        <v>191</v>
      </c>
      <c r="C7" s="202"/>
    </row>
    <row r="8" spans="1:8" s="77" customFormat="1" ht="19.5" customHeight="1" x14ac:dyDescent="0.25">
      <c r="A8" s="79" t="s">
        <v>173</v>
      </c>
      <c r="B8" s="201" t="s">
        <v>174</v>
      </c>
      <c r="C8" s="202"/>
    </row>
    <row r="9" spans="1:8" s="77" customFormat="1" ht="19.5" customHeight="1" x14ac:dyDescent="0.25">
      <c r="A9" s="79" t="s">
        <v>179</v>
      </c>
      <c r="B9" s="201" t="s">
        <v>85</v>
      </c>
      <c r="C9" s="202"/>
    </row>
    <row r="10" spans="1:8" s="77" customFormat="1" ht="15.75" x14ac:dyDescent="0.25">
      <c r="A10" s="79" t="s">
        <v>156</v>
      </c>
      <c r="B10" s="201" t="s">
        <v>65</v>
      </c>
      <c r="C10" s="202"/>
    </row>
    <row r="11" spans="1:8" s="77" customFormat="1" ht="15.75" x14ac:dyDescent="0.25">
      <c r="A11" s="79" t="s">
        <v>175</v>
      </c>
      <c r="B11" s="201" t="s">
        <v>176</v>
      </c>
      <c r="C11" s="202"/>
    </row>
    <row r="12" spans="1:8" s="77" customFormat="1" ht="15.75" x14ac:dyDescent="0.25">
      <c r="A12" s="80">
        <v>22</v>
      </c>
      <c r="B12" s="201" t="s">
        <v>177</v>
      </c>
      <c r="C12" s="202"/>
      <c r="D12" s="81"/>
    </row>
    <row r="13" spans="1:8" s="77" customFormat="1" ht="15.75" x14ac:dyDescent="0.25">
      <c r="A13" s="82">
        <v>302296711</v>
      </c>
      <c r="B13" s="206" t="s">
        <v>178</v>
      </c>
      <c r="C13" s="206"/>
      <c r="D13" s="81"/>
    </row>
    <row r="14" spans="1:8" s="77" customFormat="1" ht="15.75" customHeight="1" x14ac:dyDescent="0.25"/>
    <row r="15" spans="1:8" s="77" customFormat="1" ht="15.75" customHeight="1" x14ac:dyDescent="0.25">
      <c r="A15" s="200" t="s">
        <v>192</v>
      </c>
      <c r="B15" s="200"/>
      <c r="C15" s="200"/>
    </row>
    <row r="16" spans="1:8" x14ac:dyDescent="0.2">
      <c r="A16" s="200"/>
      <c r="B16" s="200"/>
      <c r="C16" s="200"/>
    </row>
    <row r="17" spans="2:3" x14ac:dyDescent="0.2">
      <c r="B17" s="84"/>
      <c r="C17" s="84"/>
    </row>
  </sheetData>
  <mergeCells count="13">
    <mergeCell ref="A15:C16"/>
    <mergeCell ref="B9:C9"/>
    <mergeCell ref="A2:C2"/>
    <mergeCell ref="B3:C3"/>
    <mergeCell ref="B4:C4"/>
    <mergeCell ref="B5:C5"/>
    <mergeCell ref="B6:C6"/>
    <mergeCell ref="B7:C7"/>
    <mergeCell ref="B8:C8"/>
    <mergeCell ref="B10:C10"/>
    <mergeCell ref="B11:C11"/>
    <mergeCell ref="B12:C12"/>
    <mergeCell ref="B13:C13"/>
  </mergeCells>
  <pageMargins left="0.70866141732283472" right="0.70866141732283472" top="1.3385826771653544" bottom="0.74803149606299213" header="0.31496062992125984" footer="0.31496062992125984"/>
  <pageSetup paperSize="9" firstPageNumber="6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04_Planas</vt:lpstr>
      <vt:lpstr>vykdytoju_kodai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Uikienė</dc:creator>
  <cp:lastModifiedBy>mindaugas jozonis</cp:lastModifiedBy>
  <cp:lastPrinted>2021-01-20T18:17:55Z</cp:lastPrinted>
  <dcterms:created xsi:type="dcterms:W3CDTF">2021-01-15T14:50:31Z</dcterms:created>
  <dcterms:modified xsi:type="dcterms:W3CDTF">2021-12-02T06:32:58Z</dcterms:modified>
</cp:coreProperties>
</file>