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5135" windowHeight="9300"/>
  </bookViews>
  <sheets>
    <sheet name="1 pr. " sheetId="6" r:id="rId1"/>
  </sheets>
  <definedNames>
    <definedName name="_xlnm.Print_Area" localSheetId="0">'1 pr. '!$A$1:$U$77</definedName>
    <definedName name="_xlnm.Print_Titles" localSheetId="0">'1 pr. '!$8:$10</definedName>
  </definedNames>
  <calcPr calcId="124519"/>
</workbook>
</file>

<file path=xl/calcChain.xml><?xml version="1.0" encoding="utf-8"?>
<calcChain xmlns="http://schemas.openxmlformats.org/spreadsheetml/2006/main">
  <c r="P81" i="6"/>
  <c r="Q81"/>
  <c r="N81"/>
  <c r="O81"/>
  <c r="L81"/>
  <c r="M73"/>
  <c r="H73"/>
  <c r="I73" s="1"/>
  <c r="I71"/>
  <c r="J70"/>
  <c r="H70"/>
  <c r="I70" s="1"/>
  <c r="I69"/>
  <c r="I68"/>
  <c r="J65"/>
  <c r="H65"/>
  <c r="J63"/>
  <c r="J61"/>
  <c r="H61"/>
  <c r="I64"/>
  <c r="I65" s="1"/>
  <c r="H62"/>
  <c r="H63" s="1"/>
  <c r="I60"/>
  <c r="I61" s="1"/>
  <c r="J58"/>
  <c r="J59" s="1"/>
  <c r="H58"/>
  <c r="I56"/>
  <c r="I55"/>
  <c r="J54"/>
  <c r="I54"/>
  <c r="I53"/>
  <c r="I51"/>
  <c r="H50"/>
  <c r="I50" s="1"/>
  <c r="I49"/>
  <c r="J48"/>
  <c r="H48"/>
  <c r="I48" s="1"/>
  <c r="K47"/>
  <c r="I47" s="1"/>
  <c r="I45"/>
  <c r="H44"/>
  <c r="I44" s="1"/>
  <c r="J43"/>
  <c r="I43"/>
  <c r="J42"/>
  <c r="J85" s="1"/>
  <c r="I42"/>
  <c r="I85" s="1"/>
  <c r="K41"/>
  <c r="K81" s="1"/>
  <c r="J41"/>
  <c r="H41"/>
  <c r="I41" s="1"/>
  <c r="I40"/>
  <c r="H38"/>
  <c r="I38" s="1"/>
  <c r="I23"/>
  <c r="I21"/>
  <c r="I20"/>
  <c r="H18"/>
  <c r="I18" s="1"/>
  <c r="J17"/>
  <c r="H17"/>
  <c r="I17" s="1"/>
  <c r="I16"/>
  <c r="K15"/>
  <c r="I15" s="1"/>
  <c r="K83"/>
  <c r="O83"/>
  <c r="P83"/>
  <c r="Q83"/>
  <c r="L83"/>
  <c r="J86"/>
  <c r="K86"/>
  <c r="H85"/>
  <c r="K85"/>
  <c r="H84"/>
  <c r="J84"/>
  <c r="K84"/>
  <c r="H82"/>
  <c r="J82"/>
  <c r="N86"/>
  <c r="O86"/>
  <c r="P86"/>
  <c r="Q86"/>
  <c r="O85"/>
  <c r="P85"/>
  <c r="Q85"/>
  <c r="N84"/>
  <c r="O84"/>
  <c r="P84"/>
  <c r="Q84"/>
  <c r="N82"/>
  <c r="P82"/>
  <c r="Q82"/>
  <c r="L84"/>
  <c r="L82"/>
  <c r="N85"/>
  <c r="N83"/>
  <c r="J83" l="1"/>
  <c r="H83"/>
  <c r="I58"/>
  <c r="I62"/>
  <c r="I63" s="1"/>
  <c r="H81"/>
  <c r="H59"/>
  <c r="I59" s="1"/>
  <c r="J81"/>
  <c r="H86"/>
  <c r="I81"/>
  <c r="K82"/>
  <c r="O82"/>
  <c r="Q63"/>
  <c r="P63"/>
  <c r="O63"/>
  <c r="N63"/>
  <c r="L63"/>
  <c r="M63"/>
  <c r="Q61"/>
  <c r="P61"/>
  <c r="O61"/>
  <c r="N61"/>
  <c r="L61"/>
  <c r="M61"/>
  <c r="I83" l="1"/>
  <c r="L52"/>
  <c r="N65"/>
  <c r="O65"/>
  <c r="P65"/>
  <c r="Q65"/>
  <c r="L65"/>
  <c r="N59"/>
  <c r="O59"/>
  <c r="P59"/>
  <c r="Q59"/>
  <c r="L59"/>
  <c r="M65"/>
  <c r="M59"/>
  <c r="I84"/>
  <c r="I86"/>
  <c r="L85"/>
  <c r="M23"/>
  <c r="M24" s="1"/>
  <c r="M30"/>
  <c r="M29"/>
  <c r="M32"/>
  <c r="M33" s="1"/>
  <c r="M34"/>
  <c r="M35" s="1"/>
  <c r="M38"/>
  <c r="M39" s="1"/>
  <c r="M74"/>
  <c r="M16"/>
  <c r="M18"/>
  <c r="M28"/>
  <c r="M25"/>
  <c r="M26" s="1"/>
  <c r="M21"/>
  <c r="M84"/>
  <c r="M54"/>
  <c r="M56"/>
  <c r="M53"/>
  <c r="M70"/>
  <c r="M71"/>
  <c r="M68"/>
  <c r="M15"/>
  <c r="M41"/>
  <c r="M42"/>
  <c r="M85" s="1"/>
  <c r="M45"/>
  <c r="M40"/>
  <c r="M48"/>
  <c r="M50"/>
  <c r="M51"/>
  <c r="M47"/>
  <c r="I31"/>
  <c r="J31"/>
  <c r="K31"/>
  <c r="Q74"/>
  <c r="P74"/>
  <c r="O74"/>
  <c r="N74"/>
  <c r="L74"/>
  <c r="K74"/>
  <c r="J74"/>
  <c r="I74"/>
  <c r="H74"/>
  <c r="Q72"/>
  <c r="P72"/>
  <c r="O72"/>
  <c r="N72"/>
  <c r="L72"/>
  <c r="K72"/>
  <c r="J72"/>
  <c r="H72"/>
  <c r="H75" s="1"/>
  <c r="Q57"/>
  <c r="P57"/>
  <c r="O57"/>
  <c r="N57"/>
  <c r="L57"/>
  <c r="K57"/>
  <c r="J57"/>
  <c r="I57"/>
  <c r="H57"/>
  <c r="Q52"/>
  <c r="P52"/>
  <c r="O52"/>
  <c r="N52"/>
  <c r="K52"/>
  <c r="J52"/>
  <c r="I52"/>
  <c r="H52"/>
  <c r="Q46"/>
  <c r="P46"/>
  <c r="O46"/>
  <c r="N46"/>
  <c r="L46"/>
  <c r="K46"/>
  <c r="J46"/>
  <c r="I46"/>
  <c r="H46"/>
  <c r="Q39"/>
  <c r="P39"/>
  <c r="O39"/>
  <c r="N39"/>
  <c r="L39"/>
  <c r="K39"/>
  <c r="J39"/>
  <c r="I39"/>
  <c r="H39"/>
  <c r="Q37"/>
  <c r="P37"/>
  <c r="O37"/>
  <c r="N37"/>
  <c r="M37"/>
  <c r="L37"/>
  <c r="K37"/>
  <c r="J37"/>
  <c r="I37"/>
  <c r="H37"/>
  <c r="Q35"/>
  <c r="P35"/>
  <c r="O35"/>
  <c r="N35"/>
  <c r="L35"/>
  <c r="K35"/>
  <c r="J35"/>
  <c r="I35"/>
  <c r="H35"/>
  <c r="Q33"/>
  <c r="P33"/>
  <c r="O33"/>
  <c r="N33"/>
  <c r="L33"/>
  <c r="K33"/>
  <c r="J33"/>
  <c r="I33"/>
  <c r="H33"/>
  <c r="Q31"/>
  <c r="P31"/>
  <c r="O31"/>
  <c r="N31"/>
  <c r="Q28"/>
  <c r="P28"/>
  <c r="O28"/>
  <c r="N28"/>
  <c r="L28"/>
  <c r="K28"/>
  <c r="J28"/>
  <c r="I28"/>
  <c r="H28"/>
  <c r="Q26"/>
  <c r="P26"/>
  <c r="O26"/>
  <c r="N26"/>
  <c r="L26"/>
  <c r="K26"/>
  <c r="J26"/>
  <c r="I26"/>
  <c r="H26"/>
  <c r="Q24"/>
  <c r="P24"/>
  <c r="O24"/>
  <c r="N24"/>
  <c r="L24"/>
  <c r="K24"/>
  <c r="J24"/>
  <c r="I24"/>
  <c r="H24"/>
  <c r="Q22"/>
  <c r="P22"/>
  <c r="O22"/>
  <c r="N22"/>
  <c r="K22"/>
  <c r="J22"/>
  <c r="H22"/>
  <c r="Q19"/>
  <c r="P19"/>
  <c r="O19"/>
  <c r="N19"/>
  <c r="K19"/>
  <c r="J19"/>
  <c r="H19"/>
  <c r="M81" l="1"/>
  <c r="K66"/>
  <c r="P66"/>
  <c r="L75"/>
  <c r="Q75"/>
  <c r="M83"/>
  <c r="Q66"/>
  <c r="Q76" s="1"/>
  <c r="Q77" s="1"/>
  <c r="N66"/>
  <c r="O66"/>
  <c r="J66"/>
  <c r="J76" s="1"/>
  <c r="H66"/>
  <c r="H76" s="1"/>
  <c r="P75"/>
  <c r="J75"/>
  <c r="O75"/>
  <c r="N75"/>
  <c r="K75"/>
  <c r="H31"/>
  <c r="H87"/>
  <c r="M82"/>
  <c r="I22"/>
  <c r="I82"/>
  <c r="I87" s="1"/>
  <c r="M31"/>
  <c r="K87"/>
  <c r="M22"/>
  <c r="I19"/>
  <c r="I72"/>
  <c r="I75" s="1"/>
  <c r="M57"/>
  <c r="O87"/>
  <c r="Q87"/>
  <c r="L86"/>
  <c r="L87" s="1"/>
  <c r="M44"/>
  <c r="M46" s="1"/>
  <c r="P87"/>
  <c r="M52"/>
  <c r="M19"/>
  <c r="M72"/>
  <c r="M75" s="1"/>
  <c r="N87"/>
  <c r="J87"/>
  <c r="L19"/>
  <c r="L22"/>
  <c r="L31"/>
  <c r="P76" l="1"/>
  <c r="P77" s="1"/>
  <c r="O76"/>
  <c r="O77" s="1"/>
  <c r="K76"/>
  <c r="K77" s="1"/>
  <c r="L66"/>
  <c r="L76" s="1"/>
  <c r="L77" s="1"/>
  <c r="M66"/>
  <c r="M76" s="1"/>
  <c r="M77" s="1"/>
  <c r="I66"/>
  <c r="I76" s="1"/>
  <c r="I77" s="1"/>
  <c r="M86"/>
  <c r="J77"/>
  <c r="N76"/>
  <c r="N77" s="1"/>
  <c r="H77"/>
  <c r="M87"/>
</calcChain>
</file>

<file path=xl/sharedStrings.xml><?xml version="1.0" encoding="utf-8"?>
<sst xmlns="http://schemas.openxmlformats.org/spreadsheetml/2006/main" count="271" uniqueCount="127">
  <si>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</si>
  <si>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</si>
  <si>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</si>
  <si>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</si>
  <si>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</si>
  <si>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</si>
  <si>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</si>
  <si>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</si>
  <si>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</si>
  <si>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</si>
  <si>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</si>
  <si>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</si>
  <si>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</si>
  <si>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</si>
  <si>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</si>
  <si>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</si>
  <si>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</si>
  <si>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Finansavimo šaltiniai</t>
  </si>
  <si>
    <t>1</t>
  </si>
  <si>
    <t>2</t>
  </si>
  <si>
    <t>6</t>
  </si>
  <si>
    <t>-</t>
  </si>
  <si>
    <t>Brandos egzaminų organizavimas ir vykdymas</t>
  </si>
  <si>
    <t>Ikimokyklinių ugdymo įstaigų veiklos organizavimas</t>
  </si>
  <si>
    <t>Neformalųjį ugdymą teikiančių įstaigų, kuriose įgyvendintos neformaliojo ugdymo programos, skaičius</t>
  </si>
  <si>
    <t>Brandos egzaminus laikiusių abiturientų skaičius</t>
  </si>
  <si>
    <t>10</t>
  </si>
  <si>
    <t>Mokyklų, gaunančių finansavimą, skaičius</t>
  </si>
  <si>
    <t>TIKSLŲ, UŽDAVINIŲ, PRIEMONIŲ ASIGNAVIMŲ IR PRODUKTO VERTINIMO KRITERIJŲ SUVESTINĖ</t>
  </si>
  <si>
    <t>1 Strateginis tikslas. Užtikrinti gyventojams kokybiškas ir prieinamas švietimo, sveikatos apsaugos ir socialinės paramos paslaugas</t>
  </si>
  <si>
    <t>Užtikrinti visuotinį aukštos kokybės švietimo paslaugų prieinamumą savivaldybėje</t>
  </si>
  <si>
    <t>Teikti paramą (psichologinę, pedagoginę ir kt.) savivaldybės mokiniams ir mokytojams</t>
  </si>
  <si>
    <t>Formuoti saugią, visiems bendruomenės nariams prieinamą ir veiksmingą ugdymo aplinką</t>
  </si>
  <si>
    <t>Studijų rėmimo programoje dalyvavusių asmenų skaičius</t>
  </si>
  <si>
    <t>Pagalbą gavusių mokinių ir mokytojų skaičius</t>
  </si>
  <si>
    <t>Savivaldybės biudžeto lėšos</t>
  </si>
  <si>
    <t>Specialiosios programos lėšos</t>
  </si>
  <si>
    <t>Pavadinimas</t>
  </si>
  <si>
    <t>(savivaldybės, padalinio, įstaigos pavadinimas)</t>
  </si>
  <si>
    <t>UGDYMO KOKYBĖS IR MOKYMOSI APLINKOS UŽTIKRINIMO PROGRAMOS NR. 1</t>
  </si>
  <si>
    <t>1 programa. Ugdymo kokybės ir mokymosi aplinkos užtikrinimo programa</t>
  </si>
  <si>
    <t>Valstybės biudžeto speciali tikslinė dotacija</t>
  </si>
  <si>
    <t>Valstybės biudžeto lėšos</t>
  </si>
  <si>
    <t>Europos Sąjungos paramos lėšos</t>
  </si>
  <si>
    <t>Vadybinės ir pedagoginės veiklos kokybės tobulinimas</t>
  </si>
  <si>
    <t>Studijų rėmimas</t>
  </si>
  <si>
    <t>10.1-10.12</t>
  </si>
  <si>
    <t>10.13-10.15</t>
  </si>
  <si>
    <t>Neformalusis vaikų švietimas</t>
  </si>
  <si>
    <t>Neformaliame vaikų švietime dalyvavusių asmenų skaičius</t>
  </si>
  <si>
    <t>Paskatintų mokinių skaičius</t>
  </si>
  <si>
    <t>Švietimo pagalbos tarnybos pagalba Savivaldybės ugdymo įstaigų mokiniams ir mokytojams</t>
  </si>
  <si>
    <t>9</t>
  </si>
  <si>
    <t>11</t>
  </si>
  <si>
    <t>12</t>
  </si>
  <si>
    <t>13</t>
  </si>
  <si>
    <t>Įstaigų, gaunančių finansavimą, skaičius</t>
  </si>
  <si>
    <t>Socializacijos projektuose dalyvavusių mokinių skaičius</t>
  </si>
  <si>
    <t>Mokinių mokymas plaukti</t>
  </si>
  <si>
    <t>Mokymo plaukti programoje dalyvavusių mokinių skaičius</t>
  </si>
  <si>
    <t xml:space="preserve"> </t>
  </si>
  <si>
    <t>23</t>
  </si>
  <si>
    <t>22</t>
  </si>
  <si>
    <t>Iš viso:</t>
  </si>
  <si>
    <t xml:space="preserve">09.01.01.01 </t>
  </si>
  <si>
    <t>09.08.01.01</t>
  </si>
  <si>
    <t>Ugdymo įstaigoms perskistomos mokymo lėšos (savivaldybės dalis pagal ML metodiką)</t>
  </si>
  <si>
    <t>Mokymo lėšos</t>
  </si>
  <si>
    <t>09.08.01.01.</t>
  </si>
  <si>
    <t>09.05.01.01.</t>
  </si>
  <si>
    <t>Gabių mokinių skatinimas</t>
  </si>
  <si>
    <t>09.05.01.03.</t>
  </si>
  <si>
    <t>09.08.01.02.</t>
  </si>
  <si>
    <t>09.02.01.01. 09.02.02.01.</t>
  </si>
  <si>
    <t xml:space="preserve">09.02.01.01. </t>
  </si>
  <si>
    <t>10.1-10.4</t>
  </si>
  <si>
    <t>09.02.02.01.</t>
  </si>
  <si>
    <t>Pagrindinių mokyklų ir progimnazijos veiklos organizavimas</t>
  </si>
  <si>
    <t>Gimnazijų veiklos organizavimas</t>
  </si>
  <si>
    <t>26</t>
  </si>
  <si>
    <t>27</t>
  </si>
  <si>
    <t>28</t>
  </si>
  <si>
    <t>10.05-10.12</t>
  </si>
  <si>
    <t>10.16-10.19</t>
  </si>
  <si>
    <t>29</t>
  </si>
  <si>
    <t>Vaikų socializacija (vasaros poilsis)</t>
  </si>
  <si>
    <t>Neformaliojo švietimo įstaigų veiklos organizavimas</t>
  </si>
  <si>
    <t>10.20</t>
  </si>
  <si>
    <t>30</t>
  </si>
  <si>
    <t>31</t>
  </si>
  <si>
    <t xml:space="preserve">Mokytojų padėjėjų pareigybių finansavimas </t>
  </si>
  <si>
    <t xml:space="preserve">2023-iesiems m. </t>
  </si>
  <si>
    <t>09.01.01.01. 09.02.01.01.</t>
  </si>
  <si>
    <t>2023-ųjų m. asignavimų projektas</t>
  </si>
  <si>
    <t>10.5; 10.7; 10.11; 10.13</t>
  </si>
  <si>
    <t>10.1-10.4; 10.6-10.10</t>
  </si>
  <si>
    <t>Mokymosi sunkumų dėl COVID-19 patiriančių mokinių konsultavimas</t>
  </si>
  <si>
    <t>SB</t>
  </si>
  <si>
    <t>ML</t>
  </si>
  <si>
    <t>VB</t>
  </si>
  <si>
    <t>ES</t>
  </si>
  <si>
    <t>SP</t>
  </si>
  <si>
    <t>VL</t>
  </si>
  <si>
    <t>33</t>
  </si>
  <si>
    <t>32</t>
  </si>
  <si>
    <t xml:space="preserve">09.01.01.01. </t>
  </si>
  <si>
    <t>10.1; 10.3; 10.5</t>
  </si>
  <si>
    <t>Mokytojų skaičiaus optimizavimo finansavimas</t>
  </si>
  <si>
    <t>Mokinių skaičius</t>
  </si>
  <si>
    <t>Abiturientų pasirengimo brandos egzaminams konsultacijų  finansavimas</t>
  </si>
  <si>
    <t xml:space="preserve">PATVIRTINTA                                                                                        
Prienų rajono savivaldybės tarybos
2022  m. sausio 27 d. sprendimu Nr. T3- 
</t>
  </si>
  <si>
    <t xml:space="preserve">2022-2024 M. PRIENŲ RAJONO SAVIVALDYBĖS         </t>
  </si>
  <si>
    <t>2021-ųjų m. asignavimai, Eur</t>
  </si>
  <si>
    <t>2022-ųjų m. asignavimų projektas, Eur</t>
  </si>
  <si>
    <t>2024-ųjų m. asignavimų projektas</t>
  </si>
  <si>
    <t>2022-iesiems m.</t>
  </si>
  <si>
    <t xml:space="preserve">2024-iesiems m. </t>
  </si>
  <si>
    <t>KT</t>
  </si>
  <si>
    <t xml:space="preserve"> KT</t>
  </si>
  <si>
    <t>Ikimokyklinių ugdymo įstaigų skaičius</t>
  </si>
  <si>
    <t>10; 11.3</t>
  </si>
  <si>
    <t>Pareigybės</t>
  </si>
  <si>
    <t>Programos ,,Erasmus+“ projektas ,,Mokymuisi palanki aplinka: nuo poreikio link poveikio“</t>
  </si>
  <si>
    <t>34</t>
  </si>
  <si>
    <t>Programos ,,Erasmus+“ projektas Nr. 2021-1-LT01-KA121-SCH-000005587</t>
  </si>
  <si>
    <t>35</t>
  </si>
  <si>
    <t>Mokymų dalyvių skaičius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</si>
</sst>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9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164" fontId="3" fillId="4" borderId="17" xfId="1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top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164" fontId="3" fillId="4" borderId="18" xfId="1" applyNumberFormat="1" applyFont="1" applyFill="1" applyBorder="1" applyAlignment="1">
      <alignment horizontal="center" vertical="center"/>
    </xf>
    <xf numFmtId="164" fontId="3" fillId="4" borderId="27" xfId="1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164" fontId="3" fillId="5" borderId="40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7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" fontId="2" fillId="7" borderId="30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 applyProtection="1">
      <alignment horizontal="center" vertical="center" wrapText="1"/>
    </xf>
    <xf numFmtId="1" fontId="2" fillId="7" borderId="7" xfId="0" applyNumberFormat="1" applyFont="1" applyFill="1" applyBorder="1" applyAlignment="1" applyProtection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1" fontId="3" fillId="4" borderId="4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10" borderId="5" xfId="0" applyNumberFormat="1" applyFont="1" applyFill="1" applyBorder="1" applyAlignment="1">
      <alignment horizontal="center" vertical="center"/>
    </xf>
    <xf numFmtId="1" fontId="2" fillId="10" borderId="28" xfId="0" applyNumberFormat="1" applyFont="1" applyFill="1" applyBorder="1" applyAlignment="1">
      <alignment horizontal="center" vertical="center"/>
    </xf>
    <xf numFmtId="1" fontId="2" fillId="10" borderId="29" xfId="0" applyNumberFormat="1" applyFont="1" applyFill="1" applyBorder="1" applyAlignment="1">
      <alignment horizontal="center" vertical="center"/>
    </xf>
    <xf numFmtId="1" fontId="2" fillId="10" borderId="2" xfId="0" applyNumberFormat="1" applyFont="1" applyFill="1" applyBorder="1" applyAlignment="1">
      <alignment horizontal="center" vertical="center"/>
    </xf>
    <xf numFmtId="1" fontId="2" fillId="11" borderId="43" xfId="0" applyNumberFormat="1" applyFont="1" applyFill="1" applyBorder="1" applyAlignment="1">
      <alignment vertical="center"/>
    </xf>
    <xf numFmtId="1" fontId="2" fillId="0" borderId="59" xfId="0" applyNumberFormat="1" applyFont="1" applyFill="1" applyBorder="1" applyAlignment="1">
      <alignment horizontal="center" vertical="center"/>
    </xf>
    <xf numFmtId="1" fontId="2" fillId="10" borderId="30" xfId="0" applyNumberFormat="1" applyFont="1" applyFill="1" applyBorder="1" applyAlignment="1">
      <alignment horizontal="center" vertical="center"/>
    </xf>
    <xf numFmtId="1" fontId="2" fillId="2" borderId="58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3" fillId="5" borderId="47" xfId="0" applyNumberFormat="1" applyFont="1" applyFill="1" applyBorder="1" applyAlignment="1" applyProtection="1">
      <alignment horizontal="center" vertical="center" wrapText="1"/>
    </xf>
    <xf numFmtId="1" fontId="2" fillId="2" borderId="51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3" fillId="5" borderId="18" xfId="0" applyNumberFormat="1" applyFont="1" applyFill="1" applyBorder="1" applyAlignment="1">
      <alignment horizontal="center" vertical="center"/>
    </xf>
    <xf numFmtId="1" fontId="3" fillId="5" borderId="47" xfId="0" applyNumberFormat="1" applyFont="1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1" fontId="3" fillId="5" borderId="40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 applyProtection="1">
      <alignment horizontal="center" vertical="center" wrapText="1"/>
    </xf>
    <xf numFmtId="1" fontId="2" fillId="7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7" borderId="5" xfId="0" applyNumberFormat="1" applyFont="1" applyFill="1" applyBorder="1" applyAlignment="1" applyProtection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1" fontId="2" fillId="10" borderId="26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11" borderId="39" xfId="0" applyNumberFormat="1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/>
    </xf>
    <xf numFmtId="1" fontId="2" fillId="7" borderId="65" xfId="0" applyNumberFormat="1" applyFont="1" applyFill="1" applyBorder="1" applyAlignment="1" applyProtection="1">
      <alignment horizontal="center" vertical="center" wrapText="1"/>
    </xf>
    <xf numFmtId="1" fontId="3" fillId="5" borderId="27" xfId="0" applyNumberFormat="1" applyFont="1" applyFill="1" applyBorder="1" applyAlignment="1" applyProtection="1">
      <alignment horizontal="center" vertical="center" wrapText="1"/>
    </xf>
    <xf numFmtId="164" fontId="3" fillId="4" borderId="40" xfId="1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3" fillId="5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1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7" borderId="4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2" borderId="53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1" fontId="3" fillId="5" borderId="38" xfId="0" applyNumberFormat="1" applyFont="1" applyFill="1" applyBorder="1" applyAlignment="1" applyProtection="1">
      <alignment horizontal="center" vertical="center" wrapText="1"/>
    </xf>
    <xf numFmtId="1" fontId="3" fillId="5" borderId="66" xfId="0" applyNumberFormat="1" applyFont="1" applyFill="1" applyBorder="1" applyAlignment="1" applyProtection="1">
      <alignment horizontal="center" vertical="center" wrapText="1"/>
    </xf>
    <xf numFmtId="1" fontId="3" fillId="5" borderId="46" xfId="0" applyNumberFormat="1" applyFont="1" applyFill="1" applyBorder="1" applyAlignment="1" applyProtection="1">
      <alignment horizontal="center" vertical="center" wrapText="1"/>
    </xf>
    <xf numFmtId="1" fontId="2" fillId="7" borderId="62" xfId="0" applyNumberFormat="1" applyFont="1" applyFill="1" applyBorder="1" applyAlignment="1" applyProtection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6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10" borderId="11" xfId="0" applyNumberFormat="1" applyFont="1" applyFill="1" applyBorder="1" applyAlignment="1">
      <alignment horizontal="center" vertical="center"/>
    </xf>
    <xf numFmtId="1" fontId="2" fillId="10" borderId="34" xfId="0" applyNumberFormat="1" applyFont="1" applyFill="1" applyBorder="1" applyAlignment="1">
      <alignment horizontal="center" vertical="center"/>
    </xf>
    <xf numFmtId="1" fontId="2" fillId="10" borderId="42" xfId="0" applyNumberFormat="1" applyFont="1" applyFill="1" applyBorder="1" applyAlignment="1">
      <alignment horizontal="center" vertical="center"/>
    </xf>
    <xf numFmtId="1" fontId="2" fillId="10" borderId="48" xfId="0" applyNumberFormat="1" applyFont="1" applyFill="1" applyBorder="1" applyAlignment="1">
      <alignment horizontal="center" vertical="center"/>
    </xf>
    <xf numFmtId="1" fontId="2" fillId="10" borderId="20" xfId="0" applyNumberFormat="1" applyFont="1" applyFill="1" applyBorder="1" applyAlignment="1">
      <alignment horizontal="center" vertical="center"/>
    </xf>
    <xf numFmtId="1" fontId="2" fillId="10" borderId="59" xfId="0" applyNumberFormat="1" applyFont="1" applyFill="1" applyBorder="1" applyAlignment="1">
      <alignment horizontal="center" vertical="center"/>
    </xf>
    <xf numFmtId="1" fontId="2" fillId="10" borderId="8" xfId="0" applyNumberFormat="1" applyFont="1" applyFill="1" applyBorder="1" applyAlignment="1">
      <alignment horizontal="center" vertical="center"/>
    </xf>
    <xf numFmtId="1" fontId="2" fillId="10" borderId="52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3" fillId="5" borderId="63" xfId="0" applyNumberFormat="1" applyFont="1" applyFill="1" applyBorder="1" applyAlignment="1" applyProtection="1">
      <alignment horizontal="center" vertical="center" wrapText="1"/>
    </xf>
    <xf numFmtId="1" fontId="2" fillId="7" borderId="8" xfId="0" applyNumberFormat="1" applyFont="1" applyFill="1" applyBorder="1" applyAlignment="1" applyProtection="1">
      <alignment horizontal="center" vertical="center" wrapText="1"/>
    </xf>
    <xf numFmtId="1" fontId="2" fillId="7" borderId="9" xfId="0" applyNumberFormat="1" applyFont="1" applyFill="1" applyBorder="1" applyAlignment="1" applyProtection="1">
      <alignment horizontal="center" vertical="center" wrapText="1"/>
    </xf>
    <xf numFmtId="1" fontId="2" fillId="7" borderId="24" xfId="0" applyNumberFormat="1" applyFont="1" applyFill="1" applyBorder="1" applyAlignment="1" applyProtection="1">
      <alignment horizontal="center" vertical="center" wrapText="1"/>
    </xf>
    <xf numFmtId="1" fontId="2" fillId="7" borderId="23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7" borderId="33" xfId="0" applyNumberFormat="1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top"/>
    </xf>
    <xf numFmtId="1" fontId="2" fillId="2" borderId="39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0" borderId="30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11" borderId="30" xfId="0" applyNumberFormat="1" applyFont="1" applyFill="1" applyBorder="1" applyAlignment="1">
      <alignment horizontal="center"/>
    </xf>
    <xf numFmtId="1" fontId="2" fillId="10" borderId="43" xfId="0" applyNumberFormat="1" applyFont="1" applyFill="1" applyBorder="1" applyAlignment="1">
      <alignment horizontal="center"/>
    </xf>
    <xf numFmtId="1" fontId="2" fillId="10" borderId="39" xfId="0" applyNumberFormat="1" applyFont="1" applyFill="1" applyBorder="1" applyAlignment="1">
      <alignment horizont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left" vertical="center" wrapText="1"/>
    </xf>
    <xf numFmtId="164" fontId="4" fillId="0" borderId="43" xfId="0" applyNumberFormat="1" applyFont="1" applyFill="1" applyBorder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59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vertical="center" wrapText="1"/>
    </xf>
    <xf numFmtId="164" fontId="2" fillId="0" borderId="42" xfId="0" applyNumberFormat="1" applyFont="1" applyFill="1" applyBorder="1" applyAlignment="1">
      <alignment vertical="center" wrapText="1"/>
    </xf>
    <xf numFmtId="164" fontId="2" fillId="0" borderId="43" xfId="0" applyNumberFormat="1" applyFont="1" applyFill="1" applyBorder="1" applyAlignment="1">
      <alignment vertical="center" wrapText="1"/>
    </xf>
    <xf numFmtId="164" fontId="3" fillId="9" borderId="47" xfId="0" applyNumberFormat="1" applyFont="1" applyFill="1" applyBorder="1" applyAlignment="1">
      <alignment horizontal="left" vertical="center" wrapText="1"/>
    </xf>
    <xf numFmtId="164" fontId="3" fillId="9" borderId="16" xfId="0" applyNumberFormat="1" applyFont="1" applyFill="1" applyBorder="1" applyAlignment="1">
      <alignment horizontal="left" vertical="center" wrapText="1"/>
    </xf>
    <xf numFmtId="164" fontId="3" fillId="9" borderId="40" xfId="0" applyNumberFormat="1" applyFont="1" applyFill="1" applyBorder="1" applyAlignment="1">
      <alignment horizontal="left" vertical="center" wrapText="1"/>
    </xf>
    <xf numFmtId="0" fontId="3" fillId="8" borderId="47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40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52" xfId="0" applyFont="1" applyFill="1" applyBorder="1" applyAlignment="1">
      <alignment horizontal="left" vertical="center" wrapText="1"/>
    </xf>
    <xf numFmtId="0" fontId="3" fillId="4" borderId="68" xfId="0" applyFont="1" applyFill="1" applyBorder="1" applyAlignment="1">
      <alignment horizontal="left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49" fontId="3" fillId="4" borderId="38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4" borderId="63" xfId="0" applyFont="1" applyFill="1" applyBorder="1" applyAlignment="1">
      <alignment horizontal="left" vertical="center" wrapText="1"/>
    </xf>
    <xf numFmtId="1" fontId="2" fillId="0" borderId="54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vertical="center" wrapText="1"/>
    </xf>
    <xf numFmtId="164" fontId="2" fillId="0" borderId="64" xfId="0" applyNumberFormat="1" applyFont="1" applyFill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31" xfId="0" applyNumberFormat="1" applyFont="1" applyBorder="1" applyAlignment="1">
      <alignment vertical="center" wrapText="1"/>
    </xf>
    <xf numFmtId="164" fontId="2" fillId="0" borderId="26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164" fontId="2" fillId="0" borderId="41" xfId="0" applyNumberFormat="1" applyFont="1" applyFill="1" applyBorder="1" applyAlignment="1">
      <alignment vertical="center" wrapText="1"/>
    </xf>
    <xf numFmtId="164" fontId="2" fillId="0" borderId="39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164" fontId="2" fillId="10" borderId="31" xfId="0" applyNumberFormat="1" applyFont="1" applyFill="1" applyBorder="1" applyAlignment="1">
      <alignment vertical="center" wrapText="1"/>
    </xf>
    <xf numFmtId="164" fontId="2" fillId="10" borderId="64" xfId="0" applyNumberFormat="1" applyFont="1" applyFill="1" applyBorder="1" applyAlignment="1">
      <alignment vertical="center" wrapText="1"/>
    </xf>
    <xf numFmtId="49" fontId="3" fillId="3" borderId="50" xfId="0" applyNumberFormat="1" applyFont="1" applyFill="1" applyBorder="1" applyAlignment="1">
      <alignment horizontal="center" vertical="center"/>
    </xf>
    <xf numFmtId="49" fontId="3" fillId="4" borderId="53" xfId="0" applyNumberFormat="1" applyFont="1" applyFill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left" vertical="center" wrapText="1"/>
    </xf>
    <xf numFmtId="164" fontId="2" fillId="0" borderId="34" xfId="0" applyNumberFormat="1" applyFont="1" applyFill="1" applyBorder="1" applyAlignment="1">
      <alignment horizontal="left" vertical="center" wrapText="1"/>
    </xf>
    <xf numFmtId="0" fontId="8" fillId="0" borderId="20" xfId="0" applyFont="1" applyBorder="1"/>
    <xf numFmtId="164" fontId="2" fillId="10" borderId="34" xfId="0" applyNumberFormat="1" applyFont="1" applyFill="1" applyBorder="1" applyAlignment="1">
      <alignment vertical="center" wrapText="1"/>
    </xf>
    <xf numFmtId="0" fontId="8" fillId="0" borderId="53" xfId="0" applyFont="1" applyBorder="1"/>
    <xf numFmtId="49" fontId="2" fillId="10" borderId="2" xfId="0" applyNumberFormat="1" applyFont="1" applyFill="1" applyBorder="1" applyAlignment="1">
      <alignment horizontal="center" vertical="center" wrapText="1"/>
    </xf>
    <xf numFmtId="0" fontId="8" fillId="10" borderId="2" xfId="0" applyFont="1" applyFill="1" applyBorder="1"/>
    <xf numFmtId="0" fontId="8" fillId="0" borderId="2" xfId="0" applyFont="1" applyBorder="1"/>
    <xf numFmtId="0" fontId="2" fillId="0" borderId="3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vertical="center" wrapText="1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6" borderId="36" xfId="0" applyFont="1" applyFill="1" applyBorder="1" applyAlignment="1">
      <alignment horizontal="left" vertical="center" wrapText="1"/>
    </xf>
    <xf numFmtId="0" fontId="3" fillId="6" borderId="67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3" fillId="6" borderId="61" xfId="0" applyFont="1" applyFill="1" applyBorder="1" applyAlignment="1">
      <alignment horizontal="right" vertical="center"/>
    </xf>
    <xf numFmtId="0" fontId="3" fillId="6" borderId="62" xfId="0" applyFont="1" applyFill="1" applyBorder="1" applyAlignment="1">
      <alignment horizontal="right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0" borderId="0" xfId="2" applyFont="1" applyAlignment="1">
      <alignment horizontal="center" vertical="top" wrapText="1"/>
    </xf>
    <xf numFmtId="0" fontId="2" fillId="0" borderId="4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A6FA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tabSelected="1" zoomScale="130" zoomScaleNormal="130" zoomScaleSheetLayoutView="100" workbookViewId="0">
      <selection activeCell="A2" sqref="A2:U2"/>
    </sheetView>
  </sheetViews>
  <sheetFormatPr defaultColWidth="9.140625" defaultRowHeight="11.25"/>
  <cols>
    <col min="1" max="1" width="3.85546875" style="1" customWidth="1"/>
    <col min="2" max="2" width="3.7109375" style="1" customWidth="1"/>
    <col min="3" max="3" width="3" style="1" customWidth="1"/>
    <col min="4" max="4" width="21.28515625" style="1" customWidth="1"/>
    <col min="5" max="5" width="9.7109375" style="1" customWidth="1"/>
    <col min="6" max="6" width="9.140625" style="5"/>
    <col min="7" max="7" width="9.85546875" style="1" customWidth="1"/>
    <col min="8" max="8" width="8.28515625" style="1" customWidth="1"/>
    <col min="9" max="9" width="8.7109375" style="1" customWidth="1"/>
    <col min="10" max="10" width="8.85546875" style="1" customWidth="1"/>
    <col min="11" max="11" width="6.5703125" style="1" customWidth="1"/>
    <col min="12" max="12" width="8" style="1" customWidth="1"/>
    <col min="13" max="13" width="8.140625" style="1" customWidth="1"/>
    <col min="14" max="14" width="7.7109375" style="1" customWidth="1"/>
    <col min="15" max="15" width="8" style="1" customWidth="1"/>
    <col min="16" max="16" width="7.7109375" style="1" customWidth="1"/>
    <col min="17" max="17" width="7.5703125" style="1" customWidth="1"/>
    <col min="18" max="18" width="15.42578125" style="1" customWidth="1"/>
    <col min="19" max="19" width="6.140625" style="1" customWidth="1"/>
    <col min="20" max="21" width="5.7109375" style="1" customWidth="1"/>
    <col min="22" max="16384" width="9.140625" style="1"/>
  </cols>
  <sheetData>
    <row r="1" spans="1:23" ht="42.75" customHeight="1">
      <c r="Q1" s="180" t="s">
        <v>110</v>
      </c>
      <c r="R1" s="180"/>
      <c r="S1" s="180"/>
      <c r="T1" s="180"/>
      <c r="U1" s="180"/>
    </row>
    <row r="2" spans="1:23" ht="12.7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3" s="80" customFormat="1" ht="13.5" customHeight="1">
      <c r="A3" s="308" t="s">
        <v>111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3" s="17" customFormat="1" ht="15.75" customHeight="1">
      <c r="A4" s="309" t="s">
        <v>38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</row>
    <row r="5" spans="1:23" s="80" customFormat="1" ht="12">
      <c r="A5" s="311" t="s">
        <v>39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</row>
    <row r="6" spans="1:23" ht="12" customHeight="1">
      <c r="A6" s="312" t="s">
        <v>28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</row>
    <row r="7" spans="1:23" ht="15" customHeight="1" thickBo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</row>
    <row r="8" spans="1:23" ht="18" customHeight="1">
      <c r="A8" s="314" t="s">
        <v>0</v>
      </c>
      <c r="B8" s="317" t="s">
        <v>1</v>
      </c>
      <c r="C8" s="317" t="s">
        <v>2</v>
      </c>
      <c r="D8" s="320" t="s">
        <v>3</v>
      </c>
      <c r="E8" s="323" t="s">
        <v>4</v>
      </c>
      <c r="F8" s="323" t="s">
        <v>5</v>
      </c>
      <c r="G8" s="326" t="s">
        <v>6</v>
      </c>
      <c r="H8" s="281" t="s">
        <v>112</v>
      </c>
      <c r="I8" s="282"/>
      <c r="J8" s="282"/>
      <c r="K8" s="283"/>
      <c r="L8" s="281" t="s">
        <v>113</v>
      </c>
      <c r="M8" s="282"/>
      <c r="N8" s="282"/>
      <c r="O8" s="283"/>
      <c r="P8" s="278" t="s">
        <v>93</v>
      </c>
      <c r="Q8" s="278" t="s">
        <v>114</v>
      </c>
      <c r="R8" s="281" t="s">
        <v>7</v>
      </c>
      <c r="S8" s="282"/>
      <c r="T8" s="282"/>
      <c r="U8" s="283"/>
      <c r="W8" s="79"/>
    </row>
    <row r="9" spans="1:23" ht="18.75" customHeight="1">
      <c r="A9" s="315"/>
      <c r="B9" s="318"/>
      <c r="C9" s="318"/>
      <c r="D9" s="321"/>
      <c r="E9" s="324"/>
      <c r="F9" s="324"/>
      <c r="G9" s="327"/>
      <c r="H9" s="284" t="s">
        <v>8</v>
      </c>
      <c r="I9" s="286" t="s">
        <v>9</v>
      </c>
      <c r="J9" s="286"/>
      <c r="K9" s="287" t="s">
        <v>10</v>
      </c>
      <c r="L9" s="284" t="s">
        <v>8</v>
      </c>
      <c r="M9" s="286" t="s">
        <v>9</v>
      </c>
      <c r="N9" s="286"/>
      <c r="O9" s="287" t="s">
        <v>10</v>
      </c>
      <c r="P9" s="279"/>
      <c r="Q9" s="279"/>
      <c r="R9" s="289" t="s">
        <v>37</v>
      </c>
      <c r="S9" s="286" t="s">
        <v>11</v>
      </c>
      <c r="T9" s="286"/>
      <c r="U9" s="329"/>
    </row>
    <row r="10" spans="1:23" ht="106.5" customHeight="1" thickBot="1">
      <c r="A10" s="316"/>
      <c r="B10" s="319"/>
      <c r="C10" s="319"/>
      <c r="D10" s="322"/>
      <c r="E10" s="325"/>
      <c r="F10" s="325"/>
      <c r="G10" s="328"/>
      <c r="H10" s="285"/>
      <c r="I10" s="124" t="s">
        <v>8</v>
      </c>
      <c r="J10" s="2" t="s">
        <v>12</v>
      </c>
      <c r="K10" s="288"/>
      <c r="L10" s="285"/>
      <c r="M10" s="124" t="s">
        <v>8</v>
      </c>
      <c r="N10" s="2" t="s">
        <v>12</v>
      </c>
      <c r="O10" s="288"/>
      <c r="P10" s="280"/>
      <c r="Q10" s="280"/>
      <c r="R10" s="290"/>
      <c r="S10" s="109" t="s">
        <v>115</v>
      </c>
      <c r="T10" s="109" t="s">
        <v>91</v>
      </c>
      <c r="U10" s="110" t="s">
        <v>116</v>
      </c>
    </row>
    <row r="11" spans="1:23" ht="15" customHeight="1" thickBot="1">
      <c r="A11" s="195" t="s">
        <v>29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/>
      <c r="V11" s="79"/>
    </row>
    <row r="12" spans="1:23" ht="15" customHeight="1" thickBot="1">
      <c r="A12" s="198" t="s">
        <v>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00"/>
      <c r="V12" s="79"/>
    </row>
    <row r="13" spans="1:23" ht="15" customHeight="1" thickBot="1">
      <c r="A13" s="6" t="s">
        <v>18</v>
      </c>
      <c r="B13" s="201" t="s">
        <v>30</v>
      </c>
      <c r="C13" s="202"/>
      <c r="D13" s="202"/>
      <c r="E13" s="202"/>
      <c r="F13" s="202"/>
      <c r="G13" s="202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4"/>
      <c r="V13" s="79"/>
    </row>
    <row r="14" spans="1:23" ht="15" customHeight="1" thickBot="1">
      <c r="A14" s="12" t="s">
        <v>18</v>
      </c>
      <c r="B14" s="13" t="s">
        <v>18</v>
      </c>
      <c r="C14" s="205" t="s">
        <v>32</v>
      </c>
      <c r="D14" s="205"/>
      <c r="E14" s="205"/>
      <c r="F14" s="205"/>
      <c r="G14" s="205"/>
      <c r="H14" s="206"/>
      <c r="I14" s="206"/>
      <c r="J14" s="206"/>
      <c r="K14" s="206"/>
      <c r="L14" s="206"/>
      <c r="M14" s="206"/>
      <c r="N14" s="206"/>
      <c r="O14" s="206"/>
      <c r="P14" s="205"/>
      <c r="Q14" s="205"/>
      <c r="R14" s="206"/>
      <c r="S14" s="206"/>
      <c r="T14" s="206"/>
      <c r="U14" s="207"/>
      <c r="V14" s="79"/>
      <c r="W14" s="79"/>
    </row>
    <row r="15" spans="1:23">
      <c r="A15" s="187" t="s">
        <v>18</v>
      </c>
      <c r="B15" s="188" t="s">
        <v>18</v>
      </c>
      <c r="C15" s="189" t="s">
        <v>20</v>
      </c>
      <c r="D15" s="190" t="s">
        <v>23</v>
      </c>
      <c r="E15" s="191" t="s">
        <v>64</v>
      </c>
      <c r="F15" s="191" t="s">
        <v>47</v>
      </c>
      <c r="G15" s="113" t="s">
        <v>98</v>
      </c>
      <c r="H15" s="87">
        <v>663200</v>
      </c>
      <c r="I15" s="63">
        <f>H15-K15</f>
        <v>661500</v>
      </c>
      <c r="J15" s="63">
        <v>635800</v>
      </c>
      <c r="K15" s="66">
        <f>1700</f>
        <v>1700</v>
      </c>
      <c r="L15" s="87">
        <v>763500</v>
      </c>
      <c r="M15" s="63">
        <f>L15-O15</f>
        <v>763500</v>
      </c>
      <c r="N15" s="63">
        <v>726600</v>
      </c>
      <c r="O15" s="66"/>
      <c r="P15" s="40">
        <v>800000</v>
      </c>
      <c r="Q15" s="59">
        <v>820000</v>
      </c>
      <c r="R15" s="192" t="s">
        <v>119</v>
      </c>
      <c r="S15" s="276">
        <v>3</v>
      </c>
      <c r="T15" s="276">
        <v>3</v>
      </c>
      <c r="U15" s="277">
        <v>3</v>
      </c>
      <c r="V15" s="79"/>
    </row>
    <row r="16" spans="1:23">
      <c r="A16" s="187"/>
      <c r="B16" s="188"/>
      <c r="C16" s="189"/>
      <c r="D16" s="190"/>
      <c r="E16" s="191"/>
      <c r="F16" s="191"/>
      <c r="G16" s="112" t="s">
        <v>97</v>
      </c>
      <c r="H16" s="87">
        <v>1160700</v>
      </c>
      <c r="I16" s="63">
        <f t="shared" ref="I16:I17" si="0">H16-K16</f>
        <v>1149400</v>
      </c>
      <c r="J16" s="63">
        <v>963700</v>
      </c>
      <c r="K16" s="66">
        <v>11300</v>
      </c>
      <c r="L16" s="87">
        <v>1366000</v>
      </c>
      <c r="M16" s="63">
        <f t="shared" ref="M16:M18" si="1">L16-O16</f>
        <v>1366000</v>
      </c>
      <c r="N16" s="63">
        <v>1115800</v>
      </c>
      <c r="O16" s="66"/>
      <c r="P16" s="40">
        <v>1390000</v>
      </c>
      <c r="Q16" s="59">
        <v>1420000</v>
      </c>
      <c r="R16" s="193"/>
      <c r="S16" s="240"/>
      <c r="T16" s="240"/>
      <c r="U16" s="251"/>
      <c r="V16" s="79"/>
    </row>
    <row r="17" spans="1:26">
      <c r="A17" s="187"/>
      <c r="B17" s="188"/>
      <c r="C17" s="189"/>
      <c r="D17" s="190"/>
      <c r="E17" s="191"/>
      <c r="F17" s="191"/>
      <c r="G17" s="112" t="s">
        <v>99</v>
      </c>
      <c r="H17" s="87">
        <f>800+35000</f>
        <v>35800</v>
      </c>
      <c r="I17" s="63">
        <f t="shared" si="0"/>
        <v>35800</v>
      </c>
      <c r="J17" s="63">
        <f>0+35000</f>
        <v>35000</v>
      </c>
      <c r="K17" s="66"/>
      <c r="L17" s="87"/>
      <c r="M17" s="63"/>
      <c r="N17" s="63"/>
      <c r="O17" s="66"/>
      <c r="P17" s="40"/>
      <c r="Q17" s="59"/>
      <c r="R17" s="193"/>
      <c r="S17" s="240"/>
      <c r="T17" s="240"/>
      <c r="U17" s="251"/>
      <c r="V17" s="79"/>
      <c r="Z17" s="1" t="s">
        <v>60</v>
      </c>
    </row>
    <row r="18" spans="1:26">
      <c r="A18" s="187"/>
      <c r="B18" s="188"/>
      <c r="C18" s="189"/>
      <c r="D18" s="190"/>
      <c r="E18" s="191"/>
      <c r="F18" s="191"/>
      <c r="G18" s="112" t="s">
        <v>101</v>
      </c>
      <c r="H18" s="87">
        <f>175400-34500</f>
        <v>140900</v>
      </c>
      <c r="I18" s="63">
        <f t="shared" ref="I18" si="2">H18-K18</f>
        <v>140900</v>
      </c>
      <c r="J18" s="63"/>
      <c r="K18" s="66"/>
      <c r="L18" s="87">
        <v>168400</v>
      </c>
      <c r="M18" s="63">
        <f t="shared" si="1"/>
        <v>168400</v>
      </c>
      <c r="N18" s="63"/>
      <c r="O18" s="66"/>
      <c r="P18" s="40">
        <v>170000</v>
      </c>
      <c r="Q18" s="59">
        <v>175000</v>
      </c>
      <c r="R18" s="193"/>
      <c r="S18" s="240"/>
      <c r="T18" s="240"/>
      <c r="U18" s="251"/>
      <c r="V18" s="79"/>
    </row>
    <row r="19" spans="1:26" ht="19.5" customHeight="1">
      <c r="A19" s="187"/>
      <c r="B19" s="188"/>
      <c r="C19" s="189"/>
      <c r="D19" s="190"/>
      <c r="E19" s="191"/>
      <c r="F19" s="191"/>
      <c r="G19" s="7" t="s">
        <v>13</v>
      </c>
      <c r="H19" s="35">
        <f t="shared" ref="H19:Q19" si="3">SUM(H15:H18)</f>
        <v>2000600</v>
      </c>
      <c r="I19" s="34">
        <f t="shared" si="3"/>
        <v>1987600</v>
      </c>
      <c r="J19" s="36">
        <f t="shared" si="3"/>
        <v>1634500</v>
      </c>
      <c r="K19" s="54">
        <f t="shared" si="3"/>
        <v>13000</v>
      </c>
      <c r="L19" s="47">
        <f t="shared" si="3"/>
        <v>2297900</v>
      </c>
      <c r="M19" s="36">
        <f t="shared" si="3"/>
        <v>2297900</v>
      </c>
      <c r="N19" s="36">
        <f t="shared" si="3"/>
        <v>1842400</v>
      </c>
      <c r="O19" s="54">
        <f t="shared" si="3"/>
        <v>0</v>
      </c>
      <c r="P19" s="34">
        <f t="shared" si="3"/>
        <v>2360000</v>
      </c>
      <c r="Q19" s="47">
        <f t="shared" si="3"/>
        <v>2415000</v>
      </c>
      <c r="R19" s="194"/>
      <c r="S19" s="156"/>
      <c r="T19" s="156"/>
      <c r="U19" s="157"/>
      <c r="V19" s="79"/>
      <c r="W19" s="101"/>
      <c r="X19" s="101"/>
      <c r="Y19" s="101"/>
      <c r="Z19" s="101"/>
    </row>
    <row r="20" spans="1:26" ht="12" customHeight="1">
      <c r="A20" s="181" t="s">
        <v>18</v>
      </c>
      <c r="B20" s="178" t="s">
        <v>18</v>
      </c>
      <c r="C20" s="171" t="s">
        <v>81</v>
      </c>
      <c r="D20" s="173" t="s">
        <v>48</v>
      </c>
      <c r="E20" s="183" t="s">
        <v>69</v>
      </c>
      <c r="F20" s="272" t="s">
        <v>120</v>
      </c>
      <c r="G20" s="112" t="s">
        <v>100</v>
      </c>
      <c r="H20" s="87">
        <v>8400</v>
      </c>
      <c r="I20" s="63">
        <f>H20-K20</f>
        <v>8400</v>
      </c>
      <c r="J20" s="63"/>
      <c r="K20" s="127"/>
      <c r="L20" s="87"/>
      <c r="M20" s="63"/>
      <c r="N20" s="63"/>
      <c r="O20" s="127"/>
      <c r="P20" s="40">
        <v>0</v>
      </c>
      <c r="Q20" s="59">
        <v>0</v>
      </c>
      <c r="R20" s="235" t="s">
        <v>49</v>
      </c>
      <c r="S20" s="275">
        <v>943</v>
      </c>
      <c r="T20" s="275">
        <v>950</v>
      </c>
      <c r="U20" s="269">
        <v>950</v>
      </c>
      <c r="V20" s="79"/>
      <c r="W20" s="101"/>
      <c r="X20" s="101"/>
      <c r="Y20" s="101"/>
      <c r="Z20" s="101"/>
    </row>
    <row r="21" spans="1:26" ht="12" customHeight="1">
      <c r="A21" s="254"/>
      <c r="B21" s="255"/>
      <c r="C21" s="256"/>
      <c r="D21" s="257"/>
      <c r="E21" s="258"/>
      <c r="F21" s="273"/>
      <c r="G21" s="113" t="s">
        <v>99</v>
      </c>
      <c r="H21" s="59">
        <v>129200</v>
      </c>
      <c r="I21" s="63">
        <f>H21-K21</f>
        <v>129200</v>
      </c>
      <c r="J21" s="29"/>
      <c r="K21" s="127"/>
      <c r="L21" s="59">
        <v>126800</v>
      </c>
      <c r="M21" s="63">
        <f>L21-O21</f>
        <v>126800</v>
      </c>
      <c r="N21" s="29"/>
      <c r="O21" s="127"/>
      <c r="P21" s="40">
        <v>130000</v>
      </c>
      <c r="Q21" s="59">
        <v>130000</v>
      </c>
      <c r="R21" s="274"/>
      <c r="S21" s="233"/>
      <c r="T21" s="233"/>
      <c r="U21" s="270"/>
      <c r="V21" s="79"/>
      <c r="W21" s="101"/>
      <c r="X21" s="101"/>
      <c r="Y21" s="101"/>
      <c r="Z21" s="101"/>
    </row>
    <row r="22" spans="1:26" ht="19.5" customHeight="1">
      <c r="A22" s="182"/>
      <c r="B22" s="179"/>
      <c r="C22" s="172"/>
      <c r="D22" s="174"/>
      <c r="E22" s="184"/>
      <c r="F22" s="227"/>
      <c r="G22" s="7" t="s">
        <v>13</v>
      </c>
      <c r="H22" s="47">
        <f t="shared" ref="H22:Q22" si="4">SUM(H20:H21)</f>
        <v>137600</v>
      </c>
      <c r="I22" s="36">
        <f t="shared" si="4"/>
        <v>137600</v>
      </c>
      <c r="J22" s="36">
        <f t="shared" si="4"/>
        <v>0</v>
      </c>
      <c r="K22" s="54">
        <f t="shared" si="4"/>
        <v>0</v>
      </c>
      <c r="L22" s="47">
        <f t="shared" si="4"/>
        <v>126800</v>
      </c>
      <c r="M22" s="36">
        <f t="shared" si="4"/>
        <v>126800</v>
      </c>
      <c r="N22" s="36">
        <f t="shared" si="4"/>
        <v>0</v>
      </c>
      <c r="O22" s="54">
        <f t="shared" si="4"/>
        <v>0</v>
      </c>
      <c r="P22" s="34">
        <f t="shared" si="4"/>
        <v>130000</v>
      </c>
      <c r="Q22" s="47">
        <f t="shared" si="4"/>
        <v>130000</v>
      </c>
      <c r="R22" s="236"/>
      <c r="S22" s="46"/>
      <c r="T22" s="46"/>
      <c r="U22" s="54"/>
      <c r="V22" s="79"/>
      <c r="W22" s="101"/>
      <c r="X22" s="101"/>
      <c r="Y22" s="101"/>
      <c r="Z22" s="101"/>
    </row>
    <row r="23" spans="1:26" ht="13.5" customHeight="1">
      <c r="A23" s="181" t="s">
        <v>18</v>
      </c>
      <c r="B23" s="178" t="s">
        <v>18</v>
      </c>
      <c r="C23" s="171" t="s">
        <v>80</v>
      </c>
      <c r="D23" s="173" t="s">
        <v>44</v>
      </c>
      <c r="E23" s="183" t="s">
        <v>68</v>
      </c>
      <c r="F23" s="183" t="s">
        <v>26</v>
      </c>
      <c r="G23" s="112" t="s">
        <v>97</v>
      </c>
      <c r="H23" s="28">
        <v>3000</v>
      </c>
      <c r="I23" s="29">
        <f>H23-K23</f>
        <v>3000</v>
      </c>
      <c r="J23" s="30"/>
      <c r="K23" s="127"/>
      <c r="L23" s="28">
        <v>5000</v>
      </c>
      <c r="M23" s="29">
        <f>L23-O23</f>
        <v>5000</v>
      </c>
      <c r="N23" s="30"/>
      <c r="O23" s="127"/>
      <c r="P23" s="40">
        <v>5000</v>
      </c>
      <c r="Q23" s="59">
        <v>5000</v>
      </c>
      <c r="R23" s="271"/>
      <c r="S23" s="99">
        <v>3</v>
      </c>
      <c r="T23" s="99">
        <v>5</v>
      </c>
      <c r="U23" s="99">
        <v>5</v>
      </c>
      <c r="V23" s="79"/>
    </row>
    <row r="24" spans="1:26" ht="18" customHeight="1">
      <c r="A24" s="182"/>
      <c r="B24" s="179"/>
      <c r="C24" s="172"/>
      <c r="D24" s="174"/>
      <c r="E24" s="184"/>
      <c r="F24" s="184"/>
      <c r="G24" s="7" t="s">
        <v>13</v>
      </c>
      <c r="H24" s="35">
        <f t="shared" ref="H24:Q24" si="5">SUM(H23:H23)</f>
        <v>3000</v>
      </c>
      <c r="I24" s="37">
        <f t="shared" si="5"/>
        <v>3000</v>
      </c>
      <c r="J24" s="36">
        <f t="shared" si="5"/>
        <v>0</v>
      </c>
      <c r="K24" s="54">
        <f t="shared" si="5"/>
        <v>0</v>
      </c>
      <c r="L24" s="35">
        <f t="shared" si="5"/>
        <v>5000</v>
      </c>
      <c r="M24" s="36">
        <f t="shared" si="5"/>
        <v>5000</v>
      </c>
      <c r="N24" s="37">
        <f t="shared" si="5"/>
        <v>0</v>
      </c>
      <c r="O24" s="54">
        <f t="shared" si="5"/>
        <v>0</v>
      </c>
      <c r="P24" s="34">
        <f t="shared" si="5"/>
        <v>5000</v>
      </c>
      <c r="Q24" s="47">
        <f t="shared" si="5"/>
        <v>5000</v>
      </c>
      <c r="R24" s="271"/>
      <c r="S24" s="46"/>
      <c r="T24" s="46"/>
      <c r="U24" s="54"/>
      <c r="V24" s="79"/>
    </row>
    <row r="25" spans="1:26" ht="18" customHeight="1">
      <c r="A25" s="181" t="s">
        <v>18</v>
      </c>
      <c r="B25" s="178" t="s">
        <v>18</v>
      </c>
      <c r="C25" s="185" t="s">
        <v>55</v>
      </c>
      <c r="D25" s="173" t="s">
        <v>66</v>
      </c>
      <c r="E25" s="183" t="s">
        <v>68</v>
      </c>
      <c r="F25" s="183" t="s">
        <v>26</v>
      </c>
      <c r="G25" s="112" t="s">
        <v>98</v>
      </c>
      <c r="H25" s="60"/>
      <c r="I25" s="61"/>
      <c r="J25" s="61"/>
      <c r="K25" s="66"/>
      <c r="L25" s="60">
        <v>45900</v>
      </c>
      <c r="M25" s="63">
        <f>L25-O25</f>
        <v>45900</v>
      </c>
      <c r="N25" s="61"/>
      <c r="O25" s="66"/>
      <c r="P25" s="62">
        <v>120000</v>
      </c>
      <c r="Q25" s="87">
        <v>125000</v>
      </c>
      <c r="R25" s="267" t="s">
        <v>56</v>
      </c>
      <c r="S25" s="148">
        <v>11</v>
      </c>
      <c r="T25" s="148">
        <v>11</v>
      </c>
      <c r="U25" s="149">
        <v>11</v>
      </c>
      <c r="V25" s="79"/>
    </row>
    <row r="26" spans="1:26" ht="28.5" customHeight="1">
      <c r="A26" s="182"/>
      <c r="B26" s="179"/>
      <c r="C26" s="186"/>
      <c r="D26" s="174"/>
      <c r="E26" s="184"/>
      <c r="F26" s="184"/>
      <c r="G26" s="7" t="s">
        <v>13</v>
      </c>
      <c r="H26" s="47">
        <f>SUM(H25)</f>
        <v>0</v>
      </c>
      <c r="I26" s="36">
        <f t="shared" ref="I26:Q26" si="6">SUM(I25)</f>
        <v>0</v>
      </c>
      <c r="J26" s="36">
        <f t="shared" si="6"/>
        <v>0</v>
      </c>
      <c r="K26" s="54">
        <f t="shared" si="6"/>
        <v>0</v>
      </c>
      <c r="L26" s="47">
        <f t="shared" si="6"/>
        <v>45900</v>
      </c>
      <c r="M26" s="36">
        <f t="shared" si="6"/>
        <v>45900</v>
      </c>
      <c r="N26" s="36">
        <f t="shared" si="6"/>
        <v>0</v>
      </c>
      <c r="O26" s="54">
        <f t="shared" si="6"/>
        <v>0</v>
      </c>
      <c r="P26" s="34">
        <f t="shared" si="6"/>
        <v>120000</v>
      </c>
      <c r="Q26" s="47">
        <f t="shared" si="6"/>
        <v>125000</v>
      </c>
      <c r="R26" s="268"/>
      <c r="S26" s="64"/>
      <c r="T26" s="64"/>
      <c r="U26" s="89"/>
      <c r="V26" s="79"/>
    </row>
    <row r="27" spans="1:26" ht="14.25" customHeight="1">
      <c r="A27" s="181" t="s">
        <v>18</v>
      </c>
      <c r="B27" s="178" t="s">
        <v>18</v>
      </c>
      <c r="C27" s="171" t="s">
        <v>79</v>
      </c>
      <c r="D27" s="173" t="s">
        <v>22</v>
      </c>
      <c r="E27" s="183" t="s">
        <v>65</v>
      </c>
      <c r="F27" s="258" t="s">
        <v>46</v>
      </c>
      <c r="G27" s="112" t="s">
        <v>98</v>
      </c>
      <c r="H27" s="59"/>
      <c r="I27" s="29"/>
      <c r="J27" s="29"/>
      <c r="K27" s="127"/>
      <c r="L27" s="60">
        <v>4500</v>
      </c>
      <c r="M27" s="63">
        <v>4500</v>
      </c>
      <c r="N27" s="30"/>
      <c r="O27" s="127"/>
      <c r="P27" s="40">
        <v>4500</v>
      </c>
      <c r="Q27" s="59">
        <v>4500</v>
      </c>
      <c r="R27" s="235" t="s">
        <v>25</v>
      </c>
      <c r="S27" s="148">
        <v>143</v>
      </c>
      <c r="T27" s="148">
        <v>147</v>
      </c>
      <c r="U27" s="149">
        <v>149</v>
      </c>
      <c r="V27" s="79"/>
    </row>
    <row r="28" spans="1:26" ht="19.5" customHeight="1">
      <c r="A28" s="182"/>
      <c r="B28" s="179"/>
      <c r="C28" s="172"/>
      <c r="D28" s="174"/>
      <c r="E28" s="184"/>
      <c r="F28" s="261"/>
      <c r="G28" s="7" t="s">
        <v>13</v>
      </c>
      <c r="H28" s="47">
        <f t="shared" ref="H28:O28" si="7">SUM(H27)</f>
        <v>0</v>
      </c>
      <c r="I28" s="36">
        <f t="shared" si="7"/>
        <v>0</v>
      </c>
      <c r="J28" s="36">
        <f t="shared" si="7"/>
        <v>0</v>
      </c>
      <c r="K28" s="54">
        <f t="shared" si="7"/>
        <v>0</v>
      </c>
      <c r="L28" s="47">
        <f t="shared" si="7"/>
        <v>4500</v>
      </c>
      <c r="M28" s="36">
        <f t="shared" si="7"/>
        <v>4500</v>
      </c>
      <c r="N28" s="36">
        <f t="shared" si="7"/>
        <v>0</v>
      </c>
      <c r="O28" s="54">
        <f t="shared" si="7"/>
        <v>0</v>
      </c>
      <c r="P28" s="34">
        <f t="shared" ref="P28:Q28" si="8">SUM(P27)</f>
        <v>4500</v>
      </c>
      <c r="Q28" s="47">
        <f t="shared" si="8"/>
        <v>4500</v>
      </c>
      <c r="R28" s="236"/>
      <c r="S28" s="64"/>
      <c r="T28" s="64"/>
      <c r="U28" s="89"/>
      <c r="V28" s="79"/>
    </row>
    <row r="29" spans="1:26" ht="14.25" customHeight="1">
      <c r="A29" s="187" t="s">
        <v>18</v>
      </c>
      <c r="B29" s="188" t="s">
        <v>18</v>
      </c>
      <c r="C29" s="189" t="s">
        <v>84</v>
      </c>
      <c r="D29" s="190" t="s">
        <v>85</v>
      </c>
      <c r="E29" s="191" t="s">
        <v>72</v>
      </c>
      <c r="F29" s="264" t="s">
        <v>26</v>
      </c>
      <c r="G29" s="112" t="s">
        <v>97</v>
      </c>
      <c r="H29" s="59"/>
      <c r="I29" s="29"/>
      <c r="J29" s="29"/>
      <c r="K29" s="127"/>
      <c r="L29" s="28">
        <v>10000</v>
      </c>
      <c r="M29" s="29">
        <f>L29-O29</f>
        <v>10000</v>
      </c>
      <c r="N29" s="29"/>
      <c r="O29" s="39"/>
      <c r="P29" s="40">
        <v>10000</v>
      </c>
      <c r="Q29" s="59">
        <v>10000</v>
      </c>
      <c r="R29" s="239" t="s">
        <v>57</v>
      </c>
      <c r="S29" s="159">
        <v>500</v>
      </c>
      <c r="T29" s="159">
        <v>500</v>
      </c>
      <c r="U29" s="160">
        <v>500</v>
      </c>
      <c r="V29" s="158"/>
    </row>
    <row r="30" spans="1:26" ht="14.25" customHeight="1">
      <c r="A30" s="187"/>
      <c r="B30" s="188"/>
      <c r="C30" s="189"/>
      <c r="D30" s="190"/>
      <c r="E30" s="191"/>
      <c r="F30" s="264"/>
      <c r="G30" s="112" t="s">
        <v>102</v>
      </c>
      <c r="H30" s="59"/>
      <c r="I30" s="29"/>
      <c r="J30" s="29"/>
      <c r="K30" s="127"/>
      <c r="L30" s="28"/>
      <c r="M30" s="29">
        <f>L30-O30</f>
        <v>0</v>
      </c>
      <c r="N30" s="29"/>
      <c r="O30" s="39"/>
      <c r="P30" s="40"/>
      <c r="Q30" s="59"/>
      <c r="R30" s="239"/>
      <c r="S30" s="159"/>
      <c r="T30" s="159"/>
      <c r="U30" s="160"/>
      <c r="V30" s="158"/>
    </row>
    <row r="31" spans="1:26" ht="14.25" customHeight="1">
      <c r="A31" s="187"/>
      <c r="B31" s="188"/>
      <c r="C31" s="189"/>
      <c r="D31" s="190"/>
      <c r="E31" s="191"/>
      <c r="F31" s="265"/>
      <c r="G31" s="7" t="s">
        <v>13</v>
      </c>
      <c r="H31" s="47">
        <f>SUM(H29:H30)</f>
        <v>0</v>
      </c>
      <c r="I31" s="36">
        <f t="shared" ref="I31:K31" si="9">SUM(I29:I30)</f>
        <v>0</v>
      </c>
      <c r="J31" s="36">
        <f t="shared" si="9"/>
        <v>0</v>
      </c>
      <c r="K31" s="54">
        <f t="shared" si="9"/>
        <v>0</v>
      </c>
      <c r="L31" s="35">
        <f>SUM(L29+L30)</f>
        <v>10000</v>
      </c>
      <c r="M31" s="37">
        <f>SUM(M29+M30)</f>
        <v>10000</v>
      </c>
      <c r="N31" s="36">
        <f t="shared" ref="N31:Q31" si="10">SUM(N29)</f>
        <v>0</v>
      </c>
      <c r="O31" s="68">
        <f t="shared" si="10"/>
        <v>0</v>
      </c>
      <c r="P31" s="34">
        <f t="shared" si="10"/>
        <v>10000</v>
      </c>
      <c r="Q31" s="47">
        <f t="shared" si="10"/>
        <v>10000</v>
      </c>
      <c r="R31" s="239"/>
      <c r="S31" s="161"/>
      <c r="T31" s="161"/>
      <c r="U31" s="162"/>
      <c r="V31" s="158"/>
    </row>
    <row r="32" spans="1:26" ht="17.25" customHeight="1">
      <c r="A32" s="254" t="s">
        <v>18</v>
      </c>
      <c r="B32" s="255" t="s">
        <v>18</v>
      </c>
      <c r="C32" s="256" t="s">
        <v>123</v>
      </c>
      <c r="D32" s="173" t="s">
        <v>122</v>
      </c>
      <c r="E32" s="258" t="s">
        <v>68</v>
      </c>
      <c r="F32" s="258" t="s">
        <v>26</v>
      </c>
      <c r="G32" s="112" t="s">
        <v>97</v>
      </c>
      <c r="H32" s="41"/>
      <c r="I32" s="42"/>
      <c r="J32" s="65"/>
      <c r="K32" s="130"/>
      <c r="L32" s="41">
        <v>5000</v>
      </c>
      <c r="M32" s="42">
        <f>L32-O32</f>
        <v>5000</v>
      </c>
      <c r="N32" s="65"/>
      <c r="O32" s="130"/>
      <c r="P32" s="71">
        <v>5000</v>
      </c>
      <c r="Q32" s="92">
        <v>5000</v>
      </c>
      <c r="R32" s="262" t="s">
        <v>126</v>
      </c>
      <c r="S32" s="163">
        <v>66</v>
      </c>
      <c r="T32" s="163">
        <v>66</v>
      </c>
      <c r="U32" s="164">
        <v>66</v>
      </c>
      <c r="V32" s="158"/>
    </row>
    <row r="33" spans="1:24" ht="20.25" customHeight="1">
      <c r="A33" s="254"/>
      <c r="B33" s="255"/>
      <c r="C33" s="256"/>
      <c r="D33" s="257"/>
      <c r="E33" s="258"/>
      <c r="F33" s="263"/>
      <c r="G33" s="7" t="s">
        <v>13</v>
      </c>
      <c r="H33" s="31">
        <f>SUM(H32)</f>
        <v>0</v>
      </c>
      <c r="I33" s="33">
        <f t="shared" ref="I33:Q33" si="11">SUM(I32)</f>
        <v>0</v>
      </c>
      <c r="J33" s="32">
        <f t="shared" si="11"/>
        <v>0</v>
      </c>
      <c r="K33" s="70">
        <f t="shared" si="11"/>
        <v>0</v>
      </c>
      <c r="L33" s="31">
        <f t="shared" si="11"/>
        <v>5000</v>
      </c>
      <c r="M33" s="32">
        <f t="shared" si="11"/>
        <v>5000</v>
      </c>
      <c r="N33" s="32">
        <f t="shared" si="11"/>
        <v>0</v>
      </c>
      <c r="O33" s="70">
        <f t="shared" si="11"/>
        <v>0</v>
      </c>
      <c r="P33" s="58">
        <f t="shared" si="11"/>
        <v>5000</v>
      </c>
      <c r="Q33" s="88">
        <f t="shared" si="11"/>
        <v>5000</v>
      </c>
      <c r="R33" s="262"/>
      <c r="S33" s="161"/>
      <c r="T33" s="161"/>
      <c r="U33" s="162"/>
      <c r="V33" s="158"/>
    </row>
    <row r="34" spans="1:24" ht="27.75" customHeight="1">
      <c r="A34" s="187" t="s">
        <v>18</v>
      </c>
      <c r="B34" s="188" t="s">
        <v>18</v>
      </c>
      <c r="C34" s="189" t="s">
        <v>125</v>
      </c>
      <c r="D34" s="190" t="s">
        <v>124</v>
      </c>
      <c r="E34" s="191" t="s">
        <v>68</v>
      </c>
      <c r="F34" s="191" t="s">
        <v>26</v>
      </c>
      <c r="G34" s="112" t="s">
        <v>97</v>
      </c>
      <c r="H34" s="28"/>
      <c r="I34" s="29"/>
      <c r="J34" s="29"/>
      <c r="K34" s="39"/>
      <c r="L34" s="28">
        <v>4000</v>
      </c>
      <c r="M34" s="29">
        <f>L34-O34</f>
        <v>4000</v>
      </c>
      <c r="N34" s="29"/>
      <c r="O34" s="39"/>
      <c r="P34" s="40">
        <v>4000</v>
      </c>
      <c r="Q34" s="59">
        <v>4000</v>
      </c>
      <c r="R34" s="262" t="s">
        <v>126</v>
      </c>
      <c r="S34" s="159">
        <v>30</v>
      </c>
      <c r="T34" s="159">
        <v>30</v>
      </c>
      <c r="U34" s="160">
        <v>30</v>
      </c>
      <c r="V34" s="158"/>
    </row>
    <row r="35" spans="1:24" ht="27.75" customHeight="1">
      <c r="A35" s="187"/>
      <c r="B35" s="188"/>
      <c r="C35" s="189"/>
      <c r="D35" s="190"/>
      <c r="E35" s="191"/>
      <c r="F35" s="266"/>
      <c r="G35" s="7" t="s">
        <v>13</v>
      </c>
      <c r="H35" s="35">
        <f>SUM(H34)</f>
        <v>0</v>
      </c>
      <c r="I35" s="36">
        <f t="shared" ref="I35:Q35" si="12">SUM(I34)</f>
        <v>0</v>
      </c>
      <c r="J35" s="36">
        <f t="shared" si="12"/>
        <v>0</v>
      </c>
      <c r="K35" s="68">
        <f t="shared" si="12"/>
        <v>0</v>
      </c>
      <c r="L35" s="35">
        <f t="shared" si="12"/>
        <v>4000</v>
      </c>
      <c r="M35" s="36">
        <f t="shared" si="12"/>
        <v>4000</v>
      </c>
      <c r="N35" s="36">
        <f t="shared" si="12"/>
        <v>0</v>
      </c>
      <c r="O35" s="68">
        <f t="shared" si="12"/>
        <v>0</v>
      </c>
      <c r="P35" s="34">
        <f t="shared" si="12"/>
        <v>4000</v>
      </c>
      <c r="Q35" s="47">
        <f t="shared" si="12"/>
        <v>4000</v>
      </c>
      <c r="R35" s="262"/>
      <c r="S35" s="161"/>
      <c r="T35" s="161"/>
      <c r="U35" s="162"/>
      <c r="V35" s="158"/>
    </row>
    <row r="36" spans="1:24" ht="16.5" customHeight="1">
      <c r="A36" s="181" t="s">
        <v>18</v>
      </c>
      <c r="B36" s="178" t="s">
        <v>18</v>
      </c>
      <c r="C36" s="171" t="s">
        <v>62</v>
      </c>
      <c r="D36" s="173" t="s">
        <v>58</v>
      </c>
      <c r="E36" s="183" t="s">
        <v>68</v>
      </c>
      <c r="F36" s="183" t="s">
        <v>26</v>
      </c>
      <c r="G36" s="112" t="s">
        <v>97</v>
      </c>
      <c r="H36" s="28"/>
      <c r="I36" s="29"/>
      <c r="J36" s="30"/>
      <c r="K36" s="127"/>
      <c r="L36" s="28"/>
      <c r="M36" s="29"/>
      <c r="N36" s="30"/>
      <c r="O36" s="127"/>
      <c r="P36" s="40"/>
      <c r="Q36" s="59"/>
      <c r="R36" s="252" t="s">
        <v>59</v>
      </c>
      <c r="S36" s="159">
        <v>0</v>
      </c>
      <c r="T36" s="159">
        <v>0</v>
      </c>
      <c r="U36" s="160">
        <v>0</v>
      </c>
      <c r="V36" s="158"/>
    </row>
    <row r="37" spans="1:24" ht="16.5" customHeight="1">
      <c r="A37" s="182"/>
      <c r="B37" s="179"/>
      <c r="C37" s="172"/>
      <c r="D37" s="174"/>
      <c r="E37" s="184"/>
      <c r="F37" s="261"/>
      <c r="G37" s="7" t="s">
        <v>13</v>
      </c>
      <c r="H37" s="35">
        <f>SUM(H36)</f>
        <v>0</v>
      </c>
      <c r="I37" s="37">
        <f t="shared" ref="I37:Q37" si="13">SUM(I36)</f>
        <v>0</v>
      </c>
      <c r="J37" s="36">
        <f t="shared" si="13"/>
        <v>0</v>
      </c>
      <c r="K37" s="68">
        <f t="shared" si="13"/>
        <v>0</v>
      </c>
      <c r="L37" s="35">
        <f t="shared" si="13"/>
        <v>0</v>
      </c>
      <c r="M37" s="36">
        <f t="shared" si="13"/>
        <v>0</v>
      </c>
      <c r="N37" s="36">
        <f t="shared" si="13"/>
        <v>0</v>
      </c>
      <c r="O37" s="68">
        <f t="shared" si="13"/>
        <v>0</v>
      </c>
      <c r="P37" s="34">
        <f t="shared" si="13"/>
        <v>0</v>
      </c>
      <c r="Q37" s="47">
        <f t="shared" si="13"/>
        <v>0</v>
      </c>
      <c r="R37" s="253"/>
      <c r="S37" s="161"/>
      <c r="T37" s="161"/>
      <c r="U37" s="162"/>
      <c r="V37" s="79"/>
    </row>
    <row r="38" spans="1:24" ht="16.5" customHeight="1">
      <c r="A38" s="181" t="s">
        <v>18</v>
      </c>
      <c r="B38" s="178" t="s">
        <v>18</v>
      </c>
      <c r="C38" s="171" t="s">
        <v>61</v>
      </c>
      <c r="D38" s="173" t="s">
        <v>70</v>
      </c>
      <c r="E38" s="183" t="s">
        <v>68</v>
      </c>
      <c r="F38" s="183" t="s">
        <v>26</v>
      </c>
      <c r="G38" s="112" t="s">
        <v>97</v>
      </c>
      <c r="H38" s="87">
        <f>5000-4200</f>
        <v>800</v>
      </c>
      <c r="I38" s="63">
        <f>H38-K38</f>
        <v>800</v>
      </c>
      <c r="J38" s="29">
        <v>0</v>
      </c>
      <c r="K38" s="127">
        <v>0</v>
      </c>
      <c r="L38" s="87">
        <v>5000</v>
      </c>
      <c r="M38" s="63">
        <f>L38-O38</f>
        <v>5000</v>
      </c>
      <c r="N38" s="29"/>
      <c r="O38" s="127"/>
      <c r="P38" s="40">
        <v>7000</v>
      </c>
      <c r="Q38" s="59">
        <v>7000</v>
      </c>
      <c r="R38" s="259" t="s">
        <v>50</v>
      </c>
      <c r="S38" s="152">
        <v>200</v>
      </c>
      <c r="T38" s="152">
        <v>220</v>
      </c>
      <c r="U38" s="153">
        <v>220</v>
      </c>
      <c r="V38" s="79"/>
    </row>
    <row r="39" spans="1:24" ht="16.5" customHeight="1">
      <c r="A39" s="254"/>
      <c r="B39" s="255"/>
      <c r="C39" s="256"/>
      <c r="D39" s="257"/>
      <c r="E39" s="258"/>
      <c r="F39" s="258"/>
      <c r="G39" s="7" t="s">
        <v>13</v>
      </c>
      <c r="H39" s="31">
        <f t="shared" ref="H39:Q39" si="14">SUM(H38)</f>
        <v>800</v>
      </c>
      <c r="I39" s="32">
        <f t="shared" si="14"/>
        <v>800</v>
      </c>
      <c r="J39" s="32">
        <f t="shared" si="14"/>
        <v>0</v>
      </c>
      <c r="K39" s="70">
        <f t="shared" si="14"/>
        <v>0</v>
      </c>
      <c r="L39" s="88">
        <f t="shared" si="14"/>
        <v>5000</v>
      </c>
      <c r="M39" s="32">
        <f t="shared" si="14"/>
        <v>5000</v>
      </c>
      <c r="N39" s="32">
        <f t="shared" si="14"/>
        <v>0</v>
      </c>
      <c r="O39" s="67">
        <f t="shared" si="14"/>
        <v>0</v>
      </c>
      <c r="P39" s="58">
        <f t="shared" si="14"/>
        <v>7000</v>
      </c>
      <c r="Q39" s="88">
        <f t="shared" si="14"/>
        <v>7000</v>
      </c>
      <c r="R39" s="260"/>
      <c r="S39" s="48"/>
      <c r="T39" s="48"/>
      <c r="U39" s="67"/>
      <c r="V39" s="79"/>
    </row>
    <row r="40" spans="1:24" ht="16.5" customHeight="1">
      <c r="A40" s="187" t="s">
        <v>18</v>
      </c>
      <c r="B40" s="188" t="s">
        <v>18</v>
      </c>
      <c r="C40" s="189" t="s">
        <v>52</v>
      </c>
      <c r="D40" s="190" t="s">
        <v>77</v>
      </c>
      <c r="E40" s="191" t="s">
        <v>74</v>
      </c>
      <c r="F40" s="191" t="s">
        <v>82</v>
      </c>
      <c r="G40" s="112" t="s">
        <v>98</v>
      </c>
      <c r="H40" s="60">
        <v>4097600</v>
      </c>
      <c r="I40" s="63">
        <f>H40-K40</f>
        <v>4084900</v>
      </c>
      <c r="J40" s="61">
        <v>3902600</v>
      </c>
      <c r="K40" s="66">
        <v>12700</v>
      </c>
      <c r="L40" s="60">
        <v>4633400</v>
      </c>
      <c r="M40" s="63">
        <f>L40-O40</f>
        <v>4633400</v>
      </c>
      <c r="N40" s="61">
        <v>4439800</v>
      </c>
      <c r="O40" s="66"/>
      <c r="P40" s="40">
        <v>4800000</v>
      </c>
      <c r="Q40" s="59">
        <v>4900000</v>
      </c>
      <c r="R40" s="237" t="s">
        <v>27</v>
      </c>
      <c r="S40" s="165">
        <v>7</v>
      </c>
      <c r="T40" s="165">
        <v>7</v>
      </c>
      <c r="U40" s="165">
        <v>7</v>
      </c>
      <c r="V40" s="79"/>
    </row>
    <row r="41" spans="1:24" ht="16.5" customHeight="1">
      <c r="A41" s="187"/>
      <c r="B41" s="188"/>
      <c r="C41" s="189"/>
      <c r="D41" s="190"/>
      <c r="E41" s="191"/>
      <c r="F41" s="191"/>
      <c r="G41" s="112" t="s">
        <v>97</v>
      </c>
      <c r="H41" s="60">
        <f>1858300+27800</f>
        <v>1886100</v>
      </c>
      <c r="I41" s="63">
        <f t="shared" ref="I41:I45" si="15">H41-K41</f>
        <v>1843100</v>
      </c>
      <c r="J41" s="61">
        <f>1293500+2200+27800</f>
        <v>1323500</v>
      </c>
      <c r="K41" s="66">
        <f>45200-2200</f>
        <v>43000</v>
      </c>
      <c r="L41" s="60">
        <v>2083400</v>
      </c>
      <c r="M41" s="63">
        <f t="shared" ref="M41:M45" si="16">L41-O41</f>
        <v>2083400</v>
      </c>
      <c r="N41" s="61">
        <v>1457200</v>
      </c>
      <c r="O41" s="66"/>
      <c r="P41" s="40">
        <v>2187000</v>
      </c>
      <c r="Q41" s="59">
        <v>220000</v>
      </c>
      <c r="R41" s="237"/>
      <c r="S41" s="166"/>
      <c r="T41" s="166"/>
      <c r="U41" s="166"/>
      <c r="V41" s="79"/>
    </row>
    <row r="42" spans="1:24" ht="16.5" customHeight="1">
      <c r="A42" s="187"/>
      <c r="B42" s="188"/>
      <c r="C42" s="189"/>
      <c r="D42" s="190"/>
      <c r="E42" s="191"/>
      <c r="F42" s="191"/>
      <c r="G42" s="112" t="s">
        <v>118</v>
      </c>
      <c r="H42" s="60">
        <v>106600</v>
      </c>
      <c r="I42" s="63">
        <f t="shared" si="15"/>
        <v>106600</v>
      </c>
      <c r="J42" s="61">
        <f>102500-3500</f>
        <v>99000</v>
      </c>
      <c r="K42" s="66"/>
      <c r="L42" s="60">
        <v>107900</v>
      </c>
      <c r="M42" s="63">
        <f t="shared" si="16"/>
        <v>107900</v>
      </c>
      <c r="N42" s="61">
        <v>99300</v>
      </c>
      <c r="O42" s="66"/>
      <c r="P42" s="40">
        <v>110000</v>
      </c>
      <c r="Q42" s="59">
        <v>115000</v>
      </c>
      <c r="R42" s="237"/>
      <c r="S42" s="166"/>
      <c r="T42" s="166"/>
      <c r="U42" s="166"/>
      <c r="V42" s="79"/>
    </row>
    <row r="43" spans="1:24" ht="16.5" customHeight="1">
      <c r="A43" s="187"/>
      <c r="B43" s="188"/>
      <c r="C43" s="189"/>
      <c r="D43" s="190"/>
      <c r="E43" s="191"/>
      <c r="F43" s="191"/>
      <c r="G43" s="112" t="s">
        <v>99</v>
      </c>
      <c r="H43" s="60">
        <v>136300</v>
      </c>
      <c r="I43" s="63">
        <f t="shared" si="15"/>
        <v>124500</v>
      </c>
      <c r="J43" s="61">
        <f>0+59000</f>
        <v>59000</v>
      </c>
      <c r="K43" s="66">
        <v>11800</v>
      </c>
      <c r="L43" s="60"/>
      <c r="M43" s="63"/>
      <c r="N43" s="61"/>
      <c r="O43" s="66"/>
      <c r="P43" s="40"/>
      <c r="Q43" s="59"/>
      <c r="R43" s="237"/>
      <c r="S43" s="166"/>
      <c r="T43" s="166"/>
      <c r="U43" s="166"/>
      <c r="V43" s="79"/>
    </row>
    <row r="44" spans="1:24" ht="16.5" customHeight="1">
      <c r="A44" s="187"/>
      <c r="B44" s="188"/>
      <c r="C44" s="189"/>
      <c r="D44" s="190"/>
      <c r="E44" s="191"/>
      <c r="F44" s="191"/>
      <c r="G44" s="112" t="s">
        <v>101</v>
      </c>
      <c r="H44" s="60">
        <f>86300-2500</f>
        <v>83800</v>
      </c>
      <c r="I44" s="63">
        <f t="shared" si="15"/>
        <v>83800</v>
      </c>
      <c r="J44" s="61"/>
      <c r="K44" s="66"/>
      <c r="L44" s="60">
        <v>76700</v>
      </c>
      <c r="M44" s="63">
        <f t="shared" si="16"/>
        <v>76700</v>
      </c>
      <c r="N44" s="61"/>
      <c r="O44" s="66"/>
      <c r="P44" s="40">
        <v>80000</v>
      </c>
      <c r="Q44" s="59">
        <v>83000</v>
      </c>
      <c r="R44" s="237"/>
      <c r="S44" s="166"/>
      <c r="T44" s="166"/>
      <c r="U44" s="166"/>
      <c r="V44" s="79"/>
    </row>
    <row r="45" spans="1:24" ht="16.5" customHeight="1">
      <c r="A45" s="181"/>
      <c r="B45" s="178"/>
      <c r="C45" s="171"/>
      <c r="D45" s="173"/>
      <c r="E45" s="183"/>
      <c r="F45" s="191"/>
      <c r="G45" s="112" t="s">
        <v>100</v>
      </c>
      <c r="H45" s="81"/>
      <c r="I45" s="29">
        <f t="shared" si="15"/>
        <v>0</v>
      </c>
      <c r="J45" s="82"/>
      <c r="K45" s="142"/>
      <c r="L45" s="81"/>
      <c r="M45" s="29">
        <f t="shared" si="16"/>
        <v>0</v>
      </c>
      <c r="N45" s="82"/>
      <c r="O45" s="129"/>
      <c r="P45" s="83"/>
      <c r="Q45" s="90"/>
      <c r="R45" s="238"/>
      <c r="S45" s="167"/>
      <c r="T45" s="167"/>
      <c r="U45" s="167"/>
      <c r="V45" s="79"/>
    </row>
    <row r="46" spans="1:24" ht="16.5" customHeight="1">
      <c r="A46" s="187"/>
      <c r="B46" s="188"/>
      <c r="C46" s="189"/>
      <c r="D46" s="190"/>
      <c r="E46" s="191"/>
      <c r="F46" s="191"/>
      <c r="G46" s="7" t="s">
        <v>13</v>
      </c>
      <c r="H46" s="47">
        <f>SUM(H40:H45)</f>
        <v>6310400</v>
      </c>
      <c r="I46" s="36">
        <f t="shared" ref="I46:Q46" si="17">SUM(I40:I45)</f>
        <v>6242900</v>
      </c>
      <c r="J46" s="36">
        <f t="shared" si="17"/>
        <v>5384100</v>
      </c>
      <c r="K46" s="54">
        <f t="shared" si="17"/>
        <v>67500</v>
      </c>
      <c r="L46" s="47">
        <f t="shared" si="17"/>
        <v>6901400</v>
      </c>
      <c r="M46" s="36">
        <f t="shared" si="17"/>
        <v>6901400</v>
      </c>
      <c r="N46" s="36">
        <f t="shared" si="17"/>
        <v>5996300</v>
      </c>
      <c r="O46" s="34">
        <f t="shared" si="17"/>
        <v>0</v>
      </c>
      <c r="P46" s="47">
        <f t="shared" si="17"/>
        <v>7177000</v>
      </c>
      <c r="Q46" s="47">
        <f t="shared" si="17"/>
        <v>5318000</v>
      </c>
      <c r="R46" s="237"/>
      <c r="S46" s="46"/>
      <c r="T46" s="46"/>
      <c r="U46" s="54"/>
      <c r="V46" s="79"/>
      <c r="W46" s="101"/>
      <c r="X46" s="101"/>
    </row>
    <row r="47" spans="1:24" ht="14.25" customHeight="1">
      <c r="A47" s="187" t="s">
        <v>18</v>
      </c>
      <c r="B47" s="188" t="s">
        <v>18</v>
      </c>
      <c r="C47" s="189" t="s">
        <v>26</v>
      </c>
      <c r="D47" s="190" t="s">
        <v>78</v>
      </c>
      <c r="E47" s="191" t="s">
        <v>76</v>
      </c>
      <c r="F47" s="191" t="s">
        <v>75</v>
      </c>
      <c r="G47" s="112" t="s">
        <v>98</v>
      </c>
      <c r="H47" s="87">
        <v>2765000</v>
      </c>
      <c r="I47" s="63">
        <f>H47-K47</f>
        <v>2753300</v>
      </c>
      <c r="J47" s="63">
        <v>2624600</v>
      </c>
      <c r="K47" s="66">
        <f>11900-200</f>
        <v>11700</v>
      </c>
      <c r="L47" s="87">
        <v>3100500</v>
      </c>
      <c r="M47" s="63">
        <f>L47-O47</f>
        <v>3100500</v>
      </c>
      <c r="N47" s="63">
        <v>2965300</v>
      </c>
      <c r="O47" s="66"/>
      <c r="P47" s="40">
        <v>3255000</v>
      </c>
      <c r="Q47" s="59">
        <v>3300000</v>
      </c>
      <c r="R47" s="237" t="s">
        <v>27</v>
      </c>
      <c r="S47" s="165">
        <v>4</v>
      </c>
      <c r="T47" s="165">
        <v>4</v>
      </c>
      <c r="U47" s="165">
        <v>4</v>
      </c>
      <c r="V47" s="79"/>
      <c r="W47" s="98"/>
      <c r="X47" s="98"/>
    </row>
    <row r="48" spans="1:24" ht="12.75" customHeight="1">
      <c r="A48" s="187"/>
      <c r="B48" s="188"/>
      <c r="C48" s="189"/>
      <c r="D48" s="190"/>
      <c r="E48" s="191"/>
      <c r="F48" s="191"/>
      <c r="G48" s="112" t="s">
        <v>97</v>
      </c>
      <c r="H48" s="87">
        <f>1304300+13000</f>
        <v>1317300</v>
      </c>
      <c r="I48" s="63">
        <f t="shared" ref="I48:I51" si="18">H48-K48</f>
        <v>1291700</v>
      </c>
      <c r="J48" s="63">
        <f>934000+13000+300</f>
        <v>947300</v>
      </c>
      <c r="K48" s="66">
        <v>25600</v>
      </c>
      <c r="L48" s="87">
        <v>1474600</v>
      </c>
      <c r="M48" s="63">
        <f t="shared" ref="M48:M51" si="19">L48-O48</f>
        <v>1474600</v>
      </c>
      <c r="N48" s="63">
        <v>1023000</v>
      </c>
      <c r="O48" s="66"/>
      <c r="P48" s="40">
        <v>1548000</v>
      </c>
      <c r="Q48" s="59">
        <v>1600000</v>
      </c>
      <c r="R48" s="237"/>
      <c r="S48" s="166"/>
      <c r="T48" s="166"/>
      <c r="U48" s="166"/>
      <c r="V48" s="79"/>
    </row>
    <row r="49" spans="1:22" ht="12.75" customHeight="1">
      <c r="A49" s="187"/>
      <c r="B49" s="188"/>
      <c r="C49" s="189"/>
      <c r="D49" s="190"/>
      <c r="E49" s="191"/>
      <c r="F49" s="191"/>
      <c r="G49" s="112" t="s">
        <v>99</v>
      </c>
      <c r="H49" s="87">
        <v>63500</v>
      </c>
      <c r="I49" s="63">
        <f t="shared" si="18"/>
        <v>58500</v>
      </c>
      <c r="J49" s="63">
        <v>37000</v>
      </c>
      <c r="K49" s="66">
        <v>5000</v>
      </c>
      <c r="L49" s="87"/>
      <c r="M49" s="63"/>
      <c r="N49" s="63"/>
      <c r="O49" s="66"/>
      <c r="P49" s="40"/>
      <c r="Q49" s="59"/>
      <c r="R49" s="237"/>
      <c r="S49" s="166"/>
      <c r="T49" s="166"/>
      <c r="U49" s="166"/>
      <c r="V49" s="79"/>
    </row>
    <row r="50" spans="1:22" ht="14.25" customHeight="1">
      <c r="A50" s="187"/>
      <c r="B50" s="188"/>
      <c r="C50" s="189"/>
      <c r="D50" s="190"/>
      <c r="E50" s="191"/>
      <c r="F50" s="191"/>
      <c r="G50" s="112" t="s">
        <v>101</v>
      </c>
      <c r="H50" s="87">
        <f>83000+13300-14800</f>
        <v>81500</v>
      </c>
      <c r="I50" s="63">
        <f t="shared" si="18"/>
        <v>68500</v>
      </c>
      <c r="J50" s="63"/>
      <c r="K50" s="66">
        <v>13000</v>
      </c>
      <c r="L50" s="87">
        <v>80500</v>
      </c>
      <c r="M50" s="63">
        <f t="shared" si="19"/>
        <v>80500</v>
      </c>
      <c r="N50" s="63"/>
      <c r="O50" s="66"/>
      <c r="P50" s="40">
        <v>80000</v>
      </c>
      <c r="Q50" s="59">
        <v>82000</v>
      </c>
      <c r="R50" s="237"/>
      <c r="S50" s="166"/>
      <c r="T50" s="166"/>
      <c r="U50" s="166"/>
      <c r="V50" s="79"/>
    </row>
    <row r="51" spans="1:22" ht="12.75" customHeight="1">
      <c r="A51" s="181"/>
      <c r="B51" s="178"/>
      <c r="C51" s="171"/>
      <c r="D51" s="173"/>
      <c r="E51" s="183"/>
      <c r="F51" s="191"/>
      <c r="G51" s="112" t="s">
        <v>100</v>
      </c>
      <c r="H51" s="90"/>
      <c r="I51" s="29">
        <f t="shared" si="18"/>
        <v>0</v>
      </c>
      <c r="J51" s="29"/>
      <c r="K51" s="142"/>
      <c r="L51" s="90"/>
      <c r="M51" s="29">
        <f t="shared" si="19"/>
        <v>0</v>
      </c>
      <c r="N51" s="29"/>
      <c r="O51" s="129"/>
      <c r="P51" s="83"/>
      <c r="Q51" s="90"/>
      <c r="R51" s="238"/>
      <c r="S51" s="167"/>
      <c r="T51" s="167"/>
      <c r="U51" s="167"/>
      <c r="V51" s="79"/>
    </row>
    <row r="52" spans="1:22" ht="16.5" customHeight="1">
      <c r="A52" s="187"/>
      <c r="B52" s="188"/>
      <c r="C52" s="189"/>
      <c r="D52" s="190"/>
      <c r="E52" s="191"/>
      <c r="F52" s="191"/>
      <c r="G52" s="7" t="s">
        <v>13</v>
      </c>
      <c r="H52" s="47">
        <f>SUM(H47:H51)</f>
        <v>4227300</v>
      </c>
      <c r="I52" s="36">
        <f t="shared" ref="I52:Q52" si="20">SUM(I47:I51)</f>
        <v>4172000</v>
      </c>
      <c r="J52" s="36">
        <f t="shared" si="20"/>
        <v>3608900</v>
      </c>
      <c r="K52" s="54">
        <f t="shared" si="20"/>
        <v>55300</v>
      </c>
      <c r="L52" s="47">
        <f t="shared" si="20"/>
        <v>4655600</v>
      </c>
      <c r="M52" s="36">
        <f t="shared" si="20"/>
        <v>4655600</v>
      </c>
      <c r="N52" s="36">
        <f t="shared" si="20"/>
        <v>3988300</v>
      </c>
      <c r="O52" s="34">
        <f t="shared" si="20"/>
        <v>0</v>
      </c>
      <c r="P52" s="47">
        <f t="shared" si="20"/>
        <v>4883000</v>
      </c>
      <c r="Q52" s="47">
        <f t="shared" si="20"/>
        <v>4982000</v>
      </c>
      <c r="R52" s="237"/>
      <c r="S52" s="46"/>
      <c r="T52" s="46"/>
      <c r="U52" s="54"/>
      <c r="V52" s="79"/>
    </row>
    <row r="53" spans="1:22" ht="15" customHeight="1">
      <c r="A53" s="187" t="s">
        <v>18</v>
      </c>
      <c r="B53" s="188" t="s">
        <v>18</v>
      </c>
      <c r="C53" s="189" t="s">
        <v>53</v>
      </c>
      <c r="D53" s="190" t="s">
        <v>86</v>
      </c>
      <c r="E53" s="191" t="s">
        <v>69</v>
      </c>
      <c r="F53" s="191" t="s">
        <v>83</v>
      </c>
      <c r="G53" s="112" t="s">
        <v>98</v>
      </c>
      <c r="H53" s="28">
        <v>50200</v>
      </c>
      <c r="I53" s="29">
        <f>H53-K53</f>
        <v>50200</v>
      </c>
      <c r="J53" s="30">
        <v>49500</v>
      </c>
      <c r="K53" s="141"/>
      <c r="L53" s="28">
        <v>55400</v>
      </c>
      <c r="M53" s="29">
        <f>L53-O53</f>
        <v>55400</v>
      </c>
      <c r="N53" s="30">
        <v>54600</v>
      </c>
      <c r="O53" s="127"/>
      <c r="P53" s="40">
        <v>56000</v>
      </c>
      <c r="Q53" s="59">
        <v>57000</v>
      </c>
      <c r="R53" s="239" t="s">
        <v>24</v>
      </c>
      <c r="S53" s="240">
        <v>2</v>
      </c>
      <c r="T53" s="240">
        <v>2</v>
      </c>
      <c r="U53" s="251">
        <v>2</v>
      </c>
      <c r="V53" s="79"/>
    </row>
    <row r="54" spans="1:22" ht="14.25" customHeight="1">
      <c r="A54" s="187"/>
      <c r="B54" s="188"/>
      <c r="C54" s="189"/>
      <c r="D54" s="190"/>
      <c r="E54" s="191"/>
      <c r="F54" s="191"/>
      <c r="G54" s="112" t="s">
        <v>97</v>
      </c>
      <c r="H54" s="60">
        <v>1251800</v>
      </c>
      <c r="I54" s="63">
        <f t="shared" ref="I54:I56" si="21">H54-K54</f>
        <v>1239700</v>
      </c>
      <c r="J54" s="61">
        <f>1071200-8200</f>
        <v>1063000</v>
      </c>
      <c r="K54" s="66">
        <v>12100</v>
      </c>
      <c r="L54" s="60">
        <v>1490800</v>
      </c>
      <c r="M54" s="63">
        <f t="shared" ref="M54:M56" si="22">L54-O54</f>
        <v>1490800</v>
      </c>
      <c r="N54" s="61">
        <v>1279200</v>
      </c>
      <c r="O54" s="66"/>
      <c r="P54" s="40">
        <v>1500000</v>
      </c>
      <c r="Q54" s="59">
        <v>1530000</v>
      </c>
      <c r="R54" s="239"/>
      <c r="S54" s="240"/>
      <c r="T54" s="240"/>
      <c r="U54" s="251"/>
      <c r="V54" s="79"/>
    </row>
    <row r="55" spans="1:22" ht="13.5" customHeight="1">
      <c r="A55" s="187"/>
      <c r="B55" s="188"/>
      <c r="C55" s="189"/>
      <c r="D55" s="190"/>
      <c r="E55" s="191"/>
      <c r="F55" s="191"/>
      <c r="G55" s="112" t="s">
        <v>99</v>
      </c>
      <c r="H55" s="60">
        <v>400</v>
      </c>
      <c r="I55" s="63">
        <f t="shared" si="21"/>
        <v>400</v>
      </c>
      <c r="J55" s="61"/>
      <c r="K55" s="66"/>
      <c r="L55" s="60"/>
      <c r="M55" s="63"/>
      <c r="N55" s="61"/>
      <c r="O55" s="66"/>
      <c r="P55" s="40"/>
      <c r="Q55" s="59"/>
      <c r="R55" s="239"/>
      <c r="S55" s="240"/>
      <c r="T55" s="240"/>
      <c r="U55" s="251"/>
      <c r="V55" s="79"/>
    </row>
    <row r="56" spans="1:22" ht="12" customHeight="1">
      <c r="A56" s="187"/>
      <c r="B56" s="188"/>
      <c r="C56" s="189"/>
      <c r="D56" s="190"/>
      <c r="E56" s="191"/>
      <c r="F56" s="191"/>
      <c r="G56" s="112" t="s">
        <v>101</v>
      </c>
      <c r="H56" s="60">
        <v>158600</v>
      </c>
      <c r="I56" s="63">
        <f t="shared" si="21"/>
        <v>155600</v>
      </c>
      <c r="J56" s="61">
        <v>78600</v>
      </c>
      <c r="K56" s="66">
        <v>3000</v>
      </c>
      <c r="L56" s="60">
        <v>110600</v>
      </c>
      <c r="M56" s="63">
        <f t="shared" si="22"/>
        <v>110600</v>
      </c>
      <c r="N56" s="61">
        <v>38600</v>
      </c>
      <c r="O56" s="66"/>
      <c r="P56" s="40">
        <v>180000</v>
      </c>
      <c r="Q56" s="59">
        <v>190000</v>
      </c>
      <c r="R56" s="239"/>
      <c r="S56" s="240"/>
      <c r="T56" s="240"/>
      <c r="U56" s="251"/>
      <c r="V56" s="79"/>
    </row>
    <row r="57" spans="1:22" ht="11.25" customHeight="1">
      <c r="A57" s="187"/>
      <c r="B57" s="188"/>
      <c r="C57" s="171"/>
      <c r="D57" s="190"/>
      <c r="E57" s="191"/>
      <c r="F57" s="191"/>
      <c r="G57" s="7" t="s">
        <v>13</v>
      </c>
      <c r="H57" s="47">
        <f t="shared" ref="H57:Q57" si="23">SUM(H53:H56)</f>
        <v>1461000</v>
      </c>
      <c r="I57" s="36">
        <f t="shared" si="23"/>
        <v>1445900</v>
      </c>
      <c r="J57" s="36">
        <f t="shared" si="23"/>
        <v>1191100</v>
      </c>
      <c r="K57" s="54">
        <f t="shared" si="23"/>
        <v>15100</v>
      </c>
      <c r="L57" s="35">
        <f t="shared" si="23"/>
        <v>1656800</v>
      </c>
      <c r="M57" s="36">
        <f t="shared" si="23"/>
        <v>1656800</v>
      </c>
      <c r="N57" s="37">
        <f t="shared" si="23"/>
        <v>1372400</v>
      </c>
      <c r="O57" s="54">
        <f t="shared" si="23"/>
        <v>0</v>
      </c>
      <c r="P57" s="46">
        <f t="shared" si="23"/>
        <v>1736000</v>
      </c>
      <c r="Q57" s="47">
        <f t="shared" si="23"/>
        <v>1777000</v>
      </c>
      <c r="R57" s="239"/>
      <c r="S57" s="46"/>
      <c r="T57" s="46"/>
      <c r="U57" s="46"/>
      <c r="V57" s="79"/>
    </row>
    <row r="58" spans="1:22" ht="16.5" customHeight="1">
      <c r="A58" s="181" t="s">
        <v>18</v>
      </c>
      <c r="B58" s="178" t="s">
        <v>18</v>
      </c>
      <c r="C58" s="171" t="s">
        <v>88</v>
      </c>
      <c r="D58" s="173" t="s">
        <v>96</v>
      </c>
      <c r="E58" s="183" t="s">
        <v>73</v>
      </c>
      <c r="F58" s="183" t="s">
        <v>95</v>
      </c>
      <c r="G58" s="112" t="s">
        <v>99</v>
      </c>
      <c r="H58" s="135">
        <f>10000+37800</f>
        <v>47800</v>
      </c>
      <c r="I58" s="136">
        <f t="shared" ref="I58:I59" si="24">H58-K58</f>
        <v>47800</v>
      </c>
      <c r="J58" s="137">
        <f>10000+37300</f>
        <v>47300</v>
      </c>
      <c r="K58" s="130"/>
      <c r="L58" s="135"/>
      <c r="M58" s="136"/>
      <c r="N58" s="137"/>
      <c r="O58" s="71"/>
      <c r="P58" s="125"/>
      <c r="Q58" s="71"/>
      <c r="R58" s="168" t="s">
        <v>108</v>
      </c>
      <c r="S58" s="121">
        <v>2498</v>
      </c>
      <c r="T58" s="90"/>
      <c r="U58" s="150"/>
      <c r="V58" s="103"/>
    </row>
    <row r="59" spans="1:22" ht="18" customHeight="1">
      <c r="A59" s="182"/>
      <c r="B59" s="179"/>
      <c r="C59" s="172"/>
      <c r="D59" s="174"/>
      <c r="E59" s="184"/>
      <c r="F59" s="184"/>
      <c r="G59" s="7" t="s">
        <v>13</v>
      </c>
      <c r="H59" s="104">
        <f>SUM(H58)</f>
        <v>47800</v>
      </c>
      <c r="I59" s="107">
        <f t="shared" si="24"/>
        <v>47800</v>
      </c>
      <c r="J59" s="107">
        <f>SUM(J58)</f>
        <v>47300</v>
      </c>
      <c r="K59" s="70"/>
      <c r="L59" s="88">
        <f>SUM(L58)</f>
        <v>0</v>
      </c>
      <c r="M59" s="108">
        <f t="shared" ref="M59:Q59" si="25">SUM(M58)</f>
        <v>0</v>
      </c>
      <c r="N59" s="32">
        <f t="shared" si="25"/>
        <v>0</v>
      </c>
      <c r="O59" s="33">
        <f t="shared" si="25"/>
        <v>0</v>
      </c>
      <c r="P59" s="31">
        <f t="shared" si="25"/>
        <v>0</v>
      </c>
      <c r="Q59" s="88">
        <f t="shared" si="25"/>
        <v>0</v>
      </c>
      <c r="R59" s="169"/>
      <c r="S59" s="122"/>
      <c r="T59" s="119"/>
      <c r="U59" s="55"/>
      <c r="V59" s="103"/>
    </row>
    <row r="60" spans="1:22" ht="16.5" customHeight="1">
      <c r="A60" s="176" t="s">
        <v>18</v>
      </c>
      <c r="B60" s="178" t="s">
        <v>18</v>
      </c>
      <c r="C60" s="171" t="s">
        <v>104</v>
      </c>
      <c r="D60" s="221" t="s">
        <v>109</v>
      </c>
      <c r="E60" s="183" t="s">
        <v>105</v>
      </c>
      <c r="F60" s="183" t="s">
        <v>75</v>
      </c>
      <c r="G60" s="113" t="s">
        <v>99</v>
      </c>
      <c r="H60" s="87">
        <v>2300</v>
      </c>
      <c r="I60" s="132">
        <f t="shared" ref="I60" si="26">H60-K60</f>
        <v>2300</v>
      </c>
      <c r="J60" s="63">
        <v>2300</v>
      </c>
      <c r="K60" s="39"/>
      <c r="L60" s="87"/>
      <c r="M60" s="132"/>
      <c r="N60" s="63"/>
      <c r="O60" s="40"/>
      <c r="P60" s="126"/>
      <c r="Q60" s="40"/>
      <c r="R60" s="235" t="s">
        <v>25</v>
      </c>
      <c r="S60" s="148">
        <v>143</v>
      </c>
      <c r="T60" s="133">
        <v>0</v>
      </c>
      <c r="U60" s="134">
        <v>0</v>
      </c>
      <c r="V60" s="120"/>
    </row>
    <row r="61" spans="1:22" ht="18.75" customHeight="1">
      <c r="A61" s="177"/>
      <c r="B61" s="179"/>
      <c r="C61" s="172"/>
      <c r="D61" s="222"/>
      <c r="E61" s="184"/>
      <c r="F61" s="184"/>
      <c r="G61" s="7" t="s">
        <v>13</v>
      </c>
      <c r="H61" s="35">
        <f>SUM(H60)</f>
        <v>2300</v>
      </c>
      <c r="I61" s="36">
        <f>SUM(I60)</f>
        <v>2300</v>
      </c>
      <c r="J61" s="36">
        <f>SUM(J60)</f>
        <v>2300</v>
      </c>
      <c r="K61" s="68"/>
      <c r="L61" s="47">
        <f>SUM(L60)</f>
        <v>0</v>
      </c>
      <c r="M61" s="118">
        <f t="shared" ref="M61:Q61" si="27">SUM(M60)</f>
        <v>0</v>
      </c>
      <c r="N61" s="36">
        <f t="shared" si="27"/>
        <v>0</v>
      </c>
      <c r="O61" s="37">
        <f t="shared" si="27"/>
        <v>0</v>
      </c>
      <c r="P61" s="35">
        <f t="shared" si="27"/>
        <v>0</v>
      </c>
      <c r="Q61" s="47">
        <f t="shared" si="27"/>
        <v>0</v>
      </c>
      <c r="R61" s="236"/>
      <c r="S61" s="64"/>
      <c r="T61" s="119"/>
      <c r="U61" s="55"/>
      <c r="V61" s="120"/>
    </row>
    <row r="62" spans="1:22" ht="15" customHeight="1">
      <c r="A62" s="176" t="s">
        <v>18</v>
      </c>
      <c r="B62" s="178" t="s">
        <v>18</v>
      </c>
      <c r="C62" s="171" t="s">
        <v>103</v>
      </c>
      <c r="D62" s="221" t="s">
        <v>107</v>
      </c>
      <c r="E62" s="183" t="s">
        <v>92</v>
      </c>
      <c r="F62" s="183" t="s">
        <v>106</v>
      </c>
      <c r="G62" s="113" t="s">
        <v>99</v>
      </c>
      <c r="H62" s="87">
        <f>2400+2300</f>
        <v>4700</v>
      </c>
      <c r="I62" s="132">
        <f t="shared" ref="I62" si="28">H62-K62</f>
        <v>4700</v>
      </c>
      <c r="J62" s="63"/>
      <c r="K62" s="39"/>
      <c r="L62" s="87"/>
      <c r="M62" s="132"/>
      <c r="N62" s="63"/>
      <c r="O62" s="40"/>
      <c r="P62" s="126"/>
      <c r="Q62" s="40"/>
      <c r="R62" s="248" t="s">
        <v>27</v>
      </c>
      <c r="S62" s="148">
        <v>3</v>
      </c>
      <c r="T62" s="133">
        <v>0</v>
      </c>
      <c r="U62" s="134">
        <v>0</v>
      </c>
      <c r="V62" s="120"/>
    </row>
    <row r="63" spans="1:22" ht="14.25" customHeight="1">
      <c r="A63" s="177"/>
      <c r="B63" s="179"/>
      <c r="C63" s="172"/>
      <c r="D63" s="222"/>
      <c r="E63" s="184"/>
      <c r="F63" s="184"/>
      <c r="G63" s="7" t="s">
        <v>13</v>
      </c>
      <c r="H63" s="35">
        <f>SUM(H62)</f>
        <v>4700</v>
      </c>
      <c r="I63" s="36">
        <f>SUM(I62)</f>
        <v>4700</v>
      </c>
      <c r="J63" s="36">
        <f>SUM(J62)</f>
        <v>0</v>
      </c>
      <c r="K63" s="68"/>
      <c r="L63" s="47">
        <f>SUM(L62)</f>
        <v>0</v>
      </c>
      <c r="M63" s="118">
        <f t="shared" ref="M63:Q63" si="29">SUM(M62)</f>
        <v>0</v>
      </c>
      <c r="N63" s="36">
        <f t="shared" si="29"/>
        <v>0</v>
      </c>
      <c r="O63" s="37">
        <f t="shared" si="29"/>
        <v>0</v>
      </c>
      <c r="P63" s="35">
        <f t="shared" si="29"/>
        <v>0</v>
      </c>
      <c r="Q63" s="47">
        <f t="shared" si="29"/>
        <v>0</v>
      </c>
      <c r="R63" s="249"/>
      <c r="S63" s="64"/>
      <c r="T63" s="119"/>
      <c r="U63" s="55"/>
      <c r="V63" s="111"/>
    </row>
    <row r="64" spans="1:22" ht="14.25" customHeight="1">
      <c r="A64" s="218" t="s">
        <v>18</v>
      </c>
      <c r="B64" s="178" t="s">
        <v>18</v>
      </c>
      <c r="C64" s="171" t="s">
        <v>89</v>
      </c>
      <c r="D64" s="173" t="s">
        <v>90</v>
      </c>
      <c r="E64" s="183" t="s">
        <v>92</v>
      </c>
      <c r="F64" s="183" t="s">
        <v>94</v>
      </c>
      <c r="G64" s="113" t="s">
        <v>99</v>
      </c>
      <c r="H64" s="59">
        <v>34500</v>
      </c>
      <c r="I64" s="106">
        <f t="shared" ref="I64" si="30">H64-K64</f>
        <v>34500</v>
      </c>
      <c r="J64" s="29">
        <v>34100</v>
      </c>
      <c r="K64" s="39"/>
      <c r="L64" s="59"/>
      <c r="M64" s="106"/>
      <c r="N64" s="29"/>
      <c r="O64" s="40"/>
      <c r="P64" s="126"/>
      <c r="Q64" s="40"/>
      <c r="R64" s="168" t="s">
        <v>121</v>
      </c>
      <c r="S64" s="123">
        <v>4</v>
      </c>
      <c r="T64" s="90"/>
      <c r="U64" s="150"/>
      <c r="V64" s="103"/>
    </row>
    <row r="65" spans="1:35" ht="12.75" customHeight="1" thickBot="1">
      <c r="A65" s="219"/>
      <c r="B65" s="220"/>
      <c r="C65" s="175"/>
      <c r="D65" s="250"/>
      <c r="E65" s="234"/>
      <c r="F65" s="234"/>
      <c r="G65" s="7" t="s">
        <v>13</v>
      </c>
      <c r="H65" s="31">
        <f>SUM(H64)</f>
        <v>34500</v>
      </c>
      <c r="I65" s="32">
        <f>SUM(I64)</f>
        <v>34500</v>
      </c>
      <c r="J65" s="32">
        <f>SUM(J64)</f>
        <v>34100</v>
      </c>
      <c r="K65" s="70"/>
      <c r="L65" s="88">
        <f>SUM(L64)</f>
        <v>0</v>
      </c>
      <c r="M65" s="108">
        <f t="shared" ref="M65:Q65" si="31">SUM(M64)</f>
        <v>0</v>
      </c>
      <c r="N65" s="32">
        <f t="shared" si="31"/>
        <v>0</v>
      </c>
      <c r="O65" s="33">
        <f t="shared" si="31"/>
        <v>0</v>
      </c>
      <c r="P65" s="31">
        <f t="shared" si="31"/>
        <v>0</v>
      </c>
      <c r="Q65" s="88">
        <f t="shared" si="31"/>
        <v>0</v>
      </c>
      <c r="R65" s="170"/>
      <c r="S65" s="122"/>
      <c r="T65" s="104"/>
      <c r="U65" s="105"/>
      <c r="V65" s="103"/>
    </row>
    <row r="66" spans="1:35" ht="15.75" customHeight="1" thickBot="1">
      <c r="A66" s="12" t="s">
        <v>18</v>
      </c>
      <c r="B66" s="13" t="s">
        <v>18</v>
      </c>
      <c r="C66" s="208" t="s">
        <v>14</v>
      </c>
      <c r="D66" s="209"/>
      <c r="E66" s="209"/>
      <c r="F66" s="209"/>
      <c r="G66" s="210"/>
      <c r="H66" s="56">
        <f t="shared" ref="H66:Q66" si="32">H19+H22+H24+H26+H28+H31+H33+H35+H37+H39+H46+H52+H57+H59+H61+H63+H65</f>
        <v>14230000</v>
      </c>
      <c r="I66" s="56">
        <f t="shared" si="32"/>
        <v>14079100</v>
      </c>
      <c r="J66" s="56">
        <f t="shared" si="32"/>
        <v>11902300</v>
      </c>
      <c r="K66" s="56">
        <f t="shared" si="32"/>
        <v>150900</v>
      </c>
      <c r="L66" s="56">
        <f t="shared" si="32"/>
        <v>15717900</v>
      </c>
      <c r="M66" s="56">
        <f t="shared" si="32"/>
        <v>15717900</v>
      </c>
      <c r="N66" s="56">
        <f t="shared" si="32"/>
        <v>13199400</v>
      </c>
      <c r="O66" s="56">
        <f t="shared" si="32"/>
        <v>0</v>
      </c>
      <c r="P66" s="56">
        <f t="shared" si="32"/>
        <v>16441500</v>
      </c>
      <c r="Q66" s="56">
        <f t="shared" si="32"/>
        <v>14782500</v>
      </c>
      <c r="R66" s="21" t="s">
        <v>21</v>
      </c>
      <c r="S66" s="20" t="s">
        <v>21</v>
      </c>
      <c r="T66" s="14" t="s">
        <v>21</v>
      </c>
      <c r="U66" s="21" t="s">
        <v>21</v>
      </c>
      <c r="V66" s="79"/>
    </row>
    <row r="67" spans="1:35" ht="16.5" customHeight="1" thickBot="1">
      <c r="A67" s="85" t="s">
        <v>18</v>
      </c>
      <c r="B67" s="86">
        <v>2</v>
      </c>
      <c r="C67" s="229" t="s">
        <v>31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30"/>
      <c r="V67" s="79"/>
    </row>
    <row r="68" spans="1:35" ht="14.25" customHeight="1">
      <c r="A68" s="241" t="s">
        <v>18</v>
      </c>
      <c r="B68" s="242" t="s">
        <v>19</v>
      </c>
      <c r="C68" s="223" t="s">
        <v>53</v>
      </c>
      <c r="D68" s="224" t="s">
        <v>51</v>
      </c>
      <c r="E68" s="225" t="s">
        <v>71</v>
      </c>
      <c r="F68" s="226" t="s">
        <v>87</v>
      </c>
      <c r="G68" s="112" t="s">
        <v>98</v>
      </c>
      <c r="H68" s="138">
        <v>62800</v>
      </c>
      <c r="I68" s="139">
        <f>H68-K68</f>
        <v>62800</v>
      </c>
      <c r="J68" s="140">
        <v>61700</v>
      </c>
      <c r="K68" s="38">
        <v>0</v>
      </c>
      <c r="L68" s="138">
        <v>99500</v>
      </c>
      <c r="M68" s="139">
        <f>L68-O68</f>
        <v>99500</v>
      </c>
      <c r="N68" s="140">
        <v>97700</v>
      </c>
      <c r="O68" s="38"/>
      <c r="P68" s="91">
        <v>100000</v>
      </c>
      <c r="Q68" s="45">
        <v>100000</v>
      </c>
      <c r="R68" s="245" t="s">
        <v>34</v>
      </c>
      <c r="S68" s="231">
        <v>630</v>
      </c>
      <c r="T68" s="231">
        <v>650</v>
      </c>
      <c r="U68" s="231">
        <v>660</v>
      </c>
      <c r="V68" s="79"/>
    </row>
    <row r="69" spans="1:35" ht="14.25" customHeight="1">
      <c r="A69" s="182"/>
      <c r="B69" s="179"/>
      <c r="C69" s="172"/>
      <c r="D69" s="174"/>
      <c r="E69" s="184"/>
      <c r="F69" s="227"/>
      <c r="G69" s="113" t="s">
        <v>99</v>
      </c>
      <c r="H69" s="135">
        <v>100</v>
      </c>
      <c r="I69" s="63">
        <f t="shared" ref="I69:I71" si="33">H69-K69</f>
        <v>100</v>
      </c>
      <c r="J69" s="136"/>
      <c r="K69" s="51"/>
      <c r="L69" s="135"/>
      <c r="M69" s="63"/>
      <c r="N69" s="136"/>
      <c r="O69" s="51"/>
      <c r="P69" s="92"/>
      <c r="Q69" s="125"/>
      <c r="R69" s="246"/>
      <c r="S69" s="232"/>
      <c r="T69" s="232"/>
      <c r="U69" s="232"/>
      <c r="V69" s="79"/>
    </row>
    <row r="70" spans="1:35" ht="15" customHeight="1">
      <c r="A70" s="187"/>
      <c r="B70" s="188"/>
      <c r="C70" s="189"/>
      <c r="D70" s="190"/>
      <c r="E70" s="191"/>
      <c r="F70" s="228"/>
      <c r="G70" s="112" t="s">
        <v>97</v>
      </c>
      <c r="H70" s="60">
        <f>143600+500</f>
        <v>144100</v>
      </c>
      <c r="I70" s="63">
        <f t="shared" si="33"/>
        <v>144100</v>
      </c>
      <c r="J70" s="63">
        <f>119500+2900</f>
        <v>122400</v>
      </c>
      <c r="K70" s="39"/>
      <c r="L70" s="60">
        <v>157000</v>
      </c>
      <c r="M70" s="63">
        <f t="shared" ref="M70:M73" si="34">L70-O70</f>
        <v>157000</v>
      </c>
      <c r="N70" s="63">
        <v>122700</v>
      </c>
      <c r="O70" s="39"/>
      <c r="P70" s="59">
        <v>165000</v>
      </c>
      <c r="Q70" s="126">
        <v>170000</v>
      </c>
      <c r="R70" s="246"/>
      <c r="S70" s="232"/>
      <c r="T70" s="232"/>
      <c r="U70" s="232"/>
      <c r="V70" s="79"/>
    </row>
    <row r="71" spans="1:35" ht="15" customHeight="1">
      <c r="A71" s="187"/>
      <c r="B71" s="188"/>
      <c r="C71" s="189"/>
      <c r="D71" s="190"/>
      <c r="E71" s="191"/>
      <c r="F71" s="228"/>
      <c r="G71" s="112" t="s">
        <v>101</v>
      </c>
      <c r="H71" s="60">
        <v>11300</v>
      </c>
      <c r="I71" s="136">
        <f t="shared" si="33"/>
        <v>11300</v>
      </c>
      <c r="J71" s="63"/>
      <c r="K71" s="127">
        <v>0</v>
      </c>
      <c r="L71" s="60">
        <v>4000</v>
      </c>
      <c r="M71" s="136">
        <f t="shared" si="34"/>
        <v>4000</v>
      </c>
      <c r="N71" s="63"/>
      <c r="O71" s="127"/>
      <c r="P71" s="59">
        <v>4500</v>
      </c>
      <c r="Q71" s="126">
        <v>5000</v>
      </c>
      <c r="R71" s="246"/>
      <c r="S71" s="233"/>
      <c r="T71" s="233"/>
      <c r="U71" s="233"/>
      <c r="V71" s="79"/>
    </row>
    <row r="72" spans="1:35" ht="15" customHeight="1">
      <c r="A72" s="187"/>
      <c r="B72" s="188"/>
      <c r="C72" s="189"/>
      <c r="D72" s="190"/>
      <c r="E72" s="191"/>
      <c r="F72" s="228"/>
      <c r="G72" s="7" t="s">
        <v>13</v>
      </c>
      <c r="H72" s="47">
        <f t="shared" ref="H72:Q72" si="35">SUM(H68:H71)</f>
        <v>218300</v>
      </c>
      <c r="I72" s="36">
        <f t="shared" si="35"/>
        <v>218300</v>
      </c>
      <c r="J72" s="36">
        <f t="shared" si="35"/>
        <v>184100</v>
      </c>
      <c r="K72" s="54">
        <f t="shared" si="35"/>
        <v>0</v>
      </c>
      <c r="L72" s="35">
        <f t="shared" si="35"/>
        <v>260500</v>
      </c>
      <c r="M72" s="36">
        <f t="shared" si="35"/>
        <v>260500</v>
      </c>
      <c r="N72" s="37">
        <f t="shared" si="35"/>
        <v>220400</v>
      </c>
      <c r="O72" s="34">
        <f t="shared" si="35"/>
        <v>0</v>
      </c>
      <c r="P72" s="47">
        <f t="shared" si="35"/>
        <v>269500</v>
      </c>
      <c r="Q72" s="46">
        <f t="shared" si="35"/>
        <v>275000</v>
      </c>
      <c r="R72" s="247"/>
      <c r="S72" s="46"/>
      <c r="T72" s="46"/>
      <c r="U72" s="46"/>
      <c r="V72" s="79"/>
    </row>
    <row r="73" spans="1:35" ht="21.75" customHeight="1">
      <c r="A73" s="187" t="s">
        <v>18</v>
      </c>
      <c r="B73" s="188" t="s">
        <v>19</v>
      </c>
      <c r="C73" s="189" t="s">
        <v>54</v>
      </c>
      <c r="D73" s="190" t="s">
        <v>45</v>
      </c>
      <c r="E73" s="191" t="s">
        <v>68</v>
      </c>
      <c r="F73" s="191" t="s">
        <v>26</v>
      </c>
      <c r="G73" s="112" t="s">
        <v>97</v>
      </c>
      <c r="H73" s="60">
        <f>2000+400</f>
        <v>2400</v>
      </c>
      <c r="I73" s="62">
        <f>H73-K73</f>
        <v>2400</v>
      </c>
      <c r="J73" s="49">
        <v>0</v>
      </c>
      <c r="K73" s="131">
        <v>0</v>
      </c>
      <c r="L73" s="60">
        <v>2000</v>
      </c>
      <c r="M73" s="136">
        <f t="shared" si="34"/>
        <v>2000</v>
      </c>
      <c r="N73" s="49">
        <v>0</v>
      </c>
      <c r="O73" s="131">
        <v>0</v>
      </c>
      <c r="P73" s="50">
        <v>3000</v>
      </c>
      <c r="Q73" s="128">
        <v>3000</v>
      </c>
      <c r="R73" s="243" t="s">
        <v>33</v>
      </c>
      <c r="S73" s="130">
        <v>15</v>
      </c>
      <c r="T73" s="125">
        <v>20</v>
      </c>
      <c r="U73" s="125">
        <v>20</v>
      </c>
      <c r="V73" s="79"/>
    </row>
    <row r="74" spans="1:35" ht="22.5" customHeight="1" thickBot="1">
      <c r="A74" s="187"/>
      <c r="B74" s="188"/>
      <c r="C74" s="189"/>
      <c r="D74" s="190"/>
      <c r="E74" s="191"/>
      <c r="F74" s="191"/>
      <c r="G74" s="7" t="s">
        <v>13</v>
      </c>
      <c r="H74" s="35">
        <f t="shared" ref="H74:Q74" si="36">SUM(H73:H73)</f>
        <v>2400</v>
      </c>
      <c r="I74" s="34">
        <f t="shared" si="36"/>
        <v>2400</v>
      </c>
      <c r="J74" s="36">
        <f t="shared" si="36"/>
        <v>0</v>
      </c>
      <c r="K74" s="54">
        <f t="shared" si="36"/>
        <v>0</v>
      </c>
      <c r="L74" s="34">
        <f t="shared" si="36"/>
        <v>2000</v>
      </c>
      <c r="M74" s="36">
        <f t="shared" si="36"/>
        <v>2000</v>
      </c>
      <c r="N74" s="36">
        <f t="shared" si="36"/>
        <v>0</v>
      </c>
      <c r="O74" s="54">
        <f t="shared" si="36"/>
        <v>0</v>
      </c>
      <c r="P74" s="34">
        <f t="shared" si="36"/>
        <v>3000</v>
      </c>
      <c r="Q74" s="46">
        <f t="shared" si="36"/>
        <v>3000</v>
      </c>
      <c r="R74" s="244"/>
      <c r="S74" s="54"/>
      <c r="T74" s="46"/>
      <c r="U74" s="46"/>
      <c r="V74" s="79"/>
    </row>
    <row r="75" spans="1:35" ht="12.75" customHeight="1" thickBot="1">
      <c r="A75" s="12" t="s">
        <v>18</v>
      </c>
      <c r="B75" s="13" t="s">
        <v>19</v>
      </c>
      <c r="C75" s="208" t="s">
        <v>14</v>
      </c>
      <c r="D75" s="209"/>
      <c r="E75" s="209"/>
      <c r="F75" s="209"/>
      <c r="G75" s="210"/>
      <c r="H75" s="56">
        <f>SUM(H72,H74,)</f>
        <v>220700</v>
      </c>
      <c r="I75" s="56">
        <f t="shared" ref="I75:Q75" si="37">SUM(I72,I74,)</f>
        <v>220700</v>
      </c>
      <c r="J75" s="56">
        <f t="shared" si="37"/>
        <v>184100</v>
      </c>
      <c r="K75" s="56">
        <f t="shared" si="37"/>
        <v>0</v>
      </c>
      <c r="L75" s="56">
        <f t="shared" si="37"/>
        <v>262500</v>
      </c>
      <c r="M75" s="56">
        <f t="shared" si="37"/>
        <v>262500</v>
      </c>
      <c r="N75" s="56">
        <f t="shared" si="37"/>
        <v>220400</v>
      </c>
      <c r="O75" s="56">
        <f t="shared" si="37"/>
        <v>0</v>
      </c>
      <c r="P75" s="56">
        <f t="shared" si="37"/>
        <v>272500</v>
      </c>
      <c r="Q75" s="56">
        <f t="shared" si="37"/>
        <v>278000</v>
      </c>
      <c r="R75" s="95" t="s">
        <v>21</v>
      </c>
      <c r="S75" s="20" t="s">
        <v>21</v>
      </c>
      <c r="T75" s="14" t="s">
        <v>21</v>
      </c>
      <c r="U75" s="21" t="s">
        <v>21</v>
      </c>
    </row>
    <row r="76" spans="1:35" ht="12" thickBot="1">
      <c r="A76" s="12" t="s">
        <v>18</v>
      </c>
      <c r="B76" s="211" t="s">
        <v>15</v>
      </c>
      <c r="C76" s="211"/>
      <c r="D76" s="211"/>
      <c r="E76" s="211"/>
      <c r="F76" s="211"/>
      <c r="G76" s="212"/>
      <c r="H76" s="74">
        <f t="shared" ref="H76" si="38">SUM(H75,H66)</f>
        <v>14450700</v>
      </c>
      <c r="I76" s="74">
        <f t="shared" ref="I76" si="39">SUM(I75,I66)</f>
        <v>14299800</v>
      </c>
      <c r="J76" s="74">
        <f t="shared" ref="J76" si="40">SUM(J75,J66)</f>
        <v>12086400</v>
      </c>
      <c r="K76" s="74">
        <f t="shared" ref="K76" si="41">SUM(K75,K66)</f>
        <v>150900</v>
      </c>
      <c r="L76" s="74">
        <f t="shared" ref="L76" si="42">SUM(L75,L66)</f>
        <v>15980400</v>
      </c>
      <c r="M76" s="74">
        <f>SUM(M75,M66)</f>
        <v>15980400</v>
      </c>
      <c r="N76" s="74">
        <f>SUM(N75,N66)</f>
        <v>13419800</v>
      </c>
      <c r="O76" s="74">
        <f>SUM(O75,O66)</f>
        <v>0</v>
      </c>
      <c r="P76" s="74">
        <f>SUM(P75,P66)</f>
        <v>16714000</v>
      </c>
      <c r="Q76" s="96">
        <f>SUM(Q75,Q66)</f>
        <v>15060500</v>
      </c>
      <c r="R76" s="22" t="s">
        <v>21</v>
      </c>
      <c r="S76" s="24" t="s">
        <v>21</v>
      </c>
      <c r="T76" s="22" t="s">
        <v>21</v>
      </c>
      <c r="U76" s="15" t="s">
        <v>21</v>
      </c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</row>
    <row r="77" spans="1:35" ht="12" thickBot="1">
      <c r="A77" s="213" t="s">
        <v>16</v>
      </c>
      <c r="B77" s="214"/>
      <c r="C77" s="214"/>
      <c r="D77" s="214"/>
      <c r="E77" s="214"/>
      <c r="F77" s="214"/>
      <c r="G77" s="215"/>
      <c r="H77" s="73">
        <f t="shared" ref="H77:Q77" si="43">SUM(H76)</f>
        <v>14450700</v>
      </c>
      <c r="I77" s="75">
        <f t="shared" si="43"/>
        <v>14299800</v>
      </c>
      <c r="J77" s="75">
        <f t="shared" si="43"/>
        <v>12086400</v>
      </c>
      <c r="K77" s="72">
        <f t="shared" si="43"/>
        <v>150900</v>
      </c>
      <c r="L77" s="73">
        <f t="shared" si="43"/>
        <v>15980400</v>
      </c>
      <c r="M77" s="75">
        <f t="shared" si="43"/>
        <v>15980400</v>
      </c>
      <c r="N77" s="75">
        <f t="shared" si="43"/>
        <v>13419800</v>
      </c>
      <c r="O77" s="76">
        <f t="shared" si="43"/>
        <v>0</v>
      </c>
      <c r="P77" s="43">
        <f t="shared" si="43"/>
        <v>16714000</v>
      </c>
      <c r="Q77" s="97">
        <f t="shared" si="43"/>
        <v>15060500</v>
      </c>
      <c r="R77" s="23" t="s">
        <v>21</v>
      </c>
      <c r="S77" s="25" t="s">
        <v>21</v>
      </c>
      <c r="T77" s="23" t="s">
        <v>21</v>
      </c>
      <c r="U77" s="8" t="s">
        <v>21</v>
      </c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</row>
    <row r="78" spans="1:35">
      <c r="A78" s="79"/>
      <c r="B78" s="79"/>
      <c r="C78" s="79"/>
      <c r="D78" s="79"/>
      <c r="E78" s="79"/>
      <c r="F78" s="3"/>
      <c r="G78" s="79"/>
      <c r="H78" s="4"/>
      <c r="I78" s="4"/>
      <c r="J78" s="4"/>
      <c r="K78" s="4"/>
      <c r="L78" s="4"/>
      <c r="M78" s="4"/>
      <c r="N78" s="4"/>
      <c r="O78" s="4"/>
    </row>
    <row r="79" spans="1:35" ht="11.25" customHeight="1">
      <c r="A79" s="79"/>
      <c r="B79" s="79"/>
      <c r="C79" s="79"/>
      <c r="D79" s="216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4"/>
    </row>
    <row r="80" spans="1:35" ht="13.5" customHeight="1" thickBot="1">
      <c r="H80" s="9"/>
      <c r="I80" s="57"/>
      <c r="J80" s="57"/>
      <c r="K80" s="57"/>
      <c r="L80" s="57"/>
      <c r="M80" s="57"/>
      <c r="N80" s="57"/>
      <c r="O80" s="57"/>
      <c r="P80" s="9"/>
      <c r="Q80" s="9"/>
      <c r="R80" s="9"/>
    </row>
    <row r="81" spans="1:24" ht="13.5" customHeight="1">
      <c r="A81" s="298" t="s">
        <v>17</v>
      </c>
      <c r="B81" s="299"/>
      <c r="C81" s="300"/>
      <c r="D81" s="292" t="s">
        <v>35</v>
      </c>
      <c r="E81" s="292"/>
      <c r="F81" s="293"/>
      <c r="G81" s="18" t="s">
        <v>97</v>
      </c>
      <c r="H81" s="144">
        <f>H16+H23+H32+H34+H36+H38+H41+H48+H54++H70+H73</f>
        <v>5766200</v>
      </c>
      <c r="I81" s="52">
        <f>I16+I23+I32+I34+I36+I38+I41+I48+I54++I70+I73</f>
        <v>5674200</v>
      </c>
      <c r="J81" s="52">
        <f>J16+J23+J32+J34+J36+J38+J41+J48+J54++J70+J73</f>
        <v>4419900</v>
      </c>
      <c r="K81" s="145">
        <f>K16+K23+K32+K34+K36+K38+K41+K48+K54++K70+K73</f>
        <v>92000</v>
      </c>
      <c r="L81" s="154">
        <f t="shared" ref="L81:Q81" si="44">L16+L23+L29+L32+L34+L36+L38+L41+L48+L54++L70+L73</f>
        <v>6602800</v>
      </c>
      <c r="M81" s="52">
        <f t="shared" si="44"/>
        <v>6602800</v>
      </c>
      <c r="N81" s="52">
        <f t="shared" si="44"/>
        <v>4997900</v>
      </c>
      <c r="O81" s="102">
        <f t="shared" si="44"/>
        <v>0</v>
      </c>
      <c r="P81" s="144">
        <f t="shared" si="44"/>
        <v>6824000</v>
      </c>
      <c r="Q81" s="144">
        <f t="shared" si="44"/>
        <v>4974000</v>
      </c>
      <c r="R81" s="57"/>
    </row>
    <row r="82" spans="1:24" ht="13.5" customHeight="1">
      <c r="A82" s="301"/>
      <c r="B82" s="302"/>
      <c r="C82" s="303"/>
      <c r="D82" s="294" t="s">
        <v>67</v>
      </c>
      <c r="E82" s="294"/>
      <c r="F82" s="295"/>
      <c r="G82" s="19" t="s">
        <v>98</v>
      </c>
      <c r="H82" s="84">
        <f t="shared" ref="H82:Q82" si="45">H15+H25+H27+H40+H47+H53+H68</f>
        <v>7638800</v>
      </c>
      <c r="I82" s="27">
        <f t="shared" si="45"/>
        <v>7612700</v>
      </c>
      <c r="J82" s="27">
        <f t="shared" si="45"/>
        <v>7274200</v>
      </c>
      <c r="K82" s="77">
        <f t="shared" si="45"/>
        <v>26100</v>
      </c>
      <c r="L82" s="84">
        <f t="shared" si="45"/>
        <v>8702700</v>
      </c>
      <c r="M82" s="27">
        <f t="shared" si="45"/>
        <v>8702700</v>
      </c>
      <c r="N82" s="27">
        <f t="shared" si="45"/>
        <v>8284000</v>
      </c>
      <c r="O82" s="44">
        <f t="shared" si="45"/>
        <v>0</v>
      </c>
      <c r="P82" s="53">
        <f t="shared" si="45"/>
        <v>9135500</v>
      </c>
      <c r="Q82" s="53">
        <f t="shared" si="45"/>
        <v>9306500</v>
      </c>
      <c r="R82" s="57"/>
      <c r="W82" s="101"/>
      <c r="X82" s="101"/>
    </row>
    <row r="83" spans="1:24" ht="13.5" customHeight="1">
      <c r="A83" s="301"/>
      <c r="B83" s="302"/>
      <c r="C83" s="303"/>
      <c r="D83" s="151" t="s">
        <v>42</v>
      </c>
      <c r="E83" s="151"/>
      <c r="F83" s="151"/>
      <c r="G83" s="155" t="s">
        <v>102</v>
      </c>
      <c r="H83" s="84">
        <f t="shared" ref="H83:Q83" si="46">H17+H21+H30+H43+H49+H55+H58+H60+H62+H64+H69</f>
        <v>454600</v>
      </c>
      <c r="I83" s="27">
        <f t="shared" si="46"/>
        <v>437800</v>
      </c>
      <c r="J83" s="27">
        <f t="shared" si="46"/>
        <v>214700</v>
      </c>
      <c r="K83" s="77">
        <f t="shared" si="46"/>
        <v>16800</v>
      </c>
      <c r="L83" s="84">
        <f t="shared" si="46"/>
        <v>126800</v>
      </c>
      <c r="M83" s="27">
        <f t="shared" si="46"/>
        <v>126800</v>
      </c>
      <c r="N83" s="27">
        <f t="shared" si="46"/>
        <v>0</v>
      </c>
      <c r="O83" s="44">
        <f t="shared" si="46"/>
        <v>0</v>
      </c>
      <c r="P83" s="53">
        <f t="shared" si="46"/>
        <v>130000</v>
      </c>
      <c r="Q83" s="53">
        <f t="shared" si="46"/>
        <v>130000</v>
      </c>
      <c r="R83" s="57"/>
    </row>
    <row r="84" spans="1:24" ht="13.5" customHeight="1">
      <c r="A84" s="301"/>
      <c r="B84" s="302"/>
      <c r="C84" s="303"/>
      <c r="D84" s="294" t="s">
        <v>43</v>
      </c>
      <c r="E84" s="294"/>
      <c r="F84" s="295"/>
      <c r="G84" s="19" t="s">
        <v>100</v>
      </c>
      <c r="H84" s="84">
        <f t="shared" ref="H84:K84" si="47">H20</f>
        <v>8400</v>
      </c>
      <c r="I84" s="27">
        <f t="shared" si="47"/>
        <v>8400</v>
      </c>
      <c r="J84" s="27">
        <f t="shared" si="47"/>
        <v>0</v>
      </c>
      <c r="K84" s="77">
        <f t="shared" si="47"/>
        <v>0</v>
      </c>
      <c r="L84" s="84">
        <f>L20</f>
        <v>0</v>
      </c>
      <c r="M84" s="27">
        <f t="shared" ref="M84:Q84" si="48">M20</f>
        <v>0</v>
      </c>
      <c r="N84" s="27">
        <f t="shared" si="48"/>
        <v>0</v>
      </c>
      <c r="O84" s="44">
        <f t="shared" si="48"/>
        <v>0</v>
      </c>
      <c r="P84" s="53">
        <f t="shared" si="48"/>
        <v>0</v>
      </c>
      <c r="Q84" s="53">
        <f t="shared" si="48"/>
        <v>0</v>
      </c>
      <c r="R84" s="57"/>
    </row>
    <row r="85" spans="1:24" ht="11.25" customHeight="1">
      <c r="A85" s="301"/>
      <c r="B85" s="302"/>
      <c r="C85" s="303"/>
      <c r="D85" s="294" t="s">
        <v>41</v>
      </c>
      <c r="E85" s="294"/>
      <c r="F85" s="295"/>
      <c r="G85" s="19" t="s">
        <v>117</v>
      </c>
      <c r="H85" s="84">
        <f t="shared" ref="H85:K85" si="49">H42</f>
        <v>106600</v>
      </c>
      <c r="I85" s="27">
        <f t="shared" si="49"/>
        <v>106600</v>
      </c>
      <c r="J85" s="27">
        <f t="shared" si="49"/>
        <v>99000</v>
      </c>
      <c r="K85" s="77">
        <f t="shared" si="49"/>
        <v>0</v>
      </c>
      <c r="L85" s="84">
        <f>L42</f>
        <v>107900</v>
      </c>
      <c r="M85" s="27">
        <f t="shared" ref="M85:Q85" si="50">M42</f>
        <v>107900</v>
      </c>
      <c r="N85" s="27">
        <f t="shared" si="50"/>
        <v>99300</v>
      </c>
      <c r="O85" s="44">
        <f t="shared" si="50"/>
        <v>0</v>
      </c>
      <c r="P85" s="53">
        <f t="shared" si="50"/>
        <v>110000</v>
      </c>
      <c r="Q85" s="53">
        <f t="shared" si="50"/>
        <v>115000</v>
      </c>
      <c r="R85" s="57"/>
    </row>
    <row r="86" spans="1:24" ht="12" customHeight="1" thickBot="1">
      <c r="A86" s="301"/>
      <c r="B86" s="302"/>
      <c r="C86" s="303"/>
      <c r="D86" s="294" t="s">
        <v>36</v>
      </c>
      <c r="E86" s="294"/>
      <c r="F86" s="295"/>
      <c r="G86" s="19" t="s">
        <v>101</v>
      </c>
      <c r="H86" s="146">
        <f t="shared" ref="H86:Q86" si="51">H18+H44+H50+H56+H71</f>
        <v>476100</v>
      </c>
      <c r="I86" s="78">
        <f t="shared" si="51"/>
        <v>460100</v>
      </c>
      <c r="J86" s="78">
        <f t="shared" si="51"/>
        <v>78600</v>
      </c>
      <c r="K86" s="147">
        <f t="shared" si="51"/>
        <v>16000</v>
      </c>
      <c r="L86" s="146">
        <f t="shared" si="51"/>
        <v>440200</v>
      </c>
      <c r="M86" s="78">
        <f t="shared" si="51"/>
        <v>440200</v>
      </c>
      <c r="N86" s="78">
        <f t="shared" si="51"/>
        <v>38600</v>
      </c>
      <c r="O86" s="117">
        <f t="shared" si="51"/>
        <v>0</v>
      </c>
      <c r="P86" s="93">
        <f t="shared" si="51"/>
        <v>514500</v>
      </c>
      <c r="Q86" s="93">
        <f t="shared" si="51"/>
        <v>535000</v>
      </c>
      <c r="R86" s="57"/>
    </row>
    <row r="87" spans="1:24" ht="13.5" customHeight="1" thickBot="1">
      <c r="A87" s="304"/>
      <c r="B87" s="305"/>
      <c r="C87" s="306"/>
      <c r="D87" s="296" t="s">
        <v>63</v>
      </c>
      <c r="E87" s="296"/>
      <c r="F87" s="296"/>
      <c r="G87" s="297"/>
      <c r="H87" s="115">
        <f t="shared" ref="H87:Q87" si="52">SUM(H81:H86)</f>
        <v>14450700</v>
      </c>
      <c r="I87" s="114">
        <f t="shared" si="52"/>
        <v>14299800</v>
      </c>
      <c r="J87" s="114">
        <f t="shared" si="52"/>
        <v>12086400</v>
      </c>
      <c r="K87" s="143">
        <f t="shared" si="52"/>
        <v>150900</v>
      </c>
      <c r="L87" s="115">
        <f t="shared" si="52"/>
        <v>15980400</v>
      </c>
      <c r="M87" s="114">
        <f t="shared" si="52"/>
        <v>15980400</v>
      </c>
      <c r="N87" s="114">
        <f t="shared" si="52"/>
        <v>13419800</v>
      </c>
      <c r="O87" s="116">
        <f t="shared" si="52"/>
        <v>0</v>
      </c>
      <c r="P87" s="69">
        <f t="shared" si="52"/>
        <v>16714000</v>
      </c>
      <c r="Q87" s="94">
        <f t="shared" si="52"/>
        <v>15060500</v>
      </c>
      <c r="R87" s="9"/>
    </row>
    <row r="88" spans="1:24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9"/>
    </row>
    <row r="89" spans="1:24" ht="21" customHeight="1">
      <c r="D89" s="291"/>
      <c r="E89" s="291"/>
      <c r="F89" s="291"/>
      <c r="G89" s="291"/>
      <c r="H89" s="9"/>
      <c r="I89" s="16"/>
      <c r="J89" s="9"/>
      <c r="K89" s="9"/>
      <c r="L89" s="16"/>
      <c r="M89" s="9"/>
      <c r="N89" s="9"/>
      <c r="O89" s="9"/>
      <c r="P89" s="9"/>
      <c r="Q89" s="9"/>
      <c r="R89" s="9"/>
      <c r="U89" s="100"/>
    </row>
    <row r="90" spans="1:24">
      <c r="D90" s="1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24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24">
      <c r="F92" s="26"/>
    </row>
  </sheetData>
  <mergeCells count="196">
    <mergeCell ref="D89:G89"/>
    <mergeCell ref="D81:F81"/>
    <mergeCell ref="D82:F82"/>
    <mergeCell ref="D84:F84"/>
    <mergeCell ref="D85:F85"/>
    <mergeCell ref="D86:F86"/>
    <mergeCell ref="D87:G87"/>
    <mergeCell ref="A81:C87"/>
    <mergeCell ref="A2:U2"/>
    <mergeCell ref="A3:U3"/>
    <mergeCell ref="A4:U4"/>
    <mergeCell ref="A5:U5"/>
    <mergeCell ref="A6:U6"/>
    <mergeCell ref="A7:U7"/>
    <mergeCell ref="A8:A10"/>
    <mergeCell ref="B8:B10"/>
    <mergeCell ref="C8:C10"/>
    <mergeCell ref="D8:D10"/>
    <mergeCell ref="E8:E10"/>
    <mergeCell ref="F8:F10"/>
    <mergeCell ref="G8:G10"/>
    <mergeCell ref="H8:K8"/>
    <mergeCell ref="L8:O8"/>
    <mergeCell ref="S9:U9"/>
    <mergeCell ref="S15:S18"/>
    <mergeCell ref="T15:T18"/>
    <mergeCell ref="U15:U18"/>
    <mergeCell ref="P8:P10"/>
    <mergeCell ref="Q8:Q10"/>
    <mergeCell ref="R8:U8"/>
    <mergeCell ref="H9:H10"/>
    <mergeCell ref="I9:J9"/>
    <mergeCell ref="K9:K10"/>
    <mergeCell ref="L9:L10"/>
    <mergeCell ref="M9:N9"/>
    <mergeCell ref="O9:O10"/>
    <mergeCell ref="R9:R10"/>
    <mergeCell ref="A27:A28"/>
    <mergeCell ref="B27:B28"/>
    <mergeCell ref="C27:C28"/>
    <mergeCell ref="D27:D28"/>
    <mergeCell ref="E27:E28"/>
    <mergeCell ref="F27:F28"/>
    <mergeCell ref="R27:R28"/>
    <mergeCell ref="R25:R26"/>
    <mergeCell ref="U20:U21"/>
    <mergeCell ref="R23:R24"/>
    <mergeCell ref="A20:A22"/>
    <mergeCell ref="B20:B22"/>
    <mergeCell ref="C20:C22"/>
    <mergeCell ref="D20:D22"/>
    <mergeCell ref="E20:E22"/>
    <mergeCell ref="F20:F22"/>
    <mergeCell ref="R20:R22"/>
    <mergeCell ref="S20:S21"/>
    <mergeCell ref="T20:T21"/>
    <mergeCell ref="R34:R35"/>
    <mergeCell ref="A32:A33"/>
    <mergeCell ref="B32:B33"/>
    <mergeCell ref="C32:C33"/>
    <mergeCell ref="D32:D33"/>
    <mergeCell ref="E32:E33"/>
    <mergeCell ref="F32:F33"/>
    <mergeCell ref="A29:A31"/>
    <mergeCell ref="B29:B31"/>
    <mergeCell ref="C29:C31"/>
    <mergeCell ref="D29:D31"/>
    <mergeCell ref="E29:E31"/>
    <mergeCell ref="F29:F31"/>
    <mergeCell ref="R29:R31"/>
    <mergeCell ref="R32:R33"/>
    <mergeCell ref="A34:A35"/>
    <mergeCell ref="B34:B35"/>
    <mergeCell ref="C34:C35"/>
    <mergeCell ref="D34:D35"/>
    <mergeCell ref="E34:E35"/>
    <mergeCell ref="F34:F35"/>
    <mergeCell ref="R36:R37"/>
    <mergeCell ref="A38:A39"/>
    <mergeCell ref="B38:B39"/>
    <mergeCell ref="C38:C39"/>
    <mergeCell ref="D38:D39"/>
    <mergeCell ref="E38:E39"/>
    <mergeCell ref="F38:F39"/>
    <mergeCell ref="R38:R39"/>
    <mergeCell ref="A36:A37"/>
    <mergeCell ref="B36:B37"/>
    <mergeCell ref="C36:C37"/>
    <mergeCell ref="D36:D37"/>
    <mergeCell ref="E36:E37"/>
    <mergeCell ref="F36:F37"/>
    <mergeCell ref="R73:R74"/>
    <mergeCell ref="R68:R72"/>
    <mergeCell ref="R47:R52"/>
    <mergeCell ref="B53:B57"/>
    <mergeCell ref="R62:R63"/>
    <mergeCell ref="F62:F63"/>
    <mergeCell ref="E47:E52"/>
    <mergeCell ref="F47:F52"/>
    <mergeCell ref="A40:A46"/>
    <mergeCell ref="B40:B46"/>
    <mergeCell ref="C40:C46"/>
    <mergeCell ref="D40:D46"/>
    <mergeCell ref="E40:E46"/>
    <mergeCell ref="F40:F46"/>
    <mergeCell ref="D64:D65"/>
    <mergeCell ref="E64:E65"/>
    <mergeCell ref="E58:E59"/>
    <mergeCell ref="D60:D61"/>
    <mergeCell ref="C60:C61"/>
    <mergeCell ref="E60:E61"/>
    <mergeCell ref="A53:A57"/>
    <mergeCell ref="A47:A52"/>
    <mergeCell ref="B47:B52"/>
    <mergeCell ref="C47:C52"/>
    <mergeCell ref="A73:A74"/>
    <mergeCell ref="B73:B74"/>
    <mergeCell ref="C73:C74"/>
    <mergeCell ref="D73:D74"/>
    <mergeCell ref="E73:E74"/>
    <mergeCell ref="F73:F74"/>
    <mergeCell ref="A68:A72"/>
    <mergeCell ref="B68:B72"/>
    <mergeCell ref="C53:C57"/>
    <mergeCell ref="D53:D57"/>
    <mergeCell ref="E53:E57"/>
    <mergeCell ref="F53:F57"/>
    <mergeCell ref="A11:U11"/>
    <mergeCell ref="A12:U12"/>
    <mergeCell ref="B13:U13"/>
    <mergeCell ref="C14:U14"/>
    <mergeCell ref="C75:G75"/>
    <mergeCell ref="B76:G76"/>
    <mergeCell ref="A77:G77"/>
    <mergeCell ref="D79:N79"/>
    <mergeCell ref="A58:A59"/>
    <mergeCell ref="B58:B59"/>
    <mergeCell ref="A64:A65"/>
    <mergeCell ref="B64:B65"/>
    <mergeCell ref="C62:C63"/>
    <mergeCell ref="D62:D63"/>
    <mergeCell ref="E62:E63"/>
    <mergeCell ref="C68:C72"/>
    <mergeCell ref="D68:D72"/>
    <mergeCell ref="E68:E72"/>
    <mergeCell ref="F68:F72"/>
    <mergeCell ref="C67:U67"/>
    <mergeCell ref="C66:G66"/>
    <mergeCell ref="S68:S71"/>
    <mergeCell ref="T68:T71"/>
    <mergeCell ref="U68:U71"/>
    <mergeCell ref="A60:A61"/>
    <mergeCell ref="B60:B61"/>
    <mergeCell ref="A62:A63"/>
    <mergeCell ref="B62:B63"/>
    <mergeCell ref="Q1:U1"/>
    <mergeCell ref="A23:A24"/>
    <mergeCell ref="C23:C24"/>
    <mergeCell ref="E23:E24"/>
    <mergeCell ref="F23:F24"/>
    <mergeCell ref="D23:D24"/>
    <mergeCell ref="B23:B24"/>
    <mergeCell ref="A25:A26"/>
    <mergeCell ref="B25:B26"/>
    <mergeCell ref="C25:C26"/>
    <mergeCell ref="D25:D26"/>
    <mergeCell ref="E25:E26"/>
    <mergeCell ref="F25:F26"/>
    <mergeCell ref="A15:A19"/>
    <mergeCell ref="B15:B19"/>
    <mergeCell ref="C15:C19"/>
    <mergeCell ref="D15:D19"/>
    <mergeCell ref="E15:E19"/>
    <mergeCell ref="F15:F19"/>
    <mergeCell ref="R15:R19"/>
    <mergeCell ref="S40:S45"/>
    <mergeCell ref="T40:T45"/>
    <mergeCell ref="U40:U45"/>
    <mergeCell ref="S47:S51"/>
    <mergeCell ref="T47:T51"/>
    <mergeCell ref="U47:U51"/>
    <mergeCell ref="R58:R59"/>
    <mergeCell ref="R64:R65"/>
    <mergeCell ref="C58:C59"/>
    <mergeCell ref="D58:D59"/>
    <mergeCell ref="C64:C65"/>
    <mergeCell ref="F58:F59"/>
    <mergeCell ref="F64:F65"/>
    <mergeCell ref="F60:F61"/>
    <mergeCell ref="R60:R61"/>
    <mergeCell ref="R40:R46"/>
    <mergeCell ref="R53:R57"/>
    <mergeCell ref="S53:S56"/>
    <mergeCell ref="T53:T56"/>
    <mergeCell ref="U53:U56"/>
    <mergeCell ref="D47:D52"/>
  </mergeCells>
  <printOptions horizontalCentered="1"/>
  <pageMargins left="0.39370078740157483" right="0.19685039370078741" top="1.5748031496062993" bottom="0.39370078740157483" header="0.59055118110236227" footer="0.51181102362204722"/>
  <pageSetup paperSize="9" scale="75" orientation="landscape" r:id="rId1"/>
  <headerFooter alignWithMargins="0">
    <oddHeader>&amp;C&amp;P</oddHeader>
  </headerFooter>
  <rowBreaks count="1" manualBreakCount="1">
    <brk id="1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 pr. </vt:lpstr>
      <vt:lpstr>'1 pr. '!Print_Area</vt:lpstr>
      <vt:lpstr>'1 pr.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BiruteZvi</cp:lastModifiedBy>
  <cp:lastPrinted>2022-01-17T14:02:08Z</cp:lastPrinted>
  <dcterms:created xsi:type="dcterms:W3CDTF">1996-10-14T23:33:28Z</dcterms:created>
  <dcterms:modified xsi:type="dcterms:W3CDTF">2022-01-18T13:46:39Z</dcterms:modified>
</cp:coreProperties>
</file>