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0" yWindow="60" windowWidth="15195" windowHeight="11760" tabRatio="976" activeTab="11"/>
  </bookViews>
  <sheets>
    <sheet name="1 pr._pajamos" sheetId="11" r:id="rId1"/>
    <sheet name="2 pr._pajamos pagal rūšis" sheetId="12" r:id="rId2"/>
    <sheet name="3 pr._asignavimų suvestinė" sheetId="14" r:id="rId3"/>
    <sheet name="4 pr._savarankiškos f-jos" sheetId="1" r:id="rId4"/>
    <sheet name="5 pr._valstybinės f-jos" sheetId="2" r:id="rId5"/>
    <sheet name="6 pr._mokinio krepšelis" sheetId="3" r:id="rId6"/>
    <sheet name="7 pr._kita dotacija" sheetId="4" r:id="rId7"/>
    <sheet name="8 pr._aplinkos apsaugos s. p." sheetId="6" state="hidden" r:id="rId8"/>
    <sheet name="9 pr._įstaigų pajamos" sheetId="7" r:id="rId9"/>
    <sheet name="10 pr._skolintos lėšos" sheetId="8" state="hidden" r:id="rId10"/>
    <sheet name="11 pr._apyvartinės lėšos" sheetId="9" state="hidden" r:id="rId11"/>
    <sheet name="12 pr._suvestinė pagal progr." sheetId="10" r:id="rId12"/>
  </sheets>
  <definedNames>
    <definedName name="_xlnm.Print_Titles" localSheetId="0">'1 pr._pajamos'!$24:$24</definedName>
    <definedName name="_xlnm.Print_Titles" localSheetId="1">'2 pr._pajamos pagal rūšis'!$22:$24</definedName>
    <definedName name="_xlnm.Print_Titles" localSheetId="2">'3 pr._asignavimų suvestinė'!$24:$26</definedName>
    <definedName name="_xlnm.Print_Titles" localSheetId="3">'4 pr._savarankiškos f-jos'!$24:$26</definedName>
    <definedName name="_xlnm.Print_Titles" localSheetId="6">'7 pr._kita dotacija'!$24:$26</definedName>
    <definedName name="_xlnm.Print_Titles" localSheetId="8">'9 pr._įstaigų pajamos'!$22:$24</definedName>
  </definedNames>
  <calcPr calcId="145621"/>
</workbook>
</file>

<file path=xl/calcChain.xml><?xml version="1.0" encoding="utf-8"?>
<calcChain xmlns="http://schemas.openxmlformats.org/spreadsheetml/2006/main">
  <c r="E23" i="6" l="1"/>
  <c r="G23" i="6"/>
  <c r="J90" i="4" l="1"/>
  <c r="K90" i="4"/>
  <c r="O61" i="2" l="1"/>
  <c r="L61" i="2" s="1"/>
  <c r="N61" i="2"/>
  <c r="M61" i="2"/>
  <c r="H27" i="12" l="1"/>
  <c r="H28" i="12"/>
  <c r="H29" i="12"/>
  <c r="H22" i="6" l="1"/>
  <c r="E123" i="1" l="1"/>
  <c r="J34" i="1" l="1"/>
  <c r="I103" i="1"/>
  <c r="J103" i="1"/>
  <c r="I74" i="2" l="1"/>
  <c r="J74" i="2"/>
  <c r="D58" i="14" l="1"/>
  <c r="H58" i="1" l="1"/>
  <c r="H59" i="1"/>
  <c r="H60" i="1"/>
  <c r="H57" i="1"/>
  <c r="I98" i="1" l="1"/>
  <c r="I58" i="14"/>
  <c r="J58" i="14"/>
  <c r="H58" i="14"/>
  <c r="E58" i="14"/>
  <c r="F58" i="14"/>
  <c r="C58" i="14" s="1"/>
  <c r="M70" i="7"/>
  <c r="L70" i="7" s="1"/>
  <c r="N70" i="7"/>
  <c r="O70" i="7"/>
  <c r="H70" i="7"/>
  <c r="D70" i="7"/>
  <c r="M70" i="12"/>
  <c r="L70" i="12" s="1"/>
  <c r="N70" i="12"/>
  <c r="O70" i="12"/>
  <c r="H69" i="12"/>
  <c r="H70" i="12"/>
  <c r="H71" i="12"/>
  <c r="D70" i="12"/>
  <c r="D39" i="8" l="1"/>
  <c r="D67" i="7"/>
  <c r="D66" i="7"/>
  <c r="D57" i="7"/>
  <c r="D270" i="4"/>
  <c r="D67" i="12" l="1"/>
  <c r="D66" i="12"/>
  <c r="D57" i="12"/>
  <c r="E51" i="14" l="1"/>
  <c r="D51" i="14"/>
  <c r="E43" i="14"/>
  <c r="D43" i="14"/>
  <c r="I51" i="1"/>
  <c r="E54" i="14" l="1"/>
  <c r="H54" i="14"/>
  <c r="I54" i="14"/>
  <c r="D54" i="14"/>
  <c r="E53" i="14"/>
  <c r="F53" i="14"/>
  <c r="H53" i="14"/>
  <c r="I53" i="14"/>
  <c r="J53" i="14"/>
  <c r="D53" i="14"/>
  <c r="E44" i="14"/>
  <c r="F44" i="14"/>
  <c r="H44" i="14"/>
  <c r="I44" i="14"/>
  <c r="J44" i="14"/>
  <c r="D44" i="14"/>
  <c r="O40" i="8"/>
  <c r="H39" i="8"/>
  <c r="H40" i="8" s="1"/>
  <c r="I40" i="8"/>
  <c r="J40" i="8"/>
  <c r="K40" i="8"/>
  <c r="E40" i="8"/>
  <c r="F40" i="8"/>
  <c r="G40" i="8"/>
  <c r="D40" i="8"/>
  <c r="L39" i="8"/>
  <c r="Q30" i="8" s="1"/>
  <c r="M39" i="8"/>
  <c r="M40" i="8" s="1"/>
  <c r="N39" i="8"/>
  <c r="N40" i="8" s="1"/>
  <c r="O39" i="8"/>
  <c r="M66" i="7"/>
  <c r="L66" i="7" s="1"/>
  <c r="N66" i="7"/>
  <c r="O66" i="7"/>
  <c r="M67" i="7"/>
  <c r="L67" i="7" s="1"/>
  <c r="N67" i="7"/>
  <c r="O67" i="7"/>
  <c r="H66" i="7"/>
  <c r="H67" i="7"/>
  <c r="H57" i="7"/>
  <c r="M57" i="7"/>
  <c r="L57" i="7" s="1"/>
  <c r="N57" i="7"/>
  <c r="O57" i="7"/>
  <c r="M66" i="12"/>
  <c r="N66" i="12"/>
  <c r="O66" i="12"/>
  <c r="H66" i="12"/>
  <c r="O67" i="12"/>
  <c r="N67" i="12"/>
  <c r="M67" i="12"/>
  <c r="H67" i="12"/>
  <c r="H57" i="12"/>
  <c r="O57" i="12"/>
  <c r="N57" i="12"/>
  <c r="M57" i="12"/>
  <c r="J108" i="4"/>
  <c r="K108" i="4"/>
  <c r="I108" i="4"/>
  <c r="F108" i="4"/>
  <c r="E108" i="4"/>
  <c r="J114" i="4"/>
  <c r="K114" i="4"/>
  <c r="I114" i="4"/>
  <c r="F114" i="4"/>
  <c r="E114" i="4"/>
  <c r="D60" i="11"/>
  <c r="C60" i="11"/>
  <c r="L40" i="8" l="1"/>
  <c r="L66" i="12"/>
  <c r="L57" i="12"/>
  <c r="L67" i="12"/>
  <c r="E98" i="1" l="1"/>
  <c r="J98" i="1" l="1"/>
  <c r="K98" i="1"/>
  <c r="J90" i="14" l="1"/>
  <c r="I90" i="14"/>
  <c r="H90" i="14"/>
  <c r="E90" i="14"/>
  <c r="D90" i="14"/>
  <c r="N254" i="4"/>
  <c r="M254" i="4"/>
  <c r="H254" i="4"/>
  <c r="G254" i="4"/>
  <c r="O254" i="4" s="1"/>
  <c r="F90" i="14" l="1"/>
  <c r="D254" i="4"/>
  <c r="L254" i="4"/>
  <c r="E272" i="4"/>
  <c r="I272" i="4"/>
  <c r="D258" i="4"/>
  <c r="D243" i="4"/>
  <c r="D239" i="4"/>
  <c r="D235" i="4"/>
  <c r="D231" i="4"/>
  <c r="D227" i="4"/>
  <c r="D223" i="4"/>
  <c r="D219" i="4"/>
  <c r="D215" i="4"/>
  <c r="D211" i="4"/>
  <c r="D203" i="4"/>
  <c r="D199" i="4"/>
  <c r="D177" i="4"/>
  <c r="D173" i="4"/>
  <c r="D171" i="4"/>
  <c r="D167" i="4"/>
  <c r="D163" i="4"/>
  <c r="D161" i="4"/>
  <c r="D157" i="4"/>
  <c r="D155" i="4"/>
  <c r="D153" i="4"/>
  <c r="D151" i="4"/>
  <c r="D149" i="4"/>
  <c r="D147" i="4"/>
  <c r="D145" i="4"/>
  <c r="D143" i="4"/>
  <c r="D141" i="4"/>
  <c r="D137" i="4"/>
  <c r="D135" i="4"/>
  <c r="D133" i="4"/>
  <c r="D131" i="4"/>
  <c r="D129" i="4"/>
  <c r="D124" i="4"/>
  <c r="D112" i="4"/>
  <c r="D106" i="4"/>
  <c r="D101" i="4"/>
  <c r="D97" i="4"/>
  <c r="D92" i="4"/>
  <c r="D31" i="4"/>
  <c r="D30" i="4"/>
  <c r="E271" i="4"/>
  <c r="F271" i="4"/>
  <c r="H31" i="4"/>
  <c r="H30" i="4"/>
  <c r="P270" i="4"/>
  <c r="Q270" i="4"/>
  <c r="E269" i="4"/>
  <c r="F269" i="4"/>
  <c r="G269" i="4"/>
  <c r="I269" i="4"/>
  <c r="J269" i="4"/>
  <c r="K269" i="4"/>
  <c r="P269" i="4"/>
  <c r="Q269" i="4"/>
  <c r="R269" i="4"/>
  <c r="E267" i="4"/>
  <c r="F267" i="4"/>
  <c r="I267" i="4"/>
  <c r="J267" i="4"/>
  <c r="P267" i="4"/>
  <c r="Q267" i="4"/>
  <c r="R267" i="4"/>
  <c r="G264" i="4"/>
  <c r="P264" i="4"/>
  <c r="Q264" i="4"/>
  <c r="O93" i="4"/>
  <c r="N93" i="4"/>
  <c r="M93" i="4"/>
  <c r="O92" i="4"/>
  <c r="N92" i="4"/>
  <c r="M92" i="4"/>
  <c r="O31" i="4"/>
  <c r="N31" i="4"/>
  <c r="M31" i="4"/>
  <c r="O30" i="4"/>
  <c r="N30" i="4"/>
  <c r="M30" i="4"/>
  <c r="F90" i="4"/>
  <c r="G90" i="4"/>
  <c r="P28" i="4"/>
  <c r="Q28" i="4"/>
  <c r="R28" i="4"/>
  <c r="J28" i="4"/>
  <c r="K28" i="4"/>
  <c r="I28" i="4"/>
  <c r="M28" i="4" s="1"/>
  <c r="F28" i="4"/>
  <c r="G28" i="4"/>
  <c r="E28" i="4"/>
  <c r="O28" i="4" l="1"/>
  <c r="L31" i="4"/>
  <c r="L30" i="4"/>
  <c r="N28" i="4"/>
  <c r="J249" i="4"/>
  <c r="J272" i="4" s="1"/>
  <c r="I71" i="1" l="1"/>
  <c r="J71" i="1"/>
  <c r="K71" i="1"/>
  <c r="O75" i="1"/>
  <c r="N75" i="1"/>
  <c r="M75" i="1"/>
  <c r="L75" i="1" s="1"/>
  <c r="H75" i="1"/>
  <c r="D75" i="1"/>
  <c r="H71" i="1" l="1"/>
  <c r="E103" i="11"/>
  <c r="H98" i="1" l="1"/>
  <c r="D181" i="4" l="1"/>
  <c r="D53" i="7" l="1"/>
  <c r="D53" i="12"/>
  <c r="D105" i="11" l="1"/>
  <c r="C105" i="11"/>
  <c r="P271" i="4" l="1"/>
  <c r="Q271" i="4"/>
  <c r="R271" i="4"/>
  <c r="K192" i="4" l="1"/>
  <c r="O192" i="4" s="1"/>
  <c r="J192" i="4"/>
  <c r="J189" i="4" s="1"/>
  <c r="J264" i="4" s="1"/>
  <c r="I192" i="4"/>
  <c r="I189" i="4" s="1"/>
  <c r="I264" i="4" s="1"/>
  <c r="F192" i="4"/>
  <c r="E192" i="4"/>
  <c r="E189" i="4" s="1"/>
  <c r="J175" i="4"/>
  <c r="I175" i="4"/>
  <c r="F175" i="4"/>
  <c r="E175" i="4"/>
  <c r="K178" i="4"/>
  <c r="K267" i="4" s="1"/>
  <c r="N178" i="4"/>
  <c r="M178" i="4"/>
  <c r="H53" i="12"/>
  <c r="K175" i="4" l="1"/>
  <c r="H175" i="4" s="1"/>
  <c r="M189" i="4"/>
  <c r="E264" i="4"/>
  <c r="N192" i="4"/>
  <c r="N175" i="4"/>
  <c r="D192" i="4"/>
  <c r="H192" i="4"/>
  <c r="F189" i="4"/>
  <c r="K189" i="4"/>
  <c r="D189" i="4"/>
  <c r="M192" i="4"/>
  <c r="L192" i="4" s="1"/>
  <c r="M175" i="4"/>
  <c r="H178" i="4"/>
  <c r="J42" i="14"/>
  <c r="N42" i="14"/>
  <c r="F42" i="14"/>
  <c r="M53" i="7"/>
  <c r="L53" i="7" s="1"/>
  <c r="N53" i="7"/>
  <c r="O53" i="7"/>
  <c r="H53" i="7"/>
  <c r="E54" i="7"/>
  <c r="F54" i="7"/>
  <c r="G54" i="7"/>
  <c r="I54" i="7"/>
  <c r="J54" i="7"/>
  <c r="K54" i="7"/>
  <c r="D54" i="7"/>
  <c r="M53" i="12"/>
  <c r="N53" i="12"/>
  <c r="O53" i="12"/>
  <c r="E54" i="12"/>
  <c r="F54" i="12"/>
  <c r="G54" i="12"/>
  <c r="I54" i="12"/>
  <c r="J54" i="12"/>
  <c r="K54" i="12"/>
  <c r="N189" i="4" l="1"/>
  <c r="F264" i="4"/>
  <c r="H189" i="4"/>
  <c r="K264" i="4"/>
  <c r="O189" i="4"/>
  <c r="L53" i="12"/>
  <c r="G256" i="4"/>
  <c r="F256" i="4"/>
  <c r="E256" i="4"/>
  <c r="E261" i="4" s="1"/>
  <c r="D260" i="4"/>
  <c r="D269" i="4" s="1"/>
  <c r="E268" i="4"/>
  <c r="F268" i="4"/>
  <c r="G268" i="4"/>
  <c r="I268" i="4"/>
  <c r="J268" i="4"/>
  <c r="K268" i="4"/>
  <c r="N181" i="4"/>
  <c r="M181" i="4"/>
  <c r="L181" i="4" s="1"/>
  <c r="H181" i="4"/>
  <c r="L189" i="4" l="1"/>
  <c r="D256" i="4"/>
  <c r="J179" i="4"/>
  <c r="K179" i="4"/>
  <c r="I179" i="4"/>
  <c r="H179" i="4" s="1"/>
  <c r="F179" i="4"/>
  <c r="E179" i="4"/>
  <c r="N182" i="4"/>
  <c r="M182" i="4"/>
  <c r="H182" i="4"/>
  <c r="H267" i="4" s="1"/>
  <c r="G182" i="4"/>
  <c r="G178" i="4" s="1"/>
  <c r="D182" i="4" l="1"/>
  <c r="D178" i="4"/>
  <c r="G267" i="4"/>
  <c r="G175" i="4"/>
  <c r="O178" i="4"/>
  <c r="G179" i="4"/>
  <c r="D267" i="4"/>
  <c r="N179" i="4"/>
  <c r="N267" i="4"/>
  <c r="M179" i="4"/>
  <c r="M267" i="4"/>
  <c r="O182" i="4"/>
  <c r="O179" i="4" s="1"/>
  <c r="E104" i="11"/>
  <c r="L182" i="4" l="1"/>
  <c r="L178" i="4"/>
  <c r="L267" i="4" s="1"/>
  <c r="O267" i="4"/>
  <c r="O175" i="4"/>
  <c r="L175" i="4" s="1"/>
  <c r="D175" i="4"/>
  <c r="E195" i="1"/>
  <c r="G195" i="1"/>
  <c r="I91" i="7" l="1"/>
  <c r="J91" i="7"/>
  <c r="K91" i="7"/>
  <c r="E91" i="7"/>
  <c r="F91" i="7"/>
  <c r="G91" i="7"/>
  <c r="D64" i="7"/>
  <c r="H64" i="7"/>
  <c r="M64" i="7"/>
  <c r="L64" i="7" s="1"/>
  <c r="N64" i="7"/>
  <c r="O64" i="7"/>
  <c r="O56" i="7"/>
  <c r="N56" i="7"/>
  <c r="M56" i="7"/>
  <c r="L56" i="7" s="1"/>
  <c r="H56" i="7"/>
  <c r="D56" i="7"/>
  <c r="O31" i="7"/>
  <c r="N31" i="7"/>
  <c r="M31" i="7"/>
  <c r="L31" i="7" s="1"/>
  <c r="H31" i="7"/>
  <c r="D31" i="7"/>
  <c r="I91" i="12"/>
  <c r="J91" i="12"/>
  <c r="K91" i="12"/>
  <c r="E91" i="12"/>
  <c r="F91" i="12"/>
  <c r="G91" i="12"/>
  <c r="O64" i="12"/>
  <c r="N64" i="12"/>
  <c r="M64" i="12"/>
  <c r="L64" i="12" s="1"/>
  <c r="H64" i="12"/>
  <c r="D64" i="12"/>
  <c r="O56" i="12"/>
  <c r="N56" i="12"/>
  <c r="M56" i="12"/>
  <c r="H56" i="12"/>
  <c r="D56" i="12"/>
  <c r="H31" i="12"/>
  <c r="D31" i="12"/>
  <c r="M31" i="12"/>
  <c r="L31" i="12" s="1"/>
  <c r="L56" i="12" l="1"/>
  <c r="E94" i="11"/>
  <c r="E95" i="11"/>
  <c r="E96" i="11"/>
  <c r="E97" i="11"/>
  <c r="E98" i="11"/>
  <c r="D85" i="11"/>
  <c r="D84" i="11" s="1"/>
  <c r="C85" i="11"/>
  <c r="C84" i="11" s="1"/>
  <c r="N77" i="2" l="1"/>
  <c r="G78" i="4" l="1"/>
  <c r="K78" i="4"/>
  <c r="E78" i="4"/>
  <c r="J28" i="9" l="1"/>
  <c r="I28" i="9"/>
  <c r="F69" i="9"/>
  <c r="F67" i="9" s="1"/>
  <c r="G69" i="9"/>
  <c r="I69" i="9"/>
  <c r="I67" i="9" s="1"/>
  <c r="J69" i="9"/>
  <c r="J67" i="9" s="1"/>
  <c r="K69" i="9"/>
  <c r="K67" i="9" s="1"/>
  <c r="M69" i="9"/>
  <c r="M67" i="9" s="1"/>
  <c r="E69" i="9"/>
  <c r="E67" i="9" s="1"/>
  <c r="G67" i="9"/>
  <c r="O66" i="9"/>
  <c r="O65" i="9" s="1"/>
  <c r="N66" i="9"/>
  <c r="N69" i="9" s="1"/>
  <c r="N67" i="9" s="1"/>
  <c r="M66" i="9"/>
  <c r="H66" i="9"/>
  <c r="H65" i="9" s="1"/>
  <c r="D66" i="9"/>
  <c r="M65" i="9"/>
  <c r="K65" i="9"/>
  <c r="J65" i="9"/>
  <c r="I65" i="9"/>
  <c r="G65" i="9"/>
  <c r="F65" i="9"/>
  <c r="E65" i="9"/>
  <c r="H69" i="9" l="1"/>
  <c r="D65" i="9"/>
  <c r="N65" i="9"/>
  <c r="O69" i="9"/>
  <c r="O67" i="9" s="1"/>
  <c r="D67" i="9"/>
  <c r="H67" i="9"/>
  <c r="D69" i="9"/>
  <c r="L66" i="9"/>
  <c r="L65" i="9" l="1"/>
  <c r="Q23" i="9" s="1"/>
  <c r="L69" i="9"/>
  <c r="L67" i="9" s="1"/>
  <c r="N114" i="2"/>
  <c r="I143" i="1"/>
  <c r="E99" i="11"/>
  <c r="E55" i="11" l="1"/>
  <c r="E54" i="11"/>
  <c r="M114" i="2"/>
  <c r="N88" i="2"/>
  <c r="M88" i="2"/>
  <c r="N104" i="2"/>
  <c r="M104" i="2"/>
  <c r="J215" i="1" l="1"/>
  <c r="K215" i="1"/>
  <c r="I215" i="1"/>
  <c r="F215" i="1"/>
  <c r="G215" i="1"/>
  <c r="E215" i="1"/>
  <c r="D114" i="1"/>
  <c r="D113" i="1"/>
  <c r="D112" i="1"/>
  <c r="J228" i="1"/>
  <c r="K228" i="1"/>
  <c r="I228" i="1"/>
  <c r="F228" i="1"/>
  <c r="G228" i="1"/>
  <c r="E228" i="1"/>
  <c r="M201" i="1"/>
  <c r="N201" i="1"/>
  <c r="O201" i="1"/>
  <c r="M202" i="1"/>
  <c r="N202" i="1"/>
  <c r="O202" i="1"/>
  <c r="M203" i="1"/>
  <c r="N203" i="1"/>
  <c r="O203" i="1"/>
  <c r="M204" i="1"/>
  <c r="N204" i="1"/>
  <c r="O204" i="1"/>
  <c r="M205" i="1"/>
  <c r="N205" i="1"/>
  <c r="O205" i="1"/>
  <c r="M206" i="1"/>
  <c r="N206" i="1"/>
  <c r="O206" i="1"/>
  <c r="M207" i="1"/>
  <c r="N207" i="1"/>
  <c r="O207" i="1"/>
  <c r="M208" i="1"/>
  <c r="N208" i="1"/>
  <c r="O208" i="1"/>
  <c r="M209" i="1"/>
  <c r="N209" i="1"/>
  <c r="O209" i="1"/>
  <c r="M210" i="1"/>
  <c r="N210" i="1"/>
  <c r="O210" i="1"/>
  <c r="M211" i="1"/>
  <c r="N211" i="1"/>
  <c r="O211" i="1"/>
  <c r="M212" i="1"/>
  <c r="N212" i="1"/>
  <c r="O212" i="1"/>
  <c r="M213" i="1"/>
  <c r="N213" i="1"/>
  <c r="O213" i="1"/>
  <c r="M214" i="1"/>
  <c r="N214" i="1"/>
  <c r="O214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M156" i="1"/>
  <c r="N156" i="1"/>
  <c r="O156" i="1"/>
  <c r="M157" i="1"/>
  <c r="N157" i="1"/>
  <c r="O157" i="1"/>
  <c r="M158" i="1"/>
  <c r="N158" i="1"/>
  <c r="O158" i="1"/>
  <c r="M159" i="1"/>
  <c r="N159" i="1"/>
  <c r="O159" i="1"/>
  <c r="M160" i="1"/>
  <c r="N160" i="1"/>
  <c r="O160" i="1"/>
  <c r="M161" i="1"/>
  <c r="N161" i="1"/>
  <c r="O161" i="1"/>
  <c r="M162" i="1"/>
  <c r="N162" i="1"/>
  <c r="O162" i="1"/>
  <c r="M163" i="1"/>
  <c r="N163" i="1"/>
  <c r="O163" i="1"/>
  <c r="M164" i="1"/>
  <c r="N164" i="1"/>
  <c r="O164" i="1"/>
  <c r="M165" i="1"/>
  <c r="N165" i="1"/>
  <c r="O165" i="1"/>
  <c r="M166" i="1"/>
  <c r="N166" i="1"/>
  <c r="O166" i="1"/>
  <c r="M167" i="1"/>
  <c r="N167" i="1"/>
  <c r="O167" i="1"/>
  <c r="M168" i="1"/>
  <c r="N168" i="1"/>
  <c r="O168" i="1"/>
  <c r="M169" i="1"/>
  <c r="N169" i="1"/>
  <c r="O169" i="1"/>
  <c r="M170" i="1"/>
  <c r="N170" i="1"/>
  <c r="O170" i="1"/>
  <c r="M171" i="1"/>
  <c r="N171" i="1"/>
  <c r="O171" i="1"/>
  <c r="M172" i="1"/>
  <c r="N172" i="1"/>
  <c r="O172" i="1"/>
  <c r="N58" i="14" s="1"/>
  <c r="M173" i="1"/>
  <c r="N173" i="1"/>
  <c r="O173" i="1"/>
  <c r="M174" i="1"/>
  <c r="N174" i="1"/>
  <c r="O174" i="1"/>
  <c r="M175" i="1"/>
  <c r="N175" i="1"/>
  <c r="O175" i="1"/>
  <c r="M176" i="1"/>
  <c r="N176" i="1"/>
  <c r="O176" i="1"/>
  <c r="L176" i="1" s="1"/>
  <c r="M177" i="1"/>
  <c r="N177" i="1"/>
  <c r="O177" i="1"/>
  <c r="M178" i="1"/>
  <c r="N178" i="1"/>
  <c r="O178" i="1"/>
  <c r="M179" i="1"/>
  <c r="N179" i="1"/>
  <c r="O179" i="1"/>
  <c r="M180" i="1"/>
  <c r="N180" i="1"/>
  <c r="O180" i="1"/>
  <c r="M181" i="1"/>
  <c r="N181" i="1"/>
  <c r="O181" i="1"/>
  <c r="M182" i="1"/>
  <c r="N182" i="1"/>
  <c r="O182" i="1"/>
  <c r="M183" i="1"/>
  <c r="N183" i="1"/>
  <c r="O183" i="1"/>
  <c r="M184" i="1"/>
  <c r="N184" i="1"/>
  <c r="O184" i="1"/>
  <c r="M185" i="1"/>
  <c r="N185" i="1"/>
  <c r="O185" i="1"/>
  <c r="M186" i="1"/>
  <c r="N186" i="1"/>
  <c r="O186" i="1"/>
  <c r="M187" i="1"/>
  <c r="N187" i="1"/>
  <c r="O187" i="1"/>
  <c r="M188" i="1"/>
  <c r="N188" i="1"/>
  <c r="O188" i="1"/>
  <c r="M189" i="1"/>
  <c r="N189" i="1"/>
  <c r="O189" i="1"/>
  <c r="M190" i="1"/>
  <c r="N190" i="1"/>
  <c r="O190" i="1"/>
  <c r="M191" i="1"/>
  <c r="N191" i="1"/>
  <c r="O191" i="1"/>
  <c r="M192" i="1"/>
  <c r="N192" i="1"/>
  <c r="O192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56" i="1"/>
  <c r="D150" i="1"/>
  <c r="O150" i="1"/>
  <c r="N150" i="1"/>
  <c r="M150" i="1"/>
  <c r="O86" i="1"/>
  <c r="N86" i="1"/>
  <c r="M86" i="1"/>
  <c r="O81" i="1"/>
  <c r="N81" i="1"/>
  <c r="M81" i="1"/>
  <c r="O76" i="1"/>
  <c r="N76" i="1"/>
  <c r="M76" i="1"/>
  <c r="O70" i="1"/>
  <c r="N70" i="1"/>
  <c r="M70" i="1"/>
  <c r="O65" i="1"/>
  <c r="N65" i="1"/>
  <c r="M65" i="1"/>
  <c r="O60" i="1"/>
  <c r="N60" i="1"/>
  <c r="M60" i="1"/>
  <c r="O55" i="1"/>
  <c r="N55" i="1"/>
  <c r="M55" i="1"/>
  <c r="O44" i="1"/>
  <c r="N44" i="1"/>
  <c r="M44" i="1"/>
  <c r="O39" i="1"/>
  <c r="N39" i="1"/>
  <c r="M39" i="1"/>
  <c r="O31" i="1"/>
  <c r="N31" i="1"/>
  <c r="M31" i="1"/>
  <c r="O30" i="1"/>
  <c r="N30" i="1"/>
  <c r="M30" i="1"/>
  <c r="H30" i="1"/>
  <c r="H31" i="1"/>
  <c r="H32" i="1"/>
  <c r="H33" i="1"/>
  <c r="H35" i="1"/>
  <c r="H36" i="1"/>
  <c r="H37" i="1"/>
  <c r="H38" i="1"/>
  <c r="H39" i="1"/>
  <c r="H41" i="1"/>
  <c r="H42" i="1"/>
  <c r="H43" i="1"/>
  <c r="H44" i="1"/>
  <c r="H46" i="1"/>
  <c r="H47" i="1"/>
  <c r="H48" i="1"/>
  <c r="H49" i="1"/>
  <c r="H50" i="1"/>
  <c r="H52" i="1"/>
  <c r="H53" i="1"/>
  <c r="H54" i="1"/>
  <c r="H55" i="1"/>
  <c r="H62" i="1"/>
  <c r="H63" i="1"/>
  <c r="H64" i="1"/>
  <c r="H65" i="1"/>
  <c r="H67" i="1"/>
  <c r="H68" i="1"/>
  <c r="H69" i="1"/>
  <c r="H70" i="1"/>
  <c r="H72" i="1"/>
  <c r="H73" i="1"/>
  <c r="H74" i="1"/>
  <c r="H76" i="1"/>
  <c r="H78" i="1"/>
  <c r="H79" i="1"/>
  <c r="H80" i="1"/>
  <c r="H81" i="1"/>
  <c r="H83" i="1"/>
  <c r="H84" i="1"/>
  <c r="H85" i="1"/>
  <c r="H86" i="1"/>
  <c r="H88" i="1"/>
  <c r="H89" i="1"/>
  <c r="H90" i="1"/>
  <c r="H91" i="1"/>
  <c r="H92" i="1"/>
  <c r="D30" i="1"/>
  <c r="D31" i="1"/>
  <c r="D32" i="1"/>
  <c r="D33" i="1"/>
  <c r="D35" i="1"/>
  <c r="D36" i="1"/>
  <c r="D37" i="1"/>
  <c r="D38" i="1"/>
  <c r="D39" i="1"/>
  <c r="D41" i="1"/>
  <c r="D42" i="1"/>
  <c r="D43" i="1"/>
  <c r="D44" i="1"/>
  <c r="D46" i="1"/>
  <c r="D47" i="1"/>
  <c r="D48" i="1"/>
  <c r="D49" i="1"/>
  <c r="D50" i="1"/>
  <c r="D52" i="1"/>
  <c r="D53" i="1"/>
  <c r="D54" i="1"/>
  <c r="D55" i="1"/>
  <c r="D57" i="1"/>
  <c r="D58" i="1"/>
  <c r="D59" i="1"/>
  <c r="D60" i="1"/>
  <c r="D62" i="1"/>
  <c r="D63" i="1"/>
  <c r="D64" i="1"/>
  <c r="D65" i="1"/>
  <c r="D67" i="1"/>
  <c r="D68" i="1"/>
  <c r="D69" i="1"/>
  <c r="D70" i="1"/>
  <c r="D72" i="1"/>
  <c r="D73" i="1"/>
  <c r="D74" i="1"/>
  <c r="D76" i="1"/>
  <c r="D78" i="1"/>
  <c r="D79" i="1"/>
  <c r="D80" i="1"/>
  <c r="D81" i="1"/>
  <c r="D83" i="1"/>
  <c r="D84" i="1"/>
  <c r="D85" i="1"/>
  <c r="D86" i="1"/>
  <c r="D88" i="1"/>
  <c r="D89" i="1"/>
  <c r="D90" i="1"/>
  <c r="D91" i="1"/>
  <c r="D92" i="1"/>
  <c r="L188" i="1" l="1"/>
  <c r="L184" i="1"/>
  <c r="L180" i="1"/>
  <c r="L172" i="1"/>
  <c r="L169" i="1"/>
  <c r="L192" i="1"/>
  <c r="L213" i="1"/>
  <c r="L205" i="1"/>
  <c r="L201" i="1"/>
  <c r="L159" i="1"/>
  <c r="D111" i="1"/>
  <c r="L212" i="1"/>
  <c r="L202" i="1"/>
  <c r="L209" i="1"/>
  <c r="L208" i="1"/>
  <c r="L166" i="1"/>
  <c r="L211" i="1"/>
  <c r="L207" i="1"/>
  <c r="L204" i="1"/>
  <c r="L214" i="1"/>
  <c r="L210" i="1"/>
  <c r="L206" i="1"/>
  <c r="L203" i="1"/>
  <c r="L189" i="1"/>
  <c r="L185" i="1"/>
  <c r="L181" i="1"/>
  <c r="L177" i="1"/>
  <c r="L173" i="1"/>
  <c r="L170" i="1"/>
  <c r="L163" i="1"/>
  <c r="L160" i="1"/>
  <c r="L156" i="1"/>
  <c r="L190" i="1"/>
  <c r="L186" i="1"/>
  <c r="L182" i="1"/>
  <c r="L178" i="1"/>
  <c r="L174" i="1"/>
  <c r="L167" i="1"/>
  <c r="L164" i="1"/>
  <c r="L161" i="1"/>
  <c r="L157" i="1"/>
  <c r="L191" i="1"/>
  <c r="L187" i="1"/>
  <c r="L183" i="1"/>
  <c r="L179" i="1"/>
  <c r="L175" i="1"/>
  <c r="L171" i="1"/>
  <c r="L168" i="1"/>
  <c r="L165" i="1"/>
  <c r="L162" i="1"/>
  <c r="L158" i="1"/>
  <c r="L39" i="1"/>
  <c r="L150" i="1"/>
  <c r="L65" i="1"/>
  <c r="L76" i="1"/>
  <c r="L86" i="1"/>
  <c r="L31" i="1"/>
  <c r="L44" i="1"/>
  <c r="L70" i="1"/>
  <c r="L30" i="1"/>
  <c r="L55" i="1"/>
  <c r="L81" i="1"/>
  <c r="L60" i="1"/>
  <c r="E20" i="3"/>
  <c r="F20" i="3"/>
  <c r="G20" i="3"/>
  <c r="I20" i="3"/>
  <c r="J20" i="3"/>
  <c r="K20" i="3"/>
  <c r="J89" i="14" l="1"/>
  <c r="I89" i="14"/>
  <c r="H89" i="14"/>
  <c r="J88" i="14"/>
  <c r="I88" i="14"/>
  <c r="H88" i="14"/>
  <c r="J65" i="14"/>
  <c r="I65" i="14"/>
  <c r="H65" i="14"/>
  <c r="J60" i="14"/>
  <c r="I60" i="14"/>
  <c r="H60" i="14"/>
  <c r="J59" i="14"/>
  <c r="I59" i="14"/>
  <c r="H59" i="14"/>
  <c r="I41" i="14"/>
  <c r="H41" i="14"/>
  <c r="J27" i="14"/>
  <c r="I27" i="14"/>
  <c r="H27" i="14"/>
  <c r="E89" i="14"/>
  <c r="D89" i="14"/>
  <c r="E88" i="14"/>
  <c r="F88" i="14"/>
  <c r="D88" i="14"/>
  <c r="E65" i="14"/>
  <c r="F65" i="14"/>
  <c r="D65" i="14"/>
  <c r="E60" i="14"/>
  <c r="F60" i="14"/>
  <c r="D60" i="14"/>
  <c r="K63" i="9"/>
  <c r="K61" i="9" s="1"/>
  <c r="J63" i="9"/>
  <c r="J61" i="9" s="1"/>
  <c r="I63" i="9"/>
  <c r="H63" i="9" s="1"/>
  <c r="F63" i="9"/>
  <c r="F61" i="9" s="1"/>
  <c r="G63" i="9"/>
  <c r="G61" i="9" s="1"/>
  <c r="E63" i="9"/>
  <c r="E61" i="9" s="1"/>
  <c r="D61" i="9" s="1"/>
  <c r="K32" i="9"/>
  <c r="J32" i="9"/>
  <c r="I32" i="9"/>
  <c r="F32" i="9"/>
  <c r="G32" i="9"/>
  <c r="E32" i="9"/>
  <c r="G26" i="9"/>
  <c r="F26" i="9"/>
  <c r="E26" i="9"/>
  <c r="J22" i="9"/>
  <c r="J72" i="9" s="1"/>
  <c r="K22" i="9"/>
  <c r="J23" i="9"/>
  <c r="K23" i="9"/>
  <c r="I23" i="9"/>
  <c r="I22" i="9"/>
  <c r="I72" i="9" s="1"/>
  <c r="F22" i="9"/>
  <c r="F72" i="9" s="1"/>
  <c r="G22" i="9"/>
  <c r="G72" i="9" s="1"/>
  <c r="F23" i="9"/>
  <c r="G23" i="9"/>
  <c r="E23" i="9"/>
  <c r="E22" i="9"/>
  <c r="F14" i="9"/>
  <c r="G14" i="9"/>
  <c r="I14" i="9"/>
  <c r="J14" i="9"/>
  <c r="K14" i="9"/>
  <c r="E14" i="9"/>
  <c r="Q32" i="8"/>
  <c r="Q29" i="8"/>
  <c r="E72" i="9" l="1"/>
  <c r="D72" i="9" s="1"/>
  <c r="K72" i="9"/>
  <c r="I20" i="9"/>
  <c r="G20" i="9"/>
  <c r="K20" i="9"/>
  <c r="F20" i="9"/>
  <c r="I61" i="9"/>
  <c r="H61" i="9" s="1"/>
  <c r="H32" i="9"/>
  <c r="E20" i="9"/>
  <c r="J20" i="9"/>
  <c r="G90" i="14"/>
  <c r="G88" i="14"/>
  <c r="G89" i="14"/>
  <c r="G65" i="14"/>
  <c r="G60" i="14"/>
  <c r="G59" i="14"/>
  <c r="G27" i="14"/>
  <c r="K43" i="8"/>
  <c r="J43" i="8"/>
  <c r="I43" i="8"/>
  <c r="G43" i="8"/>
  <c r="F43" i="8"/>
  <c r="E43" i="8"/>
  <c r="O42" i="8"/>
  <c r="N42" i="8"/>
  <c r="N43" i="8" s="1"/>
  <c r="M42" i="8"/>
  <c r="M43" i="8" s="1"/>
  <c r="H42" i="8"/>
  <c r="H43" i="8" s="1"/>
  <c r="D42" i="8"/>
  <c r="D43" i="8" s="1"/>
  <c r="I27" i="8"/>
  <c r="J27" i="8"/>
  <c r="I24" i="8"/>
  <c r="J24" i="8"/>
  <c r="K24" i="8"/>
  <c r="K27" i="8" s="1"/>
  <c r="F24" i="8"/>
  <c r="F27" i="8" s="1"/>
  <c r="G24" i="8"/>
  <c r="G27" i="8" s="1"/>
  <c r="E24" i="8"/>
  <c r="E27" i="8" s="1"/>
  <c r="M33" i="8"/>
  <c r="I33" i="8"/>
  <c r="J33" i="8"/>
  <c r="K33" i="8"/>
  <c r="E33" i="8"/>
  <c r="F33" i="8"/>
  <c r="G33" i="8"/>
  <c r="O32" i="8"/>
  <c r="O33" i="8" s="1"/>
  <c r="N32" i="8"/>
  <c r="N33" i="8" s="1"/>
  <c r="M32" i="8"/>
  <c r="H32" i="8"/>
  <c r="H33" i="8" s="1"/>
  <c r="D32" i="8"/>
  <c r="D33" i="8" s="1"/>
  <c r="L42" i="8" l="1"/>
  <c r="L43" i="8" s="1"/>
  <c r="O43" i="8"/>
  <c r="L32" i="8"/>
  <c r="E16" i="9"/>
  <c r="L33" i="8" l="1"/>
  <c r="Q31" i="8"/>
  <c r="M69" i="7"/>
  <c r="L69" i="7" s="1"/>
  <c r="N69" i="7"/>
  <c r="O69" i="7"/>
  <c r="H69" i="7"/>
  <c r="D69" i="7"/>
  <c r="M69" i="12"/>
  <c r="N69" i="12"/>
  <c r="O69" i="12"/>
  <c r="D69" i="12"/>
  <c r="L69" i="12" l="1"/>
  <c r="H114" i="1"/>
  <c r="I165" i="4"/>
  <c r="J165" i="4"/>
  <c r="D28" i="4"/>
  <c r="H28" i="4"/>
  <c r="E32" i="4"/>
  <c r="F32" i="4"/>
  <c r="G32" i="4"/>
  <c r="I32" i="4"/>
  <c r="J32" i="4"/>
  <c r="K32" i="4"/>
  <c r="D33" i="4"/>
  <c r="H33" i="4"/>
  <c r="D34" i="4"/>
  <c r="H34" i="4"/>
  <c r="D35" i="4"/>
  <c r="H35" i="4"/>
  <c r="E36" i="4"/>
  <c r="D36" i="4" s="1"/>
  <c r="F36" i="4"/>
  <c r="G36" i="4"/>
  <c r="I36" i="4"/>
  <c r="J36" i="4"/>
  <c r="K36" i="4"/>
  <c r="D37" i="4"/>
  <c r="H37" i="4"/>
  <c r="D38" i="4"/>
  <c r="H38" i="4"/>
  <c r="D39" i="4"/>
  <c r="H39" i="4"/>
  <c r="E40" i="4"/>
  <c r="D40" i="4" s="1"/>
  <c r="F40" i="4"/>
  <c r="G40" i="4"/>
  <c r="I40" i="4"/>
  <c r="J40" i="4"/>
  <c r="K40" i="4"/>
  <c r="D41" i="4"/>
  <c r="H41" i="4"/>
  <c r="D42" i="4"/>
  <c r="H42" i="4"/>
  <c r="D43" i="4"/>
  <c r="H43" i="4"/>
  <c r="E44" i="4"/>
  <c r="D44" i="4" s="1"/>
  <c r="F44" i="4"/>
  <c r="G44" i="4"/>
  <c r="I44" i="4"/>
  <c r="J44" i="4"/>
  <c r="K44" i="4"/>
  <c r="D45" i="4"/>
  <c r="H45" i="4"/>
  <c r="D46" i="4"/>
  <c r="H46" i="4"/>
  <c r="D47" i="4"/>
  <c r="H47" i="4"/>
  <c r="E48" i="4"/>
  <c r="F48" i="4"/>
  <c r="G48" i="4"/>
  <c r="F33" i="14" s="1"/>
  <c r="I48" i="4"/>
  <c r="J48" i="4"/>
  <c r="K48" i="4"/>
  <c r="J33" i="14" s="1"/>
  <c r="D49" i="4"/>
  <c r="H49" i="4"/>
  <c r="D50" i="4"/>
  <c r="H50" i="4"/>
  <c r="D51" i="4"/>
  <c r="H51" i="4"/>
  <c r="E52" i="4"/>
  <c r="D52" i="4" s="1"/>
  <c r="F52" i="4"/>
  <c r="G52" i="4"/>
  <c r="I52" i="4"/>
  <c r="J52" i="4"/>
  <c r="K52" i="4"/>
  <c r="D53" i="4"/>
  <c r="H53" i="4"/>
  <c r="D54" i="4"/>
  <c r="H54" i="4"/>
  <c r="D55" i="4"/>
  <c r="H55" i="4"/>
  <c r="E56" i="4"/>
  <c r="F56" i="4"/>
  <c r="G56" i="4"/>
  <c r="I56" i="4"/>
  <c r="J56" i="4"/>
  <c r="K56" i="4"/>
  <c r="D57" i="4"/>
  <c r="H57" i="4"/>
  <c r="D58" i="4"/>
  <c r="H58" i="4"/>
  <c r="D59" i="4"/>
  <c r="H59" i="4"/>
  <c r="E60" i="4"/>
  <c r="D60" i="4" s="1"/>
  <c r="F60" i="4"/>
  <c r="G60" i="4"/>
  <c r="I60" i="4"/>
  <c r="J60" i="4"/>
  <c r="K60" i="4"/>
  <c r="D61" i="4"/>
  <c r="H61" i="4"/>
  <c r="D62" i="4"/>
  <c r="H62" i="4"/>
  <c r="D63" i="4"/>
  <c r="H63" i="4"/>
  <c r="E64" i="4"/>
  <c r="D64" i="4" s="1"/>
  <c r="F64" i="4"/>
  <c r="G64" i="4"/>
  <c r="I64" i="4"/>
  <c r="J64" i="4"/>
  <c r="K64" i="4"/>
  <c r="D65" i="4"/>
  <c r="H65" i="4"/>
  <c r="D66" i="4"/>
  <c r="H66" i="4"/>
  <c r="D67" i="4"/>
  <c r="H67" i="4"/>
  <c r="E68" i="4"/>
  <c r="D68" i="4" s="1"/>
  <c r="F68" i="4"/>
  <c r="G68" i="4"/>
  <c r="I68" i="4"/>
  <c r="J68" i="4"/>
  <c r="K68" i="4"/>
  <c r="D69" i="4"/>
  <c r="H69" i="4"/>
  <c r="D70" i="4"/>
  <c r="H70" i="4"/>
  <c r="D71" i="4"/>
  <c r="H71" i="4"/>
  <c r="E72" i="4"/>
  <c r="D72" i="4" s="1"/>
  <c r="F72" i="4"/>
  <c r="G72" i="4"/>
  <c r="I72" i="4"/>
  <c r="J72" i="4"/>
  <c r="K72" i="4"/>
  <c r="D73" i="4"/>
  <c r="H73" i="4"/>
  <c r="D74" i="4"/>
  <c r="H74" i="4"/>
  <c r="D75" i="4"/>
  <c r="H75" i="4"/>
  <c r="F78" i="4"/>
  <c r="F83" i="4" s="1"/>
  <c r="G83" i="4"/>
  <c r="I78" i="4"/>
  <c r="I83" i="4" s="1"/>
  <c r="J78" i="4"/>
  <c r="J83" i="4" s="1"/>
  <c r="K83" i="4"/>
  <c r="D80" i="4"/>
  <c r="H80" i="4"/>
  <c r="D81" i="4"/>
  <c r="H81" i="4"/>
  <c r="D82" i="4"/>
  <c r="D266" i="4" s="1"/>
  <c r="H82" i="4"/>
  <c r="H266" i="4" s="1"/>
  <c r="D85" i="4"/>
  <c r="D88" i="4" s="1"/>
  <c r="H85" i="4"/>
  <c r="E88" i="4"/>
  <c r="F88" i="4"/>
  <c r="G88" i="4"/>
  <c r="H88" i="4"/>
  <c r="I88" i="4"/>
  <c r="J88" i="4"/>
  <c r="K88" i="4"/>
  <c r="E90" i="4"/>
  <c r="I90" i="4"/>
  <c r="H92" i="4"/>
  <c r="D93" i="4"/>
  <c r="H93" i="4"/>
  <c r="G94" i="4"/>
  <c r="F43" i="14" s="1"/>
  <c r="H43" i="14"/>
  <c r="I43" i="14"/>
  <c r="K94" i="4"/>
  <c r="J43" i="14" s="1"/>
  <c r="D95" i="4"/>
  <c r="D96" i="4"/>
  <c r="H96" i="4"/>
  <c r="H97" i="4"/>
  <c r="H98" i="4"/>
  <c r="G99" i="4"/>
  <c r="K99" i="4"/>
  <c r="H101" i="4"/>
  <c r="D102" i="4"/>
  <c r="H102" i="4"/>
  <c r="E46" i="14"/>
  <c r="G103" i="4"/>
  <c r="H46" i="14"/>
  <c r="I46" i="14"/>
  <c r="K103" i="4"/>
  <c r="J46" i="14" s="1"/>
  <c r="D104" i="4"/>
  <c r="H104" i="4"/>
  <c r="D105" i="4"/>
  <c r="H105" i="4"/>
  <c r="H106" i="4"/>
  <c r="H107" i="4"/>
  <c r="E48" i="14"/>
  <c r="G108" i="4"/>
  <c r="H48" i="14"/>
  <c r="I48" i="14"/>
  <c r="J48" i="14"/>
  <c r="D110" i="4"/>
  <c r="H110" i="4"/>
  <c r="D111" i="4"/>
  <c r="H111" i="4"/>
  <c r="H112" i="4"/>
  <c r="H113" i="4"/>
  <c r="G114" i="4"/>
  <c r="D116" i="4"/>
  <c r="H116" i="4"/>
  <c r="D117" i="4"/>
  <c r="H117" i="4"/>
  <c r="G118" i="4"/>
  <c r="H51" i="14"/>
  <c r="I51" i="14"/>
  <c r="K118" i="4"/>
  <c r="J51" i="14" s="1"/>
  <c r="D119" i="4"/>
  <c r="H119" i="4"/>
  <c r="D120" i="4"/>
  <c r="H120" i="4"/>
  <c r="G121" i="4"/>
  <c r="D121" i="4" s="1"/>
  <c r="I52" i="14"/>
  <c r="K121" i="4"/>
  <c r="J52" i="14" s="1"/>
  <c r="D122" i="4"/>
  <c r="H122" i="4"/>
  <c r="D123" i="4"/>
  <c r="H123" i="4"/>
  <c r="H124" i="4"/>
  <c r="H125" i="4"/>
  <c r="G126" i="4"/>
  <c r="K126" i="4"/>
  <c r="J54" i="14" s="1"/>
  <c r="D127" i="4"/>
  <c r="H127" i="4"/>
  <c r="D128" i="4"/>
  <c r="H128" i="4"/>
  <c r="H129" i="4"/>
  <c r="H130" i="4"/>
  <c r="H131" i="4"/>
  <c r="H132" i="4"/>
  <c r="H133" i="4"/>
  <c r="H134" i="4"/>
  <c r="H135" i="4"/>
  <c r="H136" i="4"/>
  <c r="H137" i="4"/>
  <c r="H138" i="4"/>
  <c r="D139" i="4"/>
  <c r="H139" i="4"/>
  <c r="H140" i="4"/>
  <c r="H141" i="4"/>
  <c r="H142" i="4"/>
  <c r="H143" i="4"/>
  <c r="H144" i="4"/>
  <c r="H145" i="4"/>
  <c r="H146" i="4"/>
  <c r="H147" i="4"/>
  <c r="H148" i="4"/>
  <c r="H149" i="4"/>
  <c r="H150" i="4"/>
  <c r="H151" i="4"/>
  <c r="H152" i="4"/>
  <c r="H153" i="4"/>
  <c r="H154" i="4"/>
  <c r="H155" i="4"/>
  <c r="H156" i="4"/>
  <c r="H157" i="4"/>
  <c r="H158" i="4"/>
  <c r="D159" i="4"/>
  <c r="H159" i="4"/>
  <c r="H160" i="4"/>
  <c r="H161" i="4"/>
  <c r="H162" i="4"/>
  <c r="H163" i="4"/>
  <c r="H164" i="4"/>
  <c r="E165" i="4"/>
  <c r="F165" i="4"/>
  <c r="G165" i="4"/>
  <c r="K165" i="4"/>
  <c r="H167" i="4"/>
  <c r="D168" i="4"/>
  <c r="H168" i="4"/>
  <c r="E169" i="4"/>
  <c r="F169" i="4"/>
  <c r="G169" i="4"/>
  <c r="I169" i="4"/>
  <c r="J169" i="4"/>
  <c r="K169" i="4"/>
  <c r="H171" i="4"/>
  <c r="D172" i="4"/>
  <c r="H172" i="4"/>
  <c r="H173" i="4"/>
  <c r="H174" i="4"/>
  <c r="H177" i="4"/>
  <c r="D185" i="4"/>
  <c r="H185" i="4"/>
  <c r="H187" i="4" s="1"/>
  <c r="E187" i="4"/>
  <c r="F187" i="4"/>
  <c r="G187" i="4"/>
  <c r="I187" i="4"/>
  <c r="J187" i="4"/>
  <c r="K187" i="4"/>
  <c r="D191" i="4"/>
  <c r="H191" i="4"/>
  <c r="G193" i="4"/>
  <c r="I193" i="4"/>
  <c r="J193" i="4"/>
  <c r="K193" i="4"/>
  <c r="D195" i="4"/>
  <c r="H195" i="4"/>
  <c r="D196" i="4"/>
  <c r="H196" i="4"/>
  <c r="E197" i="4"/>
  <c r="F197" i="4"/>
  <c r="G197" i="4"/>
  <c r="I197" i="4"/>
  <c r="J197" i="4"/>
  <c r="K197" i="4"/>
  <c r="H199" i="4"/>
  <c r="D200" i="4"/>
  <c r="H200" i="4"/>
  <c r="E201" i="4"/>
  <c r="F201" i="4"/>
  <c r="G201" i="4"/>
  <c r="I201" i="4"/>
  <c r="J201" i="4"/>
  <c r="K201" i="4"/>
  <c r="H203" i="4"/>
  <c r="D204" i="4"/>
  <c r="H204" i="4"/>
  <c r="G205" i="4"/>
  <c r="D205" i="4" s="1"/>
  <c r="I205" i="4"/>
  <c r="J205" i="4"/>
  <c r="K205" i="4"/>
  <c r="D207" i="4"/>
  <c r="H207" i="4"/>
  <c r="D208" i="4"/>
  <c r="H208" i="4"/>
  <c r="E209" i="4"/>
  <c r="F209" i="4"/>
  <c r="G209" i="4"/>
  <c r="I209" i="4"/>
  <c r="J209" i="4"/>
  <c r="K209" i="4"/>
  <c r="H211" i="4"/>
  <c r="D212" i="4"/>
  <c r="H212" i="4"/>
  <c r="E213" i="4"/>
  <c r="D80" i="14" s="1"/>
  <c r="F213" i="4"/>
  <c r="E80" i="14" s="1"/>
  <c r="G213" i="4"/>
  <c r="F80" i="14" s="1"/>
  <c r="I213" i="4"/>
  <c r="H80" i="14" s="1"/>
  <c r="J213" i="4"/>
  <c r="I80" i="14" s="1"/>
  <c r="K213" i="4"/>
  <c r="H215" i="4"/>
  <c r="D216" i="4"/>
  <c r="H216" i="4"/>
  <c r="E217" i="4"/>
  <c r="D81" i="14" s="1"/>
  <c r="F217" i="4"/>
  <c r="E81" i="14" s="1"/>
  <c r="G217" i="4"/>
  <c r="F81" i="14" s="1"/>
  <c r="I217" i="4"/>
  <c r="H81" i="14" s="1"/>
  <c r="J217" i="4"/>
  <c r="I81" i="14" s="1"/>
  <c r="K217" i="4"/>
  <c r="J81" i="14" s="1"/>
  <c r="H219" i="4"/>
  <c r="D220" i="4"/>
  <c r="H220" i="4"/>
  <c r="E221" i="4"/>
  <c r="D82" i="14" s="1"/>
  <c r="F221" i="4"/>
  <c r="E82" i="14" s="1"/>
  <c r="G221" i="4"/>
  <c r="F82" i="14" s="1"/>
  <c r="I221" i="4"/>
  <c r="H82" i="14" s="1"/>
  <c r="J221" i="4"/>
  <c r="I82" i="14" s="1"/>
  <c r="K221" i="4"/>
  <c r="J82" i="14" s="1"/>
  <c r="H223" i="4"/>
  <c r="D224" i="4"/>
  <c r="H224" i="4"/>
  <c r="E225" i="4"/>
  <c r="D83" i="14" s="1"/>
  <c r="F225" i="4"/>
  <c r="E83" i="14" s="1"/>
  <c r="G225" i="4"/>
  <c r="F83" i="14" s="1"/>
  <c r="I225" i="4"/>
  <c r="H83" i="14" s="1"/>
  <c r="J225" i="4"/>
  <c r="I83" i="14" s="1"/>
  <c r="K225" i="4"/>
  <c r="J83" i="14" s="1"/>
  <c r="H227" i="4"/>
  <c r="D228" i="4"/>
  <c r="H228" i="4"/>
  <c r="E229" i="4"/>
  <c r="D84" i="14" s="1"/>
  <c r="F229" i="4"/>
  <c r="E84" i="14" s="1"/>
  <c r="G229" i="4"/>
  <c r="F84" i="14" s="1"/>
  <c r="I229" i="4"/>
  <c r="H84" i="14" s="1"/>
  <c r="J229" i="4"/>
  <c r="I84" i="14" s="1"/>
  <c r="K229" i="4"/>
  <c r="J84" i="14" s="1"/>
  <c r="H231" i="4"/>
  <c r="D232" i="4"/>
  <c r="H232" i="4"/>
  <c r="E233" i="4"/>
  <c r="F233" i="4"/>
  <c r="E85" i="14" s="1"/>
  <c r="G233" i="4"/>
  <c r="F85" i="14" s="1"/>
  <c r="I233" i="4"/>
  <c r="J233" i="4"/>
  <c r="I85" i="14" s="1"/>
  <c r="K233" i="4"/>
  <c r="J85" i="14" s="1"/>
  <c r="H235" i="4"/>
  <c r="D236" i="4"/>
  <c r="H236" i="4"/>
  <c r="E237" i="4"/>
  <c r="D86" i="14" s="1"/>
  <c r="F237" i="4"/>
  <c r="E86" i="14" s="1"/>
  <c r="G237" i="4"/>
  <c r="F86" i="14" s="1"/>
  <c r="I237" i="4"/>
  <c r="H86" i="14" s="1"/>
  <c r="J237" i="4"/>
  <c r="I86" i="14" s="1"/>
  <c r="K237" i="4"/>
  <c r="J86" i="14" s="1"/>
  <c r="H239" i="4"/>
  <c r="D240" i="4"/>
  <c r="H240" i="4"/>
  <c r="E241" i="4"/>
  <c r="D87" i="14" s="1"/>
  <c r="F241" i="4"/>
  <c r="E87" i="14" s="1"/>
  <c r="G241" i="4"/>
  <c r="F87" i="14" s="1"/>
  <c r="I241" i="4"/>
  <c r="J241" i="4"/>
  <c r="I87" i="14" s="1"/>
  <c r="K241" i="4"/>
  <c r="J87" i="14" s="1"/>
  <c r="H243" i="4"/>
  <c r="D244" i="4"/>
  <c r="H244" i="4"/>
  <c r="D245" i="4"/>
  <c r="H245" i="4"/>
  <c r="H246" i="4"/>
  <c r="F249" i="4"/>
  <c r="G249" i="4"/>
  <c r="K249" i="4"/>
  <c r="K272" i="4" s="1"/>
  <c r="D250" i="4"/>
  <c r="H250" i="4"/>
  <c r="D251" i="4"/>
  <c r="H251" i="4"/>
  <c r="G252" i="4"/>
  <c r="H252" i="4"/>
  <c r="I256" i="4"/>
  <c r="I261" i="4" s="1"/>
  <c r="J256" i="4"/>
  <c r="J261" i="4" s="1"/>
  <c r="K256" i="4"/>
  <c r="H258" i="4"/>
  <c r="D259" i="4"/>
  <c r="H259" i="4"/>
  <c r="H260" i="4"/>
  <c r="H269" i="4" s="1"/>
  <c r="E265" i="4"/>
  <c r="F265" i="4"/>
  <c r="G265" i="4"/>
  <c r="I265" i="4"/>
  <c r="J265" i="4"/>
  <c r="K265" i="4"/>
  <c r="E266" i="4"/>
  <c r="F266" i="4"/>
  <c r="G266" i="4"/>
  <c r="I266" i="4"/>
  <c r="J266" i="4"/>
  <c r="K266" i="4"/>
  <c r="K271" i="4" l="1"/>
  <c r="D187" i="4"/>
  <c r="K261" i="4"/>
  <c r="G272" i="4"/>
  <c r="G261" i="4"/>
  <c r="G271" i="4"/>
  <c r="F46" i="14"/>
  <c r="D103" i="4"/>
  <c r="K270" i="4"/>
  <c r="F270" i="4"/>
  <c r="F272" i="4"/>
  <c r="F261" i="4"/>
  <c r="F54" i="14"/>
  <c r="D126" i="4"/>
  <c r="D48" i="4"/>
  <c r="J270" i="4"/>
  <c r="E270" i="4"/>
  <c r="F89" i="14"/>
  <c r="D252" i="4"/>
  <c r="J271" i="4"/>
  <c r="F51" i="14"/>
  <c r="D118" i="4"/>
  <c r="I270" i="4"/>
  <c r="I271" i="4"/>
  <c r="G270" i="4"/>
  <c r="F48" i="14"/>
  <c r="D108" i="4"/>
  <c r="D114" i="4"/>
  <c r="H264" i="4"/>
  <c r="D264" i="4"/>
  <c r="D32" i="4"/>
  <c r="D268" i="4"/>
  <c r="H268" i="4"/>
  <c r="D197" i="4"/>
  <c r="H91" i="14"/>
  <c r="H205" i="4"/>
  <c r="H197" i="4"/>
  <c r="J91" i="14"/>
  <c r="I91" i="14"/>
  <c r="D249" i="4"/>
  <c r="H90" i="4"/>
  <c r="H126" i="4"/>
  <c r="H44" i="4"/>
  <c r="G76" i="4"/>
  <c r="H265" i="4"/>
  <c r="H36" i="4"/>
  <c r="D169" i="4"/>
  <c r="D90" i="4"/>
  <c r="D56" i="4"/>
  <c r="D78" i="4"/>
  <c r="D83" i="4" s="1"/>
  <c r="G82" i="14"/>
  <c r="G48" i="14"/>
  <c r="G81" i="14"/>
  <c r="H256" i="4"/>
  <c r="H241" i="4"/>
  <c r="H87" i="14"/>
  <c r="G87" i="14" s="1"/>
  <c r="H233" i="4"/>
  <c r="H85" i="14"/>
  <c r="G85" i="14" s="1"/>
  <c r="H237" i="4"/>
  <c r="G84" i="14"/>
  <c r="G83" i="14"/>
  <c r="H213" i="4"/>
  <c r="J80" i="14"/>
  <c r="G80" i="14" s="1"/>
  <c r="D233" i="4"/>
  <c r="D85" i="14"/>
  <c r="H229" i="4"/>
  <c r="D229" i="4"/>
  <c r="D237" i="4"/>
  <c r="H221" i="4"/>
  <c r="D221" i="4"/>
  <c r="H217" i="4"/>
  <c r="D217" i="4"/>
  <c r="D209" i="4"/>
  <c r="G247" i="4"/>
  <c r="G46" i="14"/>
  <c r="H121" i="4"/>
  <c r="H52" i="14"/>
  <c r="G52" i="14" s="1"/>
  <c r="D99" i="4"/>
  <c r="G43" i="14"/>
  <c r="D165" i="4"/>
  <c r="D48" i="14"/>
  <c r="H99" i="4"/>
  <c r="H169" i="4"/>
  <c r="H118" i="4"/>
  <c r="G51" i="14"/>
  <c r="H108" i="4"/>
  <c r="D46" i="14"/>
  <c r="H72" i="4"/>
  <c r="H56" i="4"/>
  <c r="H52" i="4"/>
  <c r="H48" i="4"/>
  <c r="H40" i="4"/>
  <c r="H32" i="4"/>
  <c r="K76" i="4"/>
  <c r="H68" i="4"/>
  <c r="H64" i="4"/>
  <c r="H60" i="4"/>
  <c r="H249" i="4"/>
  <c r="H272" i="4" s="1"/>
  <c r="J247" i="4"/>
  <c r="D213" i="4"/>
  <c r="K247" i="4"/>
  <c r="F247" i="4"/>
  <c r="D265" i="4"/>
  <c r="J76" i="4"/>
  <c r="I76" i="4"/>
  <c r="F76" i="4"/>
  <c r="E76" i="4"/>
  <c r="H193" i="4"/>
  <c r="H271" i="4" s="1"/>
  <c r="I247" i="4"/>
  <c r="D225" i="4"/>
  <c r="H209" i="4"/>
  <c r="D201" i="4"/>
  <c r="H165" i="4"/>
  <c r="H114" i="4"/>
  <c r="H103" i="4"/>
  <c r="D94" i="4"/>
  <c r="E83" i="4"/>
  <c r="D241" i="4"/>
  <c r="H225" i="4"/>
  <c r="H201" i="4"/>
  <c r="D193" i="4"/>
  <c r="E247" i="4"/>
  <c r="H94" i="4"/>
  <c r="H78" i="4"/>
  <c r="H83" i="4" s="1"/>
  <c r="M98" i="2"/>
  <c r="D271" i="4" l="1"/>
  <c r="I262" i="4"/>
  <c r="H270" i="4"/>
  <c r="H261" i="4"/>
  <c r="D261" i="4"/>
  <c r="D272" i="4"/>
  <c r="H76" i="4"/>
  <c r="G91" i="14"/>
  <c r="D76" i="4"/>
  <c r="D247" i="4"/>
  <c r="H247" i="4"/>
  <c r="M26" i="12"/>
  <c r="N26" i="12"/>
  <c r="M27" i="12"/>
  <c r="N27" i="12"/>
  <c r="M28" i="12"/>
  <c r="N28" i="12"/>
  <c r="M29" i="12"/>
  <c r="N29" i="12"/>
  <c r="M30" i="12"/>
  <c r="N30" i="12"/>
  <c r="M32" i="12"/>
  <c r="N32" i="12"/>
  <c r="M33" i="12"/>
  <c r="N33" i="12"/>
  <c r="M34" i="12"/>
  <c r="N34" i="12"/>
  <c r="M35" i="12"/>
  <c r="N35" i="12"/>
  <c r="M36" i="12"/>
  <c r="N36" i="12"/>
  <c r="M39" i="12"/>
  <c r="N39" i="12"/>
  <c r="M40" i="12"/>
  <c r="N40" i="12"/>
  <c r="M41" i="12"/>
  <c r="N41" i="12"/>
  <c r="M42" i="12"/>
  <c r="N42" i="12"/>
  <c r="M43" i="12"/>
  <c r="N43" i="12"/>
  <c r="M44" i="12"/>
  <c r="N44" i="12"/>
  <c r="M45" i="12"/>
  <c r="N45" i="12"/>
  <c r="M46" i="12"/>
  <c r="N46" i="12"/>
  <c r="M47" i="12"/>
  <c r="N47" i="12"/>
  <c r="M48" i="12"/>
  <c r="N48" i="12"/>
  <c r="M49" i="12"/>
  <c r="N49" i="12"/>
  <c r="M52" i="12"/>
  <c r="M54" i="12" s="1"/>
  <c r="M58" i="12"/>
  <c r="N58" i="12"/>
  <c r="O58" i="12"/>
  <c r="M59" i="12"/>
  <c r="N59" i="12"/>
  <c r="O59" i="12"/>
  <c r="M60" i="12"/>
  <c r="N60" i="12"/>
  <c r="O60" i="12"/>
  <c r="M61" i="12"/>
  <c r="N61" i="12"/>
  <c r="O61" i="12"/>
  <c r="M62" i="12"/>
  <c r="N62" i="12"/>
  <c r="O62" i="12"/>
  <c r="M63" i="12"/>
  <c r="N63" i="12"/>
  <c r="O63" i="12"/>
  <c r="M65" i="12"/>
  <c r="N65" i="12"/>
  <c r="O65" i="12"/>
  <c r="M68" i="12"/>
  <c r="N68" i="12"/>
  <c r="O68" i="12"/>
  <c r="M71" i="12"/>
  <c r="N71" i="12"/>
  <c r="O71" i="12"/>
  <c r="M72" i="12"/>
  <c r="N72" i="12"/>
  <c r="O72" i="12"/>
  <c r="M73" i="12"/>
  <c r="N73" i="12"/>
  <c r="O73" i="12"/>
  <c r="M74" i="12"/>
  <c r="N74" i="12"/>
  <c r="O74" i="12"/>
  <c r="M75" i="12"/>
  <c r="N75" i="12"/>
  <c r="O75" i="12"/>
  <c r="M76" i="12"/>
  <c r="N76" i="12"/>
  <c r="O76" i="12"/>
  <c r="M77" i="12"/>
  <c r="N77" i="12"/>
  <c r="O77" i="12"/>
  <c r="M78" i="12"/>
  <c r="N78" i="12"/>
  <c r="O78" i="12"/>
  <c r="M79" i="12"/>
  <c r="N79" i="12"/>
  <c r="O79" i="12"/>
  <c r="M80" i="12"/>
  <c r="N80" i="12"/>
  <c r="O80" i="12"/>
  <c r="M81" i="12"/>
  <c r="N81" i="12"/>
  <c r="O81" i="12"/>
  <c r="M82" i="12"/>
  <c r="N82" i="12"/>
  <c r="O82" i="12"/>
  <c r="M83" i="12"/>
  <c r="N83" i="12"/>
  <c r="O83" i="12"/>
  <c r="M84" i="12"/>
  <c r="N84" i="12"/>
  <c r="O84" i="12"/>
  <c r="M85" i="12"/>
  <c r="N85" i="12"/>
  <c r="O85" i="12"/>
  <c r="M86" i="12"/>
  <c r="N86" i="12"/>
  <c r="O86" i="12"/>
  <c r="M87" i="12"/>
  <c r="N87" i="12"/>
  <c r="O87" i="12"/>
  <c r="M88" i="12"/>
  <c r="N88" i="12"/>
  <c r="O88" i="12"/>
  <c r="M89" i="12"/>
  <c r="N89" i="12"/>
  <c r="O89" i="12"/>
  <c r="M90" i="12"/>
  <c r="N90" i="12"/>
  <c r="O90" i="12"/>
  <c r="M93" i="12"/>
  <c r="N93" i="12"/>
  <c r="O93" i="12"/>
  <c r="M94" i="12"/>
  <c r="N94" i="12"/>
  <c r="O94" i="12"/>
  <c r="M95" i="12"/>
  <c r="N95" i="12"/>
  <c r="O95" i="12"/>
  <c r="M96" i="12"/>
  <c r="N96" i="12"/>
  <c r="O96" i="12"/>
  <c r="M97" i="12"/>
  <c r="N97" i="12"/>
  <c r="O97" i="12"/>
  <c r="M98" i="12"/>
  <c r="N98" i="12"/>
  <c r="O98" i="12"/>
  <c r="M99" i="12"/>
  <c r="N99" i="12"/>
  <c r="O99" i="12"/>
  <c r="M100" i="12"/>
  <c r="N100" i="12"/>
  <c r="O100" i="12"/>
  <c r="M101" i="12"/>
  <c r="N101" i="12"/>
  <c r="O101" i="12"/>
  <c r="M102" i="12"/>
  <c r="N102" i="12"/>
  <c r="O102" i="12"/>
  <c r="M103" i="12"/>
  <c r="N103" i="12"/>
  <c r="O103" i="12"/>
  <c r="M104" i="12"/>
  <c r="N104" i="12"/>
  <c r="O104" i="12"/>
  <c r="M105" i="12"/>
  <c r="N105" i="12"/>
  <c r="O105" i="12"/>
  <c r="M106" i="12"/>
  <c r="N106" i="12"/>
  <c r="O106" i="12"/>
  <c r="O109" i="12"/>
  <c r="O110" i="12"/>
  <c r="O111" i="12"/>
  <c r="O112" i="12"/>
  <c r="D262" i="4" l="1"/>
  <c r="N91" i="12"/>
  <c r="O91" i="12"/>
  <c r="M91" i="12"/>
  <c r="D27" i="11"/>
  <c r="E57" i="11" l="1"/>
  <c r="E56" i="11"/>
  <c r="D53" i="11"/>
  <c r="D52" i="11" s="1"/>
  <c r="C53" i="11"/>
  <c r="C52" i="11" s="1"/>
  <c r="I46" i="2" l="1"/>
  <c r="J46" i="2"/>
  <c r="J49" i="14" l="1"/>
  <c r="I49" i="14"/>
  <c r="H49" i="14"/>
  <c r="F49" i="14"/>
  <c r="E49" i="14"/>
  <c r="D49" i="14"/>
  <c r="J77" i="14"/>
  <c r="I77" i="14"/>
  <c r="H77" i="14"/>
  <c r="F77" i="14"/>
  <c r="E77" i="14"/>
  <c r="D77" i="14"/>
  <c r="G49" i="14" l="1"/>
  <c r="G77" i="14"/>
  <c r="E49" i="11"/>
  <c r="D47" i="14" l="1"/>
  <c r="E47" i="14"/>
  <c r="F47" i="14"/>
  <c r="N95" i="2" l="1"/>
  <c r="M95" i="2"/>
  <c r="O95" i="2"/>
  <c r="N94" i="2"/>
  <c r="M94" i="2"/>
  <c r="K195" i="1"/>
  <c r="K198" i="1" s="1"/>
  <c r="J195" i="1"/>
  <c r="J198" i="1" s="1"/>
  <c r="I195" i="1"/>
  <c r="K82" i="2" l="1"/>
  <c r="I82" i="2"/>
  <c r="J82" i="2"/>
  <c r="I70" i="2"/>
  <c r="J70" i="2"/>
  <c r="K70" i="2"/>
  <c r="I66" i="2"/>
  <c r="J66" i="2"/>
  <c r="K66" i="2"/>
  <c r="I62" i="2"/>
  <c r="J62" i="2"/>
  <c r="K62" i="2"/>
  <c r="I58" i="2"/>
  <c r="J58" i="2"/>
  <c r="K58" i="2"/>
  <c r="I50" i="2"/>
  <c r="J50" i="2"/>
  <c r="K50" i="2"/>
  <c r="I78" i="2"/>
  <c r="J78" i="2"/>
  <c r="I54" i="2"/>
  <c r="J54" i="2"/>
  <c r="I111" i="1" l="1"/>
  <c r="H37" i="3" l="1"/>
  <c r="D106" i="1"/>
  <c r="H106" i="1"/>
  <c r="M106" i="1"/>
  <c r="N106" i="1"/>
  <c r="O106" i="1"/>
  <c r="F229" i="1"/>
  <c r="G229" i="1"/>
  <c r="I229" i="1"/>
  <c r="J229" i="1"/>
  <c r="K229" i="1"/>
  <c r="J79" i="14"/>
  <c r="I79" i="14"/>
  <c r="H79" i="14"/>
  <c r="F79" i="14"/>
  <c r="E79" i="14"/>
  <c r="D79" i="14"/>
  <c r="J62" i="14"/>
  <c r="I62" i="14"/>
  <c r="H62" i="14"/>
  <c r="J56" i="14"/>
  <c r="I56" i="14"/>
  <c r="H56" i="14"/>
  <c r="J75" i="14"/>
  <c r="I75" i="14"/>
  <c r="H75" i="14"/>
  <c r="F75" i="14"/>
  <c r="E75" i="14"/>
  <c r="D75" i="14"/>
  <c r="J73" i="14"/>
  <c r="I73" i="14"/>
  <c r="H73" i="14"/>
  <c r="F73" i="14"/>
  <c r="E73" i="14"/>
  <c r="D73" i="14"/>
  <c r="J70" i="14"/>
  <c r="I70" i="14"/>
  <c r="H70" i="14"/>
  <c r="F70" i="14"/>
  <c r="E70" i="14"/>
  <c r="D70" i="14"/>
  <c r="J69" i="14"/>
  <c r="I69" i="14"/>
  <c r="H69" i="14"/>
  <c r="F69" i="14"/>
  <c r="E69" i="14"/>
  <c r="D69" i="14"/>
  <c r="J66" i="14"/>
  <c r="I66" i="14"/>
  <c r="H66" i="14"/>
  <c r="F66" i="14"/>
  <c r="E66" i="14"/>
  <c r="D66" i="14"/>
  <c r="J57" i="14"/>
  <c r="I57" i="14"/>
  <c r="H57" i="14"/>
  <c r="F57" i="14"/>
  <c r="E57" i="14"/>
  <c r="D57" i="14"/>
  <c r="J55" i="14"/>
  <c r="I55" i="14"/>
  <c r="H55" i="14"/>
  <c r="J50" i="14"/>
  <c r="I50" i="14"/>
  <c r="H50" i="14"/>
  <c r="F50" i="14"/>
  <c r="E50" i="14"/>
  <c r="D50" i="14"/>
  <c r="J47" i="14"/>
  <c r="I47" i="14"/>
  <c r="H47" i="14"/>
  <c r="J45" i="14"/>
  <c r="I45" i="14"/>
  <c r="H45" i="14"/>
  <c r="F45" i="14"/>
  <c r="E45" i="14"/>
  <c r="D45" i="14"/>
  <c r="K66" i="1"/>
  <c r="J66" i="1"/>
  <c r="I66" i="1"/>
  <c r="J51" i="1"/>
  <c r="I32" i="14" s="1"/>
  <c r="G51" i="1"/>
  <c r="F51" i="1"/>
  <c r="E51" i="1"/>
  <c r="D51" i="1" l="1"/>
  <c r="H66" i="1"/>
  <c r="G45" i="14"/>
  <c r="G55" i="14"/>
  <c r="G57" i="14"/>
  <c r="G58" i="14"/>
  <c r="G79" i="14"/>
  <c r="G47" i="14"/>
  <c r="G50" i="14"/>
  <c r="G66" i="14"/>
  <c r="G69" i="14"/>
  <c r="G70" i="14"/>
  <c r="G73" i="14"/>
  <c r="G75" i="14"/>
  <c r="G56" i="14"/>
  <c r="G62" i="14"/>
  <c r="H229" i="1"/>
  <c r="H150" i="1"/>
  <c r="L106" i="1"/>
  <c r="K51" i="1"/>
  <c r="H51" i="1" s="1"/>
  <c r="N50" i="1"/>
  <c r="E29" i="1"/>
  <c r="F29" i="1"/>
  <c r="G29" i="1"/>
  <c r="I29" i="1"/>
  <c r="J29" i="1"/>
  <c r="K29" i="1"/>
  <c r="H29" i="1" l="1"/>
  <c r="D29" i="1"/>
  <c r="O50" i="1"/>
  <c r="M50" i="1"/>
  <c r="L50" i="1" l="1"/>
  <c r="D26" i="11"/>
  <c r="R112" i="4"/>
  <c r="N82" i="4"/>
  <c r="N266" i="4" s="1"/>
  <c r="O82" i="4"/>
  <c r="O266" i="4" s="1"/>
  <c r="M82" i="4"/>
  <c r="E100" i="11"/>
  <c r="J217" i="1"/>
  <c r="J224" i="1" s="1"/>
  <c r="K217" i="1"/>
  <c r="K224" i="1" s="1"/>
  <c r="I217" i="1"/>
  <c r="I224" i="1" s="1"/>
  <c r="O130" i="2"/>
  <c r="N130" i="2"/>
  <c r="M130" i="2"/>
  <c r="O129" i="2"/>
  <c r="N129" i="2"/>
  <c r="M129" i="2"/>
  <c r="O128" i="2"/>
  <c r="N128" i="2"/>
  <c r="M128" i="2"/>
  <c r="O127" i="2"/>
  <c r="N127" i="2"/>
  <c r="M127" i="2"/>
  <c r="O126" i="2"/>
  <c r="N126" i="2"/>
  <c r="M126" i="2"/>
  <c r="H38" i="8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E51" i="11"/>
  <c r="E110" i="11"/>
  <c r="E109" i="11"/>
  <c r="E108" i="11"/>
  <c r="E107" i="11"/>
  <c r="E106" i="11"/>
  <c r="E102" i="11"/>
  <c r="E101" i="11"/>
  <c r="E93" i="11"/>
  <c r="E92" i="11"/>
  <c r="E91" i="11"/>
  <c r="E90" i="11"/>
  <c r="E89" i="11"/>
  <c r="E88" i="11"/>
  <c r="E87" i="11"/>
  <c r="E86" i="11"/>
  <c r="E82" i="11"/>
  <c r="E81" i="11"/>
  <c r="E80" i="11"/>
  <c r="E79" i="11"/>
  <c r="E78" i="11"/>
  <c r="E77" i="11"/>
  <c r="E76" i="11"/>
  <c r="E75" i="11"/>
  <c r="E74" i="11"/>
  <c r="E73" i="11"/>
  <c r="E72" i="11"/>
  <c r="E71" i="11"/>
  <c r="E70" i="11"/>
  <c r="E69" i="11"/>
  <c r="E68" i="11"/>
  <c r="E67" i="11"/>
  <c r="E66" i="11"/>
  <c r="E65" i="11"/>
  <c r="E64" i="11"/>
  <c r="E63" i="11"/>
  <c r="E62" i="11"/>
  <c r="E61" i="11"/>
  <c r="E53" i="11"/>
  <c r="E52" i="11" s="1"/>
  <c r="E50" i="11"/>
  <c r="E48" i="11"/>
  <c r="E47" i="11"/>
  <c r="E46" i="11"/>
  <c r="E45" i="11"/>
  <c r="D44" i="11"/>
  <c r="C44" i="11"/>
  <c r="E43" i="11"/>
  <c r="E42" i="11"/>
  <c r="E41" i="11"/>
  <c r="D40" i="11"/>
  <c r="C40" i="11"/>
  <c r="E38" i="11"/>
  <c r="E37" i="11"/>
  <c r="E36" i="11"/>
  <c r="D35" i="11"/>
  <c r="C35" i="11"/>
  <c r="E34" i="11"/>
  <c r="E33" i="11"/>
  <c r="E32" i="11"/>
  <c r="D31" i="11"/>
  <c r="C31" i="11"/>
  <c r="E30" i="11"/>
  <c r="E29" i="11"/>
  <c r="E28" i="11"/>
  <c r="C27" i="11"/>
  <c r="C26" i="11" s="1"/>
  <c r="M250" i="4"/>
  <c r="N250" i="4"/>
  <c r="M251" i="4"/>
  <c r="N251" i="4"/>
  <c r="O250" i="4"/>
  <c r="O251" i="4"/>
  <c r="E113" i="7"/>
  <c r="E217" i="1"/>
  <c r="E224" i="1" s="1"/>
  <c r="G217" i="1"/>
  <c r="G224" i="1" s="1"/>
  <c r="E111" i="1"/>
  <c r="G111" i="1"/>
  <c r="K111" i="1"/>
  <c r="D68" i="12"/>
  <c r="Q29" i="1"/>
  <c r="Q26" i="10" s="1"/>
  <c r="I40" i="1"/>
  <c r="K40" i="1"/>
  <c r="O33" i="1"/>
  <c r="N33" i="1"/>
  <c r="M33" i="1"/>
  <c r="E143" i="1"/>
  <c r="F143" i="1"/>
  <c r="G143" i="1"/>
  <c r="K143" i="1"/>
  <c r="O144" i="1"/>
  <c r="N144" i="1"/>
  <c r="M144" i="1"/>
  <c r="H144" i="1"/>
  <c r="D144" i="1"/>
  <c r="E62" i="14"/>
  <c r="F62" i="14"/>
  <c r="D62" i="14"/>
  <c r="E59" i="14"/>
  <c r="F59" i="14"/>
  <c r="D59" i="14"/>
  <c r="E56" i="14"/>
  <c r="F56" i="14"/>
  <c r="D56" i="14"/>
  <c r="I60" i="3"/>
  <c r="J60" i="3"/>
  <c r="H68" i="12"/>
  <c r="H72" i="12"/>
  <c r="H73" i="12"/>
  <c r="H74" i="12"/>
  <c r="H75" i="12"/>
  <c r="H76" i="12"/>
  <c r="H77" i="12"/>
  <c r="M39" i="3"/>
  <c r="N39" i="3"/>
  <c r="O68" i="7"/>
  <c r="N68" i="7"/>
  <c r="M68" i="7"/>
  <c r="H68" i="7"/>
  <c r="D68" i="7"/>
  <c r="O74" i="7"/>
  <c r="N74" i="7"/>
  <c r="M74" i="7"/>
  <c r="H74" i="7"/>
  <c r="D74" i="7"/>
  <c r="O71" i="7"/>
  <c r="N71" i="7"/>
  <c r="M71" i="7"/>
  <c r="H71" i="7"/>
  <c r="D71" i="7"/>
  <c r="R143" i="4"/>
  <c r="O143" i="4"/>
  <c r="N143" i="4"/>
  <c r="M143" i="4"/>
  <c r="R137" i="4"/>
  <c r="O137" i="4"/>
  <c r="N137" i="4"/>
  <c r="M137" i="4"/>
  <c r="O42" i="3"/>
  <c r="N42" i="3"/>
  <c r="M42" i="3"/>
  <c r="H42" i="3"/>
  <c r="D42" i="3"/>
  <c r="H39" i="3"/>
  <c r="D39" i="3"/>
  <c r="D74" i="12"/>
  <c r="D71" i="12"/>
  <c r="M225" i="4"/>
  <c r="E95" i="1"/>
  <c r="M99" i="1"/>
  <c r="J95" i="1"/>
  <c r="I95" i="1"/>
  <c r="K95" i="1"/>
  <c r="H99" i="1"/>
  <c r="E55" i="14"/>
  <c r="F55" i="14"/>
  <c r="D55" i="14"/>
  <c r="O259" i="4"/>
  <c r="N259" i="4"/>
  <c r="M259" i="4"/>
  <c r="O258" i="4"/>
  <c r="N258" i="4"/>
  <c r="M258" i="4"/>
  <c r="E91" i="14"/>
  <c r="N260" i="4"/>
  <c r="N269" i="4" s="1"/>
  <c r="M260" i="4"/>
  <c r="M269" i="4" s="1"/>
  <c r="N252" i="4"/>
  <c r="M252" i="4"/>
  <c r="O245" i="4"/>
  <c r="N245" i="4"/>
  <c r="M245" i="4"/>
  <c r="R245" i="4"/>
  <c r="O244" i="4"/>
  <c r="N244" i="4"/>
  <c r="M244" i="4"/>
  <c r="O243" i="4"/>
  <c r="N243" i="4"/>
  <c r="M243" i="4"/>
  <c r="R241" i="4"/>
  <c r="N241" i="4"/>
  <c r="O241" i="4"/>
  <c r="O240" i="4"/>
  <c r="N240" i="4"/>
  <c r="M240" i="4"/>
  <c r="O239" i="4"/>
  <c r="N239" i="4"/>
  <c r="M239" i="4"/>
  <c r="R237" i="4"/>
  <c r="O236" i="4"/>
  <c r="N236" i="4"/>
  <c r="M236" i="4"/>
  <c r="O235" i="4"/>
  <c r="N235" i="4"/>
  <c r="M235" i="4"/>
  <c r="R233" i="4"/>
  <c r="O232" i="4"/>
  <c r="N232" i="4"/>
  <c r="M232" i="4"/>
  <c r="O231" i="4"/>
  <c r="N231" i="4"/>
  <c r="M231" i="4"/>
  <c r="R229" i="4"/>
  <c r="O229" i="4"/>
  <c r="O228" i="4"/>
  <c r="N228" i="4"/>
  <c r="M228" i="4"/>
  <c r="O227" i="4"/>
  <c r="N227" i="4"/>
  <c r="M227" i="4"/>
  <c r="R225" i="4"/>
  <c r="N225" i="4"/>
  <c r="O225" i="4"/>
  <c r="O224" i="4"/>
  <c r="N224" i="4"/>
  <c r="M224" i="4"/>
  <c r="O223" i="4"/>
  <c r="N223" i="4"/>
  <c r="M223" i="4"/>
  <c r="R221" i="4"/>
  <c r="O220" i="4"/>
  <c r="N220" i="4"/>
  <c r="M220" i="4"/>
  <c r="O219" i="4"/>
  <c r="N219" i="4"/>
  <c r="M219" i="4"/>
  <c r="R217" i="4"/>
  <c r="N217" i="4"/>
  <c r="O217" i="4"/>
  <c r="O216" i="4"/>
  <c r="N216" i="4"/>
  <c r="M216" i="4"/>
  <c r="O215" i="4"/>
  <c r="N215" i="4"/>
  <c r="M215" i="4"/>
  <c r="R213" i="4"/>
  <c r="O212" i="4"/>
  <c r="N212" i="4"/>
  <c r="M212" i="4"/>
  <c r="O211" i="4"/>
  <c r="N211" i="4"/>
  <c r="M211" i="4"/>
  <c r="R209" i="4"/>
  <c r="N209" i="4"/>
  <c r="O208" i="4"/>
  <c r="N208" i="4"/>
  <c r="M208" i="4"/>
  <c r="O207" i="4"/>
  <c r="N207" i="4"/>
  <c r="M207" i="4"/>
  <c r="R205" i="4"/>
  <c r="O205" i="4"/>
  <c r="O204" i="4"/>
  <c r="N204" i="4"/>
  <c r="M204" i="4"/>
  <c r="O203" i="4"/>
  <c r="N203" i="4"/>
  <c r="M203" i="4"/>
  <c r="R201" i="4"/>
  <c r="N201" i="4"/>
  <c r="O201" i="4"/>
  <c r="O200" i="4"/>
  <c r="N200" i="4"/>
  <c r="M200" i="4"/>
  <c r="O199" i="4"/>
  <c r="N199" i="4"/>
  <c r="M199" i="4"/>
  <c r="R197" i="4"/>
  <c r="M195" i="4"/>
  <c r="N195" i="4"/>
  <c r="O195" i="4"/>
  <c r="M196" i="4"/>
  <c r="N196" i="4"/>
  <c r="O196" i="4"/>
  <c r="M167" i="4"/>
  <c r="N167" i="4"/>
  <c r="O167" i="4"/>
  <c r="M168" i="4"/>
  <c r="N168" i="4"/>
  <c r="O168" i="4"/>
  <c r="O169" i="4"/>
  <c r="M169" i="4"/>
  <c r="O172" i="4"/>
  <c r="N172" i="4"/>
  <c r="M172" i="4"/>
  <c r="O171" i="4"/>
  <c r="N171" i="4"/>
  <c r="M171" i="4"/>
  <c r="R193" i="4"/>
  <c r="O191" i="4"/>
  <c r="N191" i="4"/>
  <c r="M191" i="4"/>
  <c r="O185" i="4"/>
  <c r="O187" i="4" s="1"/>
  <c r="N185" i="4"/>
  <c r="N187" i="4" s="1"/>
  <c r="M185" i="4"/>
  <c r="O177" i="4"/>
  <c r="N177" i="4"/>
  <c r="M177" i="4"/>
  <c r="R173" i="4"/>
  <c r="O173" i="4"/>
  <c r="N173" i="4"/>
  <c r="M173" i="4"/>
  <c r="R169" i="4"/>
  <c r="R165" i="4"/>
  <c r="R163" i="4"/>
  <c r="O163" i="4"/>
  <c r="N163" i="4"/>
  <c r="M163" i="4"/>
  <c r="R161" i="4"/>
  <c r="O161" i="4"/>
  <c r="N161" i="4"/>
  <c r="M161" i="4"/>
  <c r="R159" i="4"/>
  <c r="O159" i="4"/>
  <c r="N159" i="4"/>
  <c r="M159" i="4"/>
  <c r="R157" i="4"/>
  <c r="O157" i="4"/>
  <c r="N157" i="4"/>
  <c r="M157" i="4"/>
  <c r="R155" i="4"/>
  <c r="O155" i="4"/>
  <c r="N155" i="4"/>
  <c r="M155" i="4"/>
  <c r="R153" i="4"/>
  <c r="O153" i="4"/>
  <c r="N153" i="4"/>
  <c r="M153" i="4"/>
  <c r="R151" i="4"/>
  <c r="O151" i="4"/>
  <c r="N151" i="4"/>
  <c r="M151" i="4"/>
  <c r="R149" i="4"/>
  <c r="O149" i="4"/>
  <c r="N149" i="4"/>
  <c r="M149" i="4"/>
  <c r="R147" i="4"/>
  <c r="O147" i="4"/>
  <c r="N147" i="4"/>
  <c r="M147" i="4"/>
  <c r="R145" i="4"/>
  <c r="O145" i="4"/>
  <c r="N145" i="4"/>
  <c r="M145" i="4"/>
  <c r="R141" i="4"/>
  <c r="O141" i="4"/>
  <c r="N141" i="4"/>
  <c r="M141" i="4"/>
  <c r="R139" i="4"/>
  <c r="O139" i="4"/>
  <c r="N139" i="4"/>
  <c r="M139" i="4"/>
  <c r="R135" i="4"/>
  <c r="O135" i="4"/>
  <c r="N135" i="4"/>
  <c r="M135" i="4"/>
  <c r="R133" i="4"/>
  <c r="O133" i="4"/>
  <c r="N133" i="4"/>
  <c r="M133" i="4"/>
  <c r="R131" i="4"/>
  <c r="O131" i="4"/>
  <c r="N131" i="4"/>
  <c r="M131" i="4"/>
  <c r="R129" i="4"/>
  <c r="O129" i="4"/>
  <c r="N129" i="4"/>
  <c r="M129" i="4"/>
  <c r="O127" i="4"/>
  <c r="N127" i="4"/>
  <c r="M127" i="4"/>
  <c r="M126" i="4"/>
  <c r="O128" i="4"/>
  <c r="N128" i="4"/>
  <c r="M128" i="4"/>
  <c r="O124" i="4"/>
  <c r="N124" i="4"/>
  <c r="M124" i="4"/>
  <c r="O122" i="4"/>
  <c r="N122" i="4"/>
  <c r="M122" i="4"/>
  <c r="E52" i="14"/>
  <c r="D52" i="14"/>
  <c r="O123" i="4"/>
  <c r="N123" i="4"/>
  <c r="M123" i="4"/>
  <c r="O119" i="4"/>
  <c r="N119" i="4"/>
  <c r="M119" i="4"/>
  <c r="N118" i="4"/>
  <c r="O120" i="4"/>
  <c r="N120" i="4"/>
  <c r="M120" i="4"/>
  <c r="O116" i="4"/>
  <c r="N116" i="4"/>
  <c r="M116" i="4"/>
  <c r="O114" i="4"/>
  <c r="O117" i="4"/>
  <c r="N117" i="4"/>
  <c r="M117" i="4"/>
  <c r="O112" i="4"/>
  <c r="N112" i="4"/>
  <c r="M112" i="4"/>
  <c r="O110" i="4"/>
  <c r="N110" i="4"/>
  <c r="M110" i="4"/>
  <c r="M111" i="4"/>
  <c r="N111" i="4"/>
  <c r="O111" i="4"/>
  <c r="O106" i="4"/>
  <c r="N106" i="4"/>
  <c r="M106" i="4"/>
  <c r="O104" i="4"/>
  <c r="N104" i="4"/>
  <c r="M104" i="4"/>
  <c r="O105" i="4"/>
  <c r="N105" i="4"/>
  <c r="M105" i="4"/>
  <c r="O101" i="4"/>
  <c r="N101" i="4"/>
  <c r="M101" i="4"/>
  <c r="O102" i="4"/>
  <c r="N102" i="4"/>
  <c r="M102" i="4"/>
  <c r="O97" i="4"/>
  <c r="N44" i="14" s="1"/>
  <c r="N97" i="4"/>
  <c r="M97" i="4"/>
  <c r="O96" i="4"/>
  <c r="N96" i="4"/>
  <c r="M96" i="4"/>
  <c r="O33" i="4"/>
  <c r="N33" i="4"/>
  <c r="M33" i="4"/>
  <c r="O75" i="4"/>
  <c r="N75" i="4"/>
  <c r="M75" i="4"/>
  <c r="O74" i="4"/>
  <c r="N74" i="4"/>
  <c r="M74" i="4"/>
  <c r="O73" i="4"/>
  <c r="N73" i="4"/>
  <c r="M73" i="4"/>
  <c r="O71" i="4"/>
  <c r="N71" i="4"/>
  <c r="M71" i="4"/>
  <c r="O70" i="4"/>
  <c r="N70" i="4"/>
  <c r="M70" i="4"/>
  <c r="O69" i="4"/>
  <c r="N69" i="4"/>
  <c r="M69" i="4"/>
  <c r="O67" i="4"/>
  <c r="N67" i="4"/>
  <c r="M67" i="4"/>
  <c r="O66" i="4"/>
  <c r="N66" i="4"/>
  <c r="M66" i="4"/>
  <c r="O65" i="4"/>
  <c r="N65" i="4"/>
  <c r="M65" i="4"/>
  <c r="O63" i="4"/>
  <c r="N63" i="4"/>
  <c r="M63" i="4"/>
  <c r="O62" i="4"/>
  <c r="N62" i="4"/>
  <c r="M62" i="4"/>
  <c r="O61" i="4"/>
  <c r="N61" i="4"/>
  <c r="M61" i="4"/>
  <c r="O59" i="4"/>
  <c r="N59" i="4"/>
  <c r="M59" i="4"/>
  <c r="O58" i="4"/>
  <c r="N58" i="4"/>
  <c r="M58" i="4"/>
  <c r="O57" i="4"/>
  <c r="N57" i="4"/>
  <c r="M57" i="4"/>
  <c r="O55" i="4"/>
  <c r="N55" i="4"/>
  <c r="M55" i="4"/>
  <c r="O54" i="4"/>
  <c r="N54" i="4"/>
  <c r="M54" i="4"/>
  <c r="O53" i="4"/>
  <c r="N53" i="4"/>
  <c r="M53" i="4"/>
  <c r="O51" i="4"/>
  <c r="N51" i="4"/>
  <c r="M51" i="4"/>
  <c r="O50" i="4"/>
  <c r="N50" i="4"/>
  <c r="M50" i="4"/>
  <c r="O49" i="4"/>
  <c r="N49" i="4"/>
  <c r="M49" i="4"/>
  <c r="O47" i="4"/>
  <c r="N47" i="4"/>
  <c r="M47" i="4"/>
  <c r="O46" i="4"/>
  <c r="N46" i="4"/>
  <c r="M46" i="4"/>
  <c r="O45" i="4"/>
  <c r="N45" i="4"/>
  <c r="M45" i="4"/>
  <c r="M80" i="4"/>
  <c r="N80" i="4"/>
  <c r="O80" i="4"/>
  <c r="M81" i="4"/>
  <c r="N81" i="4"/>
  <c r="O81" i="4"/>
  <c r="O43" i="4"/>
  <c r="N43" i="4"/>
  <c r="M43" i="4"/>
  <c r="O42" i="4"/>
  <c r="N42" i="4"/>
  <c r="M42" i="4"/>
  <c r="O41" i="4"/>
  <c r="N41" i="4"/>
  <c r="M41" i="4"/>
  <c r="O39" i="4"/>
  <c r="N39" i="4"/>
  <c r="M39" i="4"/>
  <c r="O38" i="4"/>
  <c r="N38" i="4"/>
  <c r="M38" i="4"/>
  <c r="O37" i="4"/>
  <c r="N37" i="4"/>
  <c r="M37" i="4"/>
  <c r="M34" i="4"/>
  <c r="N34" i="4"/>
  <c r="O34" i="4"/>
  <c r="M35" i="4"/>
  <c r="N35" i="4"/>
  <c r="O35" i="4"/>
  <c r="H116" i="1"/>
  <c r="H112" i="1"/>
  <c r="H104" i="1"/>
  <c r="H102" i="1"/>
  <c r="H101" i="1"/>
  <c r="H100" i="1"/>
  <c r="H97" i="1"/>
  <c r="H96" i="1"/>
  <c r="H218" i="1"/>
  <c r="H219" i="1"/>
  <c r="H220" i="1"/>
  <c r="H221" i="1"/>
  <c r="H222" i="1"/>
  <c r="H223" i="1"/>
  <c r="D97" i="1"/>
  <c r="F44" i="8"/>
  <c r="J44" i="8"/>
  <c r="M97" i="1"/>
  <c r="N97" i="1"/>
  <c r="O97" i="1"/>
  <c r="M32" i="1"/>
  <c r="M218" i="1"/>
  <c r="N218" i="1"/>
  <c r="O218" i="1"/>
  <c r="F217" i="1"/>
  <c r="F224" i="1" s="1"/>
  <c r="Q29" i="6"/>
  <c r="Q28" i="6"/>
  <c r="Q27" i="6"/>
  <c r="Q25" i="6"/>
  <c r="D23" i="9"/>
  <c r="N85" i="4"/>
  <c r="M85" i="4"/>
  <c r="M264" i="4" s="1"/>
  <c r="O85" i="4"/>
  <c r="G66" i="1"/>
  <c r="K154" i="1"/>
  <c r="K193" i="1" s="1"/>
  <c r="I154" i="1"/>
  <c r="I193" i="1" s="1"/>
  <c r="E32" i="10"/>
  <c r="G87" i="1"/>
  <c r="I87" i="1"/>
  <c r="J87" i="1"/>
  <c r="K87" i="1"/>
  <c r="G82" i="1"/>
  <c r="I82" i="1"/>
  <c r="J82" i="1"/>
  <c r="K82" i="1"/>
  <c r="G77" i="1"/>
  <c r="I77" i="1"/>
  <c r="J77" i="1"/>
  <c r="K77" i="1"/>
  <c r="G71" i="1"/>
  <c r="G61" i="1"/>
  <c r="I61" i="1"/>
  <c r="J61" i="1"/>
  <c r="K61" i="1"/>
  <c r="I56" i="1"/>
  <c r="J56" i="1"/>
  <c r="I33" i="14" s="1"/>
  <c r="K56" i="1"/>
  <c r="G45" i="1"/>
  <c r="I45" i="1"/>
  <c r="J45" i="1"/>
  <c r="K45" i="1"/>
  <c r="G40" i="1"/>
  <c r="J40" i="1"/>
  <c r="G34" i="1"/>
  <c r="I34" i="1"/>
  <c r="K34" i="1"/>
  <c r="H142" i="1"/>
  <c r="M142" i="1"/>
  <c r="N142" i="1"/>
  <c r="O142" i="1"/>
  <c r="I139" i="1"/>
  <c r="J139" i="1"/>
  <c r="K139" i="1"/>
  <c r="I135" i="1"/>
  <c r="J135" i="1"/>
  <c r="K135" i="1"/>
  <c r="I131" i="1"/>
  <c r="H36" i="14" s="1"/>
  <c r="J131" i="1"/>
  <c r="K131" i="1"/>
  <c r="F123" i="1"/>
  <c r="G123" i="1"/>
  <c r="I123" i="1"/>
  <c r="J123" i="1"/>
  <c r="K123" i="1"/>
  <c r="F119" i="1"/>
  <c r="G119" i="1"/>
  <c r="I119" i="1"/>
  <c r="J119" i="1"/>
  <c r="K119" i="1"/>
  <c r="F115" i="1"/>
  <c r="G115" i="1"/>
  <c r="F32" i="14" s="1"/>
  <c r="I115" i="1"/>
  <c r="H32" i="14" s="1"/>
  <c r="J115" i="1"/>
  <c r="K115" i="1"/>
  <c r="J32" i="14" s="1"/>
  <c r="F111" i="1"/>
  <c r="J111" i="1"/>
  <c r="F107" i="1"/>
  <c r="G107" i="1"/>
  <c r="I107" i="1"/>
  <c r="J107" i="1"/>
  <c r="K107" i="1"/>
  <c r="G103" i="1"/>
  <c r="K103" i="1"/>
  <c r="K127" i="1"/>
  <c r="J35" i="14" s="1"/>
  <c r="F127" i="1"/>
  <c r="G127" i="1"/>
  <c r="J127" i="1"/>
  <c r="I35" i="14" s="1"/>
  <c r="I59" i="9"/>
  <c r="H76" i="14" s="1"/>
  <c r="J59" i="9"/>
  <c r="I76" i="14" s="1"/>
  <c r="K59" i="9"/>
  <c r="J76" i="14" s="1"/>
  <c r="I57" i="9"/>
  <c r="H74" i="14" s="1"/>
  <c r="J57" i="9"/>
  <c r="I74" i="14" s="1"/>
  <c r="K57" i="9"/>
  <c r="J74" i="14" s="1"/>
  <c r="I55" i="9"/>
  <c r="H72" i="14" s="1"/>
  <c r="J55" i="9"/>
  <c r="I72" i="14" s="1"/>
  <c r="K55" i="9"/>
  <c r="J72" i="14" s="1"/>
  <c r="I53" i="9"/>
  <c r="H71" i="14" s="1"/>
  <c r="J53" i="9"/>
  <c r="I71" i="14" s="1"/>
  <c r="K53" i="9"/>
  <c r="J71" i="14" s="1"/>
  <c r="I51" i="9"/>
  <c r="H68" i="14" s="1"/>
  <c r="J51" i="9"/>
  <c r="I68" i="14" s="1"/>
  <c r="K51" i="9"/>
  <c r="J68" i="14" s="1"/>
  <c r="I49" i="9"/>
  <c r="H67" i="14" s="1"/>
  <c r="J49" i="9"/>
  <c r="I67" i="14" s="1"/>
  <c r="K49" i="9"/>
  <c r="J67" i="14" s="1"/>
  <c r="I47" i="9"/>
  <c r="H64" i="14" s="1"/>
  <c r="J47" i="9"/>
  <c r="I64" i="14" s="1"/>
  <c r="K47" i="9"/>
  <c r="J64" i="14" s="1"/>
  <c r="I45" i="9"/>
  <c r="H63" i="14" s="1"/>
  <c r="J45" i="9"/>
  <c r="I63" i="14" s="1"/>
  <c r="K45" i="9"/>
  <c r="J63" i="14" s="1"/>
  <c r="I43" i="9"/>
  <c r="H61" i="14" s="1"/>
  <c r="J43" i="9"/>
  <c r="I61" i="14" s="1"/>
  <c r="K43" i="9"/>
  <c r="J61" i="14" s="1"/>
  <c r="I40" i="9"/>
  <c r="I74" i="9" s="1"/>
  <c r="J40" i="9"/>
  <c r="J74" i="9" s="1"/>
  <c r="K40" i="9"/>
  <c r="K74" i="9" s="1"/>
  <c r="I41" i="9"/>
  <c r="I73" i="9" s="1"/>
  <c r="J41" i="9"/>
  <c r="J73" i="9" s="1"/>
  <c r="K41" i="9"/>
  <c r="K73" i="9" s="1"/>
  <c r="I35" i="9"/>
  <c r="J35" i="9"/>
  <c r="K35" i="9"/>
  <c r="O60" i="9"/>
  <c r="O59" i="9" s="1"/>
  <c r="N60" i="9"/>
  <c r="N59" i="9" s="1"/>
  <c r="M60" i="9"/>
  <c r="M59" i="9" s="1"/>
  <c r="H60" i="9"/>
  <c r="H59" i="9" s="1"/>
  <c r="O58" i="9"/>
  <c r="O57" i="9" s="1"/>
  <c r="N58" i="9"/>
  <c r="N57" i="9" s="1"/>
  <c r="M58" i="9"/>
  <c r="M57" i="9" s="1"/>
  <c r="H58" i="9"/>
  <c r="H57" i="9" s="1"/>
  <c r="O56" i="9"/>
  <c r="O55" i="9" s="1"/>
  <c r="N56" i="9"/>
  <c r="N55" i="9" s="1"/>
  <c r="M56" i="9"/>
  <c r="M55" i="9" s="1"/>
  <c r="H56" i="9"/>
  <c r="H55" i="9" s="1"/>
  <c r="O54" i="9"/>
  <c r="O53" i="9" s="1"/>
  <c r="N54" i="9"/>
  <c r="N53" i="9" s="1"/>
  <c r="M54" i="9"/>
  <c r="H54" i="9"/>
  <c r="H53" i="9" s="1"/>
  <c r="O52" i="9"/>
  <c r="N52" i="9"/>
  <c r="N51" i="9" s="1"/>
  <c r="M52" i="9"/>
  <c r="M51" i="9" s="1"/>
  <c r="H52" i="9"/>
  <c r="H51" i="9" s="1"/>
  <c r="O50" i="9"/>
  <c r="O49" i="9" s="1"/>
  <c r="N50" i="9"/>
  <c r="N49" i="9" s="1"/>
  <c r="M50" i="9"/>
  <c r="M49" i="9" s="1"/>
  <c r="H50" i="9"/>
  <c r="O48" i="9"/>
  <c r="O47" i="9" s="1"/>
  <c r="N48" i="9"/>
  <c r="N47" i="9" s="1"/>
  <c r="M48" i="9"/>
  <c r="M47" i="9" s="1"/>
  <c r="H48" i="9"/>
  <c r="H47" i="9" s="1"/>
  <c r="O46" i="9"/>
  <c r="O45" i="9" s="1"/>
  <c r="N46" i="9"/>
  <c r="N45" i="9" s="1"/>
  <c r="M46" i="9"/>
  <c r="M45" i="9" s="1"/>
  <c r="H46" i="9"/>
  <c r="H45" i="9" s="1"/>
  <c r="O44" i="9"/>
  <c r="O63" i="9" s="1"/>
  <c r="O61" i="9" s="1"/>
  <c r="N44" i="9"/>
  <c r="M44" i="9"/>
  <c r="H44" i="9"/>
  <c r="H43" i="9" s="1"/>
  <c r="O37" i="9"/>
  <c r="O41" i="9" s="1"/>
  <c r="N37" i="9"/>
  <c r="N41" i="9" s="1"/>
  <c r="M37" i="9"/>
  <c r="H37" i="9"/>
  <c r="H41" i="9" s="1"/>
  <c r="O36" i="9"/>
  <c r="O40" i="9" s="1"/>
  <c r="O74" i="9" s="1"/>
  <c r="N36" i="9"/>
  <c r="N40" i="9" s="1"/>
  <c r="N74" i="9" s="1"/>
  <c r="M36" i="9"/>
  <c r="M40" i="9" s="1"/>
  <c r="M74" i="9" s="1"/>
  <c r="H36" i="9"/>
  <c r="H40" i="9" s="1"/>
  <c r="I33" i="9"/>
  <c r="I75" i="9" s="1"/>
  <c r="H75" i="9" s="1"/>
  <c r="J33" i="9"/>
  <c r="J75" i="9" s="1"/>
  <c r="K33" i="9"/>
  <c r="K75" i="9" s="1"/>
  <c r="O29" i="9"/>
  <c r="O32" i="9" s="1"/>
  <c r="N29" i="9"/>
  <c r="M29" i="9"/>
  <c r="M32" i="9" s="1"/>
  <c r="H29" i="9"/>
  <c r="H28" i="9" s="1"/>
  <c r="O27" i="9"/>
  <c r="N27" i="9"/>
  <c r="M27" i="9"/>
  <c r="M26" i="9" s="1"/>
  <c r="H27" i="9"/>
  <c r="H33" i="9" s="1"/>
  <c r="H26" i="9"/>
  <c r="O19" i="9"/>
  <c r="O18" i="9" s="1"/>
  <c r="N19" i="9"/>
  <c r="N18" i="9" s="1"/>
  <c r="M19" i="9"/>
  <c r="M18" i="9" s="1"/>
  <c r="H19" i="9"/>
  <c r="H18" i="9" s="1"/>
  <c r="O17" i="9"/>
  <c r="N17" i="9"/>
  <c r="M17" i="9"/>
  <c r="H17" i="9"/>
  <c r="I18" i="9"/>
  <c r="H40" i="14" s="1"/>
  <c r="J18" i="9"/>
  <c r="I40" i="14" s="1"/>
  <c r="K18" i="9"/>
  <c r="J40" i="14" s="1"/>
  <c r="I16" i="9"/>
  <c r="J16" i="9"/>
  <c r="K16" i="9"/>
  <c r="H15" i="9"/>
  <c r="M15" i="9"/>
  <c r="N15" i="9"/>
  <c r="O15" i="9"/>
  <c r="I30" i="8"/>
  <c r="J30" i="8"/>
  <c r="K30" i="8"/>
  <c r="I36" i="8"/>
  <c r="I44" i="8" s="1"/>
  <c r="J36" i="8"/>
  <c r="K36" i="8"/>
  <c r="O38" i="8"/>
  <c r="N38" i="8"/>
  <c r="M38" i="8"/>
  <c r="O35" i="8"/>
  <c r="O36" i="8" s="1"/>
  <c r="N35" i="8"/>
  <c r="N36" i="8" s="1"/>
  <c r="M35" i="8"/>
  <c r="H35" i="8"/>
  <c r="H36" i="8" s="1"/>
  <c r="O29" i="8"/>
  <c r="O30" i="8" s="1"/>
  <c r="N29" i="8"/>
  <c r="N30" i="8" s="1"/>
  <c r="M29" i="8"/>
  <c r="H29" i="8"/>
  <c r="H30" i="8" s="1"/>
  <c r="H26" i="8"/>
  <c r="H24" i="8" s="1"/>
  <c r="M26" i="8"/>
  <c r="N26" i="8"/>
  <c r="O26" i="8"/>
  <c r="O25" i="8"/>
  <c r="N25" i="8"/>
  <c r="N24" i="8" s="1"/>
  <c r="M25" i="8"/>
  <c r="H25" i="8"/>
  <c r="G50" i="7"/>
  <c r="I50" i="7"/>
  <c r="J50" i="7"/>
  <c r="K50" i="7"/>
  <c r="I107" i="7"/>
  <c r="H32" i="10" s="1"/>
  <c r="J107" i="7"/>
  <c r="K107" i="7"/>
  <c r="I113" i="7"/>
  <c r="J113" i="7"/>
  <c r="K113" i="7"/>
  <c r="O52" i="7"/>
  <c r="O54" i="7" s="1"/>
  <c r="H58" i="7"/>
  <c r="M58" i="7"/>
  <c r="N58" i="7"/>
  <c r="O58" i="7"/>
  <c r="H59" i="7"/>
  <c r="M59" i="7"/>
  <c r="N59" i="7"/>
  <c r="O59" i="7"/>
  <c r="H60" i="7"/>
  <c r="M60" i="7"/>
  <c r="N60" i="7"/>
  <c r="O60" i="7"/>
  <c r="H61" i="7"/>
  <c r="M61" i="7"/>
  <c r="N61" i="7"/>
  <c r="O61" i="7"/>
  <c r="H62" i="7"/>
  <c r="M62" i="7"/>
  <c r="N62" i="7"/>
  <c r="O62" i="7"/>
  <c r="H63" i="7"/>
  <c r="M63" i="7"/>
  <c r="N63" i="7"/>
  <c r="O63" i="7"/>
  <c r="H65" i="7"/>
  <c r="M65" i="7"/>
  <c r="N65" i="7"/>
  <c r="O65" i="7"/>
  <c r="H72" i="7"/>
  <c r="M72" i="7"/>
  <c r="N72" i="7"/>
  <c r="O72" i="7"/>
  <c r="H73" i="7"/>
  <c r="M73" i="7"/>
  <c r="N73" i="7"/>
  <c r="O73" i="7"/>
  <c r="H75" i="7"/>
  <c r="M75" i="7"/>
  <c r="N75" i="7"/>
  <c r="O75" i="7"/>
  <c r="H76" i="7"/>
  <c r="M76" i="7"/>
  <c r="N76" i="7"/>
  <c r="O76" i="7"/>
  <c r="H77" i="7"/>
  <c r="M77" i="7"/>
  <c r="N77" i="7"/>
  <c r="O77" i="7"/>
  <c r="H78" i="7"/>
  <c r="M78" i="7"/>
  <c r="N78" i="7"/>
  <c r="O78" i="7"/>
  <c r="H79" i="7"/>
  <c r="M79" i="7"/>
  <c r="N79" i="7"/>
  <c r="O79" i="7"/>
  <c r="H80" i="7"/>
  <c r="M80" i="7"/>
  <c r="N80" i="7"/>
  <c r="O80" i="7"/>
  <c r="H81" i="7"/>
  <c r="M81" i="7"/>
  <c r="N81" i="7"/>
  <c r="O81" i="7"/>
  <c r="H82" i="7"/>
  <c r="M82" i="7"/>
  <c r="N82" i="7"/>
  <c r="O82" i="7"/>
  <c r="H83" i="7"/>
  <c r="M83" i="7"/>
  <c r="N83" i="7"/>
  <c r="O83" i="7"/>
  <c r="H84" i="7"/>
  <c r="M84" i="7"/>
  <c r="N84" i="7"/>
  <c r="O84" i="7"/>
  <c r="H85" i="7"/>
  <c r="M85" i="7"/>
  <c r="N85" i="7"/>
  <c r="O85" i="7"/>
  <c r="H86" i="7"/>
  <c r="M86" i="7"/>
  <c r="N86" i="7"/>
  <c r="O86" i="7"/>
  <c r="H87" i="7"/>
  <c r="M87" i="7"/>
  <c r="N87" i="7"/>
  <c r="O87" i="7"/>
  <c r="H88" i="7"/>
  <c r="M88" i="7"/>
  <c r="N88" i="7"/>
  <c r="O88" i="7"/>
  <c r="H89" i="7"/>
  <c r="M89" i="7"/>
  <c r="N89" i="7"/>
  <c r="O89" i="7"/>
  <c r="H90" i="7"/>
  <c r="M90" i="7"/>
  <c r="N90" i="7"/>
  <c r="O90" i="7"/>
  <c r="H93" i="7"/>
  <c r="M93" i="7"/>
  <c r="N93" i="7"/>
  <c r="O93" i="7"/>
  <c r="H94" i="7"/>
  <c r="M94" i="7"/>
  <c r="N94" i="7"/>
  <c r="O94" i="7"/>
  <c r="H95" i="7"/>
  <c r="M95" i="7"/>
  <c r="N95" i="7"/>
  <c r="O95" i="7"/>
  <c r="H96" i="7"/>
  <c r="M96" i="7"/>
  <c r="N96" i="7"/>
  <c r="O96" i="7"/>
  <c r="H97" i="7"/>
  <c r="M97" i="7"/>
  <c r="N97" i="7"/>
  <c r="O97" i="7"/>
  <c r="H98" i="7"/>
  <c r="M98" i="7"/>
  <c r="N98" i="7"/>
  <c r="O98" i="7"/>
  <c r="H99" i="7"/>
  <c r="M99" i="7"/>
  <c r="N99" i="7"/>
  <c r="O99" i="7"/>
  <c r="H100" i="7"/>
  <c r="M100" i="7"/>
  <c r="N100" i="7"/>
  <c r="O100" i="7"/>
  <c r="H101" i="7"/>
  <c r="M101" i="7"/>
  <c r="N101" i="7"/>
  <c r="O101" i="7"/>
  <c r="H102" i="7"/>
  <c r="M102" i="7"/>
  <c r="N102" i="7"/>
  <c r="O102" i="7"/>
  <c r="H103" i="7"/>
  <c r="M103" i="7"/>
  <c r="N103" i="7"/>
  <c r="O103" i="7"/>
  <c r="H104" i="7"/>
  <c r="G86" i="14" s="1"/>
  <c r="M104" i="7"/>
  <c r="N104" i="7"/>
  <c r="O104" i="7"/>
  <c r="H105" i="7"/>
  <c r="M105" i="7"/>
  <c r="N105" i="7"/>
  <c r="O105" i="7"/>
  <c r="H106" i="7"/>
  <c r="M106" i="7"/>
  <c r="N106" i="7"/>
  <c r="O106" i="7"/>
  <c r="H109" i="7"/>
  <c r="M109" i="7"/>
  <c r="N109" i="7"/>
  <c r="O109" i="7"/>
  <c r="H110" i="7"/>
  <c r="M110" i="7"/>
  <c r="N110" i="7"/>
  <c r="O110" i="7"/>
  <c r="H111" i="7"/>
  <c r="M111" i="7"/>
  <c r="N111" i="7"/>
  <c r="O111" i="7"/>
  <c r="H112" i="7"/>
  <c r="M112" i="7"/>
  <c r="N112" i="7"/>
  <c r="O112" i="7"/>
  <c r="O49" i="7"/>
  <c r="N49" i="7"/>
  <c r="M49" i="7"/>
  <c r="H49" i="7"/>
  <c r="O48" i="7"/>
  <c r="N48" i="7"/>
  <c r="M48" i="7"/>
  <c r="H48" i="7"/>
  <c r="O47" i="7"/>
  <c r="N47" i="7"/>
  <c r="M47" i="7"/>
  <c r="H47" i="7"/>
  <c r="O46" i="7"/>
  <c r="N36" i="14" s="1"/>
  <c r="N46" i="7"/>
  <c r="M46" i="7"/>
  <c r="H46" i="7"/>
  <c r="O45" i="7"/>
  <c r="N45" i="7"/>
  <c r="M45" i="7"/>
  <c r="H45" i="7"/>
  <c r="O44" i="7"/>
  <c r="N44" i="7"/>
  <c r="M44" i="7"/>
  <c r="H44" i="7"/>
  <c r="O43" i="7"/>
  <c r="N43" i="7"/>
  <c r="M43" i="7"/>
  <c r="H43" i="7"/>
  <c r="O42" i="7"/>
  <c r="N42" i="7"/>
  <c r="M42" i="7"/>
  <c r="H42" i="7"/>
  <c r="O41" i="7"/>
  <c r="N41" i="7"/>
  <c r="M41" i="7"/>
  <c r="H41" i="7"/>
  <c r="O40" i="7"/>
  <c r="N40" i="7"/>
  <c r="M40" i="7"/>
  <c r="H40" i="7"/>
  <c r="O39" i="7"/>
  <c r="N39" i="7"/>
  <c r="N50" i="7" s="1"/>
  <c r="M39" i="7"/>
  <c r="H39" i="7"/>
  <c r="I37" i="7"/>
  <c r="J37" i="7"/>
  <c r="K37" i="7"/>
  <c r="H27" i="7"/>
  <c r="M27" i="7"/>
  <c r="N27" i="7"/>
  <c r="O27" i="7"/>
  <c r="H28" i="7"/>
  <c r="M28" i="7"/>
  <c r="N28" i="7"/>
  <c r="O28" i="7"/>
  <c r="H29" i="7"/>
  <c r="M29" i="7"/>
  <c r="N29" i="7"/>
  <c r="O29" i="7"/>
  <c r="H30" i="7"/>
  <c r="M30" i="7"/>
  <c r="N30" i="7"/>
  <c r="O30" i="7"/>
  <c r="H32" i="7"/>
  <c r="M32" i="7"/>
  <c r="N32" i="7"/>
  <c r="O32" i="7"/>
  <c r="H33" i="7"/>
  <c r="M33" i="7"/>
  <c r="N33" i="7"/>
  <c r="O33" i="7"/>
  <c r="H34" i="7"/>
  <c r="M34" i="7"/>
  <c r="N34" i="7"/>
  <c r="O34" i="7"/>
  <c r="H35" i="7"/>
  <c r="M35" i="7"/>
  <c r="N35" i="7"/>
  <c r="O35" i="7"/>
  <c r="H36" i="7"/>
  <c r="M36" i="7"/>
  <c r="N36" i="7"/>
  <c r="O36" i="7"/>
  <c r="O26" i="7"/>
  <c r="N26" i="7"/>
  <c r="M26" i="7"/>
  <c r="H26" i="7"/>
  <c r="I26" i="6"/>
  <c r="J26" i="6"/>
  <c r="K26" i="6"/>
  <c r="I23" i="6"/>
  <c r="J23" i="6"/>
  <c r="J27" i="6" s="1"/>
  <c r="K23" i="6"/>
  <c r="O25" i="6"/>
  <c r="O26" i="6" s="1"/>
  <c r="N25" i="6"/>
  <c r="N26" i="6" s="1"/>
  <c r="M25" i="6"/>
  <c r="M26" i="6" s="1"/>
  <c r="H25" i="6"/>
  <c r="H26" i="6" s="1"/>
  <c r="O22" i="6"/>
  <c r="O23" i="6" s="1"/>
  <c r="N22" i="6"/>
  <c r="N23" i="6" s="1"/>
  <c r="M22" i="6"/>
  <c r="H23" i="6"/>
  <c r="H30" i="3"/>
  <c r="M30" i="3"/>
  <c r="N30" i="3"/>
  <c r="O30" i="3"/>
  <c r="H31" i="3"/>
  <c r="M31" i="3"/>
  <c r="N31" i="3"/>
  <c r="O31" i="3"/>
  <c r="H32" i="3"/>
  <c r="M32" i="3"/>
  <c r="N32" i="3"/>
  <c r="O32" i="3"/>
  <c r="H33" i="3"/>
  <c r="G53" i="14" s="1"/>
  <c r="M33" i="3"/>
  <c r="N33" i="3"/>
  <c r="O33" i="3"/>
  <c r="H34" i="3"/>
  <c r="G54" i="14" s="1"/>
  <c r="M34" i="3"/>
  <c r="N34" i="3"/>
  <c r="O34" i="3"/>
  <c r="H35" i="3"/>
  <c r="M35" i="3"/>
  <c r="N35" i="3"/>
  <c r="O35" i="3"/>
  <c r="H36" i="3"/>
  <c r="M36" i="3"/>
  <c r="N36" i="3"/>
  <c r="O36" i="3"/>
  <c r="M37" i="3"/>
  <c r="N37" i="3"/>
  <c r="M57" i="14" s="1"/>
  <c r="O37" i="3"/>
  <c r="H38" i="3"/>
  <c r="M38" i="3"/>
  <c r="L58" i="14" s="1"/>
  <c r="N38" i="3"/>
  <c r="M58" i="14" s="1"/>
  <c r="O38" i="3"/>
  <c r="H40" i="3"/>
  <c r="M40" i="3"/>
  <c r="N40" i="3"/>
  <c r="O40" i="3"/>
  <c r="H41" i="3"/>
  <c r="M41" i="3"/>
  <c r="N41" i="3"/>
  <c r="O41" i="3"/>
  <c r="H43" i="3"/>
  <c r="M43" i="3"/>
  <c r="N43" i="3"/>
  <c r="O43" i="3"/>
  <c r="H44" i="3"/>
  <c r="M44" i="3"/>
  <c r="N44" i="3"/>
  <c r="O44" i="3"/>
  <c r="H45" i="3"/>
  <c r="M45" i="3"/>
  <c r="N45" i="3"/>
  <c r="O45" i="3"/>
  <c r="H46" i="3"/>
  <c r="M46" i="3"/>
  <c r="N46" i="3"/>
  <c r="M66" i="14" s="1"/>
  <c r="O46" i="3"/>
  <c r="H47" i="3"/>
  <c r="M47" i="3"/>
  <c r="N47" i="3"/>
  <c r="O47" i="3"/>
  <c r="H48" i="3"/>
  <c r="M48" i="3"/>
  <c r="N48" i="3"/>
  <c r="O48" i="3"/>
  <c r="H49" i="3"/>
  <c r="M49" i="3"/>
  <c r="N49" i="3"/>
  <c r="M69" i="14" s="1"/>
  <c r="O49" i="3"/>
  <c r="H50" i="3"/>
  <c r="M50" i="3"/>
  <c r="N50" i="3"/>
  <c r="M70" i="14" s="1"/>
  <c r="O50" i="3"/>
  <c r="H51" i="3"/>
  <c r="M51" i="3"/>
  <c r="N51" i="3"/>
  <c r="O51" i="3"/>
  <c r="H52" i="3"/>
  <c r="M52" i="3"/>
  <c r="N52" i="3"/>
  <c r="O52" i="3"/>
  <c r="H53" i="3"/>
  <c r="M53" i="3"/>
  <c r="N53" i="3"/>
  <c r="O53" i="3"/>
  <c r="H54" i="3"/>
  <c r="M54" i="3"/>
  <c r="N54" i="3"/>
  <c r="O54" i="3"/>
  <c r="H55" i="3"/>
  <c r="M55" i="3"/>
  <c r="N55" i="3"/>
  <c r="O55" i="3"/>
  <c r="H56" i="3"/>
  <c r="M56" i="3"/>
  <c r="N56" i="3"/>
  <c r="O56" i="3"/>
  <c r="H57" i="3"/>
  <c r="M57" i="3"/>
  <c r="N57" i="3"/>
  <c r="O57" i="3"/>
  <c r="H58" i="3"/>
  <c r="M58" i="3"/>
  <c r="N58" i="3"/>
  <c r="O58" i="3"/>
  <c r="H59" i="3"/>
  <c r="M59" i="3"/>
  <c r="N59" i="3"/>
  <c r="O59" i="3"/>
  <c r="G60" i="3"/>
  <c r="K60" i="3"/>
  <c r="H21" i="3"/>
  <c r="M21" i="3"/>
  <c r="N21" i="3"/>
  <c r="O21" i="3"/>
  <c r="H22" i="3"/>
  <c r="M22" i="3"/>
  <c r="M20" i="3" s="1"/>
  <c r="N22" i="3"/>
  <c r="O22" i="3"/>
  <c r="H23" i="3"/>
  <c r="M23" i="3"/>
  <c r="N23" i="3"/>
  <c r="O23" i="3"/>
  <c r="H24" i="3"/>
  <c r="G44" i="14" s="1"/>
  <c r="M24" i="3"/>
  <c r="N24" i="3"/>
  <c r="O24" i="3"/>
  <c r="H25" i="3"/>
  <c r="M25" i="3"/>
  <c r="N25" i="3"/>
  <c r="O25" i="3"/>
  <c r="H26" i="3"/>
  <c r="M26" i="3"/>
  <c r="N26" i="3"/>
  <c r="O26" i="3"/>
  <c r="H27" i="3"/>
  <c r="M27" i="3"/>
  <c r="N27" i="3"/>
  <c r="O27" i="3"/>
  <c r="N47" i="14" s="1"/>
  <c r="H28" i="3"/>
  <c r="M28" i="3"/>
  <c r="N28" i="3"/>
  <c r="O28" i="3"/>
  <c r="H29" i="3"/>
  <c r="M29" i="3"/>
  <c r="N29" i="3"/>
  <c r="M49" i="14" s="1"/>
  <c r="O29" i="3"/>
  <c r="I124" i="2"/>
  <c r="I132" i="2" s="1"/>
  <c r="H33" i="10" s="1"/>
  <c r="J124" i="2"/>
  <c r="J132" i="2" s="1"/>
  <c r="K124" i="2"/>
  <c r="K132" i="2" s="1"/>
  <c r="H126" i="2"/>
  <c r="H127" i="2"/>
  <c r="H128" i="2"/>
  <c r="H129" i="2"/>
  <c r="H130" i="2"/>
  <c r="I135" i="2"/>
  <c r="J135" i="2"/>
  <c r="K135" i="2"/>
  <c r="I136" i="2"/>
  <c r="J136" i="2"/>
  <c r="K136" i="2"/>
  <c r="H136" i="2" s="1"/>
  <c r="I137" i="2"/>
  <c r="H137" i="2" s="1"/>
  <c r="J137" i="2"/>
  <c r="K137" i="2"/>
  <c r="I138" i="2"/>
  <c r="H138" i="2" s="1"/>
  <c r="J138" i="2"/>
  <c r="K138" i="2"/>
  <c r="I139" i="2"/>
  <c r="J139" i="2"/>
  <c r="K139" i="2"/>
  <c r="I140" i="2"/>
  <c r="J140" i="2"/>
  <c r="K140" i="2"/>
  <c r="H140" i="2" s="1"/>
  <c r="I141" i="2"/>
  <c r="J141" i="2"/>
  <c r="K141" i="2"/>
  <c r="I142" i="2"/>
  <c r="J142" i="2"/>
  <c r="K142" i="2"/>
  <c r="I143" i="2"/>
  <c r="J143" i="2"/>
  <c r="K143" i="2"/>
  <c r="I144" i="2"/>
  <c r="J144" i="2"/>
  <c r="K144" i="2"/>
  <c r="I145" i="2"/>
  <c r="J145" i="2"/>
  <c r="K145" i="2"/>
  <c r="I146" i="2"/>
  <c r="J146" i="2"/>
  <c r="K146" i="2"/>
  <c r="I147" i="2"/>
  <c r="J147" i="2"/>
  <c r="M147" i="2"/>
  <c r="I148" i="2"/>
  <c r="J148" i="2"/>
  <c r="I149" i="2"/>
  <c r="J149" i="2"/>
  <c r="K149" i="2"/>
  <c r="I150" i="2"/>
  <c r="J150" i="2"/>
  <c r="K150" i="2"/>
  <c r="I151" i="2"/>
  <c r="J151" i="2"/>
  <c r="K151" i="2"/>
  <c r="I152" i="2"/>
  <c r="J152" i="2"/>
  <c r="K152" i="2"/>
  <c r="I153" i="2"/>
  <c r="H153" i="2" s="1"/>
  <c r="J153" i="2"/>
  <c r="K153" i="2"/>
  <c r="I154" i="2"/>
  <c r="J154" i="2"/>
  <c r="N120" i="2"/>
  <c r="M120" i="2"/>
  <c r="N118" i="2"/>
  <c r="M118" i="2"/>
  <c r="N116" i="2"/>
  <c r="M116" i="2"/>
  <c r="N112" i="2"/>
  <c r="M112" i="2"/>
  <c r="N110" i="2"/>
  <c r="M110" i="2"/>
  <c r="N108" i="2"/>
  <c r="M108" i="2"/>
  <c r="N106" i="2"/>
  <c r="M106" i="2"/>
  <c r="N102" i="2"/>
  <c r="M102" i="2"/>
  <c r="N100" i="2"/>
  <c r="M100" i="2"/>
  <c r="J122" i="2"/>
  <c r="I31" i="10" s="1"/>
  <c r="K98" i="2"/>
  <c r="N98" i="2"/>
  <c r="O98" i="2"/>
  <c r="K100" i="2"/>
  <c r="H100" i="2" s="1"/>
  <c r="K102" i="2"/>
  <c r="H102" i="2" s="1"/>
  <c r="K104" i="2"/>
  <c r="H104" i="2" s="1"/>
  <c r="K106" i="2"/>
  <c r="H106" i="2"/>
  <c r="K108" i="2"/>
  <c r="H108" i="2" s="1"/>
  <c r="K110" i="2"/>
  <c r="H110" i="2" s="1"/>
  <c r="K112" i="2"/>
  <c r="H112" i="2" s="1"/>
  <c r="K114" i="2"/>
  <c r="H114" i="2" s="1"/>
  <c r="K116" i="2"/>
  <c r="H116" i="2" s="1"/>
  <c r="K118" i="2"/>
  <c r="H118" i="2" s="1"/>
  <c r="K120" i="2"/>
  <c r="H120" i="2" s="1"/>
  <c r="I122" i="2"/>
  <c r="N92" i="2"/>
  <c r="M42" i="14" s="1"/>
  <c r="I92" i="2"/>
  <c r="H42" i="14" s="1"/>
  <c r="G42" i="14" s="1"/>
  <c r="J92" i="2"/>
  <c r="K92" i="2"/>
  <c r="H93" i="2"/>
  <c r="L93" i="2"/>
  <c r="H94" i="2"/>
  <c r="H95" i="2"/>
  <c r="O88" i="2"/>
  <c r="O148" i="2" s="1"/>
  <c r="K88" i="2"/>
  <c r="N86" i="2"/>
  <c r="M86" i="2"/>
  <c r="K86" i="2"/>
  <c r="H86" i="2" s="1"/>
  <c r="O86" i="2"/>
  <c r="K78" i="2"/>
  <c r="H79" i="2"/>
  <c r="L79" i="2"/>
  <c r="H80" i="2"/>
  <c r="M80" i="2"/>
  <c r="L80" i="2" s="1"/>
  <c r="N80" i="2"/>
  <c r="O80" i="2"/>
  <c r="H81" i="2"/>
  <c r="N81" i="2"/>
  <c r="O81" i="2"/>
  <c r="H83" i="2"/>
  <c r="L83" i="2"/>
  <c r="H84" i="2"/>
  <c r="M84" i="2"/>
  <c r="N84" i="2"/>
  <c r="O84" i="2"/>
  <c r="H85" i="2"/>
  <c r="N85" i="2"/>
  <c r="O85" i="2"/>
  <c r="H63" i="2"/>
  <c r="L63" i="2"/>
  <c r="H64" i="2"/>
  <c r="M64" i="2"/>
  <c r="N64" i="2"/>
  <c r="O64" i="2"/>
  <c r="H65" i="2"/>
  <c r="M65" i="2" s="1"/>
  <c r="L65" i="2" s="1"/>
  <c r="N65" i="2"/>
  <c r="O65" i="2"/>
  <c r="H67" i="2"/>
  <c r="L67" i="2"/>
  <c r="H68" i="2"/>
  <c r="M68" i="2"/>
  <c r="N68" i="2"/>
  <c r="O68" i="2"/>
  <c r="H69" i="2"/>
  <c r="M69" i="2" s="1"/>
  <c r="N69" i="2"/>
  <c r="O69" i="2"/>
  <c r="H71" i="2"/>
  <c r="L71" i="2"/>
  <c r="H72" i="2"/>
  <c r="M72" i="2"/>
  <c r="N72" i="2"/>
  <c r="O72" i="2"/>
  <c r="H73" i="2"/>
  <c r="N73" i="2"/>
  <c r="O73" i="2"/>
  <c r="K74" i="2"/>
  <c r="H75" i="2"/>
  <c r="L75" i="2"/>
  <c r="H76" i="2"/>
  <c r="H74" i="2" s="1"/>
  <c r="M76" i="2"/>
  <c r="N76" i="2"/>
  <c r="O76" i="2"/>
  <c r="H77" i="2"/>
  <c r="M77" i="2" s="1"/>
  <c r="O77" i="2"/>
  <c r="H59" i="2"/>
  <c r="L59" i="2"/>
  <c r="H60" i="2"/>
  <c r="M60" i="2"/>
  <c r="N60" i="2"/>
  <c r="O60" i="2"/>
  <c r="H61" i="2"/>
  <c r="K54" i="2"/>
  <c r="H55" i="2"/>
  <c r="L55" i="2"/>
  <c r="H56" i="2"/>
  <c r="M56" i="2"/>
  <c r="N56" i="2"/>
  <c r="O56" i="2"/>
  <c r="H57" i="2"/>
  <c r="M57" i="2" s="1"/>
  <c r="N57" i="2"/>
  <c r="O57" i="2"/>
  <c r="H51" i="2"/>
  <c r="L51" i="2"/>
  <c r="H52" i="2"/>
  <c r="M52" i="2"/>
  <c r="L52" i="2" s="1"/>
  <c r="N52" i="2"/>
  <c r="O52" i="2"/>
  <c r="H53" i="2"/>
  <c r="M53" i="2" s="1"/>
  <c r="N53" i="2"/>
  <c r="O53" i="2"/>
  <c r="N48" i="2"/>
  <c r="O48" i="2"/>
  <c r="N49" i="2"/>
  <c r="O49" i="2"/>
  <c r="M48" i="2"/>
  <c r="K46" i="2"/>
  <c r="H47" i="2"/>
  <c r="L47" i="2"/>
  <c r="H48" i="2"/>
  <c r="H49" i="2"/>
  <c r="M49" i="2" s="1"/>
  <c r="O30" i="2"/>
  <c r="O135" i="2" s="1"/>
  <c r="N30" i="2"/>
  <c r="N135" i="2" s="1"/>
  <c r="M30" i="2"/>
  <c r="M135" i="2" s="1"/>
  <c r="H30" i="2"/>
  <c r="F28" i="2"/>
  <c r="G28" i="2"/>
  <c r="I28" i="2"/>
  <c r="I90" i="2" s="1"/>
  <c r="J28" i="2"/>
  <c r="J90" i="2" s="1"/>
  <c r="K28" i="2"/>
  <c r="M37" i="2"/>
  <c r="M142" i="2" s="1"/>
  <c r="N37" i="2"/>
  <c r="N142" i="2" s="1"/>
  <c r="O37" i="2"/>
  <c r="O142" i="2" s="1"/>
  <c r="M38" i="2"/>
  <c r="M143" i="2" s="1"/>
  <c r="N38" i="2"/>
  <c r="N143" i="2" s="1"/>
  <c r="O38" i="2"/>
  <c r="O143" i="2" s="1"/>
  <c r="M39" i="2"/>
  <c r="N39" i="2"/>
  <c r="N144" i="2" s="1"/>
  <c r="O39" i="2"/>
  <c r="O144" i="2" s="1"/>
  <c r="M40" i="2"/>
  <c r="M145" i="2" s="1"/>
  <c r="N40" i="2"/>
  <c r="N145" i="2" s="1"/>
  <c r="O40" i="2"/>
  <c r="O145" i="2" s="1"/>
  <c r="M41" i="2"/>
  <c r="N41" i="2"/>
  <c r="O41" i="2"/>
  <c r="M42" i="2"/>
  <c r="N42" i="2"/>
  <c r="N150" i="2" s="1"/>
  <c r="O42" i="2"/>
  <c r="M43" i="2"/>
  <c r="N43" i="2"/>
  <c r="N151" i="2" s="1"/>
  <c r="O43" i="2"/>
  <c r="O151" i="2" s="1"/>
  <c r="M44" i="2"/>
  <c r="N44" i="2"/>
  <c r="O44" i="2"/>
  <c r="M45" i="2"/>
  <c r="N45" i="2"/>
  <c r="O45" i="2"/>
  <c r="M31" i="2"/>
  <c r="N31" i="2"/>
  <c r="N136" i="2" s="1"/>
  <c r="O31" i="2"/>
  <c r="O136" i="2" s="1"/>
  <c r="M32" i="2"/>
  <c r="N32" i="2"/>
  <c r="N137" i="2" s="1"/>
  <c r="O32" i="2"/>
  <c r="O137" i="2" s="1"/>
  <c r="M33" i="2"/>
  <c r="M138" i="2" s="1"/>
  <c r="N33" i="2"/>
  <c r="N138" i="2" s="1"/>
  <c r="O33" i="2"/>
  <c r="O138" i="2" s="1"/>
  <c r="M34" i="2"/>
  <c r="N34" i="2"/>
  <c r="N139" i="2" s="1"/>
  <c r="O34" i="2"/>
  <c r="O139" i="2" s="1"/>
  <c r="M35" i="2"/>
  <c r="N35" i="2"/>
  <c r="N140" i="2" s="1"/>
  <c r="O35" i="2"/>
  <c r="O140" i="2" s="1"/>
  <c r="M36" i="2"/>
  <c r="M141" i="2" s="1"/>
  <c r="N36" i="2"/>
  <c r="N141" i="2" s="1"/>
  <c r="O36" i="2"/>
  <c r="O141" i="2" s="1"/>
  <c r="I225" i="1"/>
  <c r="J225" i="1"/>
  <c r="K225" i="1"/>
  <c r="M219" i="1"/>
  <c r="M228" i="1" s="1"/>
  <c r="N219" i="1"/>
  <c r="N228" i="1" s="1"/>
  <c r="O219" i="1"/>
  <c r="O228" i="1" s="1"/>
  <c r="M220" i="1"/>
  <c r="N220" i="1"/>
  <c r="O220" i="1"/>
  <c r="M221" i="1"/>
  <c r="N221" i="1"/>
  <c r="O221" i="1"/>
  <c r="M222" i="1"/>
  <c r="N222" i="1"/>
  <c r="O222" i="1"/>
  <c r="M223" i="1"/>
  <c r="N223" i="1"/>
  <c r="O223" i="1"/>
  <c r="N200" i="1"/>
  <c r="N215" i="1" s="1"/>
  <c r="M200" i="1"/>
  <c r="M215" i="1" s="1"/>
  <c r="I198" i="1"/>
  <c r="H31" i="10" s="1"/>
  <c r="H196" i="1"/>
  <c r="M196" i="1"/>
  <c r="N196" i="1"/>
  <c r="O196" i="1"/>
  <c r="H197" i="1"/>
  <c r="M197" i="1"/>
  <c r="N197" i="1"/>
  <c r="O197" i="1"/>
  <c r="H195" i="1"/>
  <c r="H198" i="1" s="1"/>
  <c r="H155" i="1"/>
  <c r="M155" i="1"/>
  <c r="N155" i="1"/>
  <c r="O155" i="1"/>
  <c r="I152" i="1"/>
  <c r="J152" i="1"/>
  <c r="K152" i="1"/>
  <c r="H151" i="1"/>
  <c r="M151" i="1"/>
  <c r="N151" i="1"/>
  <c r="O151" i="1"/>
  <c r="I148" i="1"/>
  <c r="J148" i="1"/>
  <c r="K148" i="1"/>
  <c r="M96" i="1"/>
  <c r="N96" i="1"/>
  <c r="O96" i="1"/>
  <c r="N99" i="1"/>
  <c r="O99" i="1"/>
  <c r="M100" i="1"/>
  <c r="M229" i="1" s="1"/>
  <c r="N100" i="1"/>
  <c r="N229" i="1" s="1"/>
  <c r="O100" i="1"/>
  <c r="O229" i="1" s="1"/>
  <c r="M101" i="1"/>
  <c r="N101" i="1"/>
  <c r="O101" i="1"/>
  <c r="M102" i="1"/>
  <c r="N102" i="1"/>
  <c r="O102" i="1"/>
  <c r="M104" i="1"/>
  <c r="N104" i="1"/>
  <c r="O104" i="1"/>
  <c r="H105" i="1"/>
  <c r="M105" i="1"/>
  <c r="N105" i="1"/>
  <c r="O105" i="1"/>
  <c r="H108" i="1"/>
  <c r="M108" i="1"/>
  <c r="N108" i="1"/>
  <c r="O108" i="1"/>
  <c r="H109" i="1"/>
  <c r="M109" i="1"/>
  <c r="N109" i="1"/>
  <c r="O109" i="1"/>
  <c r="H110" i="1"/>
  <c r="M110" i="1"/>
  <c r="N110" i="1"/>
  <c r="O110" i="1"/>
  <c r="M112" i="1"/>
  <c r="N112" i="1"/>
  <c r="O112" i="1"/>
  <c r="H113" i="1"/>
  <c r="M113" i="1"/>
  <c r="N113" i="1"/>
  <c r="O113" i="1"/>
  <c r="M114" i="1"/>
  <c r="N114" i="1"/>
  <c r="O114" i="1"/>
  <c r="M116" i="1"/>
  <c r="N116" i="1"/>
  <c r="O116" i="1"/>
  <c r="H117" i="1"/>
  <c r="M117" i="1"/>
  <c r="N117" i="1"/>
  <c r="O117" i="1"/>
  <c r="H118" i="1"/>
  <c r="M118" i="1"/>
  <c r="N118" i="1"/>
  <c r="O118" i="1"/>
  <c r="H120" i="1"/>
  <c r="M120" i="1"/>
  <c r="N120" i="1"/>
  <c r="O120" i="1"/>
  <c r="H121" i="1"/>
  <c r="M121" i="1"/>
  <c r="N121" i="1"/>
  <c r="O121" i="1"/>
  <c r="H122" i="1"/>
  <c r="M122" i="1"/>
  <c r="N122" i="1"/>
  <c r="O122" i="1"/>
  <c r="H124" i="1"/>
  <c r="M124" i="1"/>
  <c r="N124" i="1"/>
  <c r="O124" i="1"/>
  <c r="H125" i="1"/>
  <c r="M125" i="1"/>
  <c r="N125" i="1"/>
  <c r="O125" i="1"/>
  <c r="H126" i="1"/>
  <c r="M126" i="1"/>
  <c r="N126" i="1"/>
  <c r="O126" i="1"/>
  <c r="H128" i="1"/>
  <c r="M128" i="1"/>
  <c r="N128" i="1"/>
  <c r="O128" i="1"/>
  <c r="H129" i="1"/>
  <c r="M129" i="1"/>
  <c r="N129" i="1"/>
  <c r="O129" i="1"/>
  <c r="N130" i="1"/>
  <c r="O130" i="1"/>
  <c r="H132" i="1"/>
  <c r="M132" i="1"/>
  <c r="N132" i="1"/>
  <c r="O132" i="1"/>
  <c r="H133" i="1"/>
  <c r="M133" i="1"/>
  <c r="N133" i="1"/>
  <c r="O133" i="1"/>
  <c r="H134" i="1"/>
  <c r="M134" i="1"/>
  <c r="N134" i="1"/>
  <c r="N131" i="1" s="1"/>
  <c r="O134" i="1"/>
  <c r="H136" i="1"/>
  <c r="M136" i="1"/>
  <c r="N136" i="1"/>
  <c r="O136" i="1"/>
  <c r="H137" i="1"/>
  <c r="M137" i="1"/>
  <c r="N137" i="1"/>
  <c r="O137" i="1"/>
  <c r="H138" i="1"/>
  <c r="M138" i="1"/>
  <c r="N138" i="1"/>
  <c r="O138" i="1"/>
  <c r="H140" i="1"/>
  <c r="M140" i="1"/>
  <c r="N140" i="1"/>
  <c r="O140" i="1"/>
  <c r="H141" i="1"/>
  <c r="M141" i="1"/>
  <c r="N141" i="1"/>
  <c r="O141" i="1"/>
  <c r="H145" i="1"/>
  <c r="M145" i="1"/>
  <c r="N145" i="1"/>
  <c r="O145" i="1"/>
  <c r="H146" i="1"/>
  <c r="M146" i="1"/>
  <c r="N146" i="1"/>
  <c r="O146" i="1"/>
  <c r="M68" i="1"/>
  <c r="N68" i="1"/>
  <c r="O68" i="1"/>
  <c r="M69" i="1"/>
  <c r="N69" i="1"/>
  <c r="O69" i="1"/>
  <c r="M72" i="1"/>
  <c r="N72" i="1"/>
  <c r="O72" i="1"/>
  <c r="M73" i="1"/>
  <c r="N73" i="1"/>
  <c r="O73" i="1"/>
  <c r="M74" i="1"/>
  <c r="N74" i="1"/>
  <c r="O74" i="1"/>
  <c r="M78" i="1"/>
  <c r="N78" i="1"/>
  <c r="O78" i="1"/>
  <c r="M79" i="1"/>
  <c r="N79" i="1"/>
  <c r="O79" i="1"/>
  <c r="M80" i="1"/>
  <c r="N80" i="1"/>
  <c r="O80" i="1"/>
  <c r="M83" i="1"/>
  <c r="N83" i="1"/>
  <c r="O83" i="1"/>
  <c r="M84" i="1"/>
  <c r="N84" i="1"/>
  <c r="O84" i="1"/>
  <c r="M85" i="1"/>
  <c r="N85" i="1"/>
  <c r="O85" i="1"/>
  <c r="M88" i="1"/>
  <c r="N88" i="1"/>
  <c r="O88" i="1"/>
  <c r="M89" i="1"/>
  <c r="N89" i="1"/>
  <c r="O89" i="1"/>
  <c r="M90" i="1"/>
  <c r="N90" i="1"/>
  <c r="O90" i="1"/>
  <c r="M92" i="1"/>
  <c r="N92" i="1"/>
  <c r="O92" i="1"/>
  <c r="N41" i="14" s="1"/>
  <c r="M52" i="1"/>
  <c r="N52" i="1"/>
  <c r="O52" i="1"/>
  <c r="M53" i="1"/>
  <c r="N53" i="1"/>
  <c r="O53" i="1"/>
  <c r="M54" i="1"/>
  <c r="N54" i="1"/>
  <c r="O54" i="1"/>
  <c r="M57" i="1"/>
  <c r="N57" i="1"/>
  <c r="O57" i="1"/>
  <c r="M58" i="1"/>
  <c r="N58" i="1"/>
  <c r="O58" i="1"/>
  <c r="M59" i="1"/>
  <c r="N59" i="1"/>
  <c r="O59" i="1"/>
  <c r="M62" i="1"/>
  <c r="N62" i="1"/>
  <c r="O62" i="1"/>
  <c r="M63" i="1"/>
  <c r="N63" i="1"/>
  <c r="O63" i="1"/>
  <c r="M64" i="1"/>
  <c r="N64" i="1"/>
  <c r="O64" i="1"/>
  <c r="M67" i="1"/>
  <c r="N67" i="1"/>
  <c r="O67" i="1"/>
  <c r="M35" i="1"/>
  <c r="N35" i="1"/>
  <c r="O35" i="1"/>
  <c r="M36" i="1"/>
  <c r="N36" i="1"/>
  <c r="O36" i="1"/>
  <c r="M37" i="1"/>
  <c r="N37" i="1"/>
  <c r="O37" i="1"/>
  <c r="M38" i="1"/>
  <c r="N38" i="1"/>
  <c r="O38" i="1"/>
  <c r="M41" i="1"/>
  <c r="N41" i="1"/>
  <c r="O41" i="1"/>
  <c r="M42" i="1"/>
  <c r="N42" i="1"/>
  <c r="O42" i="1"/>
  <c r="M43" i="1"/>
  <c r="N43" i="1"/>
  <c r="O43" i="1"/>
  <c r="M46" i="1"/>
  <c r="N46" i="1"/>
  <c r="O46" i="1"/>
  <c r="M47" i="1"/>
  <c r="N47" i="1"/>
  <c r="O47" i="1"/>
  <c r="M48" i="1"/>
  <c r="N48" i="1"/>
  <c r="O48" i="1"/>
  <c r="M49" i="1"/>
  <c r="N49" i="1"/>
  <c r="O49" i="1"/>
  <c r="N32" i="1"/>
  <c r="O32" i="1"/>
  <c r="D28" i="1"/>
  <c r="O28" i="1"/>
  <c r="N27" i="14" s="1"/>
  <c r="N28" i="1"/>
  <c r="M27" i="14" s="1"/>
  <c r="M28" i="1"/>
  <c r="L27" i="14" s="1"/>
  <c r="H28" i="1"/>
  <c r="I113" i="12"/>
  <c r="J113" i="12"/>
  <c r="K113" i="12"/>
  <c r="H110" i="12"/>
  <c r="M110" i="12"/>
  <c r="N110" i="12"/>
  <c r="H111" i="12"/>
  <c r="M111" i="12"/>
  <c r="N111" i="12"/>
  <c r="H112" i="12"/>
  <c r="M112" i="12"/>
  <c r="N112" i="12"/>
  <c r="N109" i="12"/>
  <c r="M109" i="12"/>
  <c r="H109" i="12"/>
  <c r="I107" i="12"/>
  <c r="J107" i="12"/>
  <c r="K107" i="12"/>
  <c r="H94" i="12"/>
  <c r="H95" i="12"/>
  <c r="H96" i="12"/>
  <c r="H97" i="12"/>
  <c r="H98" i="12"/>
  <c r="H99" i="12"/>
  <c r="H100" i="12"/>
  <c r="H101" i="12"/>
  <c r="H102" i="12"/>
  <c r="H103" i="12"/>
  <c r="H104" i="12"/>
  <c r="L104" i="12"/>
  <c r="H105" i="12"/>
  <c r="L105" i="12"/>
  <c r="H106" i="12"/>
  <c r="H93" i="12"/>
  <c r="H59" i="12"/>
  <c r="L59" i="12"/>
  <c r="H60" i="12"/>
  <c r="H61" i="12"/>
  <c r="L61" i="12"/>
  <c r="H62" i="12"/>
  <c r="H63" i="12"/>
  <c r="H65" i="12"/>
  <c r="L75" i="12"/>
  <c r="H78" i="12"/>
  <c r="H79" i="12"/>
  <c r="H80" i="12"/>
  <c r="L80" i="12"/>
  <c r="H81" i="12"/>
  <c r="L81" i="12"/>
  <c r="H82" i="12"/>
  <c r="H83" i="12"/>
  <c r="H84" i="12"/>
  <c r="H85" i="12"/>
  <c r="H86" i="12"/>
  <c r="H87" i="12"/>
  <c r="H88" i="12"/>
  <c r="H89" i="12"/>
  <c r="H90" i="12"/>
  <c r="L90" i="12"/>
  <c r="H58" i="12"/>
  <c r="O52" i="12"/>
  <c r="O54" i="12" s="1"/>
  <c r="N52" i="12"/>
  <c r="N54" i="12" s="1"/>
  <c r="H52" i="12"/>
  <c r="H54" i="12" s="1"/>
  <c r="H49" i="12"/>
  <c r="O49" i="12"/>
  <c r="I50" i="12"/>
  <c r="J50" i="12"/>
  <c r="K50" i="12"/>
  <c r="O48" i="12"/>
  <c r="H48" i="12"/>
  <c r="O47" i="12"/>
  <c r="H47" i="12"/>
  <c r="O46" i="12"/>
  <c r="H46" i="12"/>
  <c r="O45" i="12"/>
  <c r="L45" i="12" s="1"/>
  <c r="H45" i="12"/>
  <c r="O44" i="12"/>
  <c r="H44" i="12"/>
  <c r="O43" i="12"/>
  <c r="H43" i="12"/>
  <c r="O42" i="12"/>
  <c r="H42" i="12"/>
  <c r="O41" i="12"/>
  <c r="H41" i="12"/>
  <c r="O40" i="12"/>
  <c r="H40" i="12"/>
  <c r="O39" i="12"/>
  <c r="H39" i="12"/>
  <c r="O27" i="12"/>
  <c r="O28" i="12"/>
  <c r="O29" i="12"/>
  <c r="O30" i="12"/>
  <c r="O32" i="12"/>
  <c r="O33" i="12"/>
  <c r="L33" i="12" s="1"/>
  <c r="O34" i="12"/>
  <c r="L34" i="12" s="1"/>
  <c r="O35" i="12"/>
  <c r="L35" i="12" s="1"/>
  <c r="O36" i="12"/>
  <c r="O26" i="12"/>
  <c r="H36" i="12"/>
  <c r="H35" i="12"/>
  <c r="H34" i="12"/>
  <c r="H33" i="12"/>
  <c r="H32" i="12"/>
  <c r="H30" i="12"/>
  <c r="H26" i="12"/>
  <c r="I37" i="12"/>
  <c r="J37" i="12"/>
  <c r="K37" i="12"/>
  <c r="E229" i="1"/>
  <c r="F60" i="3"/>
  <c r="D21" i="3"/>
  <c r="D22" i="3"/>
  <c r="G98" i="1"/>
  <c r="G95" i="1" s="1"/>
  <c r="E41" i="14"/>
  <c r="F41" i="14"/>
  <c r="D49" i="7"/>
  <c r="D41" i="14"/>
  <c r="E27" i="14"/>
  <c r="F27" i="14"/>
  <c r="D27" i="14"/>
  <c r="F98" i="1"/>
  <c r="F95" i="1" s="1"/>
  <c r="D60" i="9"/>
  <c r="G59" i="9"/>
  <c r="F76" i="14" s="1"/>
  <c r="F59" i="9"/>
  <c r="E76" i="14" s="1"/>
  <c r="E59" i="9"/>
  <c r="D76" i="14" s="1"/>
  <c r="D58" i="9"/>
  <c r="G57" i="9"/>
  <c r="F74" i="14" s="1"/>
  <c r="F57" i="9"/>
  <c r="E74" i="14" s="1"/>
  <c r="E57" i="9"/>
  <c r="D56" i="9"/>
  <c r="G55" i="9"/>
  <c r="F72" i="14" s="1"/>
  <c r="F55" i="9"/>
  <c r="E72" i="14" s="1"/>
  <c r="E55" i="9"/>
  <c r="D72" i="14" s="1"/>
  <c r="D54" i="9"/>
  <c r="G53" i="9"/>
  <c r="F71" i="14" s="1"/>
  <c r="F53" i="9"/>
  <c r="E71" i="14" s="1"/>
  <c r="E53" i="9"/>
  <c r="D71" i="14" s="1"/>
  <c r="D52" i="9"/>
  <c r="G51" i="9"/>
  <c r="F68" i="14" s="1"/>
  <c r="F51" i="9"/>
  <c r="E68" i="14" s="1"/>
  <c r="E51" i="9"/>
  <c r="D50" i="9"/>
  <c r="G49" i="9"/>
  <c r="F49" i="9"/>
  <c r="E67" i="14" s="1"/>
  <c r="E49" i="9"/>
  <c r="D67" i="14" s="1"/>
  <c r="D48" i="9"/>
  <c r="G47" i="9"/>
  <c r="F64" i="14" s="1"/>
  <c r="F47" i="9"/>
  <c r="E64" i="14" s="1"/>
  <c r="E47" i="9"/>
  <c r="D46" i="9"/>
  <c r="G45" i="9"/>
  <c r="F45" i="9"/>
  <c r="E63" i="14" s="1"/>
  <c r="E45" i="9"/>
  <c r="D63" i="14" s="1"/>
  <c r="D44" i="9"/>
  <c r="G43" i="9"/>
  <c r="F43" i="9"/>
  <c r="E61" i="14" s="1"/>
  <c r="E43" i="9"/>
  <c r="D61" i="14" s="1"/>
  <c r="G41" i="9"/>
  <c r="G73" i="9" s="1"/>
  <c r="F41" i="9"/>
  <c r="F73" i="9" s="1"/>
  <c r="E41" i="9"/>
  <c r="E73" i="9" s="1"/>
  <c r="G40" i="9"/>
  <c r="G74" i="9" s="1"/>
  <c r="D74" i="9" s="1"/>
  <c r="F40" i="9"/>
  <c r="F74" i="9" s="1"/>
  <c r="E40" i="9"/>
  <c r="E74" i="9" s="1"/>
  <c r="D37" i="9"/>
  <c r="D36" i="9"/>
  <c r="G35" i="9"/>
  <c r="F35" i="9"/>
  <c r="E35" i="9"/>
  <c r="G33" i="9"/>
  <c r="G75" i="9" s="1"/>
  <c r="D75" i="9" s="1"/>
  <c r="F33" i="9"/>
  <c r="F75" i="9" s="1"/>
  <c r="E33" i="9"/>
  <c r="E75" i="9" s="1"/>
  <c r="D29" i="9"/>
  <c r="G28" i="9"/>
  <c r="G25" i="9" s="1"/>
  <c r="F28" i="9"/>
  <c r="E28" i="9"/>
  <c r="D27" i="9"/>
  <c r="D19" i="9"/>
  <c r="G18" i="9"/>
  <c r="F40" i="14" s="1"/>
  <c r="F18" i="9"/>
  <c r="E40" i="14" s="1"/>
  <c r="E18" i="9"/>
  <c r="D40" i="14" s="1"/>
  <c r="D17" i="9"/>
  <c r="G16" i="9"/>
  <c r="D16" i="9" s="1"/>
  <c r="F16" i="9"/>
  <c r="D15" i="9"/>
  <c r="D35" i="8"/>
  <c r="D36" i="8" s="1"/>
  <c r="D29" i="8"/>
  <c r="D30" i="8" s="1"/>
  <c r="E26" i="6"/>
  <c r="F26" i="6"/>
  <c r="G26" i="6"/>
  <c r="F23" i="6"/>
  <c r="D25" i="6"/>
  <c r="D26" i="6" s="1"/>
  <c r="D22" i="6"/>
  <c r="D23" i="6" s="1"/>
  <c r="D52" i="2"/>
  <c r="F148" i="2"/>
  <c r="G148" i="2"/>
  <c r="E148" i="2"/>
  <c r="G149" i="2"/>
  <c r="F149" i="2"/>
  <c r="E149" i="2"/>
  <c r="F154" i="2"/>
  <c r="E154" i="2"/>
  <c r="E135" i="2"/>
  <c r="F153" i="2"/>
  <c r="G153" i="2"/>
  <c r="E153" i="2"/>
  <c r="F152" i="2"/>
  <c r="G152" i="2"/>
  <c r="E152" i="2"/>
  <c r="F151" i="2"/>
  <c r="G151" i="2"/>
  <c r="E151" i="2"/>
  <c r="F150" i="2"/>
  <c r="G150" i="2"/>
  <c r="E150" i="2"/>
  <c r="E147" i="2"/>
  <c r="F146" i="2"/>
  <c r="G146" i="2"/>
  <c r="E146" i="2"/>
  <c r="F145" i="2"/>
  <c r="G145" i="2"/>
  <c r="E145" i="2"/>
  <c r="F144" i="2"/>
  <c r="G144" i="2"/>
  <c r="E144" i="2"/>
  <c r="F143" i="2"/>
  <c r="G143" i="2"/>
  <c r="E143" i="2"/>
  <c r="F142" i="2"/>
  <c r="G142" i="2"/>
  <c r="E142" i="2"/>
  <c r="F141" i="2"/>
  <c r="G141" i="2"/>
  <c r="E141" i="2"/>
  <c r="F140" i="2"/>
  <c r="G140" i="2"/>
  <c r="E140" i="2"/>
  <c r="F139" i="2"/>
  <c r="G139" i="2"/>
  <c r="E139" i="2"/>
  <c r="F138" i="2"/>
  <c r="G138" i="2"/>
  <c r="E138" i="2"/>
  <c r="F137" i="2"/>
  <c r="G137" i="2"/>
  <c r="E137" i="2"/>
  <c r="F136" i="2"/>
  <c r="G136" i="2"/>
  <c r="E136" i="2"/>
  <c r="F135" i="2"/>
  <c r="G135" i="2"/>
  <c r="E28" i="2"/>
  <c r="E124" i="2"/>
  <c r="E132" i="2" s="1"/>
  <c r="D33" i="10" s="1"/>
  <c r="F124" i="2"/>
  <c r="F132" i="2" s="1"/>
  <c r="G124" i="2"/>
  <c r="G132" i="2" s="1"/>
  <c r="E122" i="2"/>
  <c r="E92" i="2"/>
  <c r="F92" i="2"/>
  <c r="G92" i="2"/>
  <c r="G96" i="2" s="1"/>
  <c r="E82" i="2"/>
  <c r="F82" i="2"/>
  <c r="G82" i="2"/>
  <c r="E78" i="2"/>
  <c r="F78" i="2"/>
  <c r="G78" i="2"/>
  <c r="E74" i="2"/>
  <c r="F74" i="2"/>
  <c r="G74" i="2"/>
  <c r="E70" i="2"/>
  <c r="F70" i="2"/>
  <c r="G70" i="2"/>
  <c r="E66" i="2"/>
  <c r="F66" i="2"/>
  <c r="G66" i="2"/>
  <c r="E62" i="2"/>
  <c r="F62" i="2"/>
  <c r="G62" i="2"/>
  <c r="E58" i="2"/>
  <c r="F58" i="2"/>
  <c r="G58" i="2"/>
  <c r="E54" i="2"/>
  <c r="F54" i="2"/>
  <c r="G54" i="2"/>
  <c r="E50" i="2"/>
  <c r="F50" i="2"/>
  <c r="G50" i="2"/>
  <c r="E46" i="2"/>
  <c r="F46" i="2"/>
  <c r="G46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G98" i="2"/>
  <c r="D98" i="2" s="1"/>
  <c r="F98" i="2"/>
  <c r="G120" i="2"/>
  <c r="G118" i="2"/>
  <c r="G114" i="2"/>
  <c r="G116" i="2"/>
  <c r="D116" i="2" s="1"/>
  <c r="G112" i="2"/>
  <c r="G108" i="2"/>
  <c r="D108" i="2" s="1"/>
  <c r="G110" i="2"/>
  <c r="D110" i="2" s="1"/>
  <c r="G106" i="2"/>
  <c r="G104" i="2"/>
  <c r="D104" i="2" s="1"/>
  <c r="G102" i="2"/>
  <c r="G100" i="2"/>
  <c r="D53" i="2"/>
  <c r="D51" i="2"/>
  <c r="D85" i="2"/>
  <c r="D84" i="2"/>
  <c r="D83" i="2"/>
  <c r="D81" i="2"/>
  <c r="D80" i="2"/>
  <c r="D79" i="2"/>
  <c r="D77" i="2"/>
  <c r="D76" i="2"/>
  <c r="D75" i="2"/>
  <c r="D73" i="2"/>
  <c r="D72" i="2"/>
  <c r="D70" i="2" s="1"/>
  <c r="D71" i="2"/>
  <c r="D69" i="2"/>
  <c r="D68" i="2"/>
  <c r="D67" i="2"/>
  <c r="D65" i="2"/>
  <c r="D64" i="2"/>
  <c r="D63" i="2"/>
  <c r="D61" i="2"/>
  <c r="D60" i="2"/>
  <c r="D59" i="2"/>
  <c r="D57" i="2"/>
  <c r="D56" i="2"/>
  <c r="D55" i="2"/>
  <c r="D130" i="2"/>
  <c r="D129" i="2"/>
  <c r="D128" i="2"/>
  <c r="D127" i="2"/>
  <c r="D126" i="2"/>
  <c r="D95" i="2"/>
  <c r="D94" i="2"/>
  <c r="D93" i="2"/>
  <c r="D88" i="2"/>
  <c r="G86" i="2"/>
  <c r="D49" i="2"/>
  <c r="D48" i="2"/>
  <c r="D47" i="2"/>
  <c r="D31" i="2"/>
  <c r="D38" i="8"/>
  <c r="G36" i="8"/>
  <c r="G44" i="8" s="1"/>
  <c r="F36" i="8"/>
  <c r="E36" i="8"/>
  <c r="E44" i="8" s="1"/>
  <c r="G30" i="8"/>
  <c r="E30" i="8"/>
  <c r="F30" i="8"/>
  <c r="D26" i="8"/>
  <c r="D24" i="8" s="1"/>
  <c r="D25" i="8"/>
  <c r="D40" i="12"/>
  <c r="D41" i="12"/>
  <c r="D42" i="12"/>
  <c r="D43" i="12"/>
  <c r="D44" i="12"/>
  <c r="D45" i="12"/>
  <c r="D46" i="12"/>
  <c r="D47" i="12"/>
  <c r="D48" i="12"/>
  <c r="D49" i="12"/>
  <c r="D59" i="12"/>
  <c r="D60" i="12"/>
  <c r="D61" i="12"/>
  <c r="D62" i="12"/>
  <c r="D63" i="12"/>
  <c r="D65" i="12"/>
  <c r="D72" i="12"/>
  <c r="D73" i="12"/>
  <c r="D75" i="12"/>
  <c r="D76" i="12"/>
  <c r="D77" i="12"/>
  <c r="D78" i="12"/>
  <c r="D79" i="12"/>
  <c r="D80" i="12"/>
  <c r="D81" i="12"/>
  <c r="D82" i="12"/>
  <c r="D83" i="12"/>
  <c r="D84" i="12"/>
  <c r="D85" i="12"/>
  <c r="D86" i="12"/>
  <c r="D87" i="12"/>
  <c r="D88" i="12"/>
  <c r="D89" i="12"/>
  <c r="D90" i="12"/>
  <c r="D94" i="12"/>
  <c r="D95" i="12"/>
  <c r="D96" i="12"/>
  <c r="D97" i="12"/>
  <c r="D98" i="12"/>
  <c r="D99" i="12"/>
  <c r="D100" i="12"/>
  <c r="D101" i="12"/>
  <c r="D102" i="12"/>
  <c r="D103" i="12"/>
  <c r="D104" i="12"/>
  <c r="D105" i="12"/>
  <c r="D106" i="12"/>
  <c r="D112" i="12"/>
  <c r="D111" i="12"/>
  <c r="D110" i="12"/>
  <c r="D109" i="12"/>
  <c r="D93" i="12"/>
  <c r="D58" i="12"/>
  <c r="D52" i="12"/>
  <c r="D54" i="12" s="1"/>
  <c r="D39" i="12"/>
  <c r="D27" i="12"/>
  <c r="D28" i="12"/>
  <c r="D29" i="12"/>
  <c r="D30" i="12"/>
  <c r="D32" i="12"/>
  <c r="D33" i="12"/>
  <c r="D34" i="12"/>
  <c r="D35" i="12"/>
  <c r="D36" i="12"/>
  <c r="D26" i="12"/>
  <c r="G113" i="12"/>
  <c r="F113" i="12"/>
  <c r="E113" i="12"/>
  <c r="G107" i="12"/>
  <c r="F107" i="12"/>
  <c r="E107" i="12"/>
  <c r="G50" i="12"/>
  <c r="F50" i="12"/>
  <c r="E50" i="12"/>
  <c r="G37" i="12"/>
  <c r="F37" i="12"/>
  <c r="E37" i="12"/>
  <c r="F113" i="7"/>
  <c r="G113" i="7"/>
  <c r="D52" i="7"/>
  <c r="E50" i="7"/>
  <c r="F50" i="7"/>
  <c r="E37" i="7"/>
  <c r="F37" i="7"/>
  <c r="G37" i="7"/>
  <c r="D43" i="7"/>
  <c r="D40" i="7"/>
  <c r="D41" i="7"/>
  <c r="D42" i="7"/>
  <c r="D44" i="7"/>
  <c r="D45" i="7"/>
  <c r="D46" i="7"/>
  <c r="D47" i="7"/>
  <c r="D48" i="7"/>
  <c r="D39" i="7"/>
  <c r="D27" i="7"/>
  <c r="D28" i="7"/>
  <c r="D29" i="7"/>
  <c r="D30" i="7"/>
  <c r="D32" i="7"/>
  <c r="D33" i="7"/>
  <c r="D34" i="7"/>
  <c r="D35" i="7"/>
  <c r="D36" i="7"/>
  <c r="D26" i="7"/>
  <c r="D112" i="7"/>
  <c r="D111" i="7"/>
  <c r="D110" i="7"/>
  <c r="D109" i="7"/>
  <c r="G107" i="7"/>
  <c r="F32" i="10" s="1"/>
  <c r="F107" i="7"/>
  <c r="E107" i="7"/>
  <c r="D32" i="10" s="1"/>
  <c r="D106" i="7"/>
  <c r="D105" i="7"/>
  <c r="D104" i="7"/>
  <c r="D103" i="7"/>
  <c r="D102" i="7"/>
  <c r="D101" i="7"/>
  <c r="D100" i="7"/>
  <c r="D99" i="7"/>
  <c r="D98" i="7"/>
  <c r="D97" i="7"/>
  <c r="D96" i="7"/>
  <c r="D95" i="7"/>
  <c r="D94" i="7"/>
  <c r="D93" i="7"/>
  <c r="D90" i="7"/>
  <c r="D89" i="7"/>
  <c r="D88" i="7"/>
  <c r="D87" i="7"/>
  <c r="D86" i="7"/>
  <c r="D85" i="7"/>
  <c r="D84" i="7"/>
  <c r="D83" i="7"/>
  <c r="D82" i="7"/>
  <c r="D81" i="7"/>
  <c r="D80" i="7"/>
  <c r="D79" i="7"/>
  <c r="D78" i="7"/>
  <c r="D77" i="7"/>
  <c r="D76" i="7"/>
  <c r="D75" i="7"/>
  <c r="D73" i="7"/>
  <c r="D72" i="7"/>
  <c r="D65" i="7"/>
  <c r="D63" i="7"/>
  <c r="D62" i="7"/>
  <c r="D61" i="7"/>
  <c r="D60" i="7"/>
  <c r="D59" i="7"/>
  <c r="D58" i="7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40" i="3"/>
  <c r="D41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E225" i="1"/>
  <c r="F225" i="1"/>
  <c r="G225" i="1"/>
  <c r="E148" i="1"/>
  <c r="F148" i="1"/>
  <c r="G148" i="1"/>
  <c r="D228" i="1" s="1"/>
  <c r="D223" i="1"/>
  <c r="D222" i="1"/>
  <c r="D221" i="1"/>
  <c r="D220" i="1"/>
  <c r="D219" i="1"/>
  <c r="D225" i="1" s="1"/>
  <c r="D218" i="1"/>
  <c r="D200" i="1"/>
  <c r="D215" i="1" s="1"/>
  <c r="D197" i="1"/>
  <c r="D196" i="1"/>
  <c r="D155" i="1"/>
  <c r="D151" i="1"/>
  <c r="D146" i="1"/>
  <c r="D145" i="1"/>
  <c r="D142" i="1"/>
  <c r="D141" i="1"/>
  <c r="D140" i="1"/>
  <c r="D138" i="1"/>
  <c r="D137" i="1"/>
  <c r="D136" i="1"/>
  <c r="D134" i="1"/>
  <c r="D133" i="1"/>
  <c r="D132" i="1"/>
  <c r="D130" i="1"/>
  <c r="D129" i="1"/>
  <c r="D128" i="1"/>
  <c r="D126" i="1"/>
  <c r="D125" i="1"/>
  <c r="D124" i="1"/>
  <c r="D122" i="1"/>
  <c r="D121" i="1"/>
  <c r="D120" i="1"/>
  <c r="D118" i="1"/>
  <c r="D117" i="1"/>
  <c r="D116" i="1"/>
  <c r="D110" i="1"/>
  <c r="D109" i="1"/>
  <c r="D108" i="1"/>
  <c r="D105" i="1"/>
  <c r="D104" i="1"/>
  <c r="D102" i="1"/>
  <c r="D101" i="1"/>
  <c r="D100" i="1"/>
  <c r="D148" i="1" s="1"/>
  <c r="D99" i="1"/>
  <c r="D96" i="1"/>
  <c r="F195" i="1"/>
  <c r="F198" i="1" s="1"/>
  <c r="E154" i="1"/>
  <c r="E193" i="1" s="1"/>
  <c r="F154" i="1"/>
  <c r="F193" i="1" s="1"/>
  <c r="G154" i="1"/>
  <c r="G193" i="1" s="1"/>
  <c r="E152" i="1"/>
  <c r="F152" i="1"/>
  <c r="G152" i="1"/>
  <c r="E139" i="1"/>
  <c r="F139" i="1"/>
  <c r="G139" i="1"/>
  <c r="E135" i="1"/>
  <c r="F135" i="1"/>
  <c r="G135" i="1"/>
  <c r="E131" i="1"/>
  <c r="F131" i="1"/>
  <c r="G131" i="1"/>
  <c r="E127" i="1"/>
  <c r="E119" i="1"/>
  <c r="E115" i="1"/>
  <c r="E107" i="1"/>
  <c r="F103" i="1"/>
  <c r="E87" i="1"/>
  <c r="F87" i="1"/>
  <c r="E82" i="1"/>
  <c r="F82" i="1"/>
  <c r="E77" i="1"/>
  <c r="F77" i="1"/>
  <c r="E71" i="1"/>
  <c r="F71" i="1"/>
  <c r="E66" i="1"/>
  <c r="F66" i="1"/>
  <c r="E61" i="1"/>
  <c r="F61" i="1"/>
  <c r="E56" i="1"/>
  <c r="D33" i="14" s="1"/>
  <c r="F56" i="1"/>
  <c r="E33" i="14" s="1"/>
  <c r="G56" i="1"/>
  <c r="E45" i="1"/>
  <c r="F45" i="1"/>
  <c r="E40" i="1"/>
  <c r="F40" i="1"/>
  <c r="E34" i="1"/>
  <c r="F34" i="1"/>
  <c r="D30" i="2"/>
  <c r="D114" i="2"/>
  <c r="K148" i="2"/>
  <c r="H148" i="2" s="1"/>
  <c r="M149" i="2"/>
  <c r="N52" i="7"/>
  <c r="N54" i="7" s="1"/>
  <c r="N91" i="1"/>
  <c r="M40" i="14" s="1"/>
  <c r="O200" i="1"/>
  <c r="O215" i="1" s="1"/>
  <c r="H200" i="1"/>
  <c r="H215" i="1" s="1"/>
  <c r="O91" i="1"/>
  <c r="M91" i="1"/>
  <c r="M130" i="1"/>
  <c r="H130" i="1"/>
  <c r="I127" i="1"/>
  <c r="H35" i="14" s="1"/>
  <c r="M52" i="7"/>
  <c r="M54" i="7" s="1"/>
  <c r="H52" i="7"/>
  <c r="H54" i="7" s="1"/>
  <c r="J32" i="10"/>
  <c r="I32" i="10"/>
  <c r="O82" i="2"/>
  <c r="H149" i="2"/>
  <c r="N147" i="2"/>
  <c r="J154" i="1"/>
  <c r="J193" i="1" s="1"/>
  <c r="L25" i="6"/>
  <c r="O147" i="2"/>
  <c r="L98" i="2"/>
  <c r="D86" i="2"/>
  <c r="M92" i="2"/>
  <c r="L42" i="14" s="1"/>
  <c r="O104" i="2"/>
  <c r="L104" i="2" s="1"/>
  <c r="M73" i="2"/>
  <c r="H70" i="2"/>
  <c r="N237" i="4"/>
  <c r="M86" i="14" s="1"/>
  <c r="M37" i="12"/>
  <c r="O94" i="4"/>
  <c r="N43" i="14" s="1"/>
  <c r="F52" i="14"/>
  <c r="N169" i="4"/>
  <c r="N165" i="4"/>
  <c r="O121" i="4"/>
  <c r="O237" i="4"/>
  <c r="N86" i="14" s="1"/>
  <c r="M103" i="4"/>
  <c r="M108" i="4"/>
  <c r="M256" i="4"/>
  <c r="D91" i="14"/>
  <c r="N99" i="4"/>
  <c r="O58" i="2" l="1"/>
  <c r="I33" i="10"/>
  <c r="H33" i="14"/>
  <c r="G33" i="14" s="1"/>
  <c r="K42" i="14"/>
  <c r="L90" i="14"/>
  <c r="N90" i="14"/>
  <c r="M90" i="14"/>
  <c r="M51" i="14"/>
  <c r="N53" i="14"/>
  <c r="L54" i="14"/>
  <c r="M53" i="14"/>
  <c r="L53" i="14"/>
  <c r="M44" i="14"/>
  <c r="L44" i="14"/>
  <c r="N88" i="4"/>
  <c r="N264" i="4"/>
  <c r="F96" i="2"/>
  <c r="E42" i="14"/>
  <c r="E96" i="2"/>
  <c r="D42" i="14"/>
  <c r="J96" i="2"/>
  <c r="I42" i="14"/>
  <c r="D91" i="7"/>
  <c r="M75" i="14"/>
  <c r="O88" i="4"/>
  <c r="O264" i="4"/>
  <c r="E85" i="11"/>
  <c r="E33" i="10"/>
  <c r="H88" i="2"/>
  <c r="J41" i="14"/>
  <c r="G41" i="14" s="1"/>
  <c r="E105" i="11"/>
  <c r="E84" i="11" s="1"/>
  <c r="N268" i="4"/>
  <c r="O268" i="4"/>
  <c r="M268" i="4"/>
  <c r="J33" i="10"/>
  <c r="G33" i="10" s="1"/>
  <c r="O91" i="7"/>
  <c r="N91" i="7"/>
  <c r="E40" i="11"/>
  <c r="H91" i="7"/>
  <c r="M91" i="7"/>
  <c r="H91" i="12"/>
  <c r="D91" i="12"/>
  <c r="L240" i="4"/>
  <c r="L203" i="4"/>
  <c r="L207" i="4"/>
  <c r="L211" i="4"/>
  <c r="L219" i="4"/>
  <c r="M79" i="14"/>
  <c r="L29" i="7"/>
  <c r="E70" i="9"/>
  <c r="F28" i="14"/>
  <c r="F70" i="9"/>
  <c r="H73" i="9"/>
  <c r="K70" i="9"/>
  <c r="J70" i="9"/>
  <c r="L40" i="14"/>
  <c r="I70" i="9"/>
  <c r="D73" i="9"/>
  <c r="G70" i="9"/>
  <c r="H74" i="9"/>
  <c r="K44" i="8"/>
  <c r="J31" i="10"/>
  <c r="G31" i="10" s="1"/>
  <c r="L81" i="4"/>
  <c r="L41" i="4"/>
  <c r="O40" i="4"/>
  <c r="L49" i="4"/>
  <c r="L54" i="4"/>
  <c r="L59" i="4"/>
  <c r="L65" i="4"/>
  <c r="O64" i="4"/>
  <c r="L70" i="4"/>
  <c r="L75" i="4"/>
  <c r="G40" i="14"/>
  <c r="G76" i="14"/>
  <c r="M73" i="14"/>
  <c r="L56" i="14"/>
  <c r="L55" i="14"/>
  <c r="N62" i="14"/>
  <c r="L96" i="4"/>
  <c r="L104" i="4"/>
  <c r="L111" i="4"/>
  <c r="L173" i="4"/>
  <c r="L137" i="4"/>
  <c r="L143" i="4"/>
  <c r="N50" i="14"/>
  <c r="G61" i="14"/>
  <c r="G68" i="14"/>
  <c r="L35" i="4"/>
  <c r="L42" i="4"/>
  <c r="L50" i="4"/>
  <c r="L55" i="4"/>
  <c r="L66" i="4"/>
  <c r="L71" i="4"/>
  <c r="L33" i="4"/>
  <c r="G63" i="14"/>
  <c r="G71" i="14"/>
  <c r="E30" i="9"/>
  <c r="J30" i="9"/>
  <c r="F30" i="9"/>
  <c r="H16" i="9"/>
  <c r="H23" i="9"/>
  <c r="I30" i="9"/>
  <c r="G30" i="9"/>
  <c r="H22" i="9"/>
  <c r="H72" i="9" s="1"/>
  <c r="H14" i="9"/>
  <c r="G67" i="14"/>
  <c r="G74" i="14"/>
  <c r="E25" i="9"/>
  <c r="D28" i="14" s="1"/>
  <c r="N40" i="14"/>
  <c r="F25" i="9"/>
  <c r="E28" i="14" s="1"/>
  <c r="N32" i="9"/>
  <c r="Q21" i="9"/>
  <c r="M67" i="14"/>
  <c r="M64" i="14"/>
  <c r="K30" i="9"/>
  <c r="G64" i="14"/>
  <c r="G72" i="14"/>
  <c r="M45" i="14"/>
  <c r="M47" i="14"/>
  <c r="N56" i="14"/>
  <c r="N55" i="14"/>
  <c r="L105" i="4"/>
  <c r="L110" i="4"/>
  <c r="L128" i="4"/>
  <c r="L62" i="14"/>
  <c r="L47" i="14"/>
  <c r="N74" i="14"/>
  <c r="M56" i="14"/>
  <c r="M55" i="14"/>
  <c r="L177" i="4"/>
  <c r="F31" i="14"/>
  <c r="D34" i="1"/>
  <c r="D45" i="1"/>
  <c r="H56" i="1"/>
  <c r="L91" i="14"/>
  <c r="D66" i="1"/>
  <c r="H31" i="14"/>
  <c r="H45" i="1"/>
  <c r="D71" i="1"/>
  <c r="D82" i="1"/>
  <c r="D40" i="1"/>
  <c r="H34" i="1"/>
  <c r="H40" i="1"/>
  <c r="D61" i="1"/>
  <c r="D56" i="1"/>
  <c r="D77" i="1"/>
  <c r="D87" i="1"/>
  <c r="H61" i="1"/>
  <c r="H77" i="1"/>
  <c r="H82" i="1"/>
  <c r="H87" i="1"/>
  <c r="F29" i="14"/>
  <c r="H34" i="14"/>
  <c r="H37" i="14"/>
  <c r="J31" i="14"/>
  <c r="I39" i="14"/>
  <c r="D31" i="14"/>
  <c r="E34" i="14"/>
  <c r="D35" i="14"/>
  <c r="E38" i="14"/>
  <c r="L88" i="14"/>
  <c r="L77" i="14"/>
  <c r="I31" i="14"/>
  <c r="H39" i="14"/>
  <c r="N81" i="14"/>
  <c r="J30" i="14"/>
  <c r="G32" i="10"/>
  <c r="E29" i="14"/>
  <c r="J29" i="14"/>
  <c r="I30" i="14"/>
  <c r="F34" i="14"/>
  <c r="F36" i="14"/>
  <c r="M81" i="14"/>
  <c r="M89" i="14"/>
  <c r="E30" i="14"/>
  <c r="D30" i="14"/>
  <c r="D34" i="14"/>
  <c r="D38" i="14"/>
  <c r="M83" i="14"/>
  <c r="G35" i="14"/>
  <c r="E31" i="14"/>
  <c r="D32" i="14"/>
  <c r="E35" i="14"/>
  <c r="D36" i="14"/>
  <c r="M88" i="14"/>
  <c r="M76" i="14"/>
  <c r="M72" i="14"/>
  <c r="M71" i="14"/>
  <c r="M68" i="14"/>
  <c r="M65" i="14"/>
  <c r="M63" i="14"/>
  <c r="M61" i="14"/>
  <c r="M60" i="14"/>
  <c r="G32" i="14"/>
  <c r="H29" i="14"/>
  <c r="I34" i="14"/>
  <c r="I36" i="14"/>
  <c r="I37" i="14"/>
  <c r="I38" i="14"/>
  <c r="F35" i="14"/>
  <c r="N87" i="14"/>
  <c r="M59" i="14"/>
  <c r="L76" i="14"/>
  <c r="H38" i="14"/>
  <c r="N83" i="14"/>
  <c r="M87" i="14"/>
  <c r="L89" i="14"/>
  <c r="E37" i="14"/>
  <c r="F37" i="14"/>
  <c r="F38" i="14"/>
  <c r="N84" i="14"/>
  <c r="H30" i="14"/>
  <c r="D29" i="14"/>
  <c r="E32" i="14"/>
  <c r="E36" i="14"/>
  <c r="D37" i="14"/>
  <c r="K27" i="14"/>
  <c r="N76" i="14"/>
  <c r="I29" i="14"/>
  <c r="F30" i="14"/>
  <c r="J34" i="14"/>
  <c r="J36" i="14"/>
  <c r="J37" i="14"/>
  <c r="J38" i="14"/>
  <c r="J39" i="14"/>
  <c r="N59" i="14"/>
  <c r="L259" i="4"/>
  <c r="L191" i="4"/>
  <c r="L224" i="4"/>
  <c r="L225" i="4"/>
  <c r="L83" i="14"/>
  <c r="N88" i="14"/>
  <c r="L199" i="4"/>
  <c r="L204" i="4"/>
  <c r="L208" i="4"/>
  <c r="L212" i="4"/>
  <c r="L215" i="4"/>
  <c r="L220" i="4"/>
  <c r="L223" i="4"/>
  <c r="L228" i="4"/>
  <c r="L232" i="4"/>
  <c r="L185" i="4"/>
  <c r="M74" i="14"/>
  <c r="N49" i="14"/>
  <c r="L75" i="14"/>
  <c r="L74" i="14"/>
  <c r="L72" i="14"/>
  <c r="L70" i="14"/>
  <c r="L69" i="14"/>
  <c r="L68" i="14"/>
  <c r="L67" i="14"/>
  <c r="L66" i="14"/>
  <c r="L65" i="14"/>
  <c r="L64" i="14"/>
  <c r="L63" i="14"/>
  <c r="L60" i="14"/>
  <c r="L57" i="14"/>
  <c r="N52" i="14"/>
  <c r="L123" i="4"/>
  <c r="L124" i="4"/>
  <c r="L171" i="4"/>
  <c r="L49" i="14"/>
  <c r="L48" i="14"/>
  <c r="L46" i="14"/>
  <c r="N75" i="14"/>
  <c r="N72" i="14"/>
  <c r="N71" i="14"/>
  <c r="N70" i="14"/>
  <c r="N69" i="14"/>
  <c r="N67" i="14"/>
  <c r="N66" i="14"/>
  <c r="N65" i="14"/>
  <c r="N64" i="14"/>
  <c r="N63" i="14"/>
  <c r="N60" i="14"/>
  <c r="N57" i="14"/>
  <c r="L106" i="4"/>
  <c r="L119" i="4"/>
  <c r="L127" i="4"/>
  <c r="M62" i="14"/>
  <c r="O52" i="4"/>
  <c r="N56" i="4"/>
  <c r="O68" i="4"/>
  <c r="N96" i="2"/>
  <c r="M96" i="2"/>
  <c r="L86" i="2"/>
  <c r="N74" i="2"/>
  <c r="D74" i="2"/>
  <c r="D46" i="2"/>
  <c r="N148" i="2"/>
  <c r="M41" i="14"/>
  <c r="M148" i="2"/>
  <c r="L148" i="2" s="1"/>
  <c r="L41" i="14"/>
  <c r="O20" i="3"/>
  <c r="D20" i="3"/>
  <c r="D60" i="3" s="1"/>
  <c r="H20" i="3"/>
  <c r="H60" i="3" s="1"/>
  <c r="L21" i="3"/>
  <c r="L33" i="3"/>
  <c r="L36" i="3"/>
  <c r="L39" i="3"/>
  <c r="L59" i="14"/>
  <c r="N43" i="9"/>
  <c r="N63" i="9"/>
  <c r="N61" i="9" s="1"/>
  <c r="M43" i="9"/>
  <c r="L61" i="14" s="1"/>
  <c r="M63" i="9"/>
  <c r="M61" i="9" s="1"/>
  <c r="N33" i="9"/>
  <c r="N75" i="9" s="1"/>
  <c r="N26" i="9"/>
  <c r="O33" i="9"/>
  <c r="O75" i="9" s="1"/>
  <c r="O26" i="9"/>
  <c r="L26" i="9" s="1"/>
  <c r="O14" i="9"/>
  <c r="O22" i="9"/>
  <c r="N16" i="9"/>
  <c r="N23" i="9"/>
  <c r="M14" i="9"/>
  <c r="M22" i="9"/>
  <c r="M72" i="9" s="1"/>
  <c r="M16" i="9"/>
  <c r="M23" i="9"/>
  <c r="N14" i="9"/>
  <c r="N22" i="9"/>
  <c r="N72" i="9" s="1"/>
  <c r="O16" i="9"/>
  <c r="O23" i="9"/>
  <c r="O73" i="9" s="1"/>
  <c r="L29" i="9"/>
  <c r="L32" i="9" s="1"/>
  <c r="L50" i="9"/>
  <c r="L49" i="9" s="1"/>
  <c r="I38" i="9"/>
  <c r="K38" i="9"/>
  <c r="D57" i="9"/>
  <c r="O24" i="8"/>
  <c r="O27" i="8" s="1"/>
  <c r="M24" i="8"/>
  <c r="M27" i="8" s="1"/>
  <c r="G38" i="9"/>
  <c r="F29" i="10" s="1"/>
  <c r="L58" i="9"/>
  <c r="L57" i="9" s="1"/>
  <c r="L19" i="9"/>
  <c r="L18" i="9" s="1"/>
  <c r="O38" i="9"/>
  <c r="N35" i="9"/>
  <c r="E38" i="9"/>
  <c r="D29" i="10" s="1"/>
  <c r="M35" i="9"/>
  <c r="D40" i="9"/>
  <c r="L110" i="7"/>
  <c r="O50" i="7"/>
  <c r="L42" i="7"/>
  <c r="L43" i="7"/>
  <c r="L45" i="7"/>
  <c r="L48" i="7"/>
  <c r="L49" i="7"/>
  <c r="L99" i="7"/>
  <c r="L94" i="7"/>
  <c r="L72" i="7"/>
  <c r="L41" i="7"/>
  <c r="L36" i="7"/>
  <c r="L33" i="7"/>
  <c r="L112" i="12"/>
  <c r="L111" i="12"/>
  <c r="D53" i="9"/>
  <c r="L52" i="9"/>
  <c r="L51" i="9" s="1"/>
  <c r="L36" i="9"/>
  <c r="O35" i="9"/>
  <c r="D18" i="9"/>
  <c r="L60" i="9"/>
  <c r="L59" i="9" s="1"/>
  <c r="O51" i="9"/>
  <c r="N68" i="14" s="1"/>
  <c r="L17" i="9"/>
  <c r="L56" i="9"/>
  <c r="L55" i="9" s="1"/>
  <c r="D55" i="9"/>
  <c r="L46" i="9"/>
  <c r="L45" i="9" s="1"/>
  <c r="L48" i="9"/>
  <c r="L47" i="9" s="1"/>
  <c r="F38" i="9"/>
  <c r="E29" i="10" s="1"/>
  <c r="N98" i="1"/>
  <c r="N95" i="1" s="1"/>
  <c r="O98" i="1"/>
  <c r="O95" i="1" s="1"/>
  <c r="L38" i="8"/>
  <c r="N44" i="8"/>
  <c r="L26" i="8"/>
  <c r="Q27" i="8" s="1"/>
  <c r="O113" i="7"/>
  <c r="L104" i="7"/>
  <c r="L102" i="7"/>
  <c r="L101" i="7"/>
  <c r="L100" i="7"/>
  <c r="L98" i="7"/>
  <c r="L95" i="7"/>
  <c r="O107" i="7"/>
  <c r="L87" i="7"/>
  <c r="L86" i="7"/>
  <c r="L82" i="7"/>
  <c r="L65" i="7"/>
  <c r="L68" i="7"/>
  <c r="L26" i="7"/>
  <c r="L112" i="7"/>
  <c r="L111" i="7"/>
  <c r="L106" i="7"/>
  <c r="L103" i="7"/>
  <c r="L78" i="7"/>
  <c r="L77" i="7"/>
  <c r="L76" i="7"/>
  <c r="L75" i="7"/>
  <c r="L73" i="7"/>
  <c r="L63" i="7"/>
  <c r="L62" i="7"/>
  <c r="L61" i="7"/>
  <c r="L59" i="7"/>
  <c r="L58" i="7"/>
  <c r="L28" i="7"/>
  <c r="L22" i="6"/>
  <c r="L23" i="6" s="1"/>
  <c r="F27" i="6"/>
  <c r="M266" i="4"/>
  <c r="L82" i="4"/>
  <c r="L266" i="4" s="1"/>
  <c r="L85" i="4"/>
  <c r="O56" i="4"/>
  <c r="L250" i="4"/>
  <c r="L39" i="4"/>
  <c r="L47" i="4"/>
  <c r="L53" i="4"/>
  <c r="L58" i="4"/>
  <c r="L63" i="4"/>
  <c r="L69" i="4"/>
  <c r="L74" i="4"/>
  <c r="L92" i="4"/>
  <c r="L102" i="4"/>
  <c r="L101" i="4"/>
  <c r="L117" i="4"/>
  <c r="L120" i="4"/>
  <c r="L122" i="4"/>
  <c r="L169" i="4"/>
  <c r="L167" i="4"/>
  <c r="L195" i="4"/>
  <c r="L227" i="4"/>
  <c r="L231" i="4"/>
  <c r="L236" i="4"/>
  <c r="L239" i="4"/>
  <c r="L244" i="4"/>
  <c r="L245" i="4"/>
  <c r="L258" i="4"/>
  <c r="M36" i="4"/>
  <c r="L37" i="4"/>
  <c r="M44" i="4"/>
  <c r="L45" i="4"/>
  <c r="M60" i="4"/>
  <c r="L61" i="4"/>
  <c r="N44" i="4"/>
  <c r="M56" i="4"/>
  <c r="L28" i="4"/>
  <c r="L34" i="4"/>
  <c r="L38" i="4"/>
  <c r="L43" i="4"/>
  <c r="L80" i="4"/>
  <c r="L46" i="4"/>
  <c r="L51" i="4"/>
  <c r="L57" i="4"/>
  <c r="L62" i="4"/>
  <c r="L67" i="4"/>
  <c r="L73" i="4"/>
  <c r="L93" i="4"/>
  <c r="L97" i="4"/>
  <c r="L112" i="4"/>
  <c r="L116" i="4"/>
  <c r="L129" i="4"/>
  <c r="L131" i="4"/>
  <c r="L133" i="4"/>
  <c r="L135" i="4"/>
  <c r="L139" i="4"/>
  <c r="L141" i="4"/>
  <c r="L145" i="4"/>
  <c r="L147" i="4"/>
  <c r="L149" i="4"/>
  <c r="L151" i="4"/>
  <c r="L153" i="4"/>
  <c r="L155" i="4"/>
  <c r="L157" i="4"/>
  <c r="L159" i="4"/>
  <c r="L161" i="4"/>
  <c r="L163" i="4"/>
  <c r="L172" i="4"/>
  <c r="L168" i="4"/>
  <c r="L196" i="4"/>
  <c r="L200" i="4"/>
  <c r="L216" i="4"/>
  <c r="L235" i="4"/>
  <c r="L243" i="4"/>
  <c r="L251" i="4"/>
  <c r="M40" i="4"/>
  <c r="L40" i="4" s="1"/>
  <c r="O36" i="4"/>
  <c r="N40" i="4"/>
  <c r="O44" i="4"/>
  <c r="N48" i="4"/>
  <c r="M52" i="4"/>
  <c r="O60" i="4"/>
  <c r="M68" i="4"/>
  <c r="N36" i="4"/>
  <c r="O48" i="4"/>
  <c r="N52" i="4"/>
  <c r="N68" i="4"/>
  <c r="M209" i="4"/>
  <c r="L79" i="14" s="1"/>
  <c r="N121" i="4"/>
  <c r="M52" i="14" s="1"/>
  <c r="O118" i="4"/>
  <c r="N51" i="14" s="1"/>
  <c r="M213" i="4"/>
  <c r="L80" i="14" s="1"/>
  <c r="M229" i="4"/>
  <c r="M94" i="4"/>
  <c r="C79" i="14"/>
  <c r="M99" i="4"/>
  <c r="N114" i="4"/>
  <c r="M50" i="14" s="1"/>
  <c r="N197" i="4"/>
  <c r="N213" i="4"/>
  <c r="M80" i="14" s="1"/>
  <c r="L59" i="3"/>
  <c r="L58" i="3"/>
  <c r="L55" i="3"/>
  <c r="L54" i="3"/>
  <c r="L53" i="3"/>
  <c r="L40" i="3"/>
  <c r="L38" i="3"/>
  <c r="L37" i="3"/>
  <c r="L26" i="3"/>
  <c r="L25" i="3"/>
  <c r="L24" i="3"/>
  <c r="L31" i="3"/>
  <c r="M150" i="2"/>
  <c r="M74" i="2"/>
  <c r="M70" i="2"/>
  <c r="D66" i="2"/>
  <c r="N54" i="2"/>
  <c r="O50" i="2"/>
  <c r="N46" i="2"/>
  <c r="L31" i="2"/>
  <c r="L41" i="2"/>
  <c r="M136" i="2"/>
  <c r="L136" i="2" s="1"/>
  <c r="D145" i="2"/>
  <c r="D135" i="2"/>
  <c r="D151" i="2"/>
  <c r="L145" i="2"/>
  <c r="L135" i="2"/>
  <c r="L88" i="2"/>
  <c r="R30" i="2" s="1"/>
  <c r="M46" i="2"/>
  <c r="L40" i="2"/>
  <c r="L32" i="2"/>
  <c r="L42" i="2"/>
  <c r="L38" i="2"/>
  <c r="L142" i="2"/>
  <c r="L49" i="2"/>
  <c r="O54" i="2"/>
  <c r="L68" i="2"/>
  <c r="H145" i="2"/>
  <c r="H141" i="2"/>
  <c r="L143" i="2"/>
  <c r="O66" i="2"/>
  <c r="K122" i="2"/>
  <c r="L73" i="2"/>
  <c r="O110" i="2"/>
  <c r="L110" i="2" s="1"/>
  <c r="L147" i="2"/>
  <c r="L141" i="2"/>
  <c r="D78" i="2"/>
  <c r="G122" i="2"/>
  <c r="D140" i="2"/>
  <c r="L36" i="2"/>
  <c r="K154" i="2"/>
  <c r="L37" i="2"/>
  <c r="M137" i="2"/>
  <c r="L137" i="2" s="1"/>
  <c r="L33" i="2"/>
  <c r="O108" i="2"/>
  <c r="L108" i="2" s="1"/>
  <c r="L43" i="2"/>
  <c r="H135" i="2"/>
  <c r="L129" i="2"/>
  <c r="K96" i="2"/>
  <c r="O46" i="2"/>
  <c r="D82" i="2"/>
  <c r="O100" i="2"/>
  <c r="L100" i="2" s="1"/>
  <c r="O114" i="2"/>
  <c r="L114" i="2" s="1"/>
  <c r="D137" i="2"/>
  <c r="D141" i="2"/>
  <c r="D153" i="2"/>
  <c r="H50" i="2"/>
  <c r="N82" i="2"/>
  <c r="H92" i="2"/>
  <c r="H96" i="2" s="1"/>
  <c r="H143" i="2"/>
  <c r="O124" i="2"/>
  <c r="O132" i="2" s="1"/>
  <c r="L128" i="2"/>
  <c r="M98" i="1"/>
  <c r="M95" i="1" s="1"/>
  <c r="L99" i="12"/>
  <c r="N50" i="12"/>
  <c r="L103" i="12"/>
  <c r="L32" i="12"/>
  <c r="L88" i="12"/>
  <c r="L86" i="12"/>
  <c r="L106" i="12"/>
  <c r="L98" i="12"/>
  <c r="C25" i="11"/>
  <c r="M88" i="4"/>
  <c r="O99" i="4"/>
  <c r="N45" i="14" s="1"/>
  <c r="O103" i="4"/>
  <c r="L103" i="4" s="1"/>
  <c r="C46" i="14"/>
  <c r="O126" i="4"/>
  <c r="O233" i="4"/>
  <c r="N85" i="14" s="1"/>
  <c r="M221" i="4"/>
  <c r="M237" i="4"/>
  <c r="L86" i="14" s="1"/>
  <c r="O90" i="4"/>
  <c r="M187" i="4"/>
  <c r="D74" i="14"/>
  <c r="N94" i="4"/>
  <c r="M43" i="14" s="1"/>
  <c r="N108" i="4"/>
  <c r="M48" i="14" s="1"/>
  <c r="N126" i="4"/>
  <c r="M54" i="14" s="1"/>
  <c r="O252" i="4"/>
  <c r="O108" i="4"/>
  <c r="N48" i="14" s="1"/>
  <c r="M193" i="4"/>
  <c r="N221" i="4"/>
  <c r="M82" i="14" s="1"/>
  <c r="O249" i="4"/>
  <c r="O272" i="4" s="1"/>
  <c r="C50" i="14"/>
  <c r="N90" i="4"/>
  <c r="N103" i="4"/>
  <c r="M46" i="14" s="1"/>
  <c r="N32" i="4"/>
  <c r="O213" i="4"/>
  <c r="N80" i="14" s="1"/>
  <c r="M233" i="4"/>
  <c r="L85" i="14" s="1"/>
  <c r="M265" i="4"/>
  <c r="O197" i="4"/>
  <c r="N229" i="4"/>
  <c r="M84" i="14" s="1"/>
  <c r="H27" i="8"/>
  <c r="L48" i="2"/>
  <c r="L46" i="2" s="1"/>
  <c r="H146" i="2"/>
  <c r="N233" i="4"/>
  <c r="M85" i="14" s="1"/>
  <c r="M165" i="4"/>
  <c r="L73" i="14" s="1"/>
  <c r="M121" i="4"/>
  <c r="L121" i="4" s="1"/>
  <c r="N64" i="4"/>
  <c r="M64" i="4"/>
  <c r="L64" i="4" s="1"/>
  <c r="N60" i="4"/>
  <c r="R88" i="4"/>
  <c r="L34" i="7"/>
  <c r="M50" i="7"/>
  <c r="L109" i="7"/>
  <c r="H107" i="7"/>
  <c r="L96" i="7"/>
  <c r="L105" i="7"/>
  <c r="L97" i="7"/>
  <c r="L80" i="7"/>
  <c r="L42" i="3"/>
  <c r="N217" i="1"/>
  <c r="N224" i="1" s="1"/>
  <c r="O225" i="1"/>
  <c r="M66" i="2"/>
  <c r="N62" i="2"/>
  <c r="N50" i="2"/>
  <c r="H28" i="2"/>
  <c r="N256" i="4"/>
  <c r="C88" i="14"/>
  <c r="O193" i="4"/>
  <c r="O271" i="4" s="1"/>
  <c r="O165" i="4"/>
  <c r="N73" i="14" s="1"/>
  <c r="M139" i="2"/>
  <c r="L139" i="2" s="1"/>
  <c r="L34" i="2"/>
  <c r="O209" i="4"/>
  <c r="N79" i="14" s="1"/>
  <c r="M72" i="4"/>
  <c r="O118" i="2"/>
  <c r="D118" i="2"/>
  <c r="M152" i="2"/>
  <c r="C82" i="14"/>
  <c r="L126" i="2"/>
  <c r="H35" i="9"/>
  <c r="N149" i="2"/>
  <c r="L53" i="2"/>
  <c r="L50" i="2" s="1"/>
  <c r="M62" i="2"/>
  <c r="L44" i="7"/>
  <c r="M33" i="9"/>
  <c r="M75" i="9" s="1"/>
  <c r="L27" i="9"/>
  <c r="D62" i="2"/>
  <c r="E27" i="6"/>
  <c r="L46" i="12"/>
  <c r="L95" i="12"/>
  <c r="N66" i="2"/>
  <c r="H62" i="2"/>
  <c r="H150" i="2"/>
  <c r="L57" i="3"/>
  <c r="L56" i="3"/>
  <c r="N27" i="6"/>
  <c r="K27" i="6"/>
  <c r="L39" i="7"/>
  <c r="L84" i="7"/>
  <c r="L81" i="7"/>
  <c r="L79" i="7"/>
  <c r="L15" i="9"/>
  <c r="M217" i="4"/>
  <c r="D136" i="2"/>
  <c r="D144" i="2"/>
  <c r="D149" i="2"/>
  <c r="D41" i="9"/>
  <c r="L94" i="12"/>
  <c r="L109" i="12"/>
  <c r="L229" i="1"/>
  <c r="H228" i="1"/>
  <c r="N153" i="2"/>
  <c r="L77" i="2"/>
  <c r="L69" i="2"/>
  <c r="L84" i="2"/>
  <c r="M122" i="2"/>
  <c r="H144" i="2"/>
  <c r="H142" i="2"/>
  <c r="H139" i="2"/>
  <c r="L23" i="3"/>
  <c r="L32" i="3"/>
  <c r="L30" i="7"/>
  <c r="N37" i="7"/>
  <c r="L47" i="7"/>
  <c r="N107" i="7"/>
  <c r="O72" i="4"/>
  <c r="L74" i="7"/>
  <c r="M78" i="4"/>
  <c r="D100" i="2"/>
  <c r="O37" i="12"/>
  <c r="L36" i="12"/>
  <c r="L29" i="12"/>
  <c r="L27" i="12"/>
  <c r="L39" i="12"/>
  <c r="L40" i="12"/>
  <c r="L42" i="12"/>
  <c r="L43" i="12"/>
  <c r="L82" i="12"/>
  <c r="L77" i="12"/>
  <c r="L60" i="12"/>
  <c r="O150" i="2"/>
  <c r="H46" i="2"/>
  <c r="L72" i="2"/>
  <c r="L70" i="2" s="1"/>
  <c r="E31" i="11"/>
  <c r="E44" i="11"/>
  <c r="L27" i="3"/>
  <c r="L48" i="3"/>
  <c r="L22" i="3"/>
  <c r="L35" i="3"/>
  <c r="L29" i="3"/>
  <c r="H148" i="1"/>
  <c r="M123" i="1"/>
  <c r="M111" i="1"/>
  <c r="O127" i="1"/>
  <c r="O51" i="1"/>
  <c r="L134" i="1"/>
  <c r="L121" i="1"/>
  <c r="N51" i="1"/>
  <c r="M51" i="1"/>
  <c r="L99" i="1"/>
  <c r="N135" i="1"/>
  <c r="M131" i="1"/>
  <c r="H154" i="1"/>
  <c r="H193" i="1" s="1"/>
  <c r="D154" i="1"/>
  <c r="D193" i="1" s="1"/>
  <c r="F39" i="14"/>
  <c r="O82" i="1"/>
  <c r="L64" i="1"/>
  <c r="N195" i="1"/>
  <c r="N198" i="1" s="1"/>
  <c r="D229" i="1"/>
  <c r="L219" i="1"/>
  <c r="L225" i="1" s="1"/>
  <c r="M154" i="1"/>
  <c r="M193" i="1" s="1"/>
  <c r="O29" i="1"/>
  <c r="D107" i="1"/>
  <c r="L47" i="1"/>
  <c r="L42" i="1"/>
  <c r="M87" i="1"/>
  <c r="H135" i="1"/>
  <c r="N123" i="1"/>
  <c r="N119" i="1"/>
  <c r="H103" i="1"/>
  <c r="L220" i="1"/>
  <c r="G93" i="1"/>
  <c r="L218" i="1"/>
  <c r="L46" i="1"/>
  <c r="L88" i="1"/>
  <c r="L146" i="1"/>
  <c r="L137" i="1"/>
  <c r="O135" i="1"/>
  <c r="O131" i="1"/>
  <c r="L130" i="1"/>
  <c r="L120" i="1"/>
  <c r="L223" i="1"/>
  <c r="L142" i="1"/>
  <c r="H152" i="1"/>
  <c r="N154" i="1"/>
  <c r="N193" i="1" s="1"/>
  <c r="J93" i="1"/>
  <c r="I27" i="10" s="1"/>
  <c r="M29" i="1"/>
  <c r="M127" i="1"/>
  <c r="M40" i="1"/>
  <c r="N34" i="1"/>
  <c r="L37" i="1"/>
  <c r="L35" i="1"/>
  <c r="L63" i="1"/>
  <c r="N61" i="1"/>
  <c r="L89" i="1"/>
  <c r="N87" i="1"/>
  <c r="N77" i="1"/>
  <c r="M66" i="1"/>
  <c r="N139" i="1"/>
  <c r="L112" i="1"/>
  <c r="N103" i="1"/>
  <c r="M119" i="1"/>
  <c r="N29" i="1"/>
  <c r="L41" i="1"/>
  <c r="L38" i="1"/>
  <c r="L62" i="1"/>
  <c r="L57" i="1"/>
  <c r="L54" i="1"/>
  <c r="L85" i="1"/>
  <c r="L74" i="1"/>
  <c r="L138" i="1"/>
  <c r="L136" i="1"/>
  <c r="L133" i="1"/>
  <c r="L132" i="1"/>
  <c r="L129" i="1"/>
  <c r="L128" i="1"/>
  <c r="L126" i="1"/>
  <c r="L125" i="1"/>
  <c r="O123" i="1"/>
  <c r="L122" i="1"/>
  <c r="L116" i="1"/>
  <c r="O111" i="1"/>
  <c r="D139" i="1"/>
  <c r="M217" i="1"/>
  <c r="M224" i="1" s="1"/>
  <c r="E93" i="1"/>
  <c r="L48" i="1"/>
  <c r="N45" i="1"/>
  <c r="O56" i="1"/>
  <c r="N56" i="1"/>
  <c r="M56" i="1"/>
  <c r="L53" i="1"/>
  <c r="L92" i="1"/>
  <c r="L73" i="1"/>
  <c r="H139" i="1"/>
  <c r="L114" i="1"/>
  <c r="N152" i="1"/>
  <c r="L151" i="1"/>
  <c r="L33" i="1"/>
  <c r="K93" i="1"/>
  <c r="N107" i="1"/>
  <c r="O148" i="1"/>
  <c r="N148" i="1"/>
  <c r="L100" i="1"/>
  <c r="D115" i="1"/>
  <c r="D143" i="1"/>
  <c r="L36" i="1"/>
  <c r="L90" i="1"/>
  <c r="L83" i="1"/>
  <c r="L80" i="1"/>
  <c r="L140" i="1"/>
  <c r="L117" i="1"/>
  <c r="L109" i="1"/>
  <c r="L101" i="1"/>
  <c r="L96" i="1"/>
  <c r="L144" i="1"/>
  <c r="O27" i="6"/>
  <c r="M23" i="6"/>
  <c r="M27" i="6" s="1"/>
  <c r="F122" i="2"/>
  <c r="E31" i="10" s="1"/>
  <c r="F147" i="2"/>
  <c r="F133" i="2" s="1"/>
  <c r="D26" i="9"/>
  <c r="D28" i="9"/>
  <c r="F61" i="14"/>
  <c r="C61" i="14" s="1"/>
  <c r="D43" i="9"/>
  <c r="F63" i="14"/>
  <c r="C63" i="14" s="1"/>
  <c r="D45" i="9"/>
  <c r="C65" i="14"/>
  <c r="F67" i="14"/>
  <c r="D49" i="9"/>
  <c r="M36" i="8"/>
  <c r="L35" i="8"/>
  <c r="H49" i="9"/>
  <c r="H38" i="9"/>
  <c r="H119" i="1"/>
  <c r="L58" i="1"/>
  <c r="L30" i="2"/>
  <c r="D112" i="2"/>
  <c r="O112" i="2"/>
  <c r="L112" i="2" s="1"/>
  <c r="O106" i="2"/>
  <c r="L106" i="2" s="1"/>
  <c r="D106" i="2"/>
  <c r="H107" i="1"/>
  <c r="H154" i="2"/>
  <c r="D107" i="12"/>
  <c r="D58" i="2"/>
  <c r="F90" i="2"/>
  <c r="G90" i="2"/>
  <c r="D138" i="2"/>
  <c r="D146" i="2"/>
  <c r="C76" i="14"/>
  <c r="D59" i="9"/>
  <c r="O143" i="1"/>
  <c r="L64" i="2"/>
  <c r="L62" i="2" s="1"/>
  <c r="O62" i="2"/>
  <c r="M113" i="7"/>
  <c r="D50" i="12"/>
  <c r="D32" i="9"/>
  <c r="C60" i="14"/>
  <c r="D47" i="9"/>
  <c r="D64" i="14"/>
  <c r="C66" i="14"/>
  <c r="D152" i="1"/>
  <c r="H37" i="12"/>
  <c r="L93" i="12"/>
  <c r="N113" i="12"/>
  <c r="N66" i="1"/>
  <c r="N71" i="1"/>
  <c r="M36" i="14" s="1"/>
  <c r="L68" i="1"/>
  <c r="L113" i="1"/>
  <c r="L91" i="1"/>
  <c r="D195" i="1"/>
  <c r="D198" i="1" s="1"/>
  <c r="D50" i="7"/>
  <c r="M103" i="1"/>
  <c r="L155" i="1"/>
  <c r="L197" i="1"/>
  <c r="L196" i="1"/>
  <c r="L222" i="1"/>
  <c r="L138" i="2"/>
  <c r="D119" i="1"/>
  <c r="D123" i="1"/>
  <c r="D127" i="1"/>
  <c r="D135" i="1"/>
  <c r="D92" i="2"/>
  <c r="D96" i="2" s="1"/>
  <c r="D54" i="2"/>
  <c r="D152" i="2"/>
  <c r="D148" i="2"/>
  <c r="D35" i="9"/>
  <c r="I114" i="12"/>
  <c r="L49" i="12"/>
  <c r="L65" i="12"/>
  <c r="L63" i="12"/>
  <c r="L62" i="12"/>
  <c r="L102" i="12"/>
  <c r="L101" i="12"/>
  <c r="L100" i="12"/>
  <c r="L59" i="1"/>
  <c r="L52" i="1"/>
  <c r="O77" i="1"/>
  <c r="L79" i="1"/>
  <c r="L69" i="1"/>
  <c r="N127" i="1"/>
  <c r="L102" i="1"/>
  <c r="L221" i="1"/>
  <c r="H54" i="2"/>
  <c r="N58" i="2"/>
  <c r="L76" i="2"/>
  <c r="N78" i="2"/>
  <c r="H152" i="2"/>
  <c r="L51" i="3"/>
  <c r="L50" i="3"/>
  <c r="L49" i="3"/>
  <c r="H27" i="6"/>
  <c r="K114" i="7"/>
  <c r="N113" i="7"/>
  <c r="L90" i="7"/>
  <c r="L89" i="7"/>
  <c r="L88" i="7"/>
  <c r="L85" i="7"/>
  <c r="O221" i="4"/>
  <c r="N82" i="14" s="1"/>
  <c r="D142" i="2"/>
  <c r="D143" i="2"/>
  <c r="D150" i="2"/>
  <c r="L44" i="12"/>
  <c r="L89" i="12"/>
  <c r="L87" i="12"/>
  <c r="L85" i="12"/>
  <c r="L84" i="12"/>
  <c r="L83" i="12"/>
  <c r="L79" i="12"/>
  <c r="L78" i="12"/>
  <c r="L76" i="12"/>
  <c r="L73" i="12"/>
  <c r="L72" i="12"/>
  <c r="H113" i="12"/>
  <c r="L110" i="12"/>
  <c r="M45" i="1"/>
  <c r="O45" i="1"/>
  <c r="O34" i="1"/>
  <c r="N82" i="1"/>
  <c r="O71" i="1"/>
  <c r="N115" i="1"/>
  <c r="O152" i="1"/>
  <c r="M50" i="2"/>
  <c r="I96" i="2"/>
  <c r="I27" i="6"/>
  <c r="H37" i="7"/>
  <c r="N265" i="4"/>
  <c r="N78" i="4"/>
  <c r="N83" i="4" s="1"/>
  <c r="N122" i="2"/>
  <c r="H151" i="2"/>
  <c r="H124" i="2"/>
  <c r="H132" i="2" s="1"/>
  <c r="L44" i="3"/>
  <c r="L43" i="3"/>
  <c r="L41" i="3"/>
  <c r="M205" i="4"/>
  <c r="L205" i="4" s="1"/>
  <c r="N27" i="8"/>
  <c r="M118" i="4"/>
  <c r="L51" i="14" s="1"/>
  <c r="N193" i="4"/>
  <c r="C85" i="14"/>
  <c r="M197" i="4"/>
  <c r="L68" i="12"/>
  <c r="E27" i="11"/>
  <c r="E26" i="11" s="1"/>
  <c r="D25" i="11"/>
  <c r="E35" i="11"/>
  <c r="L127" i="2"/>
  <c r="M32" i="4"/>
  <c r="N72" i="4"/>
  <c r="D39" i="14"/>
  <c r="N143" i="1"/>
  <c r="I93" i="1"/>
  <c r="H27" i="10" s="1"/>
  <c r="O265" i="4"/>
  <c r="D59" i="11"/>
  <c r="D58" i="11" s="1"/>
  <c r="O153" i="2"/>
  <c r="H113" i="7"/>
  <c r="E114" i="7"/>
  <c r="D27" i="6"/>
  <c r="M249" i="4"/>
  <c r="M272" i="4" s="1"/>
  <c r="C70" i="14"/>
  <c r="L46" i="3"/>
  <c r="N20" i="3"/>
  <c r="M153" i="2"/>
  <c r="D124" i="2"/>
  <c r="D132" i="2" s="1"/>
  <c r="L45" i="2"/>
  <c r="D28" i="2"/>
  <c r="I133" i="2"/>
  <c r="E90" i="2"/>
  <c r="M151" i="2"/>
  <c r="L151" i="2" s="1"/>
  <c r="N225" i="1"/>
  <c r="M225" i="1"/>
  <c r="H225" i="1"/>
  <c r="O217" i="1"/>
  <c r="O224" i="1" s="1"/>
  <c r="L32" i="1"/>
  <c r="C75" i="14"/>
  <c r="C27" i="14"/>
  <c r="C41" i="14"/>
  <c r="C49" i="14"/>
  <c r="C62" i="14"/>
  <c r="C52" i="14"/>
  <c r="C47" i="14"/>
  <c r="C51" i="14"/>
  <c r="C90" i="14"/>
  <c r="C59" i="14"/>
  <c r="C40" i="14"/>
  <c r="O113" i="12"/>
  <c r="D113" i="12"/>
  <c r="H107" i="12"/>
  <c r="J114" i="12"/>
  <c r="L43" i="1"/>
  <c r="O40" i="1"/>
  <c r="O152" i="2"/>
  <c r="L44" i="2"/>
  <c r="M241" i="4"/>
  <c r="O195" i="1"/>
  <c r="O198" i="1" s="1"/>
  <c r="N31" i="10" s="1"/>
  <c r="G198" i="1"/>
  <c r="F31" i="10" s="1"/>
  <c r="L28" i="1"/>
  <c r="L118" i="1"/>
  <c r="M115" i="1"/>
  <c r="N70" i="2"/>
  <c r="N154" i="2"/>
  <c r="L60" i="7"/>
  <c r="N38" i="9"/>
  <c r="M41" i="9"/>
  <c r="L37" i="9"/>
  <c r="L41" i="9" s="1"/>
  <c r="I147" i="1"/>
  <c r="H95" i="1"/>
  <c r="Q26" i="6"/>
  <c r="L26" i="6"/>
  <c r="D139" i="2"/>
  <c r="E133" i="2"/>
  <c r="D33" i="9"/>
  <c r="N37" i="12"/>
  <c r="L28" i="12"/>
  <c r="L52" i="12"/>
  <c r="L54" i="12" s="1"/>
  <c r="L58" i="12"/>
  <c r="L67" i="1"/>
  <c r="O66" i="1"/>
  <c r="O61" i="1"/>
  <c r="L141" i="1"/>
  <c r="M139" i="1"/>
  <c r="M144" i="2"/>
  <c r="L144" i="2" s="1"/>
  <c r="L39" i="2"/>
  <c r="L56" i="2"/>
  <c r="O146" i="2"/>
  <c r="K147" i="2"/>
  <c r="H98" i="2"/>
  <c r="H122" i="2" s="1"/>
  <c r="L28" i="3"/>
  <c r="M60" i="3"/>
  <c r="L29" i="8"/>
  <c r="M30" i="8"/>
  <c r="D63" i="9"/>
  <c r="D22" i="9"/>
  <c r="M201" i="4"/>
  <c r="L201" i="4" s="1"/>
  <c r="D37" i="12"/>
  <c r="G147" i="2"/>
  <c r="E114" i="12"/>
  <c r="N107" i="12"/>
  <c r="M135" i="1"/>
  <c r="H127" i="1"/>
  <c r="E147" i="1"/>
  <c r="O154" i="1"/>
  <c r="O193" i="1" s="1"/>
  <c r="L72" i="1"/>
  <c r="M107" i="7"/>
  <c r="O116" i="2"/>
  <c r="L116" i="2" s="1"/>
  <c r="F147" i="1"/>
  <c r="D98" i="1"/>
  <c r="D95" i="1" s="1"/>
  <c r="D113" i="7"/>
  <c r="D37" i="7"/>
  <c r="G114" i="7"/>
  <c r="O50" i="12"/>
  <c r="L47" i="12"/>
  <c r="L48" i="12"/>
  <c r="K114" i="12"/>
  <c r="N146" i="2"/>
  <c r="J114" i="7"/>
  <c r="N205" i="4"/>
  <c r="L57" i="2"/>
  <c r="M54" i="2"/>
  <c r="G27" i="6"/>
  <c r="L110" i="1"/>
  <c r="M107" i="1"/>
  <c r="L104" i="1"/>
  <c r="O103" i="1"/>
  <c r="L97" i="1"/>
  <c r="M90" i="4"/>
  <c r="N152" i="2"/>
  <c r="N124" i="2"/>
  <c r="N132" i="2" s="1"/>
  <c r="L52" i="7"/>
  <c r="M82" i="1"/>
  <c r="H58" i="2"/>
  <c r="E198" i="1"/>
  <c r="D31" i="10" s="1"/>
  <c r="M195" i="1"/>
  <c r="O102" i="2"/>
  <c r="L102" i="2" s="1"/>
  <c r="D102" i="2"/>
  <c r="D68" i="14"/>
  <c r="D51" i="9"/>
  <c r="L97" i="12"/>
  <c r="M107" i="12"/>
  <c r="M85" i="2"/>
  <c r="H82" i="2"/>
  <c r="L32" i="7"/>
  <c r="M37" i="7"/>
  <c r="O37" i="7"/>
  <c r="L27" i="7"/>
  <c r="O43" i="9"/>
  <c r="N61" i="14" s="1"/>
  <c r="L44" i="9"/>
  <c r="M34" i="1"/>
  <c r="F114" i="7"/>
  <c r="N40" i="1"/>
  <c r="H123" i="1"/>
  <c r="C87" i="14"/>
  <c r="L49" i="1"/>
  <c r="M148" i="1"/>
  <c r="O60" i="3"/>
  <c r="L71" i="7"/>
  <c r="O28" i="2"/>
  <c r="L25" i="8"/>
  <c r="D217" i="1"/>
  <c r="D224" i="1" s="1"/>
  <c r="D107" i="7"/>
  <c r="F114" i="12"/>
  <c r="D50" i="2"/>
  <c r="G147" i="1"/>
  <c r="L41" i="12"/>
  <c r="M50" i="12"/>
  <c r="O107" i="12"/>
  <c r="M61" i="1"/>
  <c r="H131" i="1"/>
  <c r="O119" i="1"/>
  <c r="J133" i="2"/>
  <c r="J147" i="1"/>
  <c r="E60" i="3"/>
  <c r="M77" i="1"/>
  <c r="L78" i="1"/>
  <c r="L35" i="2"/>
  <c r="M140" i="2"/>
  <c r="D103" i="1"/>
  <c r="G114" i="12"/>
  <c r="D27" i="8"/>
  <c r="D44" i="8" s="1"/>
  <c r="L26" i="12"/>
  <c r="H50" i="12"/>
  <c r="L96" i="12"/>
  <c r="M113" i="12"/>
  <c r="L124" i="1"/>
  <c r="N28" i="2"/>
  <c r="H66" i="2"/>
  <c r="K90" i="2"/>
  <c r="L118" i="2"/>
  <c r="H50" i="7"/>
  <c r="M114" i="4"/>
  <c r="L114" i="4" s="1"/>
  <c r="K147" i="1"/>
  <c r="O120" i="2"/>
  <c r="L120" i="2" s="1"/>
  <c r="D120" i="2"/>
  <c r="L145" i="1"/>
  <c r="M143" i="1"/>
  <c r="O107" i="1"/>
  <c r="L108" i="1"/>
  <c r="L60" i="2"/>
  <c r="M81" i="2"/>
  <c r="H78" i="2"/>
  <c r="F93" i="1"/>
  <c r="G154" i="2"/>
  <c r="D154" i="2" s="1"/>
  <c r="D131" i="1"/>
  <c r="C72" i="14"/>
  <c r="L30" i="12"/>
  <c r="O87" i="1"/>
  <c r="M71" i="1"/>
  <c r="L36" i="14" s="1"/>
  <c r="K36" i="14" s="1"/>
  <c r="M146" i="2"/>
  <c r="O32" i="4"/>
  <c r="O270" i="4" s="1"/>
  <c r="C59" i="11"/>
  <c r="C58" i="11" s="1"/>
  <c r="M124" i="2"/>
  <c r="M132" i="2" s="1"/>
  <c r="M53" i="9"/>
  <c r="L71" i="14" s="1"/>
  <c r="L54" i="9"/>
  <c r="L53" i="9" s="1"/>
  <c r="E39" i="14"/>
  <c r="C89" i="14"/>
  <c r="L84" i="1"/>
  <c r="O139" i="1"/>
  <c r="O115" i="1"/>
  <c r="N111" i="1"/>
  <c r="M152" i="1"/>
  <c r="M28" i="2"/>
  <c r="O74" i="2"/>
  <c r="L52" i="3"/>
  <c r="L45" i="3"/>
  <c r="L34" i="3"/>
  <c r="L35" i="7"/>
  <c r="L46" i="7"/>
  <c r="L83" i="7"/>
  <c r="J38" i="9"/>
  <c r="I29" i="10" s="1"/>
  <c r="H115" i="1"/>
  <c r="M48" i="4"/>
  <c r="C43" i="14"/>
  <c r="L74" i="12"/>
  <c r="H143" i="1"/>
  <c r="D39" i="11"/>
  <c r="E60" i="11"/>
  <c r="N249" i="4"/>
  <c r="N272" i="4" s="1"/>
  <c r="L130" i="2"/>
  <c r="L105" i="1"/>
  <c r="L200" i="1"/>
  <c r="L215" i="1" s="1"/>
  <c r="O70" i="2"/>
  <c r="O78" i="2"/>
  <c r="L47" i="3"/>
  <c r="L30" i="3"/>
  <c r="L40" i="7"/>
  <c r="L93" i="7"/>
  <c r="I114" i="7"/>
  <c r="H111" i="1"/>
  <c r="C54" i="14"/>
  <c r="L71" i="12"/>
  <c r="C39" i="11"/>
  <c r="H217" i="1"/>
  <c r="H224" i="1" s="1"/>
  <c r="C53" i="14"/>
  <c r="O78" i="4"/>
  <c r="C55" i="14"/>
  <c r="C56" i="14"/>
  <c r="C73" i="14"/>
  <c r="C69" i="14"/>
  <c r="C44" i="14"/>
  <c r="C71" i="14"/>
  <c r="C57" i="14"/>
  <c r="C64" i="14" l="1"/>
  <c r="K90" i="14"/>
  <c r="K41" i="14"/>
  <c r="K47" i="14"/>
  <c r="K44" i="14"/>
  <c r="L264" i="4"/>
  <c r="L187" i="4"/>
  <c r="K53" i="14"/>
  <c r="M270" i="4"/>
  <c r="L126" i="4"/>
  <c r="N54" i="14"/>
  <c r="N270" i="4"/>
  <c r="N261" i="4"/>
  <c r="L152" i="2"/>
  <c r="L33" i="14"/>
  <c r="M44" i="8"/>
  <c r="L24" i="8"/>
  <c r="L54" i="7"/>
  <c r="Q35" i="7"/>
  <c r="Q34" i="7"/>
  <c r="Q36" i="7"/>
  <c r="L27" i="6"/>
  <c r="M261" i="4"/>
  <c r="L33" i="10" s="1"/>
  <c r="N271" i="4"/>
  <c r="M271" i="4"/>
  <c r="M33" i="14"/>
  <c r="N33" i="14"/>
  <c r="L91" i="12"/>
  <c r="F27" i="10"/>
  <c r="Q37" i="7"/>
  <c r="Q24" i="6"/>
  <c r="Q30" i="6" s="1"/>
  <c r="Q32" i="6" s="1"/>
  <c r="L268" i="4"/>
  <c r="J27" i="10"/>
  <c r="E39" i="11"/>
  <c r="L91" i="7"/>
  <c r="M91" i="14"/>
  <c r="L94" i="4"/>
  <c r="L43" i="14"/>
  <c r="H44" i="8"/>
  <c r="O44" i="8"/>
  <c r="L20" i="3"/>
  <c r="Q28" i="3"/>
  <c r="Q27" i="3"/>
  <c r="L265" i="4"/>
  <c r="C28" i="14"/>
  <c r="D70" i="9"/>
  <c r="O72" i="9"/>
  <c r="O70" i="9" s="1"/>
  <c r="K40" i="14"/>
  <c r="Q20" i="9"/>
  <c r="M73" i="9"/>
  <c r="M70" i="9" s="1"/>
  <c r="N73" i="9"/>
  <c r="N70" i="9" s="1"/>
  <c r="H70" i="9"/>
  <c r="L36" i="8"/>
  <c r="Q26" i="8"/>
  <c r="K62" i="14"/>
  <c r="K85" i="14"/>
  <c r="K55" i="14"/>
  <c r="L108" i="4"/>
  <c r="K56" i="14"/>
  <c r="Q22" i="9"/>
  <c r="Q19" i="9"/>
  <c r="Q17" i="9"/>
  <c r="H30" i="9"/>
  <c r="L33" i="9"/>
  <c r="L75" i="9" s="1"/>
  <c r="Q18" i="9"/>
  <c r="Q14" i="9"/>
  <c r="H20" i="9"/>
  <c r="K74" i="14"/>
  <c r="L50" i="14"/>
  <c r="L68" i="4"/>
  <c r="M77" i="14"/>
  <c r="L52" i="4"/>
  <c r="L72" i="4"/>
  <c r="K88" i="14"/>
  <c r="G31" i="14"/>
  <c r="K59" i="14"/>
  <c r="K72" i="14"/>
  <c r="G39" i="14"/>
  <c r="G34" i="14"/>
  <c r="E27" i="10"/>
  <c r="G37" i="14"/>
  <c r="K68" i="14"/>
  <c r="G30" i="14"/>
  <c r="G29" i="14"/>
  <c r="N35" i="14"/>
  <c r="K75" i="14"/>
  <c r="K49" i="14"/>
  <c r="G36" i="14"/>
  <c r="K76" i="14"/>
  <c r="N31" i="14"/>
  <c r="K60" i="14"/>
  <c r="K65" i="14"/>
  <c r="K69" i="14"/>
  <c r="K48" i="14"/>
  <c r="K58" i="14"/>
  <c r="K64" i="14"/>
  <c r="N37" i="14"/>
  <c r="M31" i="10"/>
  <c r="M32" i="14"/>
  <c r="N32" i="14"/>
  <c r="N38" i="14"/>
  <c r="L31" i="14"/>
  <c r="D27" i="10"/>
  <c r="M39" i="14"/>
  <c r="K73" i="14"/>
  <c r="M38" i="14"/>
  <c r="K83" i="14"/>
  <c r="N39" i="14"/>
  <c r="M34" i="14"/>
  <c r="L34" i="14"/>
  <c r="N34" i="14"/>
  <c r="K57" i="14"/>
  <c r="K63" i="14"/>
  <c r="K67" i="14"/>
  <c r="K71" i="14"/>
  <c r="K61" i="14"/>
  <c r="K66" i="14"/>
  <c r="K70" i="14"/>
  <c r="G38" i="14"/>
  <c r="L90" i="4"/>
  <c r="N77" i="14"/>
  <c r="K77" i="14" s="1"/>
  <c r="L252" i="4"/>
  <c r="N89" i="14"/>
  <c r="K89" i="14" s="1"/>
  <c r="L30" i="14"/>
  <c r="L217" i="4"/>
  <c r="L81" i="14"/>
  <c r="L237" i="4"/>
  <c r="L229" i="4"/>
  <c r="L84" i="14"/>
  <c r="N30" i="14"/>
  <c r="L241" i="4"/>
  <c r="L87" i="14"/>
  <c r="K79" i="14"/>
  <c r="N29" i="14"/>
  <c r="L221" i="4"/>
  <c r="L82" i="14"/>
  <c r="K80" i="14"/>
  <c r="K51" i="14"/>
  <c r="N46" i="14"/>
  <c r="K46" i="14" s="1"/>
  <c r="L99" i="4"/>
  <c r="L45" i="14"/>
  <c r="L52" i="14"/>
  <c r="M35" i="14"/>
  <c r="L56" i="4"/>
  <c r="L48" i="4"/>
  <c r="M30" i="14"/>
  <c r="M29" i="14"/>
  <c r="L35" i="14"/>
  <c r="L44" i="4"/>
  <c r="L32" i="4"/>
  <c r="M37" i="14"/>
  <c r="L29" i="14"/>
  <c r="M31" i="14"/>
  <c r="L39" i="14"/>
  <c r="L150" i="2"/>
  <c r="N60" i="3"/>
  <c r="L43" i="9"/>
  <c r="L63" i="9"/>
  <c r="L61" i="9" s="1"/>
  <c r="O30" i="9"/>
  <c r="N30" i="9"/>
  <c r="M30" i="9"/>
  <c r="N20" i="9"/>
  <c r="L14" i="9"/>
  <c r="L22" i="9"/>
  <c r="L72" i="9" s="1"/>
  <c r="L16" i="9"/>
  <c r="L23" i="9"/>
  <c r="J29" i="10"/>
  <c r="H29" i="10"/>
  <c r="D14" i="9"/>
  <c r="D38" i="9"/>
  <c r="L35" i="9"/>
  <c r="M20" i="9"/>
  <c r="L40" i="9"/>
  <c r="L74" i="9" s="1"/>
  <c r="Q38" i="7"/>
  <c r="D20" i="9"/>
  <c r="D25" i="9"/>
  <c r="G29" i="10"/>
  <c r="L113" i="7"/>
  <c r="R85" i="4"/>
  <c r="R87" i="4"/>
  <c r="M83" i="4"/>
  <c r="L78" i="4"/>
  <c r="L83" i="4" s="1"/>
  <c r="L165" i="4"/>
  <c r="L213" i="4"/>
  <c r="L88" i="4"/>
  <c r="L249" i="4"/>
  <c r="L118" i="4"/>
  <c r="R89" i="4"/>
  <c r="L209" i="4"/>
  <c r="L197" i="4"/>
  <c r="L233" i="4"/>
  <c r="L193" i="4"/>
  <c r="L60" i="4"/>
  <c r="L36" i="4"/>
  <c r="L66" i="2"/>
  <c r="R29" i="2"/>
  <c r="C42" i="14"/>
  <c r="L74" i="2"/>
  <c r="L124" i="2"/>
  <c r="L132" i="2" s="1"/>
  <c r="C45" i="14"/>
  <c r="L98" i="1"/>
  <c r="Q33" i="1" s="1"/>
  <c r="C83" i="14"/>
  <c r="C74" i="14"/>
  <c r="N76" i="4"/>
  <c r="R81" i="4"/>
  <c r="C80" i="14"/>
  <c r="L146" i="2"/>
  <c r="C34" i="14"/>
  <c r="C81" i="14"/>
  <c r="L113" i="12"/>
  <c r="O114" i="7"/>
  <c r="D111" i="11"/>
  <c r="M33" i="10"/>
  <c r="M114" i="12"/>
  <c r="O247" i="4"/>
  <c r="N32" i="10" s="1"/>
  <c r="L58" i="2"/>
  <c r="E59" i="11"/>
  <c r="E58" i="11" s="1"/>
  <c r="M29" i="10"/>
  <c r="L228" i="1"/>
  <c r="L148" i="1"/>
  <c r="D93" i="1"/>
  <c r="L154" i="1"/>
  <c r="L193" i="1" s="1"/>
  <c r="L217" i="1"/>
  <c r="Q38" i="1" s="1"/>
  <c r="Q35" i="1"/>
  <c r="L123" i="1"/>
  <c r="L131" i="1"/>
  <c r="L119" i="1"/>
  <c r="L127" i="1"/>
  <c r="L135" i="1"/>
  <c r="L51" i="1"/>
  <c r="C39" i="14"/>
  <c r="L111" i="1"/>
  <c r="L143" i="1"/>
  <c r="C37" i="14"/>
  <c r="L152" i="1"/>
  <c r="L56" i="1"/>
  <c r="C33" i="14"/>
  <c r="L45" i="1"/>
  <c r="C29" i="14"/>
  <c r="L87" i="1"/>
  <c r="L34" i="1"/>
  <c r="H93" i="1"/>
  <c r="L29" i="1"/>
  <c r="L115" i="1"/>
  <c r="L61" i="1"/>
  <c r="N93" i="1"/>
  <c r="L71" i="1"/>
  <c r="L40" i="1"/>
  <c r="M147" i="1"/>
  <c r="L139" i="1"/>
  <c r="C84" i="14"/>
  <c r="Q30" i="1"/>
  <c r="Q27" i="10" s="1"/>
  <c r="C48" i="14"/>
  <c r="C35" i="14"/>
  <c r="C67" i="14"/>
  <c r="C29" i="10"/>
  <c r="M93" i="1"/>
  <c r="L77" i="1"/>
  <c r="L107" i="12"/>
  <c r="L122" i="2"/>
  <c r="N247" i="4"/>
  <c r="M32" i="10" s="1"/>
  <c r="O114" i="12"/>
  <c r="O93" i="1"/>
  <c r="L153" i="2"/>
  <c r="E25" i="11"/>
  <c r="Q37" i="1"/>
  <c r="L50" i="12"/>
  <c r="D30" i="9"/>
  <c r="C38" i="14"/>
  <c r="O147" i="1"/>
  <c r="L107" i="1"/>
  <c r="N90" i="2"/>
  <c r="D122" i="2"/>
  <c r="Q31" i="1"/>
  <c r="N114" i="7"/>
  <c r="L66" i="1"/>
  <c r="H114" i="7"/>
  <c r="M114" i="7"/>
  <c r="D90" i="2"/>
  <c r="L28" i="2"/>
  <c r="C31" i="10"/>
  <c r="C31" i="14"/>
  <c r="C86" i="14"/>
  <c r="D114" i="12"/>
  <c r="H114" i="12"/>
  <c r="M76" i="4"/>
  <c r="F226" i="1"/>
  <c r="J28" i="10"/>
  <c r="K226" i="1"/>
  <c r="L30" i="8"/>
  <c r="H147" i="2"/>
  <c r="H133" i="2" s="1"/>
  <c r="K133" i="2"/>
  <c r="M38" i="9"/>
  <c r="L29" i="10" s="1"/>
  <c r="O76" i="4"/>
  <c r="L140" i="2"/>
  <c r="L85" i="2"/>
  <c r="L82" i="2" s="1"/>
  <c r="M82" i="2"/>
  <c r="L38" i="14" s="1"/>
  <c r="D147" i="2"/>
  <c r="D133" i="2" s="1"/>
  <c r="G133" i="2"/>
  <c r="Q28" i="1"/>
  <c r="D114" i="7"/>
  <c r="N114" i="12"/>
  <c r="C77" i="14"/>
  <c r="C36" i="14"/>
  <c r="C30" i="14"/>
  <c r="L50" i="7"/>
  <c r="M58" i="2"/>
  <c r="L32" i="14" s="1"/>
  <c r="O90" i="2"/>
  <c r="M154" i="2"/>
  <c r="N147" i="1"/>
  <c r="Q34" i="1"/>
  <c r="R37" i="2"/>
  <c r="O83" i="4"/>
  <c r="L107" i="7"/>
  <c r="C32" i="14"/>
  <c r="I28" i="10"/>
  <c r="J226" i="1"/>
  <c r="Q28" i="7"/>
  <c r="L37" i="7"/>
  <c r="L195" i="1"/>
  <c r="L198" i="1" s="1"/>
  <c r="M198" i="1"/>
  <c r="L31" i="10" s="1"/>
  <c r="K31" i="10" s="1"/>
  <c r="D28" i="10"/>
  <c r="E226" i="1"/>
  <c r="M247" i="4"/>
  <c r="L32" i="10" s="1"/>
  <c r="L54" i="2"/>
  <c r="I226" i="1"/>
  <c r="H28" i="10"/>
  <c r="O20" i="9"/>
  <c r="L81" i="2"/>
  <c r="L78" i="2" s="1"/>
  <c r="M78" i="2"/>
  <c r="L37" i="14" s="1"/>
  <c r="F28" i="10"/>
  <c r="G226" i="1"/>
  <c r="L27" i="8"/>
  <c r="O154" i="2"/>
  <c r="O122" i="2"/>
  <c r="L37" i="12"/>
  <c r="L60" i="3"/>
  <c r="L103" i="1"/>
  <c r="D147" i="1"/>
  <c r="R28" i="2"/>
  <c r="C111" i="11"/>
  <c r="L82" i="1"/>
  <c r="H90" i="2"/>
  <c r="N133" i="2"/>
  <c r="E28" i="10"/>
  <c r="Q36" i="1"/>
  <c r="C68" i="14"/>
  <c r="H147" i="1"/>
  <c r="K52" i="14" l="1"/>
  <c r="K81" i="14"/>
  <c r="K45" i="14"/>
  <c r="K84" i="14"/>
  <c r="K43" i="14"/>
  <c r="K82" i="14"/>
  <c r="K87" i="14"/>
  <c r="K50" i="14"/>
  <c r="L271" i="4"/>
  <c r="K86" i="14"/>
  <c r="K54" i="14"/>
  <c r="M262" i="4"/>
  <c r="L270" i="4"/>
  <c r="L272" i="4"/>
  <c r="G27" i="10"/>
  <c r="Q30" i="3"/>
  <c r="Q34" i="3" s="1"/>
  <c r="Q33" i="8"/>
  <c r="L44" i="8"/>
  <c r="Q30" i="10"/>
  <c r="L73" i="9"/>
  <c r="L70" i="9" s="1"/>
  <c r="L30" i="9"/>
  <c r="Q25" i="10"/>
  <c r="Q24" i="9"/>
  <c r="Q29" i="10"/>
  <c r="Q34" i="6"/>
  <c r="N27" i="10"/>
  <c r="K38" i="14"/>
  <c r="K37" i="14"/>
  <c r="K35" i="14"/>
  <c r="K31" i="14"/>
  <c r="K33" i="14"/>
  <c r="K32" i="10"/>
  <c r="K34" i="14"/>
  <c r="K32" i="14"/>
  <c r="K39" i="14"/>
  <c r="K29" i="14"/>
  <c r="K30" i="14"/>
  <c r="M27" i="10"/>
  <c r="M28" i="10"/>
  <c r="L38" i="9"/>
  <c r="G28" i="10"/>
  <c r="L247" i="4"/>
  <c r="L28" i="10"/>
  <c r="L76" i="4"/>
  <c r="E111" i="11"/>
  <c r="C32" i="10"/>
  <c r="N28" i="10"/>
  <c r="H226" i="1"/>
  <c r="D226" i="1"/>
  <c r="L224" i="1"/>
  <c r="L95" i="1"/>
  <c r="L147" i="1" s="1"/>
  <c r="L93" i="1"/>
  <c r="M226" i="1"/>
  <c r="R31" i="2"/>
  <c r="Q28" i="10" s="1"/>
  <c r="M90" i="2"/>
  <c r="L27" i="10" s="1"/>
  <c r="O226" i="1"/>
  <c r="L114" i="12"/>
  <c r="Q39" i="7"/>
  <c r="L90" i="2"/>
  <c r="C28" i="10"/>
  <c r="C27" i="10"/>
  <c r="L20" i="9"/>
  <c r="R90" i="4"/>
  <c r="Q32" i="10" s="1"/>
  <c r="L114" i="7"/>
  <c r="L154" i="2"/>
  <c r="M133" i="2"/>
  <c r="Q39" i="1"/>
  <c r="N226" i="1"/>
  <c r="Q32" i="3" l="1"/>
  <c r="Q35" i="8"/>
  <c r="Q43" i="7"/>
  <c r="K27" i="10"/>
  <c r="K28" i="10"/>
  <c r="L226" i="1"/>
  <c r="Q41" i="7"/>
  <c r="L95" i="2"/>
  <c r="O94" i="2"/>
  <c r="O149" i="2" s="1"/>
  <c r="Q41" i="1" l="1"/>
  <c r="Q43" i="1"/>
  <c r="O133" i="2"/>
  <c r="L149" i="2"/>
  <c r="L133" i="2" s="1"/>
  <c r="L94" i="2"/>
  <c r="O92" i="2"/>
  <c r="O96" i="2" s="1"/>
  <c r="N29" i="10" s="1"/>
  <c r="L92" i="2" l="1"/>
  <c r="L96" i="2" s="1"/>
  <c r="K29" i="10" s="1"/>
  <c r="R34" i="2"/>
  <c r="Q31" i="10" s="1"/>
  <c r="R38" i="2" l="1"/>
  <c r="R40" i="2" l="1"/>
  <c r="R42" i="2"/>
  <c r="K25" i="9"/>
  <c r="I25" i="9"/>
  <c r="O28" i="9"/>
  <c r="O25" i="9" s="1"/>
  <c r="N28" i="14" s="1"/>
  <c r="J25" i="9"/>
  <c r="N28" i="9"/>
  <c r="N25" i="9" s="1"/>
  <c r="M28" i="9"/>
  <c r="M25" i="9"/>
  <c r="L28" i="14" s="1"/>
  <c r="M28" i="14" l="1"/>
  <c r="I28" i="14"/>
  <c r="H25" i="9"/>
  <c r="H28" i="14"/>
  <c r="J28" i="14"/>
  <c r="L28" i="9"/>
  <c r="L25" i="9" s="1"/>
  <c r="K28" i="14"/>
  <c r="G28" i="14" l="1"/>
  <c r="D78" i="14" l="1"/>
  <c r="E262" i="4"/>
  <c r="E183" i="4"/>
  <c r="D30" i="10" s="1"/>
  <c r="D92" i="14" l="1"/>
  <c r="D34" i="10"/>
  <c r="E78" i="14"/>
  <c r="E92" i="14" s="1"/>
  <c r="F78" i="14"/>
  <c r="C78" i="14" s="1"/>
  <c r="G183" i="4"/>
  <c r="F30" i="10" s="1"/>
  <c r="D179" i="4"/>
  <c r="F183" i="4"/>
  <c r="E30" i="10" s="1"/>
  <c r="E34" i="10" s="1"/>
  <c r="F262" i="4"/>
  <c r="D183" i="4" l="1"/>
  <c r="C30" i="10"/>
  <c r="H78" i="14"/>
  <c r="I183" i="4"/>
  <c r="H30" i="10" s="1"/>
  <c r="H34" i="10" s="1"/>
  <c r="I78" i="14"/>
  <c r="I92" i="14" s="1"/>
  <c r="K262" i="4"/>
  <c r="J262" i="4"/>
  <c r="J183" i="4"/>
  <c r="I30" i="10" s="1"/>
  <c r="I34" i="10" s="1"/>
  <c r="K183" i="4"/>
  <c r="J30" i="10" s="1"/>
  <c r="J34" i="10" s="1"/>
  <c r="J78" i="14"/>
  <c r="J92" i="14" s="1"/>
  <c r="L78" i="14"/>
  <c r="M183" i="4"/>
  <c r="L30" i="10" s="1"/>
  <c r="L34" i="10" s="1"/>
  <c r="N262" i="4"/>
  <c r="N78" i="14"/>
  <c r="N183" i="4"/>
  <c r="M30" i="10" s="1"/>
  <c r="M34" i="10" s="1"/>
  <c r="M78" i="14"/>
  <c r="M92" i="14" s="1"/>
  <c r="O183" i="4"/>
  <c r="N30" i="10" s="1"/>
  <c r="L179" i="4"/>
  <c r="R93" i="4" s="1"/>
  <c r="R264" i="4" s="1"/>
  <c r="H92" i="14" l="1"/>
  <c r="L92" i="14"/>
  <c r="L183" i="4"/>
  <c r="K30" i="10" s="1"/>
  <c r="G78" i="14"/>
  <c r="G92" i="14" s="1"/>
  <c r="Q33" i="10"/>
  <c r="K78" i="14"/>
  <c r="H183" i="4"/>
  <c r="G30" i="10" s="1"/>
  <c r="G34" i="10" s="1"/>
  <c r="H262" i="4"/>
  <c r="O260" i="4"/>
  <c r="O269" i="4" s="1"/>
  <c r="F33" i="10"/>
  <c r="F91" i="14"/>
  <c r="O256" i="4"/>
  <c r="O261" i="4" s="1"/>
  <c r="L260" i="4" l="1"/>
  <c r="L269" i="4" s="1"/>
  <c r="O262" i="4"/>
  <c r="F34" i="10"/>
  <c r="C33" i="10"/>
  <c r="C34" i="10" s="1"/>
  <c r="F92" i="14"/>
  <c r="C91" i="14"/>
  <c r="C92" i="14" s="1"/>
  <c r="L256" i="4"/>
  <c r="G262" i="4"/>
  <c r="N33" i="10"/>
  <c r="N91" i="14"/>
  <c r="R94" i="4" l="1"/>
  <c r="L261" i="4"/>
  <c r="K91" i="14"/>
  <c r="K92" i="14" s="1"/>
  <c r="N92" i="14"/>
  <c r="K33" i="10"/>
  <c r="K34" i="10" s="1"/>
  <c r="N34" i="10"/>
  <c r="L262" i="4"/>
  <c r="R96" i="4" l="1"/>
  <c r="R97" i="4" s="1"/>
  <c r="R270" i="4" s="1"/>
  <c r="Q34" i="10"/>
  <c r="Q35" i="10" s="1"/>
  <c r="Q37" i="10" s="1"/>
</calcChain>
</file>

<file path=xl/sharedStrings.xml><?xml version="1.0" encoding="utf-8"?>
<sst xmlns="http://schemas.openxmlformats.org/spreadsheetml/2006/main" count="2740" uniqueCount="584">
  <si>
    <t>Iš viso</t>
  </si>
  <si>
    <t>išlaidoms</t>
  </si>
  <si>
    <t>turtui įsigyti</t>
  </si>
  <si>
    <t>iš viso</t>
  </si>
  <si>
    <t>iš jų darbo užmokesčiui</t>
  </si>
  <si>
    <t>Eil.                 Nr.</t>
  </si>
  <si>
    <t>01 programa. Savivaldybės valdymas</t>
  </si>
  <si>
    <t>Degaičių seniūnija</t>
  </si>
  <si>
    <t>savarankiškos funkcijos</t>
  </si>
  <si>
    <t>01</t>
  </si>
  <si>
    <t>Gadūnavo seniūnija</t>
  </si>
  <si>
    <t>Luokės seniūnija</t>
  </si>
  <si>
    <t>Nevarėnų seniūnija</t>
  </si>
  <si>
    <t>Ryškėnų seniūnija</t>
  </si>
  <si>
    <t>Tryškių seniūnija</t>
  </si>
  <si>
    <t>Upynos seniūnija</t>
  </si>
  <si>
    <t>Varnių seniūnija</t>
  </si>
  <si>
    <t>Viešvėnų seniūnija</t>
  </si>
  <si>
    <t>Žarėnų seniūnija</t>
  </si>
  <si>
    <t>Telšių miesto seniūnija</t>
  </si>
  <si>
    <t>Savivaldybės administracija</t>
  </si>
  <si>
    <t>03</t>
  </si>
  <si>
    <t>06</t>
  </si>
  <si>
    <t>02</t>
  </si>
  <si>
    <t>10</t>
  </si>
  <si>
    <t>04</t>
  </si>
  <si>
    <t>Savivaldybės administracijos Finansų skyrius</t>
  </si>
  <si>
    <t>Kultūros centras</t>
  </si>
  <si>
    <t>Karolinos Praniauskaitės viešoji biblioteka</t>
  </si>
  <si>
    <t>Žemaitės dramos teatras</t>
  </si>
  <si>
    <t>08</t>
  </si>
  <si>
    <t>05</t>
  </si>
  <si>
    <t>07</t>
  </si>
  <si>
    <t>Žemaitės gimnazija</t>
  </si>
  <si>
    <t>Lopšelis-darželis „Nykštukas“</t>
  </si>
  <si>
    <t>Lopšelis-darželis „Saulutė“</t>
  </si>
  <si>
    <t>Lopšelis-darželis „Berželis“</t>
  </si>
  <si>
    <t>Lopšelis-darželis „Mastis“</t>
  </si>
  <si>
    <t>Lopšelis-darželis „Eglutė“</t>
  </si>
  <si>
    <t>Upynos lopšelis-darželis</t>
  </si>
  <si>
    <t>Varnių lopšelis-darželis „Raudonkepuraitė“</t>
  </si>
  <si>
    <t>Rainių mokykla-darželis</t>
  </si>
  <si>
    <t>„Saulėtekio“ pradinė mokykla</t>
  </si>
  <si>
    <t>Janapolės pagrindinė mokykla</t>
  </si>
  <si>
    <t>Upynos pagrindinė mokykla</t>
  </si>
  <si>
    <t>Kaunatavos pagrindinė mokykla</t>
  </si>
  <si>
    <t>Eigirdžių pagrindinė mokykla</t>
  </si>
  <si>
    <t>Viešvėnų pagrindinė mokykla</t>
  </si>
  <si>
    <t>Telšių  muzikos mokykla</t>
  </si>
  <si>
    <t>Luokės muzikos ir dailės mokykla</t>
  </si>
  <si>
    <t>Telšių švietimo centras</t>
  </si>
  <si>
    <t>09</t>
  </si>
  <si>
    <t>Senelių globos namai</t>
  </si>
  <si>
    <t>Socialinių paslaugų centras</t>
  </si>
  <si>
    <t>Valsty- bės funkci- jų kla- sifikacija</t>
  </si>
  <si>
    <t>Varnių Motiejaus Valančiaus gimnazija</t>
  </si>
  <si>
    <t>Savivaldybės kontrolės ir audito tarnyba</t>
  </si>
  <si>
    <t>Nevarėnų kultūros centras</t>
  </si>
  <si>
    <t>Ryškėnų kultūros centras</t>
  </si>
  <si>
    <t>02 programa. Saugios aplinkos užtikrinimas</t>
  </si>
  <si>
    <t xml:space="preserve">vietinė rinkliava už komunalinių atliekų surinkimą ir tvarkymą </t>
  </si>
  <si>
    <t xml:space="preserve"> Nevarėnų seniūnija</t>
  </si>
  <si>
    <t xml:space="preserve"> Ryškėnų seniūnija</t>
  </si>
  <si>
    <t>03 programa. Sveikatos priežiūra</t>
  </si>
  <si>
    <t>Ryškėnų pradinė mokykla</t>
  </si>
  <si>
    <t>Sporto ir rekreacijos centras</t>
  </si>
  <si>
    <t>Telšių dailės mokykla</t>
  </si>
  <si>
    <t>06 programa. Kultūros ir sporto politikos įgyvendinimas</t>
  </si>
  <si>
    <t>Viešvėnų kultūros centras</t>
  </si>
  <si>
    <t>07 programa. Socialinės paramos įgyvendinimas</t>
  </si>
  <si>
    <t>Vaikų globos namai</t>
  </si>
  <si>
    <t>Visuomenės sveikatos biuras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</si>
  <si>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</si>
  <si>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</si>
  <si>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</si>
  <si>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</si>
  <si>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</si>
  <si>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</si>
  <si>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</si>
  <si>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</si>
  <si>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</si>
  <si>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</si>
  <si>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</si>
  <si>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</si>
  <si>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</si>
  <si>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</si>
  <si>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</si>
  <si>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</si>
  <si>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</si>
  <si>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</si>
  <si>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</si>
  <si>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</si>
  <si>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</si>
  <si>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</si>
  <si>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</si>
  <si>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</si>
  <si>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</si>
  <si>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</si>
  <si>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</si>
  <si>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</si>
  <si>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</si>
  <si>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</si>
  <si>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</si>
  <si>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</si>
  <si>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</si>
  <si>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</si>
  <si>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</si>
  <si>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</si>
  <si>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</si>
  <si>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</si>
  <si>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</si>
  <si>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</si>
  <si>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</si>
  <si>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</si>
  <si>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</si>
  <si>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</si>
  <si>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</si>
  <si>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52.</t>
  </si>
  <si>
    <t>53.</t>
  </si>
  <si>
    <t>54.</t>
  </si>
  <si>
    <t>55.</t>
  </si>
  <si>
    <t>56.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</si>
  <si>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</si>
  <si>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</si>
  <si>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</si>
  <si>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</si>
  <si>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</si>
  <si>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</si>
  <si>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</si>
  <si>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</si>
  <si>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</si>
  <si>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</si>
  <si>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</si>
  <si>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</si>
  <si>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71.</t>
  </si>
  <si>
    <t>72.</t>
  </si>
  <si>
    <t>73.</t>
  </si>
  <si>
    <t>74.</t>
  </si>
  <si>
    <t>75.</t>
  </si>
  <si>
    <t>76.</t>
  </si>
  <si>
    <t>77.</t>
  </si>
  <si>
    <t>79.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</si>
  <si>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</si>
  <si>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</si>
  <si>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</si>
  <si>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</si>
  <si>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</si>
  <si>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</si>
  <si>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</si>
  <si>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</si>
  <si>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</si>
  <si>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</si>
  <si>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</si>
  <si>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Suaugusiųjų mokykla</t>
  </si>
  <si>
    <t>Lopšelis-darželis „Žemaitukas“</t>
  </si>
  <si>
    <t>Žarėnų kultūros centras</t>
  </si>
  <si>
    <t>41.</t>
  </si>
  <si>
    <t>42.</t>
  </si>
  <si>
    <t>44.</t>
  </si>
  <si>
    <t>45.</t>
  </si>
  <si>
    <t>iš jų – bendrosios dotacijos kompensacija</t>
  </si>
  <si>
    <t>„Džiugo“ gimnazija</t>
  </si>
  <si>
    <t>Ubiškės mokykla-darželis</t>
  </si>
  <si>
    <t>57.</t>
  </si>
  <si>
    <t>70.</t>
  </si>
  <si>
    <t>78.</t>
  </si>
  <si>
    <t>Nevarėnų pagrindinė mokykla</t>
  </si>
  <si>
    <t>51.</t>
  </si>
  <si>
    <t>„Vilties“ mokykla</t>
  </si>
  <si>
    <t>Naujamiesčio mokykla</t>
  </si>
  <si>
    <t xml:space="preserve">iš jų – vietinė rinkliava už komunalinių atliekų surinkimą ir tvarkymą </t>
  </si>
  <si>
    <t>Priešgaisrinė tarnyba</t>
  </si>
  <si>
    <t>04 programa. Išsilavinusios bendruomenės ugdymas (-sis)</t>
  </si>
  <si>
    <t>IŠ VISO:</t>
  </si>
  <si>
    <t xml:space="preserve"> </t>
  </si>
  <si>
    <t>Iš viso 01 programai:</t>
  </si>
  <si>
    <t>Iš viso 02 programai:</t>
  </si>
  <si>
    <t>Iš viso 03 programai:</t>
  </si>
  <si>
    <t>Iš viso 04 programai:</t>
  </si>
  <si>
    <t>Iš viso 05 programai:</t>
  </si>
  <si>
    <t>Iš viso 06 programai:</t>
  </si>
  <si>
    <t>Iš viso 07 programai:</t>
  </si>
  <si>
    <t>05 programa. Ekonomikos ir verslo skatinimas</t>
  </si>
  <si>
    <t>2.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</si>
  <si>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</si>
  <si>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</si>
  <si>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</si>
  <si>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</si>
  <si>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</si>
  <si>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</si>
  <si>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</si>
  <si>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</si>
  <si>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</si>
  <si>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</si>
  <si>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</si>
  <si>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102.</t>
  </si>
  <si>
    <t>iš jų:</t>
  </si>
  <si>
    <t>pajamos už patalpų nuomą</t>
  </si>
  <si>
    <t>pajamos už atsitiktines paslaugas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</si>
  <si>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</si>
  <si>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</si>
  <si>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</si>
  <si>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visuomenės sveikatos priežiūros funkcijoms vykdyti</t>
  </si>
  <si>
    <t>civilinės būklės aktams registruoti</t>
  </si>
  <si>
    <t>valstybės garantuojamai pirminei teisinei pagalbai teikti</t>
  </si>
  <si>
    <t>savivaldybėms priskirtiems archyviniams dokumentams tvarkyti</t>
  </si>
  <si>
    <t xml:space="preserve">iš jų: </t>
  </si>
  <si>
    <t>gyventojų registrui tvarkyti ir duomenims valstybės registrams teikti</t>
  </si>
  <si>
    <t>civilinei saugai vykdyti</t>
  </si>
  <si>
    <t>valstybinės kalbos vartojimo ir taisyklingumo kontrolei vykdyti</t>
  </si>
  <si>
    <t>vaikų teisių apsaugai vykdyti</t>
  </si>
  <si>
    <t>jaunimo teisių apsaugai vykdyti</t>
  </si>
  <si>
    <t>gyvenamajai vietai deklaruoti</t>
  </si>
  <si>
    <t>socialinių išmokų ir kompensacijų skaičiavimui ir mokėjimui administruoti</t>
  </si>
  <si>
    <t>socialinei paramos mokiniams administruoti</t>
  </si>
  <si>
    <t>žemės ūkio funkcijoms vykdyti</t>
  </si>
  <si>
    <t>socialinėms paslaugos administruoti</t>
  </si>
  <si>
    <t>būsto nuomos ar išperkamosios būsto nuomos mokesčių dalies kompensacijoms administruoti</t>
  </si>
  <si>
    <t>dalyvavimui rengiant ir įgyvendinant darbo rinkos politikos priemones ir gyventojų užimtumo programas administruoti</t>
  </si>
  <si>
    <t>mokinių visuomenės sveikatos priežiūrai vykdyti</t>
  </si>
  <si>
    <t>priešgaisrinės saugos funkcijai vykdyti</t>
  </si>
  <si>
    <t xml:space="preserve">dalyvavuti rengiant ir įgyvendinant darbo rinkos politikos priemones ir gyventojų užimtumo programas 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</si>
  <si>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</si>
  <si>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</si>
  <si>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socialinei paramos mokiniams teikti</t>
  </si>
  <si>
    <t>socialinei globai asmenims su sunkia negalia teikti</t>
  </si>
  <si>
    <t>socialinei priežiūrai socialinės rizikos šeimoms teikti</t>
  </si>
  <si>
    <t>duomenims suteiktos valstybės pagalbos registrui teikti</t>
  </si>
  <si>
    <t>socialinėms paslaugoms teikti</t>
  </si>
  <si>
    <t xml:space="preserve">ASIGNAVIMAI  </t>
  </si>
  <si>
    <t>iš jų – savarankiškos funkcijos</t>
  </si>
  <si>
    <t>iš jų – seniūnijos pajamos</t>
  </si>
  <si>
    <t>Iš viso 01 programai</t>
  </si>
  <si>
    <t>aplinkos apsaugos rėmimo specialioji programa</t>
  </si>
  <si>
    <t>Iš viso 02 programai</t>
  </si>
  <si>
    <t>biudžetinių įstaigų pajamos</t>
  </si>
  <si>
    <t>Iš viso 03 programai</t>
  </si>
  <si>
    <t>iš jų – įstaigos pajamos</t>
  </si>
  <si>
    <t>Iš viso 04 programai</t>
  </si>
  <si>
    <t>Programos pavadinimas</t>
  </si>
  <si>
    <t>Eil. Nr.</t>
  </si>
  <si>
    <t>Pajamų pavadinimas</t>
  </si>
  <si>
    <t xml:space="preserve">MOKESČIAI </t>
  </si>
  <si>
    <t>1.1.</t>
  </si>
  <si>
    <t>Pajamų ir pelno mokesčiai</t>
  </si>
  <si>
    <t>1.1.1.</t>
  </si>
  <si>
    <t>1.1.1.1.</t>
  </si>
  <si>
    <t>1.1.1.2.</t>
  </si>
  <si>
    <t>1.1.1.3.</t>
  </si>
  <si>
    <t>1.2.</t>
  </si>
  <si>
    <t>Turto mokesčiai</t>
  </si>
  <si>
    <t>1.2.1.</t>
  </si>
  <si>
    <t>1.2.2.</t>
  </si>
  <si>
    <t>1.2.3.</t>
  </si>
  <si>
    <t>1.3.</t>
  </si>
  <si>
    <t>Prekių ir paslaugų mokesčiai</t>
  </si>
  <si>
    <t>1.3.1.</t>
  </si>
  <si>
    <t>1.3.2.</t>
  </si>
  <si>
    <t>1.3.3.</t>
  </si>
  <si>
    <t>KITOS PAJAMOS</t>
  </si>
  <si>
    <t>2.1.</t>
  </si>
  <si>
    <t>Turto pajamos</t>
  </si>
  <si>
    <t>2.1.1.</t>
  </si>
  <si>
    <t>2.1.2.</t>
  </si>
  <si>
    <t>2.1.3.</t>
  </si>
  <si>
    <t>2.2.</t>
  </si>
  <si>
    <t>Pajamos už prekes ir paslaugas</t>
  </si>
  <si>
    <t>2.2.1.</t>
  </si>
  <si>
    <t>2.2.2.</t>
  </si>
  <si>
    <t>2.2.3.</t>
  </si>
  <si>
    <t>2.3.</t>
  </si>
  <si>
    <t>Pajamos iš baudų ir konfiskacijos</t>
  </si>
  <si>
    <t>2.4.</t>
  </si>
  <si>
    <t>Kitos neišvardytos pajamos</t>
  </si>
  <si>
    <t xml:space="preserve">MATERIALIOJO IR NEMATERIALIOJO TURTO REALIZAVIMO PAJAMOS </t>
  </si>
  <si>
    <t>3.1.</t>
  </si>
  <si>
    <t>Ilgalaikio materialiojo turto realizavimo pajamos</t>
  </si>
  <si>
    <t>3.1.1.</t>
  </si>
  <si>
    <t>3.1.2.</t>
  </si>
  <si>
    <t xml:space="preserve">DOTACIJOS </t>
  </si>
  <si>
    <t>4.1.</t>
  </si>
  <si>
    <t xml:space="preserve">Specialioji  tikslinė dotacija </t>
  </si>
  <si>
    <t>4.1.1.</t>
  </si>
  <si>
    <t>4.1.1.1.</t>
  </si>
  <si>
    <t>4.1.1.2.</t>
  </si>
  <si>
    <t>4.1.1.3.</t>
  </si>
  <si>
    <t>4.1.1.4.</t>
  </si>
  <si>
    <t>4.1.1.5.</t>
  </si>
  <si>
    <t>4.1.1.6.</t>
  </si>
  <si>
    <t>4.1.1.7.</t>
  </si>
  <si>
    <t>4.1.1.8.</t>
  </si>
  <si>
    <t>4.1.1.9.</t>
  </si>
  <si>
    <t>4.1.1.10.</t>
  </si>
  <si>
    <t>4.1.1.11.</t>
  </si>
  <si>
    <t>4.1.1.12.</t>
  </si>
  <si>
    <t>4.1.1.13.</t>
  </si>
  <si>
    <t>4.1.1.14.</t>
  </si>
  <si>
    <t>4.1.1.15.</t>
  </si>
  <si>
    <t>4.1.1.16.</t>
  </si>
  <si>
    <t>4.1.1.17.</t>
  </si>
  <si>
    <t>4.1.1.18.</t>
  </si>
  <si>
    <t>4.1.1.19.</t>
  </si>
  <si>
    <t>4.1.1.20.</t>
  </si>
  <si>
    <t>4.1.1.21.</t>
  </si>
  <si>
    <t>4.1.2.</t>
  </si>
  <si>
    <t>4.1.3.</t>
  </si>
  <si>
    <t>4.2.</t>
  </si>
  <si>
    <t>4.3.</t>
  </si>
  <si>
    <t xml:space="preserve">VISI MOKESČIAI,  PAJAMOS  IR DOTACIJOS </t>
  </si>
  <si>
    <t>Gyventojų pajamų mokestis, iš viso:</t>
  </si>
  <si>
    <t>Gyventojų pajamų mokestis (gautas iš VMI)</t>
  </si>
  <si>
    <t>Gyventojų pajamų mokestis savivaldybių išlaidų struktūros skirtumams išlyginti</t>
  </si>
  <si>
    <t>Žemės mokestis</t>
  </si>
  <si>
    <t>Paveldimo turto mokestis</t>
  </si>
  <si>
    <t>Nekilnojamojo turto mokestis</t>
  </si>
  <si>
    <t>Mokestis už aplinkos teršimą</t>
  </si>
  <si>
    <t>Valstybės rinkliavos</t>
  </si>
  <si>
    <t xml:space="preserve">Vietinės rinkliavos  </t>
  </si>
  <si>
    <t>Nuomos mokestis už valstybinę žemę ir valstybinio vidaus vandenų fondo vandens telkinius</t>
  </si>
  <si>
    <t>Mokestis už medžiojamųjų gyvūnų išteklius</t>
  </si>
  <si>
    <t>Kiti mokesčiai už valstybinius gamtos išteklius</t>
  </si>
  <si>
    <t>Pajamos už patalpų nuomą</t>
  </si>
  <si>
    <t>Pajamos už atsitiktines paslaugas</t>
  </si>
  <si>
    <t>Žemė</t>
  </si>
  <si>
    <t>Gyventojų pajamų mokestis savivaldybių pajamoms iš gyventojų pajamų mokesčiui išlyginti</t>
  </si>
  <si>
    <t>01 f-ja -</t>
  </si>
  <si>
    <t>02 f-ja -</t>
  </si>
  <si>
    <t>03 f-ja -</t>
  </si>
  <si>
    <t>04 f-ja -</t>
  </si>
  <si>
    <t>06 f-ja -</t>
  </si>
  <si>
    <t>07 f-ja -</t>
  </si>
  <si>
    <t>05 f-ja -</t>
  </si>
  <si>
    <t>08 f-ja -</t>
  </si>
  <si>
    <t>09 f-ja -</t>
  </si>
  <si>
    <t>10 f-ja -</t>
  </si>
  <si>
    <t>Padidinta/ sumažinta</t>
  </si>
  <si>
    <t>Europos Sąjungos finansinės paramos lėšos</t>
  </si>
  <si>
    <t xml:space="preserve">vietinės reikšmės keliams ir gatvėms tiesti, rekonstruoti, taisyti (remontuoti), prižiūrėti ir saugaus eismo sąlygoms užtikrinti </t>
  </si>
  <si>
    <t xml:space="preserve">valstybės investicijų programoje numatytiems projektams finansuoti </t>
  </si>
  <si>
    <t>Patvirtinta</t>
  </si>
  <si>
    <t>Telšių rajono Tryškių Lazdynų Pelėdos vidurinės mokyklos pastatui  Telšių r., Tryškiuose, Lazdynų Pelėdos g. 20, rekonstruoti</t>
  </si>
  <si>
    <t>Telšių rajono savivaldybės Žemaitės dramos teatro, kultūros centro ir Karolinos Praniauskaitės viešosios bibliotekos pastato Telšiuose, Respublikos g. 18/Katedros a. 1, avarinei būklei likviduoti ir rekonstruoti</t>
  </si>
  <si>
    <t>Telšių „Ateities“ pagrindinės mokyklos pastatui Telšiuose, Lygumų g. 47, kapitaliniam remontui</t>
  </si>
  <si>
    <t>VšĮ Regioninės Telšių ligoninės Psichiatrijos, Terapinio, Vaikų skyriaus ir akušeriniam korpusui su maisto bloku Telšiuose, Kalno g. 40, rekonstruoti</t>
  </si>
  <si>
    <t>VšĮ Regioninės Telšių ligoninės branduoliniam magnetiniam rezonanso aparatui įsigyti</t>
  </si>
  <si>
    <t>IŠ VISO</t>
  </si>
  <si>
    <r>
      <t xml:space="preserve">Degaičių seniūnija                                                </t>
    </r>
    <r>
      <rPr>
        <i/>
        <sz val="11"/>
        <rFont val="Times New Roman"/>
        <family val="1"/>
        <charset val="186"/>
      </rPr>
      <t xml:space="preserve"> </t>
    </r>
  </si>
  <si>
    <t>Programos pavadinimas, asignavimų valdytojai</t>
  </si>
  <si>
    <t xml:space="preserve">Programos pavadinimas ir asignavimų valdytojai  </t>
  </si>
  <si>
    <t>Programos pavadinimas, asignavimų valdytojai,  finansavimo šaltiniai</t>
  </si>
  <si>
    <t xml:space="preserve"> PATVIRTINTA</t>
  </si>
  <si>
    <t xml:space="preserve">1 priedas </t>
  </si>
  <si>
    <t>Įmokos už išlaikymą švietimo, socialinės apsaugos ir kitose įstaigose</t>
  </si>
  <si>
    <t>Telšių rajono Ubiškės pagrindinės mokyklos sporto salei rekonstruoti</t>
  </si>
  <si>
    <t xml:space="preserve">2 priedas </t>
  </si>
  <si>
    <t xml:space="preserve">3 priedas </t>
  </si>
  <si>
    <t>Asignavimų valdytojai</t>
  </si>
  <si>
    <t xml:space="preserve">4 priedas </t>
  </si>
  <si>
    <t>Iš viso patvirtinta</t>
  </si>
  <si>
    <t>Iš viso padidinta/ sumažinta</t>
  </si>
  <si>
    <t>Iš viso padidinta /sumažinta</t>
  </si>
  <si>
    <t xml:space="preserve">5 priedas </t>
  </si>
  <si>
    <t>visuomenės sveikatos stiprinimui ir stebėsenai vykdyti</t>
  </si>
  <si>
    <t xml:space="preserve">6 priedas </t>
  </si>
  <si>
    <t>Tryškių Lazdynų Pelėdos gimnazija</t>
  </si>
  <si>
    <t xml:space="preserve">7 priedas </t>
  </si>
  <si>
    <t xml:space="preserve">8 priedas </t>
  </si>
  <si>
    <t xml:space="preserve">9 priedas </t>
  </si>
  <si>
    <t xml:space="preserve">10 priedas </t>
  </si>
  <si>
    <t xml:space="preserve">11 priedas </t>
  </si>
  <si>
    <t>bendrosios dotacijos kompensacija</t>
  </si>
  <si>
    <t xml:space="preserve"> savarankiškos funkcijos</t>
  </si>
  <si>
    <t xml:space="preserve">Programos pavadinimas, asignavimų valdytojai    </t>
  </si>
  <si>
    <t xml:space="preserve">12 priedas </t>
  </si>
  <si>
    <t>išlaidoms, susijusioms su pedagoginių darbuotojų skaičiaus optimizavimu, apmokėti</t>
  </si>
  <si>
    <t>savivaldybių mokykloms (klasėms), skirtoms šalies (regiono) mokiniams, turintiems specialiųjų ugdymosi poreikių, ir kitoms savivaldybėms perduotoms įstaigoms išlaikyti</t>
  </si>
  <si>
    <t>pagal teisės aktus savivaldybėms perduotoms įstaigoms išlaikyti</t>
  </si>
  <si>
    <t>4.1.3.1</t>
  </si>
  <si>
    <t>Valstybinėms (valstybės perduotoms savivaldybėms) funkcijoms atlikti, iš viso:</t>
  </si>
  <si>
    <t>Dalyvauti rengiant ir vykdant mobilizaciją</t>
  </si>
  <si>
    <t>Valstybinės kalbos vartojimo ir taisyklingumo kontrolei</t>
  </si>
  <si>
    <t>Socialinėms išmokoms ir kompensacijoms skaičiuoti ir mokėti</t>
  </si>
  <si>
    <t>Socialinei paramai mokiniams</t>
  </si>
  <si>
    <t>Socialinėms paslaugoms</t>
  </si>
  <si>
    <t>Vaikų teisių apsaugai</t>
  </si>
  <si>
    <t>Jaunimo teisių apsaugai</t>
  </si>
  <si>
    <t>Dalyvauti rengiant ir įgyvendinant darbo rinkos politikos priemones ir gyventojų užimtumo programas</t>
  </si>
  <si>
    <t>Mokinių visuomenės sveikatos priežiūra</t>
  </si>
  <si>
    <t>Visuomenės sveikatos stiprinimas ir stebėsena</t>
  </si>
  <si>
    <t>Civilinės būklės aktams registruoti</t>
  </si>
  <si>
    <t>Valstybės garantuojamai pirminei teisinei pagalbai teikti</t>
  </si>
  <si>
    <t>Gyventojų registrui tvarkyti ir duomenims valstybės registrams teikti</t>
  </si>
  <si>
    <t>Civilinei saugai</t>
  </si>
  <si>
    <t>Priešgaisrinei saugai</t>
  </si>
  <si>
    <t>Gyvenamosios vietos deklaravimo duomenų ir gyvenamosios vietos neturinčių asmenų apskaitos duomenims tvarkyti</t>
  </si>
  <si>
    <t>Žemės ūkio funkcijoms atlikti</t>
  </si>
  <si>
    <t>Melioracijai</t>
  </si>
  <si>
    <t>Savivaldybėms priskirtiems archyviniams dokumentams tvarkyti</t>
  </si>
  <si>
    <t>Būsto nuomos ar išperkamosios būsto nuomos mokesčių dalies kompensacijoms</t>
  </si>
  <si>
    <t>Kita tikslinė dotacija, iš viso:</t>
  </si>
  <si>
    <t xml:space="preserve">Valstybės investicijų programoje numatytiems projektams finansuoti, iš jų: </t>
  </si>
  <si>
    <t>4.1.3.2.</t>
  </si>
  <si>
    <t xml:space="preserve">Vietinės reikšmės keliams ir gatvėms tiesti, rekonstruoti, taisyti (remontuoti), prižiūrėti ir saugaus eismo sąlygoms užtikrinti </t>
  </si>
  <si>
    <t>4.1.3.3.</t>
  </si>
  <si>
    <t>Savivaldybių mokykloms (klasėms), skirtoms šalies (regiono) mokiniams, turintiems specialiųjų ugdymosi poreikių, ir kitoms savivaldybėms perduotoms įstaigoms išlaikyti</t>
  </si>
  <si>
    <t>4.1.3.1.1.</t>
  </si>
  <si>
    <t>4.1.3.1.2.</t>
  </si>
  <si>
    <t>4.1.3.1.3.</t>
  </si>
  <si>
    <t>4.1.3.1.4.</t>
  </si>
  <si>
    <t>4.1.3.1.5.</t>
  </si>
  <si>
    <t>4.1.3.1.6.</t>
  </si>
  <si>
    <t>4.1.3.1.7.</t>
  </si>
  <si>
    <t>4.1.3.1.8.</t>
  </si>
  <si>
    <t>Pagal teisės aktus savivaldybėms perduotoms įstaigoms išlaikyti</t>
  </si>
  <si>
    <t>kultūros ir meno darbuotojų darbo užmokesčiui padidinti</t>
  </si>
  <si>
    <t>minimaliai mėnesinei algai padidinti</t>
  </si>
  <si>
    <t>Kitos dotacijos ir lėšos iš kitų valdymo lygių, iš jų:</t>
  </si>
  <si>
    <t xml:space="preserve">Upynos lopšelis-darželis </t>
  </si>
  <si>
    <t xml:space="preserve">Varnių lopšelis-darželis „Raudonkepuraitė“ </t>
  </si>
  <si>
    <t>„Kranto“ progimnazija</t>
  </si>
  <si>
    <t>Žarėnų „Minijos“ pagrindinė mokykla</t>
  </si>
  <si>
    <t>Buožėnų mokykla-darželis</t>
  </si>
  <si>
    <t>Tryškių kultūros centras</t>
  </si>
  <si>
    <t>Varnių  kultūros centras</t>
  </si>
  <si>
    <t>Varnių kultūros centras</t>
  </si>
  <si>
    <t>suteikta valstybės finansinė parama užsienyje mirusio (žuvusio) Lietuvos Respublikos piliečio palaikams parvežti į Lietuvos Respubliką</t>
  </si>
  <si>
    <t>iš jų: žedinių atkuriamosios vertės kompensacija</t>
  </si>
  <si>
    <t>Atliekų tvarkymo sistemos infrastruktūros plėtrai</t>
  </si>
  <si>
    <t>4.1.3.6.</t>
  </si>
  <si>
    <t>atliekų tvarkymo sistemos infrastruktūros plėtrai</t>
  </si>
  <si>
    <t>iš jų: aplinkos apsaugos specialiosios programos lėšų</t>
  </si>
  <si>
    <t>3.1.3.</t>
  </si>
  <si>
    <t>Pastatų ir statinių realizavimo pajamos</t>
  </si>
  <si>
    <t>Kito ilgalaikio materialiojo turto realizavimo pajamos</t>
  </si>
  <si>
    <t>3.2.</t>
  </si>
  <si>
    <t>Atsargų realizavimo pajamos</t>
  </si>
  <si>
    <t xml:space="preserve">Telšių rajono savivaldybės tarybos 2016 m. sausio 28 d. </t>
  </si>
  <si>
    <t xml:space="preserve">  TELŠIŲ RAJONO SAVIVALDYBĖS 2016 METŲ BIUDŽETO PAJAMOS</t>
  </si>
  <si>
    <t>2016 METŲ BIUDŽETINIŲ ĮSTAIGŲ PAJAMŲ ĮMOKOS Į SAVIVALDYBĖS BIUDŽETĄ PAGAL ASIGNAVIMŲ VALDYTOJUS</t>
  </si>
  <si>
    <t>2016 METŲ SPECIALIOJI TIKSLINĖ DOTACIJA VALSTYBINĖMS (PERDUOTOMS SAVIVALDYBĖMS) FUNKCIJOMS ATLIKTI PAGAL ASIGNAVIMŲ VALDYTOJUS</t>
  </si>
  <si>
    <t>2016 METŲ KITA TIKSLINĖ DOTACIJA PAGAL ASIGNAVIMŲ VALDYTOJUS</t>
  </si>
  <si>
    <t>2016 METŲ APLINKOS APSAUGOS SPECIALIOJI PROGRAMA PAGAL ASIGNAVIMŲ VALDYTOJAMS</t>
  </si>
  <si>
    <t>2016 METŲ ASIGNAVIMAI IŠ BIUDŽETINIŲ ĮSTAIGŲ PAJAMŲ PAGAL ASIGNAVIMŲ VALDYTOJUS</t>
  </si>
  <si>
    <t>2016 METŲ SKOLINTOS LĖŠOS INVESTICINIAMS PROJEKTAMS FINANSUOTI PAGAL ASIGNAVIMŲ VALDYTOJUS</t>
  </si>
  <si>
    <t>2016 METŲ ASIGNAVIMAI  PAGAL PROGRAMAS</t>
  </si>
  <si>
    <t>APYVARTINĖS LĖŠOS 2016 M. SAUSIO 1D. ESANČIAM ĮSISKOLINIMUI UŽ SUTEIKTAS PASLAUGAS, ATLIKTUS DARBUS IR ĮSIGYTAS PREKES PADENGTI, TIKSLINĖMS PROGRAMOMS FINANSUOTI</t>
  </si>
  <si>
    <t>Tūkst. Eur</t>
  </si>
  <si>
    <t>skolintos lėšos</t>
  </si>
  <si>
    <t>iš jų – skolintos lėšos</t>
  </si>
  <si>
    <t xml:space="preserve">      įstaigos pajamos</t>
  </si>
  <si>
    <t>iš jų – aplinkos apsaugos rėmimo specialioji programa</t>
  </si>
  <si>
    <t>Bendrosios dotacijos kompensacija savivaldybės biudžetui</t>
  </si>
  <si>
    <t>Duomenims suteiktos valstybės pagalbos registrui teikti</t>
  </si>
  <si>
    <t>Telšių sporto ir rekreacijos centro Birutės g. 60, Telšiai, rekontruoti</t>
  </si>
  <si>
    <t>iš jų: neformaliojo vaikų švietimui</t>
  </si>
  <si>
    <t>sprendimo Nr. T1-21</t>
  </si>
  <si>
    <t xml:space="preserve"> (Telšių rajono savivaldybės tarybos 2016 m. kovo 31 d.</t>
  </si>
  <si>
    <t xml:space="preserve">        (Telšių rajono savivaldybės tarybos 2016 m. kovo 31 d.</t>
  </si>
  <si>
    <t xml:space="preserve">            (Telšių rajono savivaldybės tarybos 2016 m. kovo 31 d.</t>
  </si>
  <si>
    <t xml:space="preserve">               (Telšių rajono savivaldybės tarybos 2016 m. kovo 31 d.</t>
  </si>
  <si>
    <t>Iš viso 07 programai</t>
  </si>
  <si>
    <t xml:space="preserve">           (Telšių rajono savivaldybės tarybos 2016 m. balandžio 28 d.</t>
  </si>
  <si>
    <t xml:space="preserve"> (Telšių rajono savivaldybės tarybos 2016 m. balandžio 28 d.</t>
  </si>
  <si>
    <t xml:space="preserve">        (Telšių rajono savivaldybės tarybos 2016 m. balandžio 28 d.</t>
  </si>
  <si>
    <t xml:space="preserve">       sprendimo Nr. T1-103  redakcija)</t>
  </si>
  <si>
    <t xml:space="preserve">            (Telšių rajono savivaldybės tarybos 2016 m. balandžio 28  d.</t>
  </si>
  <si>
    <t xml:space="preserve">               sprendimo Nr. T1- 103  redakcija)</t>
  </si>
  <si>
    <t xml:space="preserve">  (Telšių rajono savivaldybės tarybos 2016 m. balandžio 28 d.</t>
  </si>
  <si>
    <t xml:space="preserve"> (Telšių rajono savivaldybės tarybos 2016 m. gegužės 26 d.</t>
  </si>
  <si>
    <t>4.1.3.1.9.</t>
  </si>
  <si>
    <t>4.1.3.1.10.</t>
  </si>
  <si>
    <t>4.1.3.1.11.</t>
  </si>
  <si>
    <t>4.1.3.1.12.</t>
  </si>
  <si>
    <t>4.1.3.1.13.</t>
  </si>
  <si>
    <t>Telšių „Džiugo“ gimnazijai, Sedos g. 29, Telšiai</t>
  </si>
  <si>
    <t>Telšių „Kranto“ progimnazijai, Masčio g. 14, Telšiai</t>
  </si>
  <si>
    <t>Telšių r. Žarėnų „Minijos“ pagrindinei mokyklai, Mokyklos g. 7, Žarėnų mstl., Telšių r. sav.</t>
  </si>
  <si>
    <t>Telšių menų mokyklai, Respublikos g. 28, Telšiai</t>
  </si>
  <si>
    <t>Telšių r. Luokės gimnazijai, Mokyklos g. 5, Luokės mstl., Telšių . sav.</t>
  </si>
  <si>
    <t xml:space="preserve">  (Telšių rajono savivaldybės tarybos 2016 m. gegužės 26 d.</t>
  </si>
  <si>
    <t xml:space="preserve">        (Telšių rajono savivaldybės tarybos 2016 m. gegužės 26 d.</t>
  </si>
  <si>
    <t>(Telšių rajono savivaldybės tarybos 2016 m. gegužės 26 d.</t>
  </si>
  <si>
    <t xml:space="preserve">            (Telšių rajono savivaldybės tarybos 2016 m. gegužės 26 d.</t>
  </si>
  <si>
    <t>sprendimo Nr. T1-201 redakcija)</t>
  </si>
  <si>
    <t xml:space="preserve"> sprendimo Nr. T1-201  redakcija)</t>
  </si>
  <si>
    <t xml:space="preserve">       sprendimo Nr. T1-201 redakcija)</t>
  </si>
  <si>
    <t xml:space="preserve">       sprendimo Nr. T1-201  redakcija)</t>
  </si>
  <si>
    <t xml:space="preserve">    sprendimo Nr. T1-201 redakcija)</t>
  </si>
  <si>
    <t xml:space="preserve">            sprendimo Nr. T1-201 redakcija)</t>
  </si>
  <si>
    <t xml:space="preserve"> (Telšių rajono savivaldybės tarybos 2016 m. birželio 30 d.</t>
  </si>
  <si>
    <t>Telšių civilinės metrikacijos pastato kapitaliniam remontui</t>
  </si>
  <si>
    <t xml:space="preserve">        (Telšių rajono savivaldybės tarybos 2016 m. birželio 30 d.</t>
  </si>
  <si>
    <t>4.1.3.4.</t>
  </si>
  <si>
    <t>4.1.3.5.</t>
  </si>
  <si>
    <t xml:space="preserve">  (Telšių rajono savivaldybės tarybos 2016 m. birželio 30 d.</t>
  </si>
  <si>
    <t>(Telšių rajono savivaldybės tarybos 2016 m. birželio 30 d.</t>
  </si>
  <si>
    <t xml:space="preserve">            (Telšių rajono savivaldybės tarybos 2016 m.birželio 30 d.</t>
  </si>
  <si>
    <t>Suteikta valstybės finansinė parama užsienyje mirusio (žuvusio) Lietuvos Respublikos piliečio palaikams parvežti į Lietuvos Respubliką</t>
  </si>
  <si>
    <t>sprendimo Nr. T1-242 redakcija)</t>
  </si>
  <si>
    <t xml:space="preserve">       sprendimo Nr. T1-242 redakcija)</t>
  </si>
  <si>
    <t xml:space="preserve">    sprendimo Nr. T1-242  redakcija)</t>
  </si>
  <si>
    <t xml:space="preserve">            sprendimo Nr. T1-242 redakcija)</t>
  </si>
  <si>
    <t>Luokės Vytauto Kleivos gimnazija</t>
  </si>
  <si>
    <t>„Ateities“ progimnazija</t>
  </si>
  <si>
    <t>„Atžalyno“ progimnazija</t>
  </si>
  <si>
    <t>„Germanto“ progimnazija</t>
  </si>
  <si>
    <t xml:space="preserve"> (Telšių rajono savivaldybės tarybos 2016 m. rugsėjo 29 d.</t>
  </si>
  <si>
    <t xml:space="preserve">  (Telšių rajono savivaldybės tarybos 2016 m. rugsėjo 29 d.</t>
  </si>
  <si>
    <t xml:space="preserve">        (Telšių rajono savivaldybės tarybos 2016 m. rugsėjo 29 d.</t>
  </si>
  <si>
    <t xml:space="preserve">            (Telšių rajono savivaldybės tarybos 2016 m. rugsėjo 29 d.</t>
  </si>
  <si>
    <t>4.1.3.7.</t>
  </si>
  <si>
    <t>4.1.3.7.1.</t>
  </si>
  <si>
    <t>4.1.3.7.2.</t>
  </si>
  <si>
    <t>4.1.3.7.3.</t>
  </si>
  <si>
    <t>LuokėsVytauto Kleivos gimnazija</t>
  </si>
  <si>
    <t xml:space="preserve">           (Telšių rajono savivaldybės tarybos 2016 m. rugsėjo 29 d.</t>
  </si>
  <si>
    <t xml:space="preserve"> sprendimo Nr. T1-315 redakcija)</t>
  </si>
  <si>
    <t>sprendimo Nr. T1-315  redakcija)</t>
  </si>
  <si>
    <t xml:space="preserve">       sprendimo Nr. T1-315 redakcija)</t>
  </si>
  <si>
    <t xml:space="preserve">       sprendimo Nr. T1-242  redakcija)</t>
  </si>
  <si>
    <t xml:space="preserve">       sprendimo Nr. T1-315  redakcija)</t>
  </si>
  <si>
    <t xml:space="preserve">       sprendimo Nr. T1-162 redakcija)</t>
  </si>
  <si>
    <t xml:space="preserve">    sprendimo Nr. T1-315  redakcija)</t>
  </si>
  <si>
    <t xml:space="preserve">    sprendimo Nr. T1-162 redakcija)</t>
  </si>
  <si>
    <t xml:space="preserve">           sprendimo Nr. T1-315  redakcija)</t>
  </si>
  <si>
    <t xml:space="preserve">           sprendimo Nr. T1-162  redakcija)</t>
  </si>
  <si>
    <t xml:space="preserve">           sprendimo Nr. T1-103 redakcija)</t>
  </si>
  <si>
    <t xml:space="preserve">            sprendimo Nr. T1-103 redakcija)</t>
  </si>
  <si>
    <t xml:space="preserve">            sprendimo Nr. T1-162 redakcija)</t>
  </si>
  <si>
    <t xml:space="preserve">            sprendimo Nr. T1-315 redakcija)</t>
  </si>
  <si>
    <t>sprendimo Nr. T1-103  redakcija)</t>
  </si>
  <si>
    <t>sprendimo Nr. T1-162 redakcija)</t>
  </si>
  <si>
    <t xml:space="preserve"> sprendimo Nr. T1-162  redakcija)</t>
  </si>
  <si>
    <t xml:space="preserve"> sprendimo Nr. T1-242  redakcija)</t>
  </si>
  <si>
    <t xml:space="preserve">       sprendimo Nr. T1-103 redakcija)</t>
  </si>
  <si>
    <t xml:space="preserve"> (Telšių rajono savivaldybės tarybos 2016 m. spalio 27 d.</t>
  </si>
  <si>
    <t>sprendimo Nr. T1-315 redakcija)</t>
  </si>
  <si>
    <t xml:space="preserve">  (Telšių rajono savivaldybės tarybos 2016 m.spalio 27 d.</t>
  </si>
  <si>
    <t xml:space="preserve">        (Telšių rajono savivaldybės tarybos 2016 m. spalio 27 d.</t>
  </si>
  <si>
    <t>(Telšių rajono savivaldybės tarybos 2016 m. spalio 27 d.</t>
  </si>
  <si>
    <t xml:space="preserve">           (Telšių rajono savivaldybės tarybos 2016 m. spalio 27 d.</t>
  </si>
  <si>
    <t xml:space="preserve">            (Telšių rajono savivaldybės tarybos 2016 m. spalio 27 d.</t>
  </si>
  <si>
    <t xml:space="preserve">            sprendimo Nr. T1-357 redakcija)</t>
  </si>
  <si>
    <t xml:space="preserve">           sprendimo Nr. T1-357 redakcija)</t>
  </si>
  <si>
    <t xml:space="preserve">    sprendimo Nr. T1-357 redakcija)</t>
  </si>
  <si>
    <t>sprendimo Nr. T1-357 redakcija)</t>
  </si>
  <si>
    <t xml:space="preserve">       sprendimo Nr. T1-357 redakcija)</t>
  </si>
  <si>
    <t>sprendimo Nr. T1-357  redakcija)</t>
  </si>
  <si>
    <t xml:space="preserve"> sprendimo Nr. T1-357 redakcija)</t>
  </si>
  <si>
    <t xml:space="preserve"> (Telšių rajono savivaldybės tarybos 2016 m. lapkričio 24 d.</t>
  </si>
  <si>
    <t xml:space="preserve">        (Telšių rajono savivaldybės tarybos 2016 m. lapkričio 24 d.</t>
  </si>
  <si>
    <t xml:space="preserve">            (Telšių rajono savivaldybės tarybos 2016 m. lapkričio 24 d.</t>
  </si>
  <si>
    <t xml:space="preserve">  (Telšių rajono savivaldybės tarybos 2016 m.lapkričio 24 d.</t>
  </si>
  <si>
    <t xml:space="preserve">  (Telšių rajono savivaldybės tarybos 2016 m. lapkričio 24 d.</t>
  </si>
  <si>
    <t xml:space="preserve">  (Telšių rajono savivaldybės tarybos 2016 m. spalio 27 d.</t>
  </si>
  <si>
    <t xml:space="preserve">  (Telšių rajono savivaldybės tarybos 2016 m. rugsėjo  29 d.</t>
  </si>
  <si>
    <t>Mokinio (klasės, grupės) krepšeliui finansuoti</t>
  </si>
  <si>
    <t>2016 METŲ SPECIALIOJI TIKSLINĖ DOTACIJA MOKINIO (KLASĖS, GRUPĖS) KREPŠELIUI FINANSUOTI PAGAL ASIGNAVIMŲ VALDYTOJUS</t>
  </si>
  <si>
    <t>(Telšių rajono savivaldybės tarybos 2016 m. lapkričio 24 d.</t>
  </si>
  <si>
    <t>sprendimo Nr. T1-    redakcija)</t>
  </si>
  <si>
    <t xml:space="preserve">           (Telšių rajono savivaldybės tarybos 2016 m. lapkričio 24 d.</t>
  </si>
  <si>
    <t xml:space="preserve">           sprendimo Nr. T1- redakcija)</t>
  </si>
  <si>
    <t xml:space="preserve">                 </t>
  </si>
  <si>
    <t xml:space="preserve"> 2016 METŲ ASIGNAVIMAI SAVARANKIŠKOMS FUNKCIJOMS VYKDYTI PAGAL ASIGNAVIMŲ VALDYTOJUS</t>
  </si>
  <si>
    <t xml:space="preserve"> (Telšių rajono savivaldybės tarybos 2016 m. gruodžio 8 d.</t>
  </si>
  <si>
    <t xml:space="preserve">  (Telšių rajono savivaldybės tarybos 2016 m. gruodžio 8 d.</t>
  </si>
  <si>
    <t xml:space="preserve">        (Telšių rajono savivaldybės tarybos 2016 m. gruodžio 8  d.</t>
  </si>
  <si>
    <t xml:space="preserve">        (Telšių rajono savivaldybės tarybos 2016 m. gruodžio 8 d.</t>
  </si>
  <si>
    <t>(Telšių rajono savivaldybės tarybos 2016 m. gruodžio 8 d.</t>
  </si>
  <si>
    <t xml:space="preserve">           (Telšių rajono savivaldybės tarybos 2016 m. gruodžio 8 d.</t>
  </si>
  <si>
    <t xml:space="preserve">            (Telšių rajono savivaldybės tarybos 2016 m. gruodžio 8 d.</t>
  </si>
  <si>
    <t>sprendimo Nr. T1- 383 redakcija)</t>
  </si>
  <si>
    <t xml:space="preserve"> sprendimo Nr. T1-383 redakcija)</t>
  </si>
  <si>
    <t xml:space="preserve">       sprendimo Nr. T1-383  redakcija)</t>
  </si>
  <si>
    <t xml:space="preserve">       sprendimo Nr. T1- 383 redakcija)</t>
  </si>
  <si>
    <t xml:space="preserve">       sprendimo Nr. T1-383 redakcija)</t>
  </si>
  <si>
    <t xml:space="preserve">    sprendimo Nr. T1-383 redakcija)</t>
  </si>
  <si>
    <t xml:space="preserve">           sprendimo Nr. T1- 383 redakcija)</t>
  </si>
  <si>
    <t xml:space="preserve">            sprendimo Nr. T1- 383  redakcija)</t>
  </si>
  <si>
    <t>sprendimo Nr. T1-411  redakcija)</t>
  </si>
  <si>
    <t xml:space="preserve"> sprendimo Nr. T1-411  redakcija)</t>
  </si>
  <si>
    <t xml:space="preserve">       sprendimo Nr. T1-411 redakcija)</t>
  </si>
  <si>
    <t xml:space="preserve">    sprendimo Nr. T1-411 redakcija)</t>
  </si>
  <si>
    <t xml:space="preserve">            sprendimo Nr. T1-411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</si>
</sst>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0" x14ac:knownFonts="1">
    <font>
      <sz val="10"/>
      <name val="Arial"/>
      <charset val="186"/>
    </font>
    <font>
      <sz val="10"/>
      <name val="Times New Roman"/>
      <family val="1"/>
      <charset val="186"/>
    </font>
    <font>
      <sz val="8"/>
      <name val="Arial"/>
      <family val="2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i/>
      <sz val="11"/>
      <name val="Times New Roman"/>
      <family val="1"/>
      <charset val="186"/>
    </font>
    <font>
      <sz val="8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i/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b/>
      <sz val="10"/>
      <name val="Times New Roman"/>
      <family val="1"/>
      <charset val="186"/>
    </font>
    <font>
      <b/>
      <i/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2" fillId="0" borderId="0"/>
  </cellStyleXfs>
  <cellXfs count="582">
    <xf numFmtId="0" fontId="0" fillId="0" borderId="0" xfId="0"/>
    <xf numFmtId="1" fontId="7" fillId="0" borderId="7" xfId="0" applyNumberFormat="1" applyFont="1" applyFill="1" applyBorder="1" applyAlignment="1">
      <alignment horizontal="center"/>
    </xf>
    <xf numFmtId="164" fontId="3" fillId="0" borderId="0" xfId="0" applyNumberFormat="1" applyFont="1"/>
    <xf numFmtId="164" fontId="15" fillId="0" borderId="0" xfId="0" applyNumberFormat="1" applyFont="1" applyAlignment="1">
      <alignment horizontal="left" indent="23"/>
    </xf>
    <xf numFmtId="164" fontId="7" fillId="0" borderId="0" xfId="0" applyNumberFormat="1" applyFont="1"/>
    <xf numFmtId="164" fontId="3" fillId="0" borderId="0" xfId="0" applyNumberFormat="1" applyFont="1" applyAlignment="1">
      <alignment horizontal="right"/>
    </xf>
    <xf numFmtId="164" fontId="3" fillId="0" borderId="2" xfId="0" applyNumberFormat="1" applyFont="1" applyBorder="1" applyAlignment="1">
      <alignment horizontal="center"/>
    </xf>
    <xf numFmtId="164" fontId="3" fillId="0" borderId="0" xfId="0" applyNumberFormat="1" applyFont="1" applyBorder="1"/>
    <xf numFmtId="164" fontId="7" fillId="0" borderId="11" xfId="0" applyNumberFormat="1" applyFont="1" applyBorder="1" applyAlignment="1">
      <alignment horizontal="center"/>
    </xf>
    <xf numFmtId="164" fontId="3" fillId="6" borderId="11" xfId="0" applyNumberFormat="1" applyFont="1" applyFill="1" applyBorder="1"/>
    <xf numFmtId="164" fontId="3" fillId="7" borderId="11" xfId="0" applyNumberFormat="1" applyFont="1" applyFill="1" applyBorder="1"/>
    <xf numFmtId="164" fontId="3" fillId="7" borderId="1" xfId="0" applyNumberFormat="1" applyFont="1" applyFill="1" applyBorder="1"/>
    <xf numFmtId="164" fontId="3" fillId="0" borderId="11" xfId="0" applyNumberFormat="1" applyFont="1" applyBorder="1"/>
    <xf numFmtId="164" fontId="3" fillId="0" borderId="1" xfId="0" applyNumberFormat="1" applyFont="1" applyBorder="1"/>
    <xf numFmtId="164" fontId="3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wrapText="1"/>
    </xf>
    <xf numFmtId="164" fontId="7" fillId="0" borderId="1" xfId="0" applyNumberFormat="1" applyFont="1" applyBorder="1" applyAlignment="1">
      <alignment horizontal="center"/>
    </xf>
    <xf numFmtId="164" fontId="3" fillId="6" borderId="1" xfId="0" applyNumberFormat="1" applyFont="1" applyFill="1" applyBorder="1"/>
    <xf numFmtId="164" fontId="3" fillId="0" borderId="3" xfId="0" applyNumberFormat="1" applyFont="1" applyBorder="1"/>
    <xf numFmtId="164" fontId="3" fillId="0" borderId="4" xfId="0" applyNumberFormat="1" applyFont="1" applyBorder="1"/>
    <xf numFmtId="164" fontId="3" fillId="0" borderId="5" xfId="0" applyNumberFormat="1" applyFont="1" applyBorder="1" applyAlignment="1">
      <alignment horizontal="center"/>
    </xf>
    <xf numFmtId="164" fontId="3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/>
    <xf numFmtId="164" fontId="11" fillId="3" borderId="4" xfId="0" applyNumberFormat="1" applyFont="1" applyFill="1" applyBorder="1" applyAlignment="1">
      <alignment horizontal="center"/>
    </xf>
    <xf numFmtId="164" fontId="4" fillId="6" borderId="1" xfId="0" applyNumberFormat="1" applyFont="1" applyFill="1" applyBorder="1"/>
    <xf numFmtId="164" fontId="4" fillId="7" borderId="1" xfId="0" applyNumberFormat="1" applyFont="1" applyFill="1" applyBorder="1"/>
    <xf numFmtId="164" fontId="7" fillId="3" borderId="4" xfId="0" applyNumberFormat="1" applyFont="1" applyFill="1" applyBorder="1" applyAlignment="1">
      <alignment horizontal="center"/>
    </xf>
    <xf numFmtId="164" fontId="3" fillId="0" borderId="13" xfId="0" applyNumberFormat="1" applyFont="1" applyBorder="1"/>
    <xf numFmtId="164" fontId="4" fillId="3" borderId="4" xfId="0" applyNumberFormat="1" applyFont="1" applyFill="1" applyBorder="1"/>
    <xf numFmtId="164" fontId="7" fillId="3" borderId="1" xfId="0" applyNumberFormat="1" applyFont="1" applyFill="1" applyBorder="1" applyAlignment="1">
      <alignment horizontal="center"/>
    </xf>
    <xf numFmtId="164" fontId="3" fillId="0" borderId="2" xfId="0" applyNumberFormat="1" applyFont="1" applyBorder="1"/>
    <xf numFmtId="164" fontId="7" fillId="0" borderId="4" xfId="0" applyNumberFormat="1" applyFont="1" applyBorder="1" applyAlignment="1">
      <alignment horizontal="center"/>
    </xf>
    <xf numFmtId="164" fontId="3" fillId="0" borderId="5" xfId="0" applyNumberFormat="1" applyFont="1" applyBorder="1" applyAlignment="1">
      <alignment horizontal="left" wrapText="1"/>
    </xf>
    <xf numFmtId="164" fontId="3" fillId="0" borderId="2" xfId="0" applyNumberFormat="1" applyFont="1" applyFill="1" applyBorder="1" applyAlignment="1">
      <alignment horizontal="center"/>
    </xf>
    <xf numFmtId="164" fontId="3" fillId="0" borderId="2" xfId="0" applyNumberFormat="1" applyFont="1" applyFill="1" applyBorder="1"/>
    <xf numFmtId="164" fontId="3" fillId="0" borderId="2" xfId="0" applyNumberFormat="1" applyFont="1" applyFill="1" applyBorder="1" applyAlignment="1">
      <alignment horizontal="left"/>
    </xf>
    <xf numFmtId="164" fontId="3" fillId="0" borderId="6" xfId="0" applyNumberFormat="1" applyFont="1" applyBorder="1"/>
    <xf numFmtId="164" fontId="3" fillId="0" borderId="6" xfId="0" applyNumberFormat="1" applyFont="1" applyBorder="1" applyAlignment="1">
      <alignment horizontal="left"/>
    </xf>
    <xf numFmtId="164" fontId="1" fillId="0" borderId="0" xfId="0" applyNumberFormat="1" applyFont="1"/>
    <xf numFmtId="164" fontId="3" fillId="0" borderId="1" xfId="0" applyNumberFormat="1" applyFont="1" applyFill="1" applyBorder="1" applyAlignment="1">
      <alignment horizontal="center"/>
    </xf>
    <xf numFmtId="164" fontId="7" fillId="0" borderId="7" xfId="0" applyNumberFormat="1" applyFont="1" applyFill="1" applyBorder="1" applyAlignment="1">
      <alignment horizontal="center"/>
    </xf>
    <xf numFmtId="164" fontId="3" fillId="0" borderId="5" xfId="0" applyNumberFormat="1" applyFont="1" applyFill="1" applyBorder="1" applyAlignment="1">
      <alignment horizontal="center"/>
    </xf>
    <xf numFmtId="164" fontId="3" fillId="0" borderId="5" xfId="0" applyNumberFormat="1" applyFont="1" applyFill="1" applyBorder="1"/>
    <xf numFmtId="164" fontId="3" fillId="6" borderId="11" xfId="0" applyNumberFormat="1" applyFont="1" applyFill="1" applyBorder="1" applyAlignment="1">
      <alignment horizontal="right"/>
    </xf>
    <xf numFmtId="164" fontId="3" fillId="6" borderId="1" xfId="0" applyNumberFormat="1" applyFont="1" applyFill="1" applyBorder="1" applyAlignment="1">
      <alignment horizontal="right"/>
    </xf>
    <xf numFmtId="164" fontId="4" fillId="3" borderId="2" xfId="0" applyNumberFormat="1" applyFont="1" applyFill="1" applyBorder="1"/>
    <xf numFmtId="164" fontId="4" fillId="3" borderId="4" xfId="0" applyNumberFormat="1" applyFont="1" applyFill="1" applyBorder="1" applyAlignment="1">
      <alignment vertical="center"/>
    </xf>
    <xf numFmtId="164" fontId="7" fillId="3" borderId="4" xfId="0" applyNumberFormat="1" applyFont="1" applyFill="1" applyBorder="1" applyAlignment="1">
      <alignment horizontal="center" vertical="center"/>
    </xf>
    <xf numFmtId="164" fontId="4" fillId="6" borderId="1" xfId="0" applyNumberFormat="1" applyFont="1" applyFill="1" applyBorder="1" applyAlignment="1">
      <alignment vertical="distributed"/>
    </xf>
    <xf numFmtId="164" fontId="4" fillId="7" borderId="1" xfId="0" applyNumberFormat="1" applyFont="1" applyFill="1" applyBorder="1" applyAlignment="1">
      <alignment vertical="distributed"/>
    </xf>
    <xf numFmtId="164" fontId="4" fillId="3" borderId="1" xfId="0" applyNumberFormat="1" applyFont="1" applyFill="1" applyBorder="1" applyAlignment="1">
      <alignment vertical="distributed"/>
    </xf>
    <xf numFmtId="164" fontId="3" fillId="0" borderId="7" xfId="0" applyNumberFormat="1" applyFont="1" applyBorder="1"/>
    <xf numFmtId="164" fontId="7" fillId="0" borderId="7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right"/>
    </xf>
    <xf numFmtId="164" fontId="7" fillId="0" borderId="0" xfId="0" applyNumberFormat="1" applyFont="1" applyAlignment="1">
      <alignment horizontal="right"/>
    </xf>
    <xf numFmtId="164" fontId="3" fillId="3" borderId="2" xfId="0" applyNumberFormat="1" applyFont="1" applyFill="1" applyBorder="1" applyAlignment="1">
      <alignment horizontal="center"/>
    </xf>
    <xf numFmtId="164" fontId="3" fillId="0" borderId="0" xfId="0" applyNumberFormat="1" applyFont="1" applyFill="1" applyBorder="1" applyAlignment="1">
      <alignment horizontal="center" vertical="center"/>
    </xf>
    <xf numFmtId="164" fontId="18" fillId="0" borderId="0" xfId="0" applyNumberFormat="1" applyFont="1" applyAlignment="1">
      <alignment horizontal="center" wrapText="1"/>
    </xf>
    <xf numFmtId="164" fontId="19" fillId="0" borderId="0" xfId="0" applyNumberFormat="1" applyFont="1" applyAlignment="1">
      <alignment horizontal="center" wrapText="1"/>
    </xf>
    <xf numFmtId="164" fontId="4" fillId="0" borderId="0" xfId="0" applyNumberFormat="1" applyFont="1" applyBorder="1" applyAlignment="1">
      <alignment horizontal="center" wrapText="1"/>
    </xf>
    <xf numFmtId="164" fontId="3" fillId="0" borderId="0" xfId="0" applyNumberFormat="1" applyFont="1" applyBorder="1" applyAlignment="1">
      <alignment horizontal="center" wrapText="1"/>
    </xf>
    <xf numFmtId="164" fontId="7" fillId="6" borderId="9" xfId="0" applyNumberFormat="1" applyFont="1" applyFill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/>
    </xf>
    <xf numFmtId="164" fontId="7" fillId="0" borderId="2" xfId="0" applyNumberFormat="1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vertical="top" wrapText="1"/>
    </xf>
    <xf numFmtId="164" fontId="3" fillId="6" borderId="1" xfId="0" applyNumberFormat="1" applyFont="1" applyFill="1" applyBorder="1" applyAlignment="1">
      <alignment vertical="top"/>
    </xf>
    <xf numFmtId="164" fontId="3" fillId="7" borderId="1" xfId="0" applyNumberFormat="1" applyFont="1" applyFill="1" applyBorder="1" applyAlignment="1">
      <alignment vertical="top"/>
    </xf>
    <xf numFmtId="164" fontId="3" fillId="0" borderId="1" xfId="0" applyNumberFormat="1" applyFont="1" applyBorder="1" applyAlignment="1">
      <alignment vertical="top"/>
    </xf>
    <xf numFmtId="164" fontId="1" fillId="6" borderId="0" xfId="0" applyNumberFormat="1" applyFont="1" applyFill="1" applyAlignment="1">
      <alignment horizontal="right"/>
    </xf>
    <xf numFmtId="164" fontId="1" fillId="6" borderId="0" xfId="0" applyNumberFormat="1" applyFont="1" applyFill="1"/>
    <xf numFmtId="164" fontId="11" fillId="3" borderId="9" xfId="0" applyNumberFormat="1" applyFont="1" applyFill="1" applyBorder="1" applyAlignment="1">
      <alignment horizontal="center"/>
    </xf>
    <xf numFmtId="164" fontId="4" fillId="6" borderId="2" xfId="0" applyNumberFormat="1" applyFont="1" applyFill="1" applyBorder="1"/>
    <xf numFmtId="164" fontId="4" fillId="7" borderId="2" xfId="0" applyNumberFormat="1" applyFont="1" applyFill="1" applyBorder="1"/>
    <xf numFmtId="164" fontId="16" fillId="6" borderId="0" xfId="0" applyNumberFormat="1" applyFont="1" applyFill="1" applyAlignment="1">
      <alignment horizontal="right"/>
    </xf>
    <xf numFmtId="164" fontId="16" fillId="6" borderId="0" xfId="0" applyNumberFormat="1" applyFont="1" applyFill="1"/>
    <xf numFmtId="164" fontId="3" fillId="6" borderId="0" xfId="0" applyNumberFormat="1" applyFont="1" applyFill="1"/>
    <xf numFmtId="164" fontId="7" fillId="3" borderId="2" xfId="0" applyNumberFormat="1" applyFont="1" applyFill="1" applyBorder="1" applyAlignment="1">
      <alignment horizontal="center"/>
    </xf>
    <xf numFmtId="164" fontId="3" fillId="7" borderId="2" xfId="0" applyNumberFormat="1" applyFont="1" applyFill="1" applyBorder="1"/>
    <xf numFmtId="164" fontId="3" fillId="0" borderId="5" xfId="0" applyNumberFormat="1" applyFont="1" applyBorder="1"/>
    <xf numFmtId="164" fontId="7" fillId="0" borderId="12" xfId="0" applyNumberFormat="1" applyFont="1" applyBorder="1" applyAlignment="1">
      <alignment horizontal="center"/>
    </xf>
    <xf numFmtId="164" fontId="7" fillId="0" borderId="4" xfId="0" applyNumberFormat="1" applyFont="1" applyFill="1" applyBorder="1" applyAlignment="1">
      <alignment horizontal="center"/>
    </xf>
    <xf numFmtId="164" fontId="7" fillId="3" borderId="9" xfId="0" applyNumberFormat="1" applyFont="1" applyFill="1" applyBorder="1" applyAlignment="1">
      <alignment horizontal="center"/>
    </xf>
    <xf numFmtId="164" fontId="4" fillId="3" borderId="5" xfId="0" applyNumberFormat="1" applyFont="1" applyFill="1" applyBorder="1"/>
    <xf numFmtId="164" fontId="7" fillId="3" borderId="12" xfId="0" applyNumberFormat="1" applyFont="1" applyFill="1" applyBorder="1" applyAlignment="1">
      <alignment horizontal="center"/>
    </xf>
    <xf numFmtId="164" fontId="4" fillId="6" borderId="11" xfId="0" applyNumberFormat="1" applyFont="1" applyFill="1" applyBorder="1"/>
    <xf numFmtId="164" fontId="4" fillId="3" borderId="11" xfId="0" applyNumberFormat="1" applyFont="1" applyFill="1" applyBorder="1"/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 wrapText="1"/>
    </xf>
    <xf numFmtId="164" fontId="3" fillId="0" borderId="2" xfId="0" applyNumberFormat="1" applyFont="1" applyBorder="1" applyAlignment="1">
      <alignment wrapText="1"/>
    </xf>
    <xf numFmtId="164" fontId="3" fillId="0" borderId="2" xfId="0" applyNumberFormat="1" applyFont="1" applyBorder="1" applyAlignment="1">
      <alignment horizontal="left"/>
    </xf>
    <xf numFmtId="164" fontId="3" fillId="0" borderId="1" xfId="0" applyNumberFormat="1" applyFont="1" applyFill="1" applyBorder="1"/>
    <xf numFmtId="164" fontId="4" fillId="0" borderId="8" xfId="0" applyNumberFormat="1" applyFont="1" applyBorder="1" applyAlignment="1">
      <alignment horizontal="center" wrapText="1"/>
    </xf>
    <xf numFmtId="164" fontId="1" fillId="6" borderId="1" xfId="0" applyNumberFormat="1" applyFont="1" applyFill="1" applyBorder="1"/>
    <xf numFmtId="164" fontId="7" fillId="0" borderId="1" xfId="0" applyNumberFormat="1" applyFont="1" applyFill="1" applyBorder="1" applyAlignment="1">
      <alignment horizontal="center"/>
    </xf>
    <xf numFmtId="164" fontId="1" fillId="0" borderId="0" xfId="0" applyNumberFormat="1" applyFont="1" applyFill="1"/>
    <xf numFmtId="164" fontId="3" fillId="3" borderId="5" xfId="0" applyNumberFormat="1" applyFont="1" applyFill="1" applyBorder="1" applyAlignment="1">
      <alignment horizontal="center"/>
    </xf>
    <xf numFmtId="164" fontId="1" fillId="7" borderId="1" xfId="0" applyNumberFormat="1" applyFont="1" applyFill="1" applyBorder="1"/>
    <xf numFmtId="164" fontId="1" fillId="3" borderId="1" xfId="0" applyNumberFormat="1" applyFont="1" applyFill="1" applyBorder="1"/>
    <xf numFmtId="164" fontId="8" fillId="3" borderId="0" xfId="0" applyNumberFormat="1" applyFont="1" applyFill="1" applyBorder="1"/>
    <xf numFmtId="164" fontId="16" fillId="7" borderId="1" xfId="0" applyNumberFormat="1" applyFont="1" applyFill="1" applyBorder="1"/>
    <xf numFmtId="164" fontId="3" fillId="0" borderId="1" xfId="0" applyNumberFormat="1" applyFont="1" applyFill="1" applyBorder="1" applyAlignment="1">
      <alignment horizontal="right"/>
    </xf>
    <xf numFmtId="164" fontId="3" fillId="7" borderId="1" xfId="0" applyNumberFormat="1" applyFont="1" applyFill="1" applyBorder="1" applyAlignment="1">
      <alignment horizontal="right"/>
    </xf>
    <xf numFmtId="164" fontId="3" fillId="3" borderId="2" xfId="0" applyNumberFormat="1" applyFont="1" applyFill="1" applyBorder="1" applyAlignment="1">
      <alignment horizontal="center" vertical="center"/>
    </xf>
    <xf numFmtId="164" fontId="4" fillId="3" borderId="2" xfId="0" applyNumberFormat="1" applyFont="1" applyFill="1" applyBorder="1" applyAlignment="1">
      <alignment vertical="center"/>
    </xf>
    <xf numFmtId="164" fontId="8" fillId="3" borderId="5" xfId="0" applyNumberFormat="1" applyFont="1" applyFill="1" applyBorder="1" applyAlignment="1">
      <alignment horizontal="left" wrapText="1" indent="1"/>
    </xf>
    <xf numFmtId="164" fontId="3" fillId="0" borderId="0" xfId="0" applyNumberFormat="1" applyFont="1" applyBorder="1" applyAlignment="1">
      <alignment horizontal="center"/>
    </xf>
    <xf numFmtId="164" fontId="7" fillId="0" borderId="7" xfId="0" applyNumberFormat="1" applyFont="1" applyBorder="1" applyAlignment="1">
      <alignment horizontal="center"/>
    </xf>
    <xf numFmtId="164" fontId="3" fillId="0" borderId="7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center"/>
    </xf>
    <xf numFmtId="164" fontId="3" fillId="0" borderId="0" xfId="0" applyNumberFormat="1" applyFont="1" applyBorder="1" applyAlignment="1">
      <alignment horizontal="right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/>
    <xf numFmtId="164" fontId="7" fillId="0" borderId="0" xfId="0" applyNumberFormat="1" applyFont="1" applyAlignment="1">
      <alignment horizontal="left"/>
    </xf>
    <xf numFmtId="164" fontId="3" fillId="0" borderId="0" xfId="0" applyNumberFormat="1" applyFont="1" applyAlignment="1">
      <alignment horizontal="left"/>
    </xf>
    <xf numFmtId="164" fontId="17" fillId="0" borderId="0" xfId="0" applyNumberFormat="1" applyFont="1" applyAlignment="1">
      <alignment horizontal="center"/>
    </xf>
    <xf numFmtId="164" fontId="3" fillId="3" borderId="1" xfId="0" applyNumberFormat="1" applyFont="1" applyFill="1" applyBorder="1" applyAlignment="1">
      <alignment horizontal="center" vertical="center"/>
    </xf>
    <xf numFmtId="164" fontId="3" fillId="0" borderId="8" xfId="0" applyNumberFormat="1" applyFont="1" applyBorder="1"/>
    <xf numFmtId="164" fontId="7" fillId="0" borderId="8" xfId="0" applyNumberFormat="1" applyFont="1" applyBorder="1" applyAlignment="1">
      <alignment horizontal="center"/>
    </xf>
    <xf numFmtId="164" fontId="4" fillId="6" borderId="0" xfId="0" applyNumberFormat="1" applyFont="1" applyFill="1" applyAlignment="1">
      <alignment horizontal="center"/>
    </xf>
    <xf numFmtId="164" fontId="4" fillId="0" borderId="0" xfId="0" applyNumberFormat="1" applyFont="1"/>
    <xf numFmtId="164" fontId="1" fillId="0" borderId="0" xfId="0" applyNumberFormat="1" applyFont="1" applyAlignment="1">
      <alignment horizontal="right"/>
    </xf>
    <xf numFmtId="164" fontId="11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 applyAlignment="1">
      <alignment horizontal="left" vertical="center"/>
    </xf>
    <xf numFmtId="164" fontId="11" fillId="3" borderId="1" xfId="0" applyNumberFormat="1" applyFont="1" applyFill="1" applyBorder="1" applyAlignment="1">
      <alignment horizontal="center" vertical="center"/>
    </xf>
    <xf numFmtId="164" fontId="4" fillId="0" borderId="0" xfId="0" applyNumberFormat="1" applyFont="1" applyBorder="1"/>
    <xf numFmtId="164" fontId="7" fillId="0" borderId="8" xfId="0" applyNumberFormat="1" applyFont="1" applyBorder="1" applyAlignment="1">
      <alignment horizontal="right"/>
    </xf>
    <xf numFmtId="164" fontId="4" fillId="0" borderId="8" xfId="0" applyNumberFormat="1" applyFont="1" applyBorder="1"/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6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>
      <alignment horizontal="left" indent="26"/>
    </xf>
    <xf numFmtId="164" fontId="7" fillId="0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0" borderId="0" xfId="0" applyNumberFormat="1" applyFont="1" applyBorder="1"/>
    <xf numFmtId="164" fontId="3" fillId="0" borderId="5" xfId="0" applyNumberFormat="1" applyFont="1" applyBorder="1" applyAlignment="1">
      <alignment wrapText="1"/>
    </xf>
    <xf numFmtId="164" fontId="17" fillId="6" borderId="0" xfId="0" applyNumberFormat="1" applyFont="1" applyFill="1" applyAlignment="1">
      <alignment horizontal="center"/>
    </xf>
    <xf numFmtId="164" fontId="3" fillId="0" borderId="11" xfId="0" applyNumberFormat="1" applyFont="1" applyBorder="1" applyAlignment="1">
      <alignment horizontal="center"/>
    </xf>
    <xf numFmtId="164" fontId="3" fillId="0" borderId="11" xfId="0" applyNumberFormat="1" applyFont="1" applyBorder="1" applyAlignment="1">
      <alignment wrapText="1"/>
    </xf>
    <xf numFmtId="164" fontId="4" fillId="3" borderId="1" xfId="0" applyNumberFormat="1" applyFont="1" applyFill="1" applyBorder="1" applyAlignment="1">
      <alignment vertical="center"/>
    </xf>
    <xf numFmtId="164" fontId="7" fillId="3" borderId="1" xfId="0" applyNumberFormat="1" applyFont="1" applyFill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/>
    </xf>
    <xf numFmtId="164" fontId="7" fillId="0" borderId="10" xfId="0" applyNumberFormat="1" applyFont="1" applyBorder="1" applyAlignment="1">
      <alignment horizontal="center"/>
    </xf>
    <xf numFmtId="164" fontId="3" fillId="6" borderId="5" xfId="0" applyNumberFormat="1" applyFont="1" applyFill="1" applyBorder="1"/>
    <xf numFmtId="164" fontId="3" fillId="7" borderId="5" xfId="0" applyNumberFormat="1" applyFont="1" applyFill="1" applyBorder="1"/>
    <xf numFmtId="164" fontId="3" fillId="0" borderId="13" xfId="0" applyNumberFormat="1" applyFont="1" applyBorder="1" applyAlignment="1">
      <alignment horizontal="center"/>
    </xf>
    <xf numFmtId="164" fontId="8" fillId="0" borderId="13" xfId="0" applyNumberFormat="1" applyFont="1" applyBorder="1"/>
    <xf numFmtId="164" fontId="7" fillId="0" borderId="2" xfId="0" applyNumberFormat="1" applyFont="1" applyBorder="1" applyAlignment="1">
      <alignment horizontal="center"/>
    </xf>
    <xf numFmtId="164" fontId="3" fillId="6" borderId="2" xfId="0" applyNumberFormat="1" applyFont="1" applyFill="1" applyBorder="1"/>
    <xf numFmtId="164" fontId="8" fillId="0" borderId="13" xfId="0" applyNumberFormat="1" applyFont="1" applyBorder="1" applyAlignment="1">
      <alignment horizontal="left" wrapText="1" indent="1"/>
    </xf>
    <xf numFmtId="164" fontId="8" fillId="0" borderId="5" xfId="0" applyNumberFormat="1" applyFont="1" applyBorder="1" applyAlignment="1">
      <alignment horizontal="left" wrapText="1" indent="1"/>
    </xf>
    <xf numFmtId="164" fontId="8" fillId="0" borderId="5" xfId="0" applyNumberFormat="1" applyFont="1" applyFill="1" applyBorder="1" applyAlignment="1">
      <alignment horizontal="left" wrapText="1" indent="1"/>
    </xf>
    <xf numFmtId="164" fontId="7" fillId="0" borderId="9" xfId="0" applyNumberFormat="1" applyFont="1" applyBorder="1" applyAlignment="1">
      <alignment horizontal="center"/>
    </xf>
    <xf numFmtId="164" fontId="3" fillId="0" borderId="14" xfId="0" applyNumberFormat="1" applyFont="1" applyBorder="1" applyAlignment="1">
      <alignment horizontal="center"/>
    </xf>
    <xf numFmtId="164" fontId="8" fillId="0" borderId="11" xfId="0" applyNumberFormat="1" applyFont="1" applyBorder="1" applyAlignment="1">
      <alignment horizontal="left" wrapText="1" indent="1"/>
    </xf>
    <xf numFmtId="164" fontId="3" fillId="6" borderId="2" xfId="0" applyNumberFormat="1" applyFont="1" applyFill="1" applyBorder="1" applyAlignment="1">
      <alignment vertical="top"/>
    </xf>
    <xf numFmtId="164" fontId="3" fillId="7" borderId="2" xfId="0" applyNumberFormat="1" applyFont="1" applyFill="1" applyBorder="1" applyAlignment="1">
      <alignment vertical="top"/>
    </xf>
    <xf numFmtId="164" fontId="3" fillId="0" borderId="2" xfId="0" applyNumberFormat="1" applyFont="1" applyBorder="1" applyAlignment="1">
      <alignment vertical="top"/>
    </xf>
    <xf numFmtId="164" fontId="3" fillId="6" borderId="11" xfId="0" applyNumberFormat="1" applyFont="1" applyFill="1" applyBorder="1" applyAlignment="1">
      <alignment vertical="top"/>
    </xf>
    <xf numFmtId="164" fontId="3" fillId="7" borderId="11" xfId="0" applyNumberFormat="1" applyFont="1" applyFill="1" applyBorder="1" applyAlignment="1">
      <alignment vertical="top"/>
    </xf>
    <xf numFmtId="164" fontId="3" fillId="0" borderId="11" xfId="0" applyNumberFormat="1" applyFont="1" applyBorder="1" applyAlignment="1">
      <alignment vertical="top"/>
    </xf>
    <xf numFmtId="164" fontId="3" fillId="0" borderId="2" xfId="0" applyNumberFormat="1" applyFont="1" applyBorder="1" applyAlignment="1"/>
    <xf numFmtId="164" fontId="4" fillId="3" borderId="12" xfId="0" applyNumberFormat="1" applyFont="1" applyFill="1" applyBorder="1"/>
    <xf numFmtId="164" fontId="3" fillId="6" borderId="5" xfId="0" applyNumberFormat="1" applyFont="1" applyFill="1" applyBorder="1" applyAlignment="1">
      <alignment vertical="top"/>
    </xf>
    <xf numFmtId="164" fontId="3" fillId="7" borderId="5" xfId="0" applyNumberFormat="1" applyFont="1" applyFill="1" applyBorder="1" applyAlignment="1">
      <alignment vertical="top"/>
    </xf>
    <xf numFmtId="164" fontId="3" fillId="0" borderId="5" xfId="0" applyNumberFormat="1" applyFont="1" applyBorder="1" applyAlignment="1">
      <alignment vertical="top"/>
    </xf>
    <xf numFmtId="164" fontId="8" fillId="0" borderId="10" xfId="0" applyNumberFormat="1" applyFont="1" applyBorder="1" applyAlignment="1">
      <alignment horizontal="left" wrapText="1" indent="1"/>
    </xf>
    <xf numFmtId="164" fontId="7" fillId="0" borderId="0" xfId="0" applyNumberFormat="1" applyFont="1" applyFill="1" applyBorder="1" applyAlignment="1">
      <alignment horizontal="center"/>
    </xf>
    <xf numFmtId="164" fontId="7" fillId="0" borderId="2" xfId="0" applyNumberFormat="1" applyFont="1" applyFill="1" applyBorder="1" applyAlignment="1">
      <alignment horizontal="center"/>
    </xf>
    <xf numFmtId="164" fontId="7" fillId="0" borderId="11" xfId="0" applyNumberFormat="1" applyFont="1" applyFill="1" applyBorder="1" applyAlignment="1">
      <alignment horizontal="center"/>
    </xf>
    <xf numFmtId="164" fontId="3" fillId="0" borderId="14" xfId="0" applyNumberFormat="1" applyFont="1" applyFill="1" applyBorder="1"/>
    <xf numFmtId="164" fontId="3" fillId="0" borderId="14" xfId="0" applyNumberFormat="1" applyFont="1" applyBorder="1" applyAlignment="1"/>
    <xf numFmtId="164" fontId="3" fillId="0" borderId="11" xfId="0" applyNumberFormat="1" applyFont="1" applyBorder="1" applyAlignment="1"/>
    <xf numFmtId="164" fontId="3" fillId="0" borderId="5" xfId="0" applyNumberFormat="1" applyFont="1" applyBorder="1" applyAlignment="1"/>
    <xf numFmtId="164" fontId="8" fillId="0" borderId="11" xfId="0" applyNumberFormat="1" applyFont="1" applyFill="1" applyBorder="1" applyAlignment="1">
      <alignment horizontal="left" wrapText="1" indent="1"/>
    </xf>
    <xf numFmtId="164" fontId="4" fillId="3" borderId="9" xfId="0" applyNumberFormat="1" applyFont="1" applyFill="1" applyBorder="1" applyAlignment="1">
      <alignment vertical="center"/>
    </xf>
    <xf numFmtId="164" fontId="4" fillId="6" borderId="2" xfId="0" applyNumberFormat="1" applyFont="1" applyFill="1" applyBorder="1" applyAlignment="1">
      <alignment vertical="distributed"/>
    </xf>
    <xf numFmtId="164" fontId="4" fillId="7" borderId="2" xfId="0" applyNumberFormat="1" applyFont="1" applyFill="1" applyBorder="1" applyAlignment="1">
      <alignment vertical="distributed"/>
    </xf>
    <xf numFmtId="164" fontId="4" fillId="3" borderId="2" xfId="0" applyNumberFormat="1" applyFont="1" applyFill="1" applyBorder="1" applyAlignment="1">
      <alignment vertical="distributed"/>
    </xf>
    <xf numFmtId="164" fontId="9" fillId="6" borderId="2" xfId="0" applyNumberFormat="1" applyFont="1" applyFill="1" applyBorder="1"/>
    <xf numFmtId="164" fontId="9" fillId="6" borderId="2" xfId="0" applyNumberFormat="1" applyFont="1" applyFill="1" applyBorder="1" applyAlignment="1">
      <alignment horizontal="right"/>
    </xf>
    <xf numFmtId="164" fontId="9" fillId="7" borderId="2" xfId="0" applyNumberFormat="1" applyFont="1" applyFill="1" applyBorder="1"/>
    <xf numFmtId="164" fontId="9" fillId="7" borderId="2" xfId="0" applyNumberFormat="1" applyFont="1" applyFill="1" applyBorder="1" applyAlignment="1">
      <alignment horizontal="right"/>
    </xf>
    <xf numFmtId="164" fontId="9" fillId="3" borderId="2" xfId="0" applyNumberFormat="1" applyFont="1" applyFill="1" applyBorder="1"/>
    <xf numFmtId="164" fontId="9" fillId="3" borderId="2" xfId="0" applyNumberFormat="1" applyFont="1" applyFill="1" applyBorder="1" applyAlignment="1">
      <alignment horizontal="right"/>
    </xf>
    <xf numFmtId="164" fontId="8" fillId="3" borderId="0" xfId="0" applyNumberFormat="1" applyFont="1" applyFill="1" applyBorder="1" applyAlignment="1">
      <alignment horizontal="left" wrapText="1" indent="1"/>
    </xf>
    <xf numFmtId="164" fontId="7" fillId="3" borderId="11" xfId="0" applyNumberFormat="1" applyFont="1" applyFill="1" applyBorder="1" applyAlignment="1">
      <alignment horizontal="center"/>
    </xf>
    <xf numFmtId="164" fontId="1" fillId="6" borderId="11" xfId="0" applyNumberFormat="1" applyFont="1" applyFill="1" applyBorder="1"/>
    <xf numFmtId="164" fontId="1" fillId="7" borderId="11" xfId="0" applyNumberFormat="1" applyFont="1" applyFill="1" applyBorder="1"/>
    <xf numFmtId="164" fontId="1" fillId="3" borderId="11" xfId="0" applyNumberFormat="1" applyFont="1" applyFill="1" applyBorder="1"/>
    <xf numFmtId="164" fontId="3" fillId="3" borderId="5" xfId="0" applyNumberFormat="1" applyFont="1" applyFill="1" applyBorder="1"/>
    <xf numFmtId="164" fontId="3" fillId="3" borderId="11" xfId="0" applyNumberFormat="1" applyFont="1" applyFill="1" applyBorder="1"/>
    <xf numFmtId="164" fontId="8" fillId="3" borderId="12" xfId="0" applyNumberFormat="1" applyFont="1" applyFill="1" applyBorder="1" applyAlignment="1">
      <alignment horizontal="left" wrapText="1" indent="1"/>
    </xf>
    <xf numFmtId="164" fontId="8" fillId="3" borderId="1" xfId="0" applyNumberFormat="1" applyFont="1" applyFill="1" applyBorder="1"/>
    <xf numFmtId="164" fontId="3" fillId="0" borderId="1" xfId="0" applyNumberFormat="1" applyFont="1" applyBorder="1" applyAlignment="1">
      <alignment horizontal="left"/>
    </xf>
    <xf numFmtId="164" fontId="7" fillId="0" borderId="0" xfId="0" applyNumberFormat="1" applyFont="1" applyAlignment="1">
      <alignment vertical="top"/>
    </xf>
    <xf numFmtId="164" fontId="4" fillId="0" borderId="0" xfId="0" applyNumberFormat="1" applyFont="1" applyBorder="1" applyAlignment="1">
      <alignment horizontal="center" vertical="top" wrapText="1"/>
    </xf>
    <xf numFmtId="164" fontId="1" fillId="0" borderId="0" xfId="0" applyNumberFormat="1" applyFont="1" applyFill="1" applyAlignment="1">
      <alignment horizontal="right"/>
    </xf>
    <xf numFmtId="164" fontId="7" fillId="0" borderId="1" xfId="0" applyNumberFormat="1" applyFont="1" applyBorder="1" applyAlignment="1">
      <alignment horizontal="center" vertical="top"/>
    </xf>
    <xf numFmtId="164" fontId="3" fillId="7" borderId="15" xfId="0" applyNumberFormat="1" applyFont="1" applyFill="1" applyBorder="1"/>
    <xf numFmtId="164" fontId="7" fillId="3" borderId="11" xfId="0" applyNumberFormat="1" applyFont="1" applyFill="1" applyBorder="1" applyAlignment="1">
      <alignment horizontal="center" vertical="top"/>
    </xf>
    <xf numFmtId="164" fontId="7" fillId="0" borderId="4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/>
    </xf>
    <xf numFmtId="164" fontId="7" fillId="0" borderId="2" xfId="0" applyNumberFormat="1" applyFont="1" applyBorder="1" applyAlignment="1">
      <alignment horizontal="center" vertical="top"/>
    </xf>
    <xf numFmtId="164" fontId="8" fillId="0" borderId="5" xfId="0" applyNumberFormat="1" applyFont="1" applyBorder="1" applyAlignment="1">
      <alignment horizontal="left" indent="1"/>
    </xf>
    <xf numFmtId="164" fontId="3" fillId="6" borderId="6" xfId="0" applyNumberFormat="1" applyFont="1" applyFill="1" applyBorder="1" applyAlignment="1">
      <alignment vertical="top"/>
    </xf>
    <xf numFmtId="164" fontId="3" fillId="7" borderId="9" xfId="0" applyNumberFormat="1" applyFont="1" applyFill="1" applyBorder="1" applyAlignment="1">
      <alignment vertical="top"/>
    </xf>
    <xf numFmtId="164" fontId="8" fillId="0" borderId="5" xfId="0" applyNumberFormat="1" applyFont="1" applyBorder="1" applyAlignment="1">
      <alignment horizontal="left" vertical="top" indent="1"/>
    </xf>
    <xf numFmtId="164" fontId="3" fillId="6" borderId="14" xfId="0" applyNumberFormat="1" applyFont="1" applyFill="1" applyBorder="1" applyAlignment="1">
      <alignment vertical="top"/>
    </xf>
    <xf numFmtId="164" fontId="3" fillId="7" borderId="12" xfId="0" applyNumberFormat="1" applyFont="1" applyFill="1" applyBorder="1" applyAlignment="1">
      <alignment vertical="top"/>
    </xf>
    <xf numFmtId="164" fontId="16" fillId="0" borderId="0" xfId="0" applyNumberFormat="1" applyFont="1" applyFill="1" applyAlignment="1">
      <alignment horizontal="right"/>
    </xf>
    <xf numFmtId="164" fontId="16" fillId="0" borderId="0" xfId="0" applyNumberFormat="1" applyFont="1" applyFill="1"/>
    <xf numFmtId="164" fontId="3" fillId="0" borderId="2" xfId="0" applyNumberFormat="1" applyFont="1" applyBorder="1" applyAlignment="1">
      <alignment horizontal="left" wrapText="1"/>
    </xf>
    <xf numFmtId="164" fontId="3" fillId="0" borderId="9" xfId="0" applyNumberFormat="1" applyFont="1" applyBorder="1" applyAlignment="1">
      <alignment vertical="top"/>
    </xf>
    <xf numFmtId="164" fontId="3" fillId="0" borderId="12" xfId="0" applyNumberFormat="1" applyFont="1" applyBorder="1" applyAlignment="1">
      <alignment vertical="top"/>
    </xf>
    <xf numFmtId="164" fontId="7" fillId="0" borderId="9" xfId="0" applyNumberFormat="1" applyFont="1" applyBorder="1" applyAlignment="1">
      <alignment horizontal="center" vertical="top"/>
    </xf>
    <xf numFmtId="164" fontId="8" fillId="0" borderId="11" xfId="0" applyNumberFormat="1" applyFont="1" applyBorder="1" applyAlignment="1">
      <alignment horizontal="left" vertical="top" indent="1"/>
    </xf>
    <xf numFmtId="164" fontId="8" fillId="0" borderId="0" xfId="0" applyNumberFormat="1" applyFont="1" applyBorder="1" applyAlignment="1">
      <alignment horizontal="left" vertical="top" indent="1"/>
    </xf>
    <xf numFmtId="164" fontId="8" fillId="0" borderId="11" xfId="0" applyNumberFormat="1" applyFont="1" applyBorder="1" applyAlignment="1">
      <alignment horizontal="left" vertical="top" wrapText="1" indent="1"/>
    </xf>
    <xf numFmtId="164" fontId="8" fillId="0" borderId="10" xfId="0" applyNumberFormat="1" applyFont="1" applyBorder="1" applyAlignment="1">
      <alignment horizontal="left" vertical="top" indent="1"/>
    </xf>
    <xf numFmtId="164" fontId="3" fillId="0" borderId="0" xfId="0" applyNumberFormat="1" applyFont="1" applyFill="1"/>
    <xf numFmtId="164" fontId="4" fillId="7" borderId="11" xfId="0" applyNumberFormat="1" applyFont="1" applyFill="1" applyBorder="1"/>
    <xf numFmtId="164" fontId="7" fillId="0" borderId="1" xfId="0" applyNumberFormat="1" applyFont="1" applyFill="1" applyBorder="1" applyAlignment="1">
      <alignment horizontal="center" vertical="top"/>
    </xf>
    <xf numFmtId="164" fontId="7" fillId="0" borderId="7" xfId="0" applyNumberFormat="1" applyFont="1" applyFill="1" applyBorder="1" applyAlignment="1">
      <alignment horizontal="center" vertical="top"/>
    </xf>
    <xf numFmtId="164" fontId="3" fillId="6" borderId="9" xfId="0" applyNumberFormat="1" applyFont="1" applyFill="1" applyBorder="1" applyAlignment="1">
      <alignment vertical="top"/>
    </xf>
    <xf numFmtId="164" fontId="3" fillId="6" borderId="12" xfId="0" applyNumberFormat="1" applyFont="1" applyFill="1" applyBorder="1" applyAlignment="1">
      <alignment vertical="top"/>
    </xf>
    <xf numFmtId="164" fontId="7" fillId="3" borderId="1" xfId="0" applyNumberFormat="1" applyFont="1" applyFill="1" applyBorder="1" applyAlignment="1">
      <alignment horizontal="center" vertical="top"/>
    </xf>
    <xf numFmtId="164" fontId="3" fillId="6" borderId="3" xfId="0" applyNumberFormat="1" applyFont="1" applyFill="1" applyBorder="1" applyAlignment="1">
      <alignment vertical="top"/>
    </xf>
    <xf numFmtId="164" fontId="3" fillId="7" borderId="3" xfId="0" applyNumberFormat="1" applyFont="1" applyFill="1" applyBorder="1" applyAlignment="1">
      <alignment vertical="top"/>
    </xf>
    <xf numFmtId="164" fontId="3" fillId="0" borderId="3" xfId="0" applyNumberFormat="1" applyFont="1" applyBorder="1" applyAlignment="1">
      <alignment vertical="top"/>
    </xf>
    <xf numFmtId="164" fontId="8" fillId="3" borderId="5" xfId="0" applyNumberFormat="1" applyFont="1" applyFill="1" applyBorder="1" applyAlignment="1">
      <alignment horizontal="left" vertical="center"/>
    </xf>
    <xf numFmtId="164" fontId="3" fillId="6" borderId="1" xfId="0" applyNumberFormat="1" applyFont="1" applyFill="1" applyBorder="1" applyAlignment="1">
      <alignment vertical="distributed"/>
    </xf>
    <xf numFmtId="164" fontId="3" fillId="7" borderId="1" xfId="0" applyNumberFormat="1" applyFont="1" applyFill="1" applyBorder="1" applyAlignment="1">
      <alignment vertical="distributed"/>
    </xf>
    <xf numFmtId="164" fontId="1" fillId="6" borderId="1" xfId="0" applyNumberFormat="1" applyFont="1" applyFill="1" applyBorder="1" applyAlignment="1">
      <alignment horizontal="right"/>
    </xf>
    <xf numFmtId="164" fontId="1" fillId="7" borderId="1" xfId="0" applyNumberFormat="1" applyFont="1" applyFill="1" applyBorder="1" applyAlignment="1">
      <alignment horizontal="right"/>
    </xf>
    <xf numFmtId="164" fontId="8" fillId="3" borderId="11" xfId="0" applyNumberFormat="1" applyFont="1" applyFill="1" applyBorder="1" applyAlignment="1">
      <alignment horizontal="left" wrapText="1" indent="1"/>
    </xf>
    <xf numFmtId="164" fontId="7" fillId="0" borderId="8" xfId="0" applyNumberFormat="1" applyFont="1" applyBorder="1" applyAlignment="1">
      <alignment horizontal="center" vertical="top"/>
    </xf>
    <xf numFmtId="164" fontId="3" fillId="0" borderId="8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center" vertical="top"/>
    </xf>
    <xf numFmtId="164" fontId="7" fillId="0" borderId="0" xfId="0" applyNumberFormat="1" applyFont="1" applyBorder="1" applyAlignment="1">
      <alignment horizontal="right" vertical="top"/>
    </xf>
    <xf numFmtId="164" fontId="7" fillId="0" borderId="0" xfId="0" applyNumberFormat="1" applyFont="1" applyAlignment="1">
      <alignment horizontal="right" vertical="top"/>
    </xf>
    <xf numFmtId="164" fontId="3" fillId="7" borderId="14" xfId="0" applyNumberFormat="1" applyFont="1" applyFill="1" applyBorder="1"/>
    <xf numFmtId="164" fontId="9" fillId="0" borderId="5" xfId="0" applyNumberFormat="1" applyFont="1" applyBorder="1"/>
    <xf numFmtId="164" fontId="9" fillId="0" borderId="11" xfId="0" applyNumberFormat="1" applyFont="1" applyBorder="1"/>
    <xf numFmtId="164" fontId="3" fillId="0" borderId="0" xfId="0" applyNumberFormat="1" applyFont="1" applyFill="1" applyBorder="1"/>
    <xf numFmtId="164" fontId="3" fillId="0" borderId="13" xfId="0" applyNumberFormat="1" applyFont="1" applyFill="1" applyBorder="1" applyAlignment="1">
      <alignment horizontal="center"/>
    </xf>
    <xf numFmtId="164" fontId="3" fillId="0" borderId="9" xfId="0" applyNumberFormat="1" applyFont="1" applyBorder="1"/>
    <xf numFmtId="164" fontId="3" fillId="0" borderId="10" xfId="0" applyNumberFormat="1" applyFont="1" applyBorder="1"/>
    <xf numFmtId="164" fontId="3" fillId="0" borderId="11" xfId="0" applyNumberFormat="1" applyFont="1" applyFill="1" applyBorder="1" applyAlignment="1">
      <alignment horizontal="center"/>
    </xf>
    <xf numFmtId="164" fontId="3" fillId="0" borderId="12" xfId="0" applyNumberFormat="1" applyFont="1" applyFill="1" applyBorder="1"/>
    <xf numFmtId="164" fontId="3" fillId="0" borderId="3" xfId="0" applyNumberFormat="1" applyFont="1" applyBorder="1" applyAlignment="1">
      <alignment wrapText="1"/>
    </xf>
    <xf numFmtId="164" fontId="4" fillId="3" borderId="9" xfId="0" applyNumberFormat="1" applyFont="1" applyFill="1" applyBorder="1"/>
    <xf numFmtId="164" fontId="4" fillId="7" borderId="6" xfId="0" applyNumberFormat="1" applyFont="1" applyFill="1" applyBorder="1"/>
    <xf numFmtId="164" fontId="3" fillId="0" borderId="13" xfId="0" applyNumberFormat="1" applyFont="1" applyFill="1" applyBorder="1"/>
    <xf numFmtId="164" fontId="3" fillId="6" borderId="4" xfId="0" applyNumberFormat="1" applyFont="1" applyFill="1" applyBorder="1"/>
    <xf numFmtId="164" fontId="3" fillId="4" borderId="5" xfId="0" applyNumberFormat="1" applyFont="1" applyFill="1" applyBorder="1" applyAlignment="1">
      <alignment horizontal="center"/>
    </xf>
    <xf numFmtId="164" fontId="6" fillId="4" borderId="13" xfId="0" applyNumberFormat="1" applyFont="1" applyFill="1" applyBorder="1"/>
    <xf numFmtId="164" fontId="7" fillId="4" borderId="5" xfId="0" applyNumberFormat="1" applyFont="1" applyFill="1" applyBorder="1" applyAlignment="1">
      <alignment horizontal="center"/>
    </xf>
    <xf numFmtId="164" fontId="3" fillId="4" borderId="4" xfId="0" applyNumberFormat="1" applyFont="1" applyFill="1" applyBorder="1"/>
    <xf numFmtId="164" fontId="3" fillId="4" borderId="1" xfId="0" applyNumberFormat="1" applyFont="1" applyFill="1" applyBorder="1"/>
    <xf numFmtId="164" fontId="8" fillId="0" borderId="13" xfId="0" applyNumberFormat="1" applyFont="1" applyFill="1" applyBorder="1" applyAlignment="1">
      <alignment horizontal="left" wrapText="1"/>
    </xf>
    <xf numFmtId="164" fontId="7" fillId="0" borderId="12" xfId="0" applyNumberFormat="1" applyFont="1" applyFill="1" applyBorder="1" applyAlignment="1">
      <alignment horizontal="center"/>
    </xf>
    <xf numFmtId="164" fontId="3" fillId="0" borderId="10" xfId="0" applyNumberFormat="1" applyFont="1" applyFill="1" applyBorder="1"/>
    <xf numFmtId="164" fontId="4" fillId="7" borderId="15" xfId="0" applyNumberFormat="1" applyFont="1" applyFill="1" applyBorder="1"/>
    <xf numFmtId="164" fontId="8" fillId="3" borderId="5" xfId="0" applyNumberFormat="1" applyFont="1" applyFill="1" applyBorder="1" applyAlignment="1">
      <alignment horizontal="left" wrapText="1"/>
    </xf>
    <xf numFmtId="164" fontId="1" fillId="6" borderId="2" xfId="0" applyNumberFormat="1" applyFont="1" applyFill="1" applyBorder="1"/>
    <xf numFmtId="164" fontId="1" fillId="7" borderId="2" xfId="0" applyNumberFormat="1" applyFont="1" applyFill="1" applyBorder="1"/>
    <xf numFmtId="164" fontId="1" fillId="7" borderId="6" xfId="0" applyNumberFormat="1" applyFont="1" applyFill="1" applyBorder="1"/>
    <xf numFmtId="164" fontId="3" fillId="3" borderId="2" xfId="0" applyNumberFormat="1" applyFont="1" applyFill="1" applyBorder="1" applyAlignment="1">
      <alignment horizontal="center" vertical="top"/>
    </xf>
    <xf numFmtId="164" fontId="3" fillId="0" borderId="15" xfId="0" applyNumberFormat="1" applyFont="1" applyBorder="1" applyAlignment="1">
      <alignment horizontal="center"/>
    </xf>
    <xf numFmtId="164" fontId="10" fillId="0" borderId="8" xfId="0" applyNumberFormat="1" applyFont="1" applyBorder="1" applyAlignment="1">
      <alignment horizontal="center"/>
    </xf>
    <xf numFmtId="164" fontId="9" fillId="0" borderId="10" xfId="0" applyNumberFormat="1" applyFont="1" applyBorder="1" applyAlignment="1">
      <alignment horizontal="center"/>
    </xf>
    <xf numFmtId="164" fontId="5" fillId="0" borderId="10" xfId="0" applyNumberFormat="1" applyFont="1" applyBorder="1" applyAlignment="1">
      <alignment horizontal="center"/>
    </xf>
    <xf numFmtId="164" fontId="7" fillId="0" borderId="8" xfId="0" applyNumberFormat="1" applyFont="1" applyFill="1" applyBorder="1" applyAlignment="1">
      <alignment horizontal="center"/>
    </xf>
    <xf numFmtId="164" fontId="4" fillId="6" borderId="4" xfId="0" applyNumberFormat="1" applyFont="1" applyFill="1" applyBorder="1"/>
    <xf numFmtId="164" fontId="6" fillId="4" borderId="0" xfId="0" applyNumberFormat="1" applyFont="1" applyFill="1" applyBorder="1"/>
    <xf numFmtId="164" fontId="8" fillId="0" borderId="8" xfId="0" applyNumberFormat="1" applyFont="1" applyFill="1" applyBorder="1"/>
    <xf numFmtId="164" fontId="8" fillId="3" borderId="10" xfId="0" applyNumberFormat="1" applyFont="1" applyFill="1" applyBorder="1"/>
    <xf numFmtId="164" fontId="1" fillId="7" borderId="15" xfId="0" applyNumberFormat="1" applyFont="1" applyFill="1" applyBorder="1"/>
    <xf numFmtId="164" fontId="3" fillId="3" borderId="5" xfId="0" applyNumberFormat="1" applyFont="1" applyFill="1" applyBorder="1" applyAlignment="1">
      <alignment horizontal="center" vertical="center"/>
    </xf>
    <xf numFmtId="164" fontId="8" fillId="3" borderId="10" xfId="0" applyNumberFormat="1" applyFont="1" applyFill="1" applyBorder="1" applyAlignment="1">
      <alignment horizontal="left" indent="1"/>
    </xf>
    <xf numFmtId="164" fontId="3" fillId="0" borderId="1" xfId="0" applyNumberFormat="1" applyFont="1" applyBorder="1" applyAlignment="1">
      <alignment horizontal="left" wrapText="1"/>
    </xf>
    <xf numFmtId="164" fontId="3" fillId="0" borderId="1" xfId="0" applyNumberFormat="1" applyFont="1" applyFill="1" applyBorder="1" applyAlignment="1">
      <alignment horizontal="left"/>
    </xf>
    <xf numFmtId="164" fontId="3" fillId="0" borderId="5" xfId="0" applyNumberFormat="1" applyFont="1" applyFill="1" applyBorder="1" applyAlignment="1">
      <alignment horizontal="center" vertical="top"/>
    </xf>
    <xf numFmtId="1" fontId="7" fillId="0" borderId="4" xfId="0" applyNumberFormat="1" applyFont="1" applyBorder="1" applyAlignment="1">
      <alignment horizontal="center"/>
    </xf>
    <xf numFmtId="164" fontId="8" fillId="0" borderId="13" xfId="0" applyNumberFormat="1" applyFont="1" applyBorder="1" applyAlignment="1">
      <alignment horizontal="left" vertical="top" indent="1"/>
    </xf>
    <xf numFmtId="164" fontId="8" fillId="0" borderId="14" xfId="0" applyNumberFormat="1" applyFont="1" applyFill="1" applyBorder="1" applyAlignment="1">
      <alignment horizontal="left" wrapText="1" indent="1"/>
    </xf>
    <xf numFmtId="164" fontId="3" fillId="6" borderId="13" xfId="0" applyNumberFormat="1" applyFont="1" applyFill="1" applyBorder="1" applyAlignment="1">
      <alignment vertical="top"/>
    </xf>
    <xf numFmtId="164" fontId="3" fillId="7" borderId="10" xfId="0" applyNumberFormat="1" applyFont="1" applyFill="1" applyBorder="1" applyAlignment="1">
      <alignment vertical="top"/>
    </xf>
    <xf numFmtId="164" fontId="3" fillId="6" borderId="0" xfId="0" applyNumberFormat="1" applyFont="1" applyFill="1" applyBorder="1" applyAlignment="1">
      <alignment vertical="top"/>
    </xf>
    <xf numFmtId="164" fontId="3" fillId="7" borderId="0" xfId="0" applyNumberFormat="1" applyFont="1" applyFill="1" applyBorder="1" applyAlignment="1">
      <alignment vertical="top"/>
    </xf>
    <xf numFmtId="164" fontId="3" fillId="0" borderId="0" xfId="0" applyNumberFormat="1" applyFont="1" applyBorder="1" applyAlignment="1">
      <alignment vertical="top"/>
    </xf>
    <xf numFmtId="164" fontId="8" fillId="0" borderId="13" xfId="0" applyNumberFormat="1" applyFont="1" applyBorder="1" applyAlignment="1">
      <alignment horizontal="left" vertical="top" wrapText="1" indent="1"/>
    </xf>
    <xf numFmtId="164" fontId="3" fillId="0" borderId="10" xfId="0" applyNumberFormat="1" applyFont="1" applyBorder="1" applyAlignment="1">
      <alignment vertical="top"/>
    </xf>
    <xf numFmtId="164" fontId="3" fillId="7" borderId="0" xfId="0" applyNumberFormat="1" applyFont="1" applyFill="1" applyBorder="1"/>
    <xf numFmtId="164" fontId="13" fillId="0" borderId="0" xfId="0" applyNumberFormat="1" applyFont="1"/>
    <xf numFmtId="164" fontId="15" fillId="0" borderId="0" xfId="0" applyNumberFormat="1" applyFont="1" applyAlignment="1">
      <alignment horizontal="left" wrapText="1" indent="22"/>
    </xf>
    <xf numFmtId="164" fontId="13" fillId="0" borderId="0" xfId="0" applyNumberFormat="1" applyFont="1" applyAlignment="1">
      <alignment wrapText="1"/>
    </xf>
    <xf numFmtId="164" fontId="13" fillId="0" borderId="0" xfId="0" applyNumberFormat="1" applyFont="1" applyAlignment="1">
      <alignment vertical="center"/>
    </xf>
    <xf numFmtId="164" fontId="3" fillId="0" borderId="1" xfId="0" applyNumberFormat="1" applyFont="1" applyBorder="1" applyAlignment="1">
      <alignment horizontal="center" vertical="center"/>
    </xf>
    <xf numFmtId="164" fontId="13" fillId="0" borderId="1" xfId="0" applyNumberFormat="1" applyFont="1" applyBorder="1" applyAlignment="1">
      <alignment horizontal="center" vertical="center" wrapText="1"/>
    </xf>
    <xf numFmtId="164" fontId="13" fillId="6" borderId="1" xfId="0" applyNumberFormat="1" applyFont="1" applyFill="1" applyBorder="1" applyAlignment="1">
      <alignment horizontal="center" vertical="center" wrapText="1"/>
    </xf>
    <xf numFmtId="164" fontId="13" fillId="7" borderId="1" xfId="0" applyNumberFormat="1" applyFont="1" applyFill="1" applyBorder="1" applyAlignment="1">
      <alignment horizontal="center" vertical="center" wrapText="1"/>
    </xf>
    <xf numFmtId="164" fontId="13" fillId="0" borderId="1" xfId="0" applyNumberFormat="1" applyFont="1" applyBorder="1" applyAlignment="1">
      <alignment horizontal="left"/>
    </xf>
    <xf numFmtId="164" fontId="14" fillId="0" borderId="1" xfId="0" applyNumberFormat="1" applyFont="1" applyBorder="1" applyAlignment="1">
      <alignment vertical="center" wrapText="1"/>
    </xf>
    <xf numFmtId="164" fontId="13" fillId="0" borderId="1" xfId="0" applyNumberFormat="1" applyFont="1" applyBorder="1" applyAlignment="1">
      <alignment horizontal="left" vertical="center" wrapText="1"/>
    </xf>
    <xf numFmtId="164" fontId="3" fillId="0" borderId="1" xfId="1" applyNumberFormat="1" applyFont="1" applyBorder="1" applyAlignment="1" applyProtection="1">
      <alignment horizontal="left" vertical="center" wrapText="1"/>
      <protection hidden="1"/>
    </xf>
    <xf numFmtId="164" fontId="14" fillId="2" borderId="1" xfId="0" applyNumberFormat="1" applyFont="1" applyFill="1" applyBorder="1" applyAlignment="1">
      <alignment vertical="center" wrapText="1"/>
    </xf>
    <xf numFmtId="164" fontId="8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/>
    </xf>
    <xf numFmtId="164" fontId="8" fillId="0" borderId="0" xfId="0" applyNumberFormat="1" applyFont="1"/>
    <xf numFmtId="164" fontId="3" fillId="0" borderId="1" xfId="0" applyNumberFormat="1" applyFont="1" applyBorder="1" applyAlignment="1">
      <alignment horizontal="left" vertical="center" wrapText="1"/>
    </xf>
    <xf numFmtId="164" fontId="3" fillId="0" borderId="1" xfId="0" applyNumberFormat="1" applyFont="1" applyBorder="1" applyAlignment="1">
      <alignment vertical="center" wrapText="1"/>
    </xf>
    <xf numFmtId="164" fontId="4" fillId="0" borderId="1" xfId="0" applyNumberFormat="1" applyFont="1" applyBorder="1" applyAlignment="1">
      <alignment horizontal="left"/>
    </xf>
    <xf numFmtId="164" fontId="4" fillId="0" borderId="1" xfId="0" applyNumberFormat="1" applyFont="1" applyBorder="1" applyAlignment="1">
      <alignment vertical="center" wrapText="1"/>
    </xf>
    <xf numFmtId="164" fontId="13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 vertical="center" wrapText="1"/>
    </xf>
    <xf numFmtId="164" fontId="9" fillId="0" borderId="0" xfId="0" applyNumberFormat="1" applyFont="1"/>
    <xf numFmtId="164" fontId="9" fillId="0" borderId="0" xfId="0" applyNumberFormat="1" applyFont="1" applyFill="1"/>
    <xf numFmtId="164" fontId="13" fillId="3" borderId="1" xfId="0" applyNumberFormat="1" applyFont="1" applyFill="1" applyBorder="1" applyAlignment="1">
      <alignment horizontal="left"/>
    </xf>
    <xf numFmtId="164" fontId="14" fillId="3" borderId="1" xfId="0" applyNumberFormat="1" applyFont="1" applyFill="1" applyBorder="1" applyAlignment="1">
      <alignment vertical="center" wrapText="1"/>
    </xf>
    <xf numFmtId="164" fontId="14" fillId="0" borderId="1" xfId="0" applyNumberFormat="1" applyFont="1" applyBorder="1" applyAlignment="1">
      <alignment wrapText="1"/>
    </xf>
    <xf numFmtId="164" fontId="14" fillId="0" borderId="1" xfId="0" applyNumberFormat="1" applyFont="1" applyBorder="1" applyAlignment="1">
      <alignment horizontal="center" vertical="center"/>
    </xf>
    <xf numFmtId="164" fontId="14" fillId="0" borderId="1" xfId="0" applyNumberFormat="1" applyFont="1" applyBorder="1" applyAlignment="1">
      <alignment horizontal="center" wrapText="1"/>
    </xf>
    <xf numFmtId="164" fontId="13" fillId="5" borderId="1" xfId="0" applyNumberFormat="1" applyFont="1" applyFill="1" applyBorder="1" applyAlignment="1">
      <alignment horizontal="left"/>
    </xf>
    <xf numFmtId="164" fontId="4" fillId="5" borderId="1" xfId="0" applyNumberFormat="1" applyFont="1" applyFill="1" applyBorder="1" applyAlignment="1">
      <alignment wrapText="1"/>
    </xf>
    <xf numFmtId="164" fontId="4" fillId="5" borderId="1" xfId="0" applyNumberFormat="1" applyFont="1" applyFill="1" applyBorder="1" applyAlignment="1">
      <alignment vertical="center"/>
    </xf>
    <xf numFmtId="164" fontId="13" fillId="5" borderId="0" xfId="0" applyNumberFormat="1" applyFont="1" applyFill="1"/>
    <xf numFmtId="164" fontId="13" fillId="0" borderId="1" xfId="0" applyNumberFormat="1" applyFont="1" applyBorder="1" applyAlignment="1">
      <alignment wrapText="1"/>
    </xf>
    <xf numFmtId="164" fontId="13" fillId="5" borderId="1" xfId="0" applyNumberFormat="1" applyFont="1" applyFill="1" applyBorder="1" applyAlignment="1">
      <alignment horizontal="right" vertical="center"/>
    </xf>
    <xf numFmtId="164" fontId="13" fillId="0" borderId="7" xfId="0" applyNumberFormat="1" applyFont="1" applyBorder="1" applyAlignment="1">
      <alignment wrapText="1"/>
    </xf>
    <xf numFmtId="164" fontId="7" fillId="0" borderId="2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vertical="top"/>
    </xf>
    <xf numFmtId="164" fontId="8" fillId="0" borderId="13" xfId="0" applyNumberFormat="1" applyFont="1" applyBorder="1" applyAlignment="1">
      <alignment horizontal="left" indent="1"/>
    </xf>
    <xf numFmtId="164" fontId="3" fillId="7" borderId="8" xfId="0" applyNumberFormat="1" applyFont="1" applyFill="1" applyBorder="1" applyAlignment="1">
      <alignment vertical="top"/>
    </xf>
    <xf numFmtId="164" fontId="3" fillId="0" borderId="8" xfId="0" applyNumberFormat="1" applyFont="1" applyBorder="1" applyAlignment="1">
      <alignment vertical="top"/>
    </xf>
    <xf numFmtId="164" fontId="7" fillId="0" borderId="10" xfId="0" applyNumberFormat="1" applyFont="1" applyBorder="1" applyAlignment="1">
      <alignment horizontal="center" vertical="top"/>
    </xf>
    <xf numFmtId="164" fontId="7" fillId="0" borderId="6" xfId="0" applyNumberFormat="1" applyFont="1" applyFill="1" applyBorder="1" applyAlignment="1">
      <alignment horizontal="center" vertical="top"/>
    </xf>
    <xf numFmtId="164" fontId="7" fillId="0" borderId="13" xfId="0" applyNumberFormat="1" applyFont="1" applyFill="1" applyBorder="1" applyAlignment="1">
      <alignment horizontal="center" vertical="top"/>
    </xf>
    <xf numFmtId="164" fontId="3" fillId="3" borderId="11" xfId="0" applyNumberFormat="1" applyFont="1" applyFill="1" applyBorder="1" applyAlignment="1">
      <alignment vertical="top"/>
    </xf>
    <xf numFmtId="164" fontId="3" fillId="6" borderId="3" xfId="0" applyNumberFormat="1" applyFont="1" applyFill="1" applyBorder="1"/>
    <xf numFmtId="164" fontId="3" fillId="7" borderId="3" xfId="0" applyNumberFormat="1" applyFont="1" applyFill="1" applyBorder="1"/>
    <xf numFmtId="164" fontId="1" fillId="6" borderId="8" xfId="0" applyNumberFormat="1" applyFont="1" applyFill="1" applyBorder="1"/>
    <xf numFmtId="164" fontId="3" fillId="7" borderId="8" xfId="0" applyNumberFormat="1" applyFont="1" applyFill="1" applyBorder="1"/>
    <xf numFmtId="164" fontId="1" fillId="0" borderId="11" xfId="0" applyNumberFormat="1" applyFont="1" applyFill="1" applyBorder="1" applyAlignment="1">
      <alignment horizontal="center"/>
    </xf>
    <xf numFmtId="164" fontId="8" fillId="0" borderId="11" xfId="0" applyNumberFormat="1" applyFont="1" applyFill="1" applyBorder="1"/>
    <xf numFmtId="164" fontId="1" fillId="0" borderId="5" xfId="0" applyNumberFormat="1" applyFont="1" applyFill="1" applyBorder="1" applyAlignment="1">
      <alignment horizontal="center"/>
    </xf>
    <xf numFmtId="164" fontId="8" fillId="0" borderId="5" xfId="0" applyNumberFormat="1" applyFont="1" applyFill="1" applyBorder="1"/>
    <xf numFmtId="164" fontId="3" fillId="0" borderId="14" xfId="0" applyNumberFormat="1" applyFont="1" applyFill="1" applyBorder="1" applyAlignment="1">
      <alignment horizontal="center"/>
    </xf>
    <xf numFmtId="164" fontId="8" fillId="0" borderId="12" xfId="0" applyNumberFormat="1" applyFont="1" applyFill="1" applyBorder="1"/>
    <xf numFmtId="164" fontId="8" fillId="3" borderId="0" xfId="0" applyNumberFormat="1" applyFont="1" applyFill="1" applyBorder="1" applyAlignment="1">
      <alignment horizontal="left" indent="1"/>
    </xf>
    <xf numFmtId="164" fontId="1" fillId="3" borderId="5" xfId="0" applyNumberFormat="1" applyFont="1" applyFill="1" applyBorder="1" applyAlignment="1">
      <alignment horizontal="center"/>
    </xf>
    <xf numFmtId="164" fontId="1" fillId="3" borderId="11" xfId="0" applyNumberFormat="1" applyFont="1" applyFill="1" applyBorder="1" applyAlignment="1">
      <alignment horizontal="center"/>
    </xf>
    <xf numFmtId="164" fontId="8" fillId="0" borderId="11" xfId="0" applyNumberFormat="1" applyFont="1" applyBorder="1" applyAlignment="1">
      <alignment horizontal="left" indent="1"/>
    </xf>
    <xf numFmtId="164" fontId="4" fillId="3" borderId="3" xfId="0" applyNumberFormat="1" applyFont="1" applyFill="1" applyBorder="1"/>
    <xf numFmtId="164" fontId="8" fillId="3" borderId="8" xfId="0" applyNumberFormat="1" applyFont="1" applyFill="1" applyBorder="1" applyAlignment="1">
      <alignment horizontal="left" indent="1"/>
    </xf>
    <xf numFmtId="164" fontId="1" fillId="6" borderId="4" xfId="0" applyNumberFormat="1" applyFont="1" applyFill="1" applyBorder="1"/>
    <xf numFmtId="164" fontId="7" fillId="0" borderId="9" xfId="0" applyNumberFormat="1" applyFont="1" applyFill="1" applyBorder="1" applyAlignment="1">
      <alignment horizontal="center"/>
    </xf>
    <xf numFmtId="164" fontId="7" fillId="3" borderId="5" xfId="0" applyNumberFormat="1" applyFont="1" applyFill="1" applyBorder="1" applyAlignment="1">
      <alignment horizontal="center"/>
    </xf>
    <xf numFmtId="164" fontId="4" fillId="3" borderId="6" xfId="0" applyNumberFormat="1" applyFont="1" applyFill="1" applyBorder="1"/>
    <xf numFmtId="164" fontId="8" fillId="3" borderId="13" xfId="0" applyNumberFormat="1" applyFont="1" applyFill="1" applyBorder="1"/>
    <xf numFmtId="164" fontId="8" fillId="3" borderId="13" xfId="0" applyNumberFormat="1" applyFont="1" applyFill="1" applyBorder="1" applyAlignment="1">
      <alignment horizontal="left" indent="1"/>
    </xf>
    <xf numFmtId="164" fontId="8" fillId="3" borderId="14" xfId="0" applyNumberFormat="1" applyFont="1" applyFill="1" applyBorder="1" applyAlignment="1">
      <alignment horizontal="left" indent="1"/>
    </xf>
    <xf numFmtId="164" fontId="3" fillId="0" borderId="5" xfId="0" applyNumberFormat="1" applyFont="1" applyBorder="1" applyAlignment="1">
      <alignment horizontal="left"/>
    </xf>
    <xf numFmtId="164" fontId="1" fillId="0" borderId="11" xfId="0" applyNumberFormat="1" applyFont="1" applyBorder="1" applyAlignment="1">
      <alignment horizontal="center"/>
    </xf>
    <xf numFmtId="164" fontId="4" fillId="3" borderId="13" xfId="0" applyNumberFormat="1" applyFont="1" applyFill="1" applyBorder="1"/>
    <xf numFmtId="164" fontId="4" fillId="6" borderId="4" xfId="0" applyNumberFormat="1" applyFont="1" applyFill="1" applyBorder="1" applyAlignment="1">
      <alignment vertical="distributed"/>
    </xf>
    <xf numFmtId="164" fontId="7" fillId="3" borderId="2" xfId="0" applyNumberFormat="1" applyFont="1" applyFill="1" applyBorder="1" applyAlignment="1">
      <alignment horizontal="center" vertical="center"/>
    </xf>
    <xf numFmtId="164" fontId="7" fillId="3" borderId="5" xfId="0" applyNumberFormat="1" applyFont="1" applyFill="1" applyBorder="1" applyAlignment="1">
      <alignment horizontal="center" vertical="center"/>
    </xf>
    <xf numFmtId="164" fontId="4" fillId="3" borderId="3" xfId="0" applyNumberFormat="1" applyFont="1" applyFill="1" applyBorder="1" applyAlignment="1">
      <alignment vertical="center"/>
    </xf>
    <xf numFmtId="164" fontId="8" fillId="3" borderId="8" xfId="0" applyNumberFormat="1" applyFont="1" applyFill="1" applyBorder="1" applyAlignment="1">
      <alignment horizontal="left" wrapText="1" indent="1"/>
    </xf>
    <xf numFmtId="164" fontId="4" fillId="6" borderId="9" xfId="0" applyNumberFormat="1" applyFont="1" applyFill="1" applyBorder="1" applyAlignment="1">
      <alignment vertical="distributed"/>
    </xf>
    <xf numFmtId="164" fontId="9" fillId="6" borderId="9" xfId="0" applyNumberFormat="1" applyFont="1" applyFill="1" applyBorder="1"/>
    <xf numFmtId="164" fontId="1" fillId="6" borderId="12" xfId="0" applyNumberFormat="1" applyFont="1" applyFill="1" applyBorder="1"/>
    <xf numFmtId="164" fontId="7" fillId="3" borderId="5" xfId="0" applyNumberFormat="1" applyFont="1" applyFill="1" applyBorder="1" applyAlignment="1">
      <alignment horizontal="right"/>
    </xf>
    <xf numFmtId="164" fontId="7" fillId="3" borderId="11" xfId="0" applyNumberFormat="1" applyFont="1" applyFill="1" applyBorder="1" applyAlignment="1">
      <alignment horizontal="right"/>
    </xf>
    <xf numFmtId="164" fontId="3" fillId="7" borderId="12" xfId="0" applyNumberFormat="1" applyFont="1" applyFill="1" applyBorder="1"/>
    <xf numFmtId="0" fontId="13" fillId="0" borderId="0" xfId="0" applyFont="1"/>
    <xf numFmtId="0" fontId="15" fillId="0" borderId="0" xfId="0" applyFont="1" applyAlignment="1">
      <alignment horizontal="left" wrapText="1" indent="22"/>
    </xf>
    <xf numFmtId="0" fontId="15" fillId="0" borderId="0" xfId="0" applyFont="1" applyAlignment="1">
      <alignment horizontal="left" wrapText="1" indent="23"/>
    </xf>
    <xf numFmtId="1" fontId="3" fillId="0" borderId="0" xfId="0" applyNumberFormat="1" applyFont="1"/>
    <xf numFmtId="164" fontId="8" fillId="3" borderId="5" xfId="0" applyNumberFormat="1" applyFont="1" applyFill="1" applyBorder="1"/>
    <xf numFmtId="164" fontId="8" fillId="3" borderId="5" xfId="0" applyNumberFormat="1" applyFont="1" applyFill="1" applyBorder="1" applyAlignment="1">
      <alignment horizontal="left" indent="1"/>
    </xf>
    <xf numFmtId="164" fontId="8" fillId="3" borderId="11" xfId="0" applyNumberFormat="1" applyFont="1" applyFill="1" applyBorder="1" applyAlignment="1">
      <alignment horizontal="left" indent="1"/>
    </xf>
    <xf numFmtId="1" fontId="7" fillId="0" borderId="1" xfId="0" applyNumberFormat="1" applyFont="1" applyBorder="1" applyAlignment="1">
      <alignment horizontal="center"/>
    </xf>
    <xf numFmtId="164" fontId="13" fillId="0" borderId="0" xfId="0" applyNumberFormat="1" applyFont="1" applyFill="1"/>
    <xf numFmtId="0" fontId="8" fillId="0" borderId="1" xfId="0" applyFont="1" applyBorder="1" applyAlignment="1">
      <alignment horizontal="left" vertical="center" wrapText="1"/>
    </xf>
    <xf numFmtId="0" fontId="15" fillId="0" borderId="0" xfId="0" applyFont="1" applyAlignment="1">
      <alignment horizontal="left" wrapText="1" indent="23"/>
    </xf>
    <xf numFmtId="164" fontId="7" fillId="0" borderId="2" xfId="0" applyNumberFormat="1" applyFont="1" applyBorder="1" applyAlignment="1">
      <alignment horizontal="center" vertical="top"/>
    </xf>
    <xf numFmtId="164" fontId="8" fillId="0" borderId="5" xfId="0" applyNumberFormat="1" applyFont="1" applyFill="1" applyBorder="1" applyAlignment="1">
      <alignment horizontal="left" wrapText="1" indent="1"/>
    </xf>
    <xf numFmtId="0" fontId="3" fillId="0" borderId="1" xfId="0" applyFont="1" applyBorder="1" applyAlignment="1">
      <alignment vertical="center" wrapText="1"/>
    </xf>
    <xf numFmtId="164" fontId="8" fillId="0" borderId="13" xfId="0" applyNumberFormat="1" applyFont="1" applyFill="1" applyBorder="1" applyAlignment="1">
      <alignment horizontal="left" wrapText="1" indent="1"/>
    </xf>
    <xf numFmtId="164" fontId="3" fillId="6" borderId="4" xfId="0" applyNumberFormat="1" applyFont="1" applyFill="1" applyBorder="1" applyAlignment="1">
      <alignment vertical="distributed"/>
    </xf>
    <xf numFmtId="164" fontId="1" fillId="6" borderId="4" xfId="0" applyNumberFormat="1" applyFont="1" applyFill="1" applyBorder="1" applyAlignment="1">
      <alignment horizontal="right"/>
    </xf>
    <xf numFmtId="164" fontId="7" fillId="0" borderId="5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164" fontId="7" fillId="0" borderId="2" xfId="0" applyNumberFormat="1" applyFont="1" applyBorder="1" applyAlignment="1">
      <alignment horizontal="center" vertical="top"/>
    </xf>
    <xf numFmtId="164" fontId="3" fillId="0" borderId="1" xfId="0" applyNumberFormat="1" applyFont="1" applyBorder="1" applyAlignment="1"/>
    <xf numFmtId="164" fontId="7" fillId="0" borderId="5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164" fontId="7" fillId="0" borderId="2" xfId="0" applyNumberFormat="1" applyFont="1" applyBorder="1" applyAlignment="1">
      <alignment horizontal="center" vertical="top"/>
    </xf>
    <xf numFmtId="164" fontId="8" fillId="0" borderId="5" xfId="0" applyNumberFormat="1" applyFont="1" applyFill="1" applyBorder="1" applyAlignment="1">
      <alignment horizontal="left" wrapText="1" indent="1"/>
    </xf>
    <xf numFmtId="164" fontId="7" fillId="0" borderId="6" xfId="0" applyNumberFormat="1" applyFont="1" applyBorder="1" applyAlignment="1">
      <alignment horizontal="center" vertical="top"/>
    </xf>
    <xf numFmtId="164" fontId="7" fillId="0" borderId="13" xfId="0" applyNumberFormat="1" applyFont="1" applyBorder="1" applyAlignment="1">
      <alignment horizontal="center" vertical="top"/>
    </xf>
    <xf numFmtId="164" fontId="3" fillId="6" borderId="11" xfId="0" applyNumberFormat="1" applyFont="1" applyFill="1" applyBorder="1" applyAlignment="1"/>
    <xf numFmtId="164" fontId="3" fillId="0" borderId="4" xfId="0" applyNumberFormat="1" applyFont="1" applyBorder="1" applyAlignment="1">
      <alignment vertical="top"/>
    </xf>
    <xf numFmtId="164" fontId="3" fillId="0" borderId="9" xfId="0" applyNumberFormat="1" applyFont="1" applyBorder="1" applyAlignment="1"/>
    <xf numFmtId="164" fontId="3" fillId="6" borderId="2" xfId="0" applyNumberFormat="1" applyFont="1" applyFill="1" applyBorder="1" applyAlignment="1"/>
    <xf numFmtId="164" fontId="3" fillId="7" borderId="2" xfId="0" applyNumberFormat="1" applyFont="1" applyFill="1" applyBorder="1" applyAlignment="1"/>
    <xf numFmtId="164" fontId="3" fillId="6" borderId="8" xfId="0" applyNumberFormat="1" applyFont="1" applyFill="1" applyBorder="1" applyAlignment="1">
      <alignment vertical="top"/>
    </xf>
    <xf numFmtId="164" fontId="7" fillId="0" borderId="14" xfId="0" applyNumberFormat="1" applyFont="1" applyBorder="1" applyAlignment="1">
      <alignment horizontal="center" vertical="top"/>
    </xf>
    <xf numFmtId="164" fontId="3" fillId="0" borderId="6" xfId="0" applyNumberFormat="1" applyFont="1" applyBorder="1" applyAlignment="1">
      <alignment horizontal="left" wrapText="1"/>
    </xf>
    <xf numFmtId="164" fontId="7" fillId="0" borderId="14" xfId="0" applyNumberFormat="1" applyFont="1" applyFill="1" applyBorder="1" applyAlignment="1">
      <alignment horizontal="center" vertical="top"/>
    </xf>
    <xf numFmtId="164" fontId="8" fillId="0" borderId="14" xfId="0" applyNumberFormat="1" applyFont="1" applyBorder="1" applyAlignment="1">
      <alignment horizontal="left" vertical="top" wrapText="1" indent="1"/>
    </xf>
    <xf numFmtId="164" fontId="7" fillId="0" borderId="3" xfId="0" applyNumberFormat="1" applyFont="1" applyFill="1" applyBorder="1" applyAlignment="1">
      <alignment horizontal="center" vertical="top"/>
    </xf>
    <xf numFmtId="164" fontId="7" fillId="0" borderId="6" xfId="0" applyNumberFormat="1" applyFont="1" applyBorder="1" applyAlignment="1">
      <alignment horizontal="center" vertical="center"/>
    </xf>
    <xf numFmtId="164" fontId="7" fillId="0" borderId="13" xfId="0" applyNumberFormat="1" applyFont="1" applyBorder="1" applyAlignment="1">
      <alignment horizontal="center" vertical="center"/>
    </xf>
    <xf numFmtId="164" fontId="7" fillId="0" borderId="14" xfId="0" applyNumberFormat="1" applyFont="1" applyBorder="1" applyAlignment="1">
      <alignment horizontal="center" vertical="center"/>
    </xf>
    <xf numFmtId="164" fontId="3" fillId="7" borderId="6" xfId="0" applyNumberFormat="1" applyFont="1" applyFill="1" applyBorder="1" applyAlignment="1">
      <alignment vertical="top"/>
    </xf>
    <xf numFmtId="164" fontId="3" fillId="7" borderId="14" xfId="0" applyNumberFormat="1" applyFont="1" applyFill="1" applyBorder="1" applyAlignment="1">
      <alignment vertical="top"/>
    </xf>
    <xf numFmtId="164" fontId="3" fillId="6" borderId="4" xfId="0" applyNumberFormat="1" applyFont="1" applyFill="1" applyBorder="1" applyAlignment="1"/>
    <xf numFmtId="164" fontId="3" fillId="3" borderId="5" xfId="0" applyNumberFormat="1" applyFont="1" applyFill="1" applyBorder="1" applyAlignment="1">
      <alignment vertical="top"/>
    </xf>
    <xf numFmtId="164" fontId="7" fillId="3" borderId="9" xfId="0" applyNumberFormat="1" applyFont="1" applyFill="1" applyBorder="1" applyAlignment="1">
      <alignment vertical="top"/>
    </xf>
    <xf numFmtId="164" fontId="7" fillId="3" borderId="10" xfId="0" applyNumberFormat="1" applyFont="1" applyFill="1" applyBorder="1" applyAlignment="1">
      <alignment vertical="top"/>
    </xf>
    <xf numFmtId="164" fontId="8" fillId="3" borderId="5" xfId="0" applyNumberFormat="1" applyFont="1" applyFill="1" applyBorder="1" applyAlignment="1">
      <alignment horizontal="left" vertical="center" wrapText="1" indent="1"/>
    </xf>
    <xf numFmtId="164" fontId="7" fillId="3" borderId="12" xfId="0" applyNumberFormat="1" applyFont="1" applyFill="1" applyBorder="1" applyAlignment="1">
      <alignment vertical="top"/>
    </xf>
    <xf numFmtId="164" fontId="3" fillId="7" borderId="4" xfId="0" applyNumberFormat="1" applyFont="1" applyFill="1" applyBorder="1" applyAlignment="1"/>
    <xf numFmtId="164" fontId="1" fillId="7" borderId="4" xfId="0" applyNumberFormat="1" applyFont="1" applyFill="1" applyBorder="1" applyAlignment="1">
      <alignment horizontal="right"/>
    </xf>
    <xf numFmtId="164" fontId="4" fillId="8" borderId="11" xfId="0" applyNumberFormat="1" applyFont="1" applyFill="1" applyBorder="1"/>
    <xf numFmtId="164" fontId="4" fillId="8" borderId="1" xfId="0" applyNumberFormat="1" applyFont="1" applyFill="1" applyBorder="1" applyAlignment="1">
      <alignment vertical="distributed"/>
    </xf>
    <xf numFmtId="164" fontId="3" fillId="8" borderId="1" xfId="0" applyNumberFormat="1" applyFont="1" applyFill="1" applyBorder="1" applyAlignment="1">
      <alignment vertical="distributed"/>
    </xf>
    <xf numFmtId="164" fontId="3" fillId="8" borderId="4" xfId="0" applyNumberFormat="1" applyFont="1" applyFill="1" applyBorder="1" applyAlignment="1"/>
    <xf numFmtId="164" fontId="1" fillId="8" borderId="1" xfId="0" applyNumberFormat="1" applyFont="1" applyFill="1" applyBorder="1" applyAlignment="1">
      <alignment horizontal="right"/>
    </xf>
    <xf numFmtId="164" fontId="1" fillId="8" borderId="4" xfId="0" applyNumberFormat="1" applyFont="1" applyFill="1" applyBorder="1" applyAlignment="1">
      <alignment horizontal="right"/>
    </xf>
    <xf numFmtId="164" fontId="1" fillId="0" borderId="0" xfId="0" applyNumberFormat="1" applyFont="1" applyBorder="1"/>
    <xf numFmtId="164" fontId="3" fillId="0" borderId="0" xfId="0" applyNumberFormat="1" applyFont="1" applyFill="1" applyBorder="1" applyAlignment="1"/>
    <xf numFmtId="164" fontId="1" fillId="0" borderId="0" xfId="0" applyNumberFormat="1" applyFont="1" applyFill="1" applyBorder="1" applyAlignment="1">
      <alignment horizontal="right"/>
    </xf>
    <xf numFmtId="164" fontId="3" fillId="8" borderId="1" xfId="0" applyNumberFormat="1" applyFont="1" applyFill="1" applyBorder="1" applyAlignment="1"/>
    <xf numFmtId="164" fontId="7" fillId="0" borderId="5" xfId="0" applyNumberFormat="1" applyFont="1" applyBorder="1" applyAlignment="1">
      <alignment horizontal="center" vertical="top"/>
    </xf>
    <xf numFmtId="164" fontId="7" fillId="0" borderId="2" xfId="0" applyNumberFormat="1" applyFont="1" applyBorder="1" applyAlignment="1">
      <alignment horizontal="center" vertical="top"/>
    </xf>
    <xf numFmtId="164" fontId="14" fillId="6" borderId="1" xfId="0" applyNumberFormat="1" applyFont="1" applyFill="1" applyBorder="1" applyAlignment="1">
      <alignment horizontal="right"/>
    </xf>
    <xf numFmtId="164" fontId="14" fillId="7" borderId="1" xfId="0" applyNumberFormat="1" applyFont="1" applyFill="1" applyBorder="1" applyAlignment="1">
      <alignment horizontal="right"/>
    </xf>
    <xf numFmtId="164" fontId="14" fillId="0" borderId="1" xfId="0" applyNumberFormat="1" applyFont="1" applyBorder="1" applyAlignment="1">
      <alignment horizontal="right"/>
    </xf>
    <xf numFmtId="164" fontId="13" fillId="7" borderId="1" xfId="0" applyNumberFormat="1" applyFont="1" applyFill="1" applyBorder="1" applyAlignment="1">
      <alignment horizontal="right"/>
    </xf>
    <xf numFmtId="164" fontId="3" fillId="0" borderId="1" xfId="0" applyNumberFormat="1" applyFont="1" applyBorder="1" applyAlignment="1">
      <alignment horizontal="right"/>
    </xf>
    <xf numFmtId="164" fontId="13" fillId="6" borderId="1" xfId="0" applyNumberFormat="1" applyFont="1" applyFill="1" applyBorder="1" applyAlignment="1">
      <alignment horizontal="right"/>
    </xf>
    <xf numFmtId="164" fontId="13" fillId="0" borderId="1" xfId="0" applyNumberFormat="1" applyFont="1" applyBorder="1" applyAlignment="1">
      <alignment horizontal="right"/>
    </xf>
    <xf numFmtId="164" fontId="4" fillId="0" borderId="1" xfId="0" applyNumberFormat="1" applyFont="1" applyBorder="1" applyAlignment="1">
      <alignment horizontal="right"/>
    </xf>
    <xf numFmtId="164" fontId="17" fillId="6" borderId="1" xfId="0" applyNumberFormat="1" applyFont="1" applyFill="1" applyBorder="1" applyAlignment="1">
      <alignment horizontal="right"/>
    </xf>
    <xf numFmtId="164" fontId="8" fillId="7" borderId="1" xfId="0" applyNumberFormat="1" applyFont="1" applyFill="1" applyBorder="1" applyAlignment="1">
      <alignment horizontal="right"/>
    </xf>
    <xf numFmtId="164" fontId="8" fillId="0" borderId="1" xfId="0" applyNumberFormat="1" applyFont="1" applyBorder="1" applyAlignment="1">
      <alignment horizontal="right"/>
    </xf>
    <xf numFmtId="164" fontId="4" fillId="6" borderId="1" xfId="0" applyNumberFormat="1" applyFont="1" applyFill="1" applyBorder="1" applyAlignment="1">
      <alignment horizontal="right"/>
    </xf>
    <xf numFmtId="164" fontId="4" fillId="7" borderId="1" xfId="0" applyNumberFormat="1" applyFont="1" applyFill="1" applyBorder="1" applyAlignment="1">
      <alignment horizontal="right"/>
    </xf>
    <xf numFmtId="164" fontId="14" fillId="0" borderId="1" xfId="0" applyNumberFormat="1" applyFont="1" applyFill="1" applyBorder="1" applyAlignment="1">
      <alignment horizontal="right"/>
    </xf>
    <xf numFmtId="164" fontId="8" fillId="6" borderId="1" xfId="0" applyNumberFormat="1" applyFont="1" applyFill="1" applyBorder="1" applyAlignment="1">
      <alignment horizontal="right"/>
    </xf>
    <xf numFmtId="164" fontId="14" fillId="3" borderId="1" xfId="0" applyNumberFormat="1" applyFont="1" applyFill="1" applyBorder="1" applyAlignment="1">
      <alignment horizontal="right"/>
    </xf>
    <xf numFmtId="164" fontId="7" fillId="0" borderId="5" xfId="0" applyNumberFormat="1" applyFont="1" applyBorder="1" applyAlignment="1">
      <alignment horizontal="center"/>
    </xf>
    <xf numFmtId="164" fontId="3" fillId="6" borderId="1" xfId="0" applyNumberFormat="1" applyFont="1" applyFill="1" applyBorder="1" applyAlignment="1">
      <alignment horizontal="right" vertical="center"/>
    </xf>
    <xf numFmtId="164" fontId="3" fillId="7" borderId="1" xfId="0" applyNumberFormat="1" applyFont="1" applyFill="1" applyBorder="1" applyAlignment="1">
      <alignment horizontal="right" vertical="center"/>
    </xf>
    <xf numFmtId="164" fontId="3" fillId="6" borderId="0" xfId="0" applyNumberFormat="1" applyFont="1" applyFill="1" applyBorder="1" applyAlignment="1"/>
    <xf numFmtId="164" fontId="3" fillId="6" borderId="9" xfId="0" applyNumberFormat="1" applyFont="1" applyFill="1" applyBorder="1" applyAlignment="1"/>
    <xf numFmtId="164" fontId="3" fillId="6" borderId="10" xfId="0" applyNumberFormat="1" applyFont="1" applyFill="1" applyBorder="1" applyAlignment="1">
      <alignment vertical="top"/>
    </xf>
    <xf numFmtId="164" fontId="3" fillId="6" borderId="10" xfId="0" applyNumberFormat="1" applyFont="1" applyFill="1" applyBorder="1" applyAlignment="1"/>
    <xf numFmtId="164" fontId="3" fillId="5" borderId="1" xfId="0" applyNumberFormat="1" applyFont="1" applyFill="1" applyBorder="1" applyAlignment="1">
      <alignment horizontal="center"/>
    </xf>
    <xf numFmtId="164" fontId="3" fillId="8" borderId="1" xfId="0" applyNumberFormat="1" applyFont="1" applyFill="1" applyBorder="1" applyAlignment="1">
      <alignment horizontal="center"/>
    </xf>
    <xf numFmtId="164" fontId="3" fillId="8" borderId="2" xfId="0" applyNumberFormat="1" applyFont="1" applyFill="1" applyBorder="1" applyAlignment="1">
      <alignment horizontal="center"/>
    </xf>
    <xf numFmtId="164" fontId="3" fillId="5" borderId="1" xfId="0" applyNumberFormat="1" applyFont="1" applyFill="1" applyBorder="1"/>
    <xf numFmtId="164" fontId="3" fillId="5" borderId="2" xfId="0" applyNumberFormat="1" applyFont="1" applyFill="1" applyBorder="1" applyAlignment="1">
      <alignment vertical="top"/>
    </xf>
    <xf numFmtId="164" fontId="15" fillId="0" borderId="0" xfId="0" applyNumberFormat="1" applyFont="1" applyAlignment="1">
      <alignment horizontal="left" indent="22"/>
    </xf>
    <xf numFmtId="0" fontId="15" fillId="0" borderId="0" xfId="0" applyFont="1" applyAlignment="1">
      <alignment horizontal="left" wrapText="1" indent="22"/>
    </xf>
    <xf numFmtId="164" fontId="14" fillId="0" borderId="0" xfId="0" applyNumberFormat="1" applyFont="1" applyAlignment="1">
      <alignment horizontal="center" vertical="center" wrapText="1"/>
    </xf>
    <xf numFmtId="0" fontId="15" fillId="0" borderId="0" xfId="0" applyFont="1" applyAlignment="1">
      <alignment horizontal="left" wrapText="1" indent="23"/>
    </xf>
    <xf numFmtId="164" fontId="5" fillId="0" borderId="15" xfId="0" applyNumberFormat="1" applyFont="1" applyBorder="1" applyAlignment="1">
      <alignment horizontal="center"/>
    </xf>
    <xf numFmtId="164" fontId="5" fillId="0" borderId="7" xfId="0" applyNumberFormat="1" applyFont="1" applyBorder="1" applyAlignment="1">
      <alignment horizontal="center"/>
    </xf>
    <xf numFmtId="164" fontId="5" fillId="0" borderId="4" xfId="0" applyNumberFormat="1" applyFont="1" applyBorder="1" applyAlignment="1">
      <alignment horizontal="center"/>
    </xf>
    <xf numFmtId="164" fontId="7" fillId="0" borderId="1" xfId="0" applyNumberFormat="1" applyFont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6" borderId="5" xfId="0" applyNumberFormat="1" applyFont="1" applyFill="1" applyBorder="1" applyAlignment="1">
      <alignment horizontal="center" vertical="center" wrapText="1"/>
    </xf>
    <xf numFmtId="164" fontId="7" fillId="6" borderId="11" xfId="0" applyNumberFormat="1" applyFont="1" applyFill="1" applyBorder="1" applyAlignment="1">
      <alignment horizontal="center" vertical="center" wrapText="1"/>
    </xf>
    <xf numFmtId="164" fontId="7" fillId="6" borderId="15" xfId="0" applyNumberFormat="1" applyFont="1" applyFill="1" applyBorder="1" applyAlignment="1">
      <alignment horizontal="center" vertical="center"/>
    </xf>
    <xf numFmtId="164" fontId="7" fillId="6" borderId="7" xfId="0" applyNumberFormat="1" applyFont="1" applyFill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center"/>
    </xf>
    <xf numFmtId="164" fontId="7" fillId="0" borderId="15" xfId="0" applyNumberFormat="1" applyFont="1" applyBorder="1" applyAlignment="1">
      <alignment horizontal="center" vertical="center"/>
    </xf>
    <xf numFmtId="164" fontId="7" fillId="0" borderId="7" xfId="0" applyNumberFormat="1" applyFont="1" applyBorder="1" applyAlignment="1">
      <alignment horizontal="center" vertical="center"/>
    </xf>
    <xf numFmtId="164" fontId="7" fillId="0" borderId="4" xfId="0" applyNumberFormat="1" applyFont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 wrapText="1"/>
    </xf>
    <xf numFmtId="164" fontId="7" fillId="6" borderId="9" xfId="0" applyNumberFormat="1" applyFont="1" applyFill="1" applyBorder="1" applyAlignment="1">
      <alignment horizontal="center" vertical="center" wrapText="1"/>
    </xf>
    <xf numFmtId="164" fontId="7" fillId="6" borderId="12" xfId="0" applyNumberFormat="1" applyFont="1" applyFill="1" applyBorder="1" applyAlignment="1">
      <alignment horizontal="center" vertical="center" wrapText="1"/>
    </xf>
    <xf numFmtId="164" fontId="15" fillId="0" borderId="0" xfId="0" applyNumberFormat="1" applyFont="1" applyAlignment="1">
      <alignment horizontal="left" indent="23"/>
    </xf>
    <xf numFmtId="164" fontId="7" fillId="7" borderId="9" xfId="0" applyNumberFormat="1" applyFont="1" applyFill="1" applyBorder="1" applyAlignment="1">
      <alignment horizontal="center" vertical="center" wrapText="1"/>
    </xf>
    <xf numFmtId="164" fontId="7" fillId="7" borderId="12" xfId="0" applyNumberFormat="1" applyFont="1" applyFill="1" applyBorder="1" applyAlignment="1">
      <alignment horizontal="center" vertical="center" wrapText="1"/>
    </xf>
    <xf numFmtId="164" fontId="4" fillId="0" borderId="0" xfId="0" applyNumberFormat="1" applyFont="1" applyAlignment="1">
      <alignment horizontal="center" wrapText="1"/>
    </xf>
    <xf numFmtId="164" fontId="7" fillId="0" borderId="9" xfId="0" applyNumberFormat="1" applyFont="1" applyBorder="1" applyAlignment="1">
      <alignment horizontal="center" vertical="center" wrapText="1"/>
    </xf>
    <xf numFmtId="164" fontId="7" fillId="0" borderId="12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3" fillId="0" borderId="2" xfId="0" applyNumberFormat="1" applyFont="1" applyBorder="1" applyAlignment="1">
      <alignment horizontal="center" vertical="center" wrapText="1"/>
    </xf>
    <xf numFmtId="164" fontId="3" fillId="0" borderId="5" xfId="0" applyNumberFormat="1" applyFont="1" applyBorder="1" applyAlignment="1">
      <alignment horizontal="center" vertical="center" wrapText="1"/>
    </xf>
    <xf numFmtId="164" fontId="3" fillId="0" borderId="11" xfId="0" applyNumberFormat="1" applyFont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 wrapText="1"/>
    </xf>
    <xf numFmtId="164" fontId="7" fillId="0" borderId="5" xfId="0" applyNumberFormat="1" applyFont="1" applyBorder="1" applyAlignment="1">
      <alignment horizontal="center" vertical="center" wrapText="1"/>
    </xf>
    <xf numFmtId="164" fontId="7" fillId="0" borderId="11" xfId="0" applyNumberFormat="1" applyFont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7" borderId="5" xfId="0" applyNumberFormat="1" applyFont="1" applyFill="1" applyBorder="1" applyAlignment="1">
      <alignment horizontal="center" vertical="center" wrapText="1"/>
    </xf>
    <xf numFmtId="164" fontId="7" fillId="7" borderId="11" xfId="0" applyNumberFormat="1" applyFont="1" applyFill="1" applyBorder="1" applyAlignment="1">
      <alignment horizontal="center" vertical="center" wrapText="1"/>
    </xf>
    <xf numFmtId="164" fontId="7" fillId="7" borderId="15" xfId="0" applyNumberFormat="1" applyFont="1" applyFill="1" applyBorder="1" applyAlignment="1">
      <alignment horizontal="center" vertical="center"/>
    </xf>
    <xf numFmtId="164" fontId="7" fillId="7" borderId="7" xfId="0" applyNumberFormat="1" applyFont="1" applyFill="1" applyBorder="1" applyAlignment="1">
      <alignment horizontal="center" vertical="center"/>
    </xf>
    <xf numFmtId="164" fontId="7" fillId="7" borderId="4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/>
    </xf>
    <xf numFmtId="164" fontId="7" fillId="0" borderId="15" xfId="0" applyNumberFormat="1" applyFont="1" applyFill="1" applyBorder="1" applyAlignment="1">
      <alignment horizontal="center" vertical="center"/>
    </xf>
    <xf numFmtId="164" fontId="7" fillId="0" borderId="7" xfId="0" applyNumberFormat="1" applyFont="1" applyFill="1" applyBorder="1" applyAlignment="1">
      <alignment horizontal="center" vertical="center"/>
    </xf>
    <xf numFmtId="164" fontId="7" fillId="0" borderId="4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164" fontId="5" fillId="0" borderId="1" xfId="0" applyNumberFormat="1" applyFont="1" applyFill="1" applyBorder="1" applyAlignment="1">
      <alignment horizontal="center"/>
    </xf>
    <xf numFmtId="164" fontId="7" fillId="7" borderId="6" xfId="0" applyNumberFormat="1" applyFont="1" applyFill="1" applyBorder="1" applyAlignment="1">
      <alignment horizontal="center" vertical="center" wrapText="1"/>
    </xf>
    <xf numFmtId="164" fontId="7" fillId="7" borderId="14" xfId="0" applyNumberFormat="1" applyFont="1" applyFill="1" applyBorder="1" applyAlignment="1">
      <alignment horizontal="center" vertical="center" wrapText="1"/>
    </xf>
    <xf numFmtId="164" fontId="7" fillId="0" borderId="2" xfId="0" applyNumberFormat="1" applyFont="1" applyFill="1" applyBorder="1" applyAlignment="1">
      <alignment horizontal="center" vertical="center"/>
    </xf>
    <xf numFmtId="164" fontId="7" fillId="0" borderId="5" xfId="0" applyNumberFormat="1" applyFont="1" applyFill="1" applyBorder="1" applyAlignment="1">
      <alignment horizontal="center" vertical="center"/>
    </xf>
    <xf numFmtId="164" fontId="7" fillId="0" borderId="11" xfId="0" applyNumberFormat="1" applyFont="1" applyFill="1" applyBorder="1" applyAlignment="1">
      <alignment horizontal="center" vertical="center"/>
    </xf>
    <xf numFmtId="164" fontId="5" fillId="0" borderId="3" xfId="0" applyNumberFormat="1" applyFont="1" applyBorder="1" applyAlignment="1">
      <alignment horizontal="center"/>
    </xf>
    <xf numFmtId="164" fontId="15" fillId="0" borderId="0" xfId="0" applyNumberFormat="1" applyFont="1" applyAlignment="1">
      <alignment horizontal="left" indent="24"/>
    </xf>
    <xf numFmtId="164" fontId="7" fillId="0" borderId="5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164" fontId="7" fillId="0" borderId="2" xfId="0" applyNumberFormat="1" applyFont="1" applyBorder="1" applyAlignment="1">
      <alignment horizontal="center" vertical="top"/>
    </xf>
    <xf numFmtId="164" fontId="3" fillId="0" borderId="2" xfId="0" applyNumberFormat="1" applyFont="1" applyBorder="1" applyAlignment="1">
      <alignment horizontal="center" vertical="top"/>
    </xf>
    <xf numFmtId="164" fontId="3" fillId="0" borderId="11" xfId="0" applyNumberFormat="1" applyFont="1" applyBorder="1" applyAlignment="1">
      <alignment horizontal="center" vertical="top"/>
    </xf>
    <xf numFmtId="164" fontId="3" fillId="0" borderId="6" xfId="0" applyNumberFormat="1" applyFont="1" applyFill="1" applyBorder="1" applyAlignment="1">
      <alignment horizontal="center" vertical="top"/>
    </xf>
    <xf numFmtId="164" fontId="3" fillId="0" borderId="13" xfId="0" applyNumberFormat="1" applyFont="1" applyFill="1" applyBorder="1" applyAlignment="1">
      <alignment horizontal="center" vertical="top"/>
    </xf>
    <xf numFmtId="164" fontId="15" fillId="0" borderId="0" xfId="0" applyNumberFormat="1" applyFont="1" applyAlignment="1">
      <alignment horizontal="left" indent="25"/>
    </xf>
    <xf numFmtId="164" fontId="3" fillId="0" borderId="6" xfId="0" applyNumberFormat="1" applyFont="1" applyBorder="1" applyAlignment="1">
      <alignment horizontal="center" vertical="top"/>
    </xf>
    <xf numFmtId="164" fontId="3" fillId="0" borderId="13" xfId="0" applyNumberFormat="1" applyFont="1" applyBorder="1" applyAlignment="1">
      <alignment horizontal="center" vertical="top"/>
    </xf>
    <xf numFmtId="164" fontId="3" fillId="0" borderId="14" xfId="0" applyNumberFormat="1" applyFont="1" applyBorder="1" applyAlignment="1">
      <alignment horizontal="center" vertical="top"/>
    </xf>
    <xf numFmtId="164" fontId="7" fillId="0" borderId="9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164" fontId="7" fillId="0" borderId="2" xfId="0" applyNumberFormat="1" applyFont="1" applyFill="1" applyBorder="1" applyAlignment="1">
      <alignment horizontal="center" vertical="top"/>
    </xf>
    <xf numFmtId="164" fontId="7" fillId="0" borderId="11" xfId="0" applyNumberFormat="1" applyFont="1" applyFill="1" applyBorder="1" applyAlignment="1">
      <alignment horizontal="center" vertical="top"/>
    </xf>
    <xf numFmtId="164" fontId="4" fillId="0" borderId="0" xfId="0" applyNumberFormat="1" applyFont="1" applyBorder="1" applyAlignment="1">
      <alignment horizontal="center" wrapText="1"/>
    </xf>
    <xf numFmtId="164" fontId="7" fillId="0" borderId="2" xfId="0" applyNumberFormat="1" applyFont="1" applyBorder="1" applyAlignment="1">
      <alignment horizontal="center" vertical="center"/>
    </xf>
    <xf numFmtId="164" fontId="7" fillId="0" borderId="5" xfId="0" applyNumberFormat="1" applyFont="1" applyBorder="1" applyAlignment="1">
      <alignment horizontal="center" vertical="center"/>
    </xf>
    <xf numFmtId="164" fontId="7" fillId="0" borderId="11" xfId="0" applyNumberFormat="1" applyFont="1" applyBorder="1" applyAlignment="1">
      <alignment horizontal="center" vertical="center"/>
    </xf>
    <xf numFmtId="164" fontId="8" fillId="0" borderId="5" xfId="0" applyNumberFormat="1" applyFont="1" applyBorder="1" applyAlignment="1">
      <alignment horizontal="left" vertical="top" indent="1"/>
    </xf>
    <xf numFmtId="164" fontId="8" fillId="0" borderId="11" xfId="0" applyNumberFormat="1" applyFont="1" applyBorder="1" applyAlignment="1">
      <alignment horizontal="left" vertical="top" indent="1"/>
    </xf>
    <xf numFmtId="164" fontId="5" fillId="0" borderId="6" xfId="0" applyNumberFormat="1" applyFont="1" applyBorder="1" applyAlignment="1">
      <alignment horizontal="center"/>
    </xf>
    <xf numFmtId="164" fontId="5" fillId="0" borderId="2" xfId="0" applyNumberFormat="1" applyFont="1" applyBorder="1" applyAlignment="1">
      <alignment horizontal="center"/>
    </xf>
    <xf numFmtId="164" fontId="8" fillId="0" borderId="5" xfId="0" applyNumberFormat="1" applyFont="1" applyFill="1" applyBorder="1" applyAlignment="1">
      <alignment horizontal="left" wrapText="1" indent="1"/>
    </xf>
    <xf numFmtId="164" fontId="5" fillId="0" borderId="5" xfId="0" applyNumberFormat="1" applyFont="1" applyBorder="1" applyAlignment="1">
      <alignment horizontal="center"/>
    </xf>
    <xf numFmtId="164" fontId="5" fillId="0" borderId="2" xfId="0" applyNumberFormat="1" applyFont="1" applyFill="1" applyBorder="1" applyAlignment="1">
      <alignment horizontal="center"/>
    </xf>
    <xf numFmtId="164" fontId="7" fillId="0" borderId="2" xfId="0" applyNumberFormat="1" applyFont="1" applyBorder="1" applyAlignment="1">
      <alignment horizontal="center" vertical="top" wrapText="1"/>
    </xf>
    <xf numFmtId="164" fontId="7" fillId="0" borderId="5" xfId="0" applyNumberFormat="1" applyFont="1" applyBorder="1" applyAlignment="1">
      <alignment horizontal="center" vertical="top" wrapText="1"/>
    </xf>
    <xf numFmtId="164" fontId="7" fillId="0" borderId="11" xfId="0" applyNumberFormat="1" applyFont="1" applyBorder="1" applyAlignment="1">
      <alignment horizontal="center" vertical="top" wrapText="1"/>
    </xf>
    <xf numFmtId="164" fontId="3" fillId="0" borderId="1" xfId="0" applyNumberFormat="1" applyFont="1" applyBorder="1" applyAlignment="1">
      <alignment horizontal="center" vertical="center" wrapText="1"/>
    </xf>
    <xf numFmtId="164" fontId="15" fillId="0" borderId="0" xfId="0" applyNumberFormat="1" applyFont="1" applyAlignment="1">
      <alignment horizontal="left"/>
    </xf>
    <xf numFmtId="164" fontId="17" fillId="0" borderId="0" xfId="0" applyNumberFormat="1" applyFont="1" applyAlignment="1">
      <alignment horizontal="right"/>
    </xf>
    <xf numFmtId="164" fontId="5" fillId="0" borderId="13" xfId="0" applyNumberFormat="1" applyFont="1" applyBorder="1" applyAlignment="1">
      <alignment horizontal="center"/>
    </xf>
    <xf numFmtId="164" fontId="5" fillId="0" borderId="0" xfId="0" applyNumberFormat="1" applyFont="1" applyBorder="1" applyAlignment="1">
      <alignment horizontal="center"/>
    </xf>
    <xf numFmtId="1" fontId="4" fillId="0" borderId="0" xfId="0" applyNumberFormat="1" applyFont="1" applyAlignment="1">
      <alignment horizontal="center" wrapText="1"/>
    </xf>
    <xf numFmtId="164" fontId="15" fillId="0" borderId="0" xfId="0" applyNumberFormat="1" applyFont="1" applyAlignment="1">
      <alignment horizontal="left" indent="26"/>
    </xf>
    <xf numFmtId="164" fontId="5" fillId="0" borderId="9" xfId="0" applyNumberFormat="1" applyFont="1" applyBorder="1" applyAlignment="1">
      <alignment horizontal="center"/>
    </xf>
    <xf numFmtId="164" fontId="5" fillId="0" borderId="11" xfId="0" applyNumberFormat="1" applyFont="1" applyBorder="1" applyAlignment="1">
      <alignment horizontal="center"/>
    </xf>
    <xf numFmtId="164" fontId="15" fillId="0" borderId="0" xfId="0" applyNumberFormat="1" applyFont="1" applyAlignment="1">
      <alignment horizontal="left" indent="27"/>
    </xf>
  </cellXfs>
  <cellStyles count="2">
    <cellStyle name="Įprastas" xfId="0" builtinId="0"/>
    <cellStyle name="Normal_SAVAPYSsssss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17"/>
  <sheetViews>
    <sheetView showZeros="0" workbookViewId="0">
      <selection activeCell="I28" sqref="I28"/>
    </sheetView>
  </sheetViews>
  <sheetFormatPr defaultColWidth="9.42578125" defaultRowHeight="15" x14ac:dyDescent="0.25"/>
  <cols>
    <col min="1" max="1" width="9.7109375" style="314" customWidth="1"/>
    <col min="2" max="2" width="70.28515625" style="316" customWidth="1"/>
    <col min="3" max="3" width="10.42578125" style="317" hidden="1" customWidth="1"/>
    <col min="4" max="4" width="11.7109375" style="314" hidden="1" customWidth="1"/>
    <col min="5" max="5" width="10.42578125" style="314" customWidth="1"/>
    <col min="6" max="16384" width="9.42578125" style="314"/>
  </cols>
  <sheetData>
    <row r="1" spans="2:5" x14ac:dyDescent="0.25">
      <c r="B1" s="487" t="s">
        <v>350</v>
      </c>
      <c r="C1" s="487"/>
      <c r="D1" s="487"/>
      <c r="E1" s="487"/>
    </row>
    <row r="2" spans="2:5" x14ac:dyDescent="0.25">
      <c r="B2" s="487" t="s">
        <v>436</v>
      </c>
      <c r="C2" s="487"/>
      <c r="D2" s="487"/>
      <c r="E2" s="487"/>
    </row>
    <row r="3" spans="2:5" x14ac:dyDescent="0.25">
      <c r="B3" s="487" t="s">
        <v>455</v>
      </c>
      <c r="C3" s="487"/>
      <c r="D3" s="487"/>
      <c r="E3" s="487"/>
    </row>
    <row r="4" spans="2:5" x14ac:dyDescent="0.25">
      <c r="B4" s="487" t="s">
        <v>351</v>
      </c>
      <c r="C4" s="487"/>
      <c r="D4" s="487"/>
      <c r="E4" s="487"/>
    </row>
    <row r="5" spans="2:5" s="396" customFormat="1" x14ac:dyDescent="0.25">
      <c r="B5" s="488" t="s">
        <v>456</v>
      </c>
      <c r="C5" s="488"/>
      <c r="D5" s="488"/>
      <c r="E5" s="488"/>
    </row>
    <row r="6" spans="2:5" s="396" customFormat="1" x14ac:dyDescent="0.25">
      <c r="B6" s="488" t="s">
        <v>530</v>
      </c>
      <c r="C6" s="488"/>
      <c r="D6" s="488"/>
      <c r="E6" s="488"/>
    </row>
    <row r="7" spans="2:5" s="396" customFormat="1" x14ac:dyDescent="0.25">
      <c r="B7" s="488" t="s">
        <v>462</v>
      </c>
      <c r="C7" s="488"/>
      <c r="D7" s="488"/>
      <c r="E7" s="488"/>
    </row>
    <row r="8" spans="2:5" s="396" customFormat="1" x14ac:dyDescent="0.25">
      <c r="B8" s="488" t="s">
        <v>531</v>
      </c>
      <c r="C8" s="488"/>
      <c r="D8" s="488"/>
      <c r="E8" s="488"/>
    </row>
    <row r="9" spans="2:5" s="396" customFormat="1" x14ac:dyDescent="0.25">
      <c r="B9" s="488" t="s">
        <v>468</v>
      </c>
      <c r="C9" s="488"/>
      <c r="D9" s="488"/>
      <c r="E9" s="488"/>
    </row>
    <row r="10" spans="2:5" s="396" customFormat="1" x14ac:dyDescent="0.25">
      <c r="B10" s="488" t="s">
        <v>483</v>
      </c>
      <c r="C10" s="488"/>
      <c r="D10" s="488"/>
      <c r="E10" s="488"/>
    </row>
    <row r="11" spans="2:5" s="396" customFormat="1" x14ac:dyDescent="0.25">
      <c r="B11" s="488" t="s">
        <v>489</v>
      </c>
      <c r="C11" s="488"/>
      <c r="D11" s="488"/>
      <c r="E11" s="488"/>
    </row>
    <row r="12" spans="2:5" s="396" customFormat="1" x14ac:dyDescent="0.25">
      <c r="B12" s="488" t="s">
        <v>498</v>
      </c>
      <c r="C12" s="488"/>
      <c r="D12" s="488"/>
      <c r="E12" s="488"/>
    </row>
    <row r="13" spans="2:5" s="396" customFormat="1" x14ac:dyDescent="0.25">
      <c r="B13" s="488" t="s">
        <v>506</v>
      </c>
      <c r="C13" s="488"/>
      <c r="D13" s="488"/>
      <c r="E13" s="488"/>
    </row>
    <row r="14" spans="2:5" s="396" customFormat="1" x14ac:dyDescent="0.25">
      <c r="B14" s="488" t="s">
        <v>536</v>
      </c>
      <c r="C14" s="488"/>
      <c r="D14" s="488"/>
      <c r="E14" s="488"/>
    </row>
    <row r="15" spans="2:5" s="396" customFormat="1" x14ac:dyDescent="0.25">
      <c r="B15" s="488" t="s">
        <v>535</v>
      </c>
      <c r="C15" s="488"/>
      <c r="D15" s="488"/>
      <c r="E15" s="488"/>
    </row>
    <row r="16" spans="2:5" s="396" customFormat="1" x14ac:dyDescent="0.25">
      <c r="B16" s="488" t="s">
        <v>545</v>
      </c>
      <c r="C16" s="488"/>
      <c r="D16" s="488"/>
      <c r="E16" s="488"/>
    </row>
    <row r="17" spans="1:5" s="396" customFormat="1" x14ac:dyDescent="0.25">
      <c r="B17" s="488" t="s">
        <v>549</v>
      </c>
      <c r="C17" s="488"/>
      <c r="D17" s="488"/>
      <c r="E17" s="488"/>
    </row>
    <row r="18" spans="1:5" s="396" customFormat="1" x14ac:dyDescent="0.25">
      <c r="B18" s="488" t="s">
        <v>571</v>
      </c>
      <c r="C18" s="488"/>
      <c r="D18" s="488"/>
      <c r="E18" s="488"/>
    </row>
    <row r="19" spans="1:5" s="396" customFormat="1" x14ac:dyDescent="0.25">
      <c r="B19" s="488" t="s">
        <v>564</v>
      </c>
      <c r="C19" s="488"/>
      <c r="D19" s="488"/>
      <c r="E19" s="488"/>
    </row>
    <row r="20" spans="1:5" s="396" customFormat="1" x14ac:dyDescent="0.25">
      <c r="B20" s="488" t="s">
        <v>579</v>
      </c>
      <c r="C20" s="488"/>
      <c r="D20" s="488"/>
      <c r="E20" s="488"/>
    </row>
    <row r="21" spans="1:5" ht="12" customHeight="1" x14ac:dyDescent="0.25">
      <c r="B21" s="315"/>
      <c r="C21" s="315"/>
      <c r="D21" s="315"/>
      <c r="E21" s="315"/>
    </row>
    <row r="22" spans="1:5" x14ac:dyDescent="0.25">
      <c r="A22" s="489" t="s">
        <v>437</v>
      </c>
      <c r="B22" s="489"/>
      <c r="C22" s="489"/>
    </row>
    <row r="23" spans="1:5" ht="21" customHeight="1" x14ac:dyDescent="0.25">
      <c r="E23" s="5" t="s">
        <v>446</v>
      </c>
    </row>
    <row r="24" spans="1:5" ht="30" x14ac:dyDescent="0.25">
      <c r="A24" s="318" t="s">
        <v>240</v>
      </c>
      <c r="B24" s="319" t="s">
        <v>241</v>
      </c>
      <c r="C24" s="320" t="s">
        <v>339</v>
      </c>
      <c r="D24" s="321" t="s">
        <v>335</v>
      </c>
      <c r="E24" s="319" t="s">
        <v>0</v>
      </c>
    </row>
    <row r="25" spans="1:5" x14ac:dyDescent="0.25">
      <c r="A25" s="322" t="s">
        <v>72</v>
      </c>
      <c r="B25" s="323" t="s">
        <v>242</v>
      </c>
      <c r="C25" s="459">
        <f>C26+C31+C35</f>
        <v>18144</v>
      </c>
      <c r="D25" s="460">
        <f>D26+D31+D35</f>
        <v>0</v>
      </c>
      <c r="E25" s="461">
        <f>E26+E31+E35</f>
        <v>18144</v>
      </c>
    </row>
    <row r="26" spans="1:5" x14ac:dyDescent="0.25">
      <c r="A26" s="322" t="s">
        <v>243</v>
      </c>
      <c r="B26" s="323" t="s">
        <v>244</v>
      </c>
      <c r="C26" s="459">
        <f>C27</f>
        <v>16418.900000000001</v>
      </c>
      <c r="D26" s="460">
        <f>D27</f>
        <v>0</v>
      </c>
      <c r="E26" s="461">
        <f>E27</f>
        <v>16418.900000000001</v>
      </c>
    </row>
    <row r="27" spans="1:5" ht="15" customHeight="1" x14ac:dyDescent="0.25">
      <c r="A27" s="322" t="s">
        <v>245</v>
      </c>
      <c r="B27" s="324" t="s">
        <v>309</v>
      </c>
      <c r="C27" s="44">
        <f>C28+C29+C30</f>
        <v>16418.900000000001</v>
      </c>
      <c r="D27" s="462">
        <f>D28+D29+D30</f>
        <v>0</v>
      </c>
      <c r="E27" s="463">
        <f>E28+E29+E30</f>
        <v>16418.900000000001</v>
      </c>
    </row>
    <row r="28" spans="1:5" ht="15" customHeight="1" x14ac:dyDescent="0.25">
      <c r="A28" s="322" t="s">
        <v>246</v>
      </c>
      <c r="B28" s="324" t="s">
        <v>310</v>
      </c>
      <c r="C28" s="464">
        <v>9299.9</v>
      </c>
      <c r="D28" s="462"/>
      <c r="E28" s="465">
        <f>C28+D28</f>
        <v>9299.9</v>
      </c>
    </row>
    <row r="29" spans="1:5" x14ac:dyDescent="0.25">
      <c r="A29" s="322" t="s">
        <v>247</v>
      </c>
      <c r="B29" s="324" t="s">
        <v>311</v>
      </c>
      <c r="C29" s="464">
        <v>3234</v>
      </c>
      <c r="D29" s="462"/>
      <c r="E29" s="465">
        <f>C29+D29</f>
        <v>3234</v>
      </c>
    </row>
    <row r="30" spans="1:5" ht="30" x14ac:dyDescent="0.25">
      <c r="A30" s="322" t="s">
        <v>248</v>
      </c>
      <c r="B30" s="325" t="s">
        <v>324</v>
      </c>
      <c r="C30" s="464">
        <v>3885</v>
      </c>
      <c r="D30" s="462"/>
      <c r="E30" s="465">
        <f>C30+D30</f>
        <v>3885</v>
      </c>
    </row>
    <row r="31" spans="1:5" x14ac:dyDescent="0.25">
      <c r="A31" s="322" t="s">
        <v>249</v>
      </c>
      <c r="B31" s="323" t="s">
        <v>250</v>
      </c>
      <c r="C31" s="459">
        <f>C32+C33+C34</f>
        <v>547.6</v>
      </c>
      <c r="D31" s="460">
        <f>D32+D33+D34</f>
        <v>0</v>
      </c>
      <c r="E31" s="461">
        <f>E32+E33+E34</f>
        <v>547.6</v>
      </c>
    </row>
    <row r="32" spans="1:5" x14ac:dyDescent="0.25">
      <c r="A32" s="322" t="s">
        <v>251</v>
      </c>
      <c r="B32" s="324" t="s">
        <v>312</v>
      </c>
      <c r="C32" s="464">
        <v>250</v>
      </c>
      <c r="D32" s="462"/>
      <c r="E32" s="465">
        <f>C32+D32</f>
        <v>250</v>
      </c>
    </row>
    <row r="33" spans="1:5" x14ac:dyDescent="0.25">
      <c r="A33" s="322" t="s">
        <v>252</v>
      </c>
      <c r="B33" s="324" t="s">
        <v>313</v>
      </c>
      <c r="C33" s="464">
        <v>7.6</v>
      </c>
      <c r="D33" s="462"/>
      <c r="E33" s="465">
        <f>C33+D33</f>
        <v>7.6</v>
      </c>
    </row>
    <row r="34" spans="1:5" x14ac:dyDescent="0.25">
      <c r="A34" s="322" t="s">
        <v>253</v>
      </c>
      <c r="B34" s="324" t="s">
        <v>314</v>
      </c>
      <c r="C34" s="464">
        <v>290</v>
      </c>
      <c r="D34" s="462"/>
      <c r="E34" s="465">
        <f>C34+D34</f>
        <v>290</v>
      </c>
    </row>
    <row r="35" spans="1:5" x14ac:dyDescent="0.25">
      <c r="A35" s="322" t="s">
        <v>254</v>
      </c>
      <c r="B35" s="326" t="s">
        <v>255</v>
      </c>
      <c r="C35" s="459">
        <f>C36+C37+C38</f>
        <v>1177.5</v>
      </c>
      <c r="D35" s="460">
        <f>D36+D37+D38</f>
        <v>0</v>
      </c>
      <c r="E35" s="461">
        <f>E36+E37+E38</f>
        <v>1177.5</v>
      </c>
    </row>
    <row r="36" spans="1:5" x14ac:dyDescent="0.25">
      <c r="A36" s="322" t="s">
        <v>256</v>
      </c>
      <c r="B36" s="324" t="s">
        <v>315</v>
      </c>
      <c r="C36" s="464">
        <v>74.8</v>
      </c>
      <c r="D36" s="462"/>
      <c r="E36" s="465">
        <f>C36+D36</f>
        <v>74.8</v>
      </c>
    </row>
    <row r="37" spans="1:5" x14ac:dyDescent="0.25">
      <c r="A37" s="322" t="s">
        <v>257</v>
      </c>
      <c r="B37" s="324" t="s">
        <v>316</v>
      </c>
      <c r="C37" s="464">
        <v>43</v>
      </c>
      <c r="D37" s="462"/>
      <c r="E37" s="465">
        <f>C37+D37</f>
        <v>43</v>
      </c>
    </row>
    <row r="38" spans="1:5" x14ac:dyDescent="0.25">
      <c r="A38" s="322" t="s">
        <v>258</v>
      </c>
      <c r="B38" s="324" t="s">
        <v>317</v>
      </c>
      <c r="C38" s="464">
        <v>1059.7</v>
      </c>
      <c r="D38" s="462"/>
      <c r="E38" s="465">
        <f>C38+D38</f>
        <v>1059.7</v>
      </c>
    </row>
    <row r="39" spans="1:5" x14ac:dyDescent="0.25">
      <c r="A39" s="322" t="s">
        <v>183</v>
      </c>
      <c r="B39" s="323" t="s">
        <v>259</v>
      </c>
      <c r="C39" s="459">
        <f>C40+C44+C48+C50</f>
        <v>1404.2</v>
      </c>
      <c r="D39" s="460">
        <f>D40+D44+D48+D50</f>
        <v>36.1</v>
      </c>
      <c r="E39" s="461">
        <f>E40+E44+E48+E50</f>
        <v>1440.3</v>
      </c>
    </row>
    <row r="40" spans="1:5" x14ac:dyDescent="0.25">
      <c r="A40" s="322" t="s">
        <v>260</v>
      </c>
      <c r="B40" s="323" t="s">
        <v>261</v>
      </c>
      <c r="C40" s="459">
        <f>C41+C42+C43</f>
        <v>282</v>
      </c>
      <c r="D40" s="460">
        <f>D41+D42+D43</f>
        <v>0</v>
      </c>
      <c r="E40" s="461">
        <f>E41+E42+E43</f>
        <v>282</v>
      </c>
    </row>
    <row r="41" spans="1:5" ht="30" x14ac:dyDescent="0.25">
      <c r="A41" s="322" t="s">
        <v>262</v>
      </c>
      <c r="B41" s="324" t="s">
        <v>318</v>
      </c>
      <c r="C41" s="464">
        <v>192</v>
      </c>
      <c r="D41" s="462"/>
      <c r="E41" s="465">
        <f>C41+D41</f>
        <v>192</v>
      </c>
    </row>
    <row r="42" spans="1:5" x14ac:dyDescent="0.25">
      <c r="A42" s="322" t="s">
        <v>263</v>
      </c>
      <c r="B42" s="324" t="s">
        <v>319</v>
      </c>
      <c r="C42" s="464">
        <v>24</v>
      </c>
      <c r="D42" s="462"/>
      <c r="E42" s="465">
        <f>C42+D42</f>
        <v>24</v>
      </c>
    </row>
    <row r="43" spans="1:5" x14ac:dyDescent="0.25">
      <c r="A43" s="322" t="s">
        <v>264</v>
      </c>
      <c r="B43" s="324" t="s">
        <v>320</v>
      </c>
      <c r="C43" s="464">
        <v>66</v>
      </c>
      <c r="D43" s="462"/>
      <c r="E43" s="465">
        <f>C43+D43</f>
        <v>66</v>
      </c>
    </row>
    <row r="44" spans="1:5" x14ac:dyDescent="0.25">
      <c r="A44" s="322" t="s">
        <v>265</v>
      </c>
      <c r="B44" s="323" t="s">
        <v>266</v>
      </c>
      <c r="C44" s="459">
        <f>C45+C46+C47</f>
        <v>1073.5</v>
      </c>
      <c r="D44" s="460">
        <f>D45+D46+D47</f>
        <v>36.1</v>
      </c>
      <c r="E44" s="461">
        <f>E45+E46+E47</f>
        <v>1109.5999999999999</v>
      </c>
    </row>
    <row r="45" spans="1:5" x14ac:dyDescent="0.25">
      <c r="A45" s="322" t="s">
        <v>267</v>
      </c>
      <c r="B45" s="324" t="s">
        <v>321</v>
      </c>
      <c r="C45" s="44">
        <v>173.8</v>
      </c>
      <c r="D45" s="106">
        <v>2.1</v>
      </c>
      <c r="E45" s="465">
        <f t="shared" ref="E45:E51" si="0">C45+D45</f>
        <v>175.9</v>
      </c>
    </row>
    <row r="46" spans="1:5" ht="15.75" customHeight="1" x14ac:dyDescent="0.25">
      <c r="A46" s="322" t="s">
        <v>268</v>
      </c>
      <c r="B46" s="324" t="s">
        <v>322</v>
      </c>
      <c r="C46" s="44">
        <v>108.3</v>
      </c>
      <c r="D46" s="106">
        <v>4.7</v>
      </c>
      <c r="E46" s="465">
        <f t="shared" si="0"/>
        <v>113</v>
      </c>
    </row>
    <row r="47" spans="1:5" x14ac:dyDescent="0.25">
      <c r="A47" s="322" t="s">
        <v>269</v>
      </c>
      <c r="B47" s="324" t="s">
        <v>352</v>
      </c>
      <c r="C47" s="464">
        <v>791.4</v>
      </c>
      <c r="D47" s="462">
        <v>29.3</v>
      </c>
      <c r="E47" s="465">
        <f t="shared" si="0"/>
        <v>820.69999999999993</v>
      </c>
    </row>
    <row r="48" spans="1:5" x14ac:dyDescent="0.25">
      <c r="A48" s="322" t="s">
        <v>270</v>
      </c>
      <c r="B48" s="323" t="s">
        <v>271</v>
      </c>
      <c r="C48" s="459">
        <v>3</v>
      </c>
      <c r="D48" s="460"/>
      <c r="E48" s="466">
        <f t="shared" si="0"/>
        <v>3</v>
      </c>
    </row>
    <row r="49" spans="1:8" hidden="1" x14ac:dyDescent="0.25">
      <c r="A49" s="322"/>
      <c r="B49" s="327" t="s">
        <v>430</v>
      </c>
      <c r="C49" s="467"/>
      <c r="D49" s="468"/>
      <c r="E49" s="469">
        <f t="shared" ref="E49" si="1">C49+D49</f>
        <v>0</v>
      </c>
    </row>
    <row r="50" spans="1:8" x14ac:dyDescent="0.25">
      <c r="A50" s="322" t="s">
        <v>272</v>
      </c>
      <c r="B50" s="323" t="s">
        <v>273</v>
      </c>
      <c r="C50" s="470">
        <v>45.7</v>
      </c>
      <c r="D50" s="471"/>
      <c r="E50" s="466">
        <f t="shared" si="0"/>
        <v>45.7</v>
      </c>
    </row>
    <row r="51" spans="1:8" s="329" customFormat="1" ht="13.5" hidden="1" x14ac:dyDescent="0.25">
      <c r="A51" s="328"/>
      <c r="B51" s="327" t="s">
        <v>426</v>
      </c>
      <c r="C51" s="467">
        <v>6.3</v>
      </c>
      <c r="D51" s="468"/>
      <c r="E51" s="469">
        <f t="shared" si="0"/>
        <v>6.3</v>
      </c>
    </row>
    <row r="52" spans="1:8" ht="28.5" x14ac:dyDescent="0.25">
      <c r="A52" s="322" t="s">
        <v>73</v>
      </c>
      <c r="B52" s="323" t="s">
        <v>274</v>
      </c>
      <c r="C52" s="470">
        <f>C53+C57</f>
        <v>246.9</v>
      </c>
      <c r="D52" s="471">
        <f t="shared" ref="D52:E52" si="2">D53+D57</f>
        <v>0</v>
      </c>
      <c r="E52" s="466">
        <f t="shared" si="2"/>
        <v>246.9</v>
      </c>
      <c r="G52" s="404"/>
      <c r="H52" s="404"/>
    </row>
    <row r="53" spans="1:8" x14ac:dyDescent="0.25">
      <c r="A53" s="322" t="s">
        <v>275</v>
      </c>
      <c r="B53" s="323" t="s">
        <v>276</v>
      </c>
      <c r="C53" s="470">
        <f>C54+C55+C56</f>
        <v>246.9</v>
      </c>
      <c r="D53" s="471">
        <f t="shared" ref="D53:E53" si="3">D54+D55+D56</f>
        <v>0</v>
      </c>
      <c r="E53" s="466">
        <f t="shared" si="3"/>
        <v>246.9</v>
      </c>
      <c r="G53" s="404"/>
      <c r="H53" s="404"/>
    </row>
    <row r="54" spans="1:8" x14ac:dyDescent="0.25">
      <c r="A54" s="212" t="s">
        <v>277</v>
      </c>
      <c r="B54" s="330" t="s">
        <v>323</v>
      </c>
      <c r="C54" s="44">
        <v>138.5</v>
      </c>
      <c r="D54" s="106"/>
      <c r="E54" s="465">
        <f t="shared" ref="E54:E55" si="4">C54+D54</f>
        <v>138.5</v>
      </c>
      <c r="G54" s="404"/>
      <c r="H54" s="404"/>
    </row>
    <row r="55" spans="1:8" x14ac:dyDescent="0.25">
      <c r="A55" s="322" t="s">
        <v>278</v>
      </c>
      <c r="B55" s="331" t="s">
        <v>432</v>
      </c>
      <c r="C55" s="44">
        <v>108.4</v>
      </c>
      <c r="D55" s="106"/>
      <c r="E55" s="465">
        <f t="shared" si="4"/>
        <v>108.4</v>
      </c>
      <c r="G55" s="404"/>
      <c r="H55" s="404"/>
    </row>
    <row r="56" spans="1:8" hidden="1" x14ac:dyDescent="0.25">
      <c r="A56" s="322" t="s">
        <v>431</v>
      </c>
      <c r="B56" s="331" t="s">
        <v>433</v>
      </c>
      <c r="C56" s="44"/>
      <c r="D56" s="106"/>
      <c r="E56" s="465">
        <f t="shared" ref="E56:E57" si="5">C56+D56</f>
        <v>0</v>
      </c>
      <c r="G56" s="404"/>
      <c r="H56" s="404"/>
    </row>
    <row r="57" spans="1:8" hidden="1" x14ac:dyDescent="0.25">
      <c r="A57" s="332" t="s">
        <v>434</v>
      </c>
      <c r="B57" s="333" t="s">
        <v>435</v>
      </c>
      <c r="C57" s="470"/>
      <c r="D57" s="471"/>
      <c r="E57" s="466">
        <f t="shared" si="5"/>
        <v>0</v>
      </c>
      <c r="G57" s="404"/>
      <c r="H57" s="404"/>
    </row>
    <row r="58" spans="1:8" x14ac:dyDescent="0.25">
      <c r="A58" s="322" t="s">
        <v>74</v>
      </c>
      <c r="B58" s="323" t="s">
        <v>279</v>
      </c>
      <c r="C58" s="459">
        <f>C59+C109+C110</f>
        <v>18517.3</v>
      </c>
      <c r="D58" s="460">
        <f>D59+D109+D110</f>
        <v>105.1</v>
      </c>
      <c r="E58" s="472">
        <f>E59+E109+E110</f>
        <v>18622.399999999998</v>
      </c>
      <c r="G58" s="404"/>
      <c r="H58" s="404"/>
    </row>
    <row r="59" spans="1:8" x14ac:dyDescent="0.25">
      <c r="A59" s="322" t="s">
        <v>280</v>
      </c>
      <c r="B59" s="333" t="s">
        <v>281</v>
      </c>
      <c r="C59" s="459">
        <f>C60+C82+C84</f>
        <v>16759.2</v>
      </c>
      <c r="D59" s="460">
        <f>D60+D82+D84</f>
        <v>54.9</v>
      </c>
      <c r="E59" s="472">
        <f>E60+E82+E84</f>
        <v>16814.099999999999</v>
      </c>
    </row>
    <row r="60" spans="1:8" s="2" customFormat="1" x14ac:dyDescent="0.25">
      <c r="A60" s="212" t="s">
        <v>282</v>
      </c>
      <c r="B60" s="331" t="s">
        <v>378</v>
      </c>
      <c r="C60" s="476">
        <f>C61+C62+C63+C64+C65+C66+C67+C69+C70+C72+C73+C74+C75+C76+C77+C78+C79+C80+C81+C68+C71</f>
        <v>2439.6999999999994</v>
      </c>
      <c r="D60" s="477">
        <f>D61+D62+D63+D64+D65+D66+D67+D69+D70+D72+D73+D74+D75+D76+D77+D78+D79+D80+D81+D68+D71</f>
        <v>0</v>
      </c>
      <c r="E60" s="105">
        <f>E61+E62+E63+E64+E65+E66+E67+E69+E70+E72+E73+E74+E75+E76+E77+E78+E79+E80+E81+E68+E71</f>
        <v>2439.6999999999994</v>
      </c>
    </row>
    <row r="61" spans="1:8" x14ac:dyDescent="0.25">
      <c r="A61" s="322" t="s">
        <v>283</v>
      </c>
      <c r="B61" s="324" t="s">
        <v>452</v>
      </c>
      <c r="C61" s="464">
        <v>0.6</v>
      </c>
      <c r="D61" s="462"/>
      <c r="E61" s="465">
        <f t="shared" ref="E61:E82" si="6">C61+D61</f>
        <v>0.6</v>
      </c>
    </row>
    <row r="62" spans="1:8" x14ac:dyDescent="0.25">
      <c r="A62" s="322" t="s">
        <v>284</v>
      </c>
      <c r="B62" s="324" t="s">
        <v>379</v>
      </c>
      <c r="C62" s="464">
        <v>7.6</v>
      </c>
      <c r="D62" s="462"/>
      <c r="E62" s="465">
        <f t="shared" si="6"/>
        <v>7.6</v>
      </c>
    </row>
    <row r="63" spans="1:8" x14ac:dyDescent="0.25">
      <c r="A63" s="322" t="s">
        <v>285</v>
      </c>
      <c r="B63" s="324" t="s">
        <v>380</v>
      </c>
      <c r="C63" s="464">
        <v>8</v>
      </c>
      <c r="D63" s="462"/>
      <c r="E63" s="465">
        <f t="shared" si="6"/>
        <v>8</v>
      </c>
    </row>
    <row r="64" spans="1:8" x14ac:dyDescent="0.25">
      <c r="A64" s="322" t="s">
        <v>286</v>
      </c>
      <c r="B64" s="324" t="s">
        <v>381</v>
      </c>
      <c r="C64" s="464">
        <v>210.9</v>
      </c>
      <c r="D64" s="462"/>
      <c r="E64" s="465">
        <f t="shared" si="6"/>
        <v>210.9</v>
      </c>
    </row>
    <row r="65" spans="1:5" x14ac:dyDescent="0.25">
      <c r="A65" s="322" t="s">
        <v>287</v>
      </c>
      <c r="B65" s="324" t="s">
        <v>382</v>
      </c>
      <c r="C65" s="464">
        <v>351.1</v>
      </c>
      <c r="D65" s="462"/>
      <c r="E65" s="465">
        <f t="shared" si="6"/>
        <v>351.1</v>
      </c>
    </row>
    <row r="66" spans="1:5" x14ac:dyDescent="0.25">
      <c r="A66" s="322" t="s">
        <v>288</v>
      </c>
      <c r="B66" s="324" t="s">
        <v>383</v>
      </c>
      <c r="C66" s="464">
        <v>542.70000000000005</v>
      </c>
      <c r="D66" s="462"/>
      <c r="E66" s="465">
        <f t="shared" si="6"/>
        <v>542.70000000000005</v>
      </c>
    </row>
    <row r="67" spans="1:5" x14ac:dyDescent="0.25">
      <c r="A67" s="322" t="s">
        <v>289</v>
      </c>
      <c r="B67" s="324" t="s">
        <v>384</v>
      </c>
      <c r="C67" s="464">
        <v>94.3</v>
      </c>
      <c r="D67" s="462"/>
      <c r="E67" s="465">
        <f t="shared" si="6"/>
        <v>94.3</v>
      </c>
    </row>
    <row r="68" spans="1:5" x14ac:dyDescent="0.25">
      <c r="A68" s="322" t="s">
        <v>290</v>
      </c>
      <c r="B68" s="324" t="s">
        <v>385</v>
      </c>
      <c r="C68" s="464">
        <v>13.7</v>
      </c>
      <c r="D68" s="462"/>
      <c r="E68" s="465">
        <f t="shared" si="6"/>
        <v>13.7</v>
      </c>
    </row>
    <row r="69" spans="1:5" ht="30" x14ac:dyDescent="0.25">
      <c r="A69" s="322" t="s">
        <v>291</v>
      </c>
      <c r="B69" s="324" t="s">
        <v>386</v>
      </c>
      <c r="C69" s="464">
        <v>195</v>
      </c>
      <c r="D69" s="462"/>
      <c r="E69" s="465">
        <f t="shared" si="6"/>
        <v>195</v>
      </c>
    </row>
    <row r="70" spans="1:5" x14ac:dyDescent="0.25">
      <c r="A70" s="322" t="s">
        <v>292</v>
      </c>
      <c r="B70" s="324" t="s">
        <v>387</v>
      </c>
      <c r="C70" s="464">
        <v>82.8</v>
      </c>
      <c r="D70" s="462"/>
      <c r="E70" s="465">
        <f t="shared" si="6"/>
        <v>82.8</v>
      </c>
    </row>
    <row r="71" spans="1:5" x14ac:dyDescent="0.25">
      <c r="A71" s="322" t="s">
        <v>293</v>
      </c>
      <c r="B71" s="324" t="s">
        <v>388</v>
      </c>
      <c r="C71" s="464">
        <v>68.7</v>
      </c>
      <c r="D71" s="462"/>
      <c r="E71" s="465">
        <f t="shared" si="6"/>
        <v>68.7</v>
      </c>
    </row>
    <row r="72" spans="1:5" x14ac:dyDescent="0.25">
      <c r="A72" s="322" t="s">
        <v>294</v>
      </c>
      <c r="B72" s="324" t="s">
        <v>389</v>
      </c>
      <c r="C72" s="464">
        <v>30.6</v>
      </c>
      <c r="D72" s="462"/>
      <c r="E72" s="465">
        <f t="shared" si="6"/>
        <v>30.6</v>
      </c>
    </row>
    <row r="73" spans="1:5" x14ac:dyDescent="0.25">
      <c r="A73" s="322" t="s">
        <v>295</v>
      </c>
      <c r="B73" s="324" t="s">
        <v>390</v>
      </c>
      <c r="C73" s="464">
        <v>9</v>
      </c>
      <c r="D73" s="462"/>
      <c r="E73" s="465">
        <f t="shared" si="6"/>
        <v>9</v>
      </c>
    </row>
    <row r="74" spans="1:5" x14ac:dyDescent="0.25">
      <c r="A74" s="322" t="s">
        <v>296</v>
      </c>
      <c r="B74" s="324" t="s">
        <v>391</v>
      </c>
      <c r="C74" s="464">
        <v>0.8</v>
      </c>
      <c r="D74" s="462"/>
      <c r="E74" s="465">
        <f t="shared" si="6"/>
        <v>0.8</v>
      </c>
    </row>
    <row r="75" spans="1:5" x14ac:dyDescent="0.25">
      <c r="A75" s="322" t="s">
        <v>297</v>
      </c>
      <c r="B75" s="324" t="s">
        <v>392</v>
      </c>
      <c r="C75" s="464">
        <v>16.3</v>
      </c>
      <c r="D75" s="462"/>
      <c r="E75" s="465">
        <f t="shared" si="6"/>
        <v>16.3</v>
      </c>
    </row>
    <row r="76" spans="1:5" x14ac:dyDescent="0.25">
      <c r="A76" s="322" t="s">
        <v>298</v>
      </c>
      <c r="B76" s="324" t="s">
        <v>393</v>
      </c>
      <c r="C76" s="464">
        <v>360.4</v>
      </c>
      <c r="D76" s="462"/>
      <c r="E76" s="465">
        <f t="shared" si="6"/>
        <v>360.4</v>
      </c>
    </row>
    <row r="77" spans="1:5" ht="30" x14ac:dyDescent="0.25">
      <c r="A77" s="322" t="s">
        <v>299</v>
      </c>
      <c r="B77" s="324" t="s">
        <v>394</v>
      </c>
      <c r="C77" s="464">
        <v>12.1</v>
      </c>
      <c r="D77" s="462"/>
      <c r="E77" s="465">
        <f t="shared" si="6"/>
        <v>12.1</v>
      </c>
    </row>
    <row r="78" spans="1:5" x14ac:dyDescent="0.25">
      <c r="A78" s="322" t="s">
        <v>300</v>
      </c>
      <c r="B78" s="324" t="s">
        <v>395</v>
      </c>
      <c r="C78" s="464">
        <v>205</v>
      </c>
      <c r="D78" s="462"/>
      <c r="E78" s="465">
        <f t="shared" si="6"/>
        <v>205</v>
      </c>
    </row>
    <row r="79" spans="1:5" x14ac:dyDescent="0.25">
      <c r="A79" s="322" t="s">
        <v>301</v>
      </c>
      <c r="B79" s="324" t="s">
        <v>396</v>
      </c>
      <c r="C79" s="464">
        <v>204</v>
      </c>
      <c r="D79" s="462"/>
      <c r="E79" s="465">
        <f t="shared" si="6"/>
        <v>204</v>
      </c>
    </row>
    <row r="80" spans="1:5" ht="15.75" customHeight="1" x14ac:dyDescent="0.25">
      <c r="A80" s="322" t="s">
        <v>302</v>
      </c>
      <c r="B80" s="324" t="s">
        <v>397</v>
      </c>
      <c r="C80" s="464">
        <v>26.1</v>
      </c>
      <c r="D80" s="462"/>
      <c r="E80" s="465">
        <f t="shared" si="6"/>
        <v>26.1</v>
      </c>
    </row>
    <row r="81" spans="1:12" x14ac:dyDescent="0.25">
      <c r="A81" s="322" t="s">
        <v>303</v>
      </c>
      <c r="B81" s="324" t="s">
        <v>398</v>
      </c>
      <c r="C81" s="464"/>
      <c r="D81" s="462"/>
      <c r="E81" s="465">
        <f t="shared" si="6"/>
        <v>0</v>
      </c>
    </row>
    <row r="82" spans="1:12" s="2" customFormat="1" ht="15" customHeight="1" x14ac:dyDescent="0.25">
      <c r="A82" s="212" t="s">
        <v>304</v>
      </c>
      <c r="B82" s="334" t="s">
        <v>556</v>
      </c>
      <c r="C82" s="44">
        <v>9132.6</v>
      </c>
      <c r="D82" s="106"/>
      <c r="E82" s="463">
        <f t="shared" si="6"/>
        <v>9132.6</v>
      </c>
    </row>
    <row r="83" spans="1:12" s="2" customFormat="1" ht="15" customHeight="1" x14ac:dyDescent="0.25">
      <c r="A83" s="212"/>
      <c r="B83" s="327" t="s">
        <v>454</v>
      </c>
      <c r="C83" s="44">
        <v>39</v>
      </c>
      <c r="D83" s="106"/>
      <c r="E83" s="463">
        <v>39</v>
      </c>
    </row>
    <row r="84" spans="1:12" s="2" customFormat="1" ht="15" customHeight="1" x14ac:dyDescent="0.25">
      <c r="A84" s="212" t="s">
        <v>305</v>
      </c>
      <c r="B84" s="334" t="s">
        <v>399</v>
      </c>
      <c r="C84" s="44">
        <f>C85+C99+C100+C101+C102+C103+C105+C104</f>
        <v>5186.9000000000005</v>
      </c>
      <c r="D84" s="106">
        <f>D85+D99+D100+D101+D103+D102+D105+D104</f>
        <v>54.9</v>
      </c>
      <c r="E84" s="463">
        <f>E85+E99+E100+E101+E102+E105+E104+E103</f>
        <v>5241.8</v>
      </c>
    </row>
    <row r="85" spans="1:12" s="2" customFormat="1" x14ac:dyDescent="0.25">
      <c r="A85" s="212" t="s">
        <v>377</v>
      </c>
      <c r="B85" s="334" t="s">
        <v>400</v>
      </c>
      <c r="C85" s="44">
        <f>SUM(C86:C98)</f>
        <v>1890</v>
      </c>
      <c r="D85" s="106">
        <f>SUM(D86:D98)</f>
        <v>53</v>
      </c>
      <c r="E85" s="463">
        <f>SUM(E86:E98)</f>
        <v>1943</v>
      </c>
    </row>
    <row r="86" spans="1:12" s="336" customFormat="1" x14ac:dyDescent="0.25">
      <c r="A86" s="328" t="s">
        <v>405</v>
      </c>
      <c r="B86" s="335" t="s">
        <v>490</v>
      </c>
      <c r="C86" s="473">
        <v>111</v>
      </c>
      <c r="D86" s="468"/>
      <c r="E86" s="469">
        <f t="shared" ref="E86:E108" si="7">C86+D86</f>
        <v>111</v>
      </c>
    </row>
    <row r="87" spans="1:12" s="336" customFormat="1" ht="25.5" x14ac:dyDescent="0.25">
      <c r="A87" s="328" t="s">
        <v>406</v>
      </c>
      <c r="B87" s="335" t="s">
        <v>343</v>
      </c>
      <c r="C87" s="473">
        <v>155</v>
      </c>
      <c r="D87" s="468"/>
      <c r="E87" s="469">
        <f t="shared" si="7"/>
        <v>155</v>
      </c>
    </row>
    <row r="88" spans="1:12" s="336" customFormat="1" ht="16.5" customHeight="1" x14ac:dyDescent="0.25">
      <c r="A88" s="328" t="s">
        <v>407</v>
      </c>
      <c r="B88" s="335" t="s">
        <v>344</v>
      </c>
      <c r="C88" s="473">
        <v>250</v>
      </c>
      <c r="D88" s="468"/>
      <c r="E88" s="469">
        <f t="shared" si="7"/>
        <v>250</v>
      </c>
      <c r="H88" s="337"/>
      <c r="I88" s="337"/>
      <c r="J88" s="337"/>
      <c r="K88" s="337"/>
      <c r="L88" s="337"/>
    </row>
    <row r="89" spans="1:12" s="336" customFormat="1" x14ac:dyDescent="0.25">
      <c r="A89" s="328" t="s">
        <v>408</v>
      </c>
      <c r="B89" s="335" t="s">
        <v>353</v>
      </c>
      <c r="C89" s="473">
        <v>149</v>
      </c>
      <c r="D89" s="468">
        <v>53</v>
      </c>
      <c r="E89" s="469">
        <f t="shared" si="7"/>
        <v>202</v>
      </c>
      <c r="H89" s="337"/>
      <c r="I89" s="337"/>
      <c r="J89" s="337"/>
      <c r="K89" s="337"/>
      <c r="L89" s="337"/>
    </row>
    <row r="90" spans="1:12" s="336" customFormat="1" ht="25.5" x14ac:dyDescent="0.25">
      <c r="A90" s="328" t="s">
        <v>409</v>
      </c>
      <c r="B90" s="335" t="s">
        <v>342</v>
      </c>
      <c r="C90" s="473">
        <v>116</v>
      </c>
      <c r="D90" s="468"/>
      <c r="E90" s="469">
        <f t="shared" si="7"/>
        <v>116</v>
      </c>
      <c r="H90" s="337"/>
      <c r="I90" s="337"/>
      <c r="J90" s="337"/>
      <c r="K90" s="337"/>
      <c r="L90" s="337"/>
    </row>
    <row r="91" spans="1:12" s="336" customFormat="1" ht="25.5" x14ac:dyDescent="0.25">
      <c r="A91" s="328" t="s">
        <v>410</v>
      </c>
      <c r="B91" s="335" t="s">
        <v>340</v>
      </c>
      <c r="C91" s="473">
        <v>116</v>
      </c>
      <c r="D91" s="468"/>
      <c r="E91" s="469">
        <f t="shared" si="7"/>
        <v>116</v>
      </c>
    </row>
    <row r="92" spans="1:12" s="336" customFormat="1" ht="38.25" x14ac:dyDescent="0.25">
      <c r="A92" s="328" t="s">
        <v>411</v>
      </c>
      <c r="B92" s="335" t="s">
        <v>341</v>
      </c>
      <c r="C92" s="473">
        <v>300</v>
      </c>
      <c r="D92" s="468"/>
      <c r="E92" s="469">
        <f t="shared" si="7"/>
        <v>300</v>
      </c>
    </row>
    <row r="93" spans="1:12" s="336" customFormat="1" x14ac:dyDescent="0.25">
      <c r="A93" s="328" t="s">
        <v>412</v>
      </c>
      <c r="B93" s="335" t="s">
        <v>453</v>
      </c>
      <c r="C93" s="473">
        <v>145</v>
      </c>
      <c r="D93" s="468"/>
      <c r="E93" s="469">
        <f t="shared" si="7"/>
        <v>145</v>
      </c>
    </row>
    <row r="94" spans="1:12" s="336" customFormat="1" x14ac:dyDescent="0.25">
      <c r="A94" s="328" t="s">
        <v>469</v>
      </c>
      <c r="B94" s="405" t="s">
        <v>474</v>
      </c>
      <c r="C94" s="473">
        <v>150</v>
      </c>
      <c r="D94" s="468"/>
      <c r="E94" s="469">
        <f t="shared" si="7"/>
        <v>150</v>
      </c>
    </row>
    <row r="95" spans="1:12" s="336" customFormat="1" x14ac:dyDescent="0.25">
      <c r="A95" s="328" t="s">
        <v>470</v>
      </c>
      <c r="B95" s="405" t="s">
        <v>475</v>
      </c>
      <c r="C95" s="473">
        <v>150</v>
      </c>
      <c r="D95" s="468"/>
      <c r="E95" s="469">
        <f t="shared" si="7"/>
        <v>150</v>
      </c>
    </row>
    <row r="96" spans="1:12" s="336" customFormat="1" ht="25.5" x14ac:dyDescent="0.25">
      <c r="A96" s="328" t="s">
        <v>471</v>
      </c>
      <c r="B96" s="405" t="s">
        <v>476</v>
      </c>
      <c r="C96" s="473">
        <v>25</v>
      </c>
      <c r="D96" s="468"/>
      <c r="E96" s="469">
        <f t="shared" si="7"/>
        <v>25</v>
      </c>
    </row>
    <row r="97" spans="1:5" s="336" customFormat="1" x14ac:dyDescent="0.25">
      <c r="A97" s="328" t="s">
        <v>472</v>
      </c>
      <c r="B97" s="405" t="s">
        <v>477</v>
      </c>
      <c r="C97" s="473">
        <v>103</v>
      </c>
      <c r="D97" s="468"/>
      <c r="E97" s="469">
        <f t="shared" si="7"/>
        <v>103</v>
      </c>
    </row>
    <row r="98" spans="1:5" s="336" customFormat="1" x14ac:dyDescent="0.25">
      <c r="A98" s="328" t="s">
        <v>473</v>
      </c>
      <c r="B98" s="405" t="s">
        <v>478</v>
      </c>
      <c r="C98" s="473">
        <v>120</v>
      </c>
      <c r="D98" s="468"/>
      <c r="E98" s="469">
        <f t="shared" si="7"/>
        <v>120</v>
      </c>
    </row>
    <row r="99" spans="1:5" s="2" customFormat="1" ht="30" x14ac:dyDescent="0.25">
      <c r="A99" s="212" t="s">
        <v>401</v>
      </c>
      <c r="B99" s="331" t="s">
        <v>402</v>
      </c>
      <c r="C99" s="44">
        <v>2467.1</v>
      </c>
      <c r="D99" s="106"/>
      <c r="E99" s="463">
        <f t="shared" si="7"/>
        <v>2467.1</v>
      </c>
    </row>
    <row r="100" spans="1:5" s="2" customFormat="1" hidden="1" x14ac:dyDescent="0.25">
      <c r="A100" s="212" t="s">
        <v>403</v>
      </c>
      <c r="B100" s="331" t="s">
        <v>427</v>
      </c>
      <c r="C100" s="44"/>
      <c r="D100" s="106"/>
      <c r="E100" s="463">
        <f t="shared" si="7"/>
        <v>0</v>
      </c>
    </row>
    <row r="101" spans="1:5" s="2" customFormat="1" ht="45" x14ac:dyDescent="0.25">
      <c r="A101" s="212" t="s">
        <v>403</v>
      </c>
      <c r="B101" s="331" t="s">
        <v>404</v>
      </c>
      <c r="C101" s="44">
        <v>334.7</v>
      </c>
      <c r="D101" s="106"/>
      <c r="E101" s="463">
        <f t="shared" si="7"/>
        <v>334.7</v>
      </c>
    </row>
    <row r="102" spans="1:5" s="2" customFormat="1" x14ac:dyDescent="0.25">
      <c r="A102" s="212" t="s">
        <v>492</v>
      </c>
      <c r="B102" s="331" t="s">
        <v>413</v>
      </c>
      <c r="C102" s="44">
        <v>146</v>
      </c>
      <c r="D102" s="106"/>
      <c r="E102" s="463">
        <f>C102+D102</f>
        <v>146</v>
      </c>
    </row>
    <row r="103" spans="1:5" s="2" customFormat="1" ht="30" x14ac:dyDescent="0.25">
      <c r="A103" s="212" t="s">
        <v>493</v>
      </c>
      <c r="B103" s="331" t="s">
        <v>497</v>
      </c>
      <c r="C103" s="44">
        <v>3.6</v>
      </c>
      <c r="D103" s="106">
        <v>1.9</v>
      </c>
      <c r="E103" s="463">
        <f>C103+D103</f>
        <v>5.5</v>
      </c>
    </row>
    <row r="104" spans="1:5" s="2" customFormat="1" x14ac:dyDescent="0.25">
      <c r="A104" s="212" t="s">
        <v>428</v>
      </c>
      <c r="B104" s="409" t="s">
        <v>427</v>
      </c>
      <c r="C104" s="44">
        <v>118.3</v>
      </c>
      <c r="D104" s="106"/>
      <c r="E104" s="463">
        <f>C104+D104</f>
        <v>118.3</v>
      </c>
    </row>
    <row r="105" spans="1:5" s="2" customFormat="1" x14ac:dyDescent="0.25">
      <c r="A105" s="212" t="s">
        <v>510</v>
      </c>
      <c r="B105" s="331" t="s">
        <v>416</v>
      </c>
      <c r="C105" s="44">
        <f>C106+C107+C108</f>
        <v>227.2</v>
      </c>
      <c r="D105" s="106">
        <f>D106+D107+D108</f>
        <v>0</v>
      </c>
      <c r="E105" s="463">
        <f>E106+E107+E108</f>
        <v>227.2</v>
      </c>
    </row>
    <row r="106" spans="1:5" s="2" customFormat="1" x14ac:dyDescent="0.25">
      <c r="A106" s="328" t="s">
        <v>511</v>
      </c>
      <c r="B106" s="327" t="s">
        <v>374</v>
      </c>
      <c r="C106" s="473">
        <v>14.8</v>
      </c>
      <c r="D106" s="468"/>
      <c r="E106" s="469">
        <f>C106+D106</f>
        <v>14.8</v>
      </c>
    </row>
    <row r="107" spans="1:5" s="2" customFormat="1" x14ac:dyDescent="0.25">
      <c r="A107" s="328" t="s">
        <v>512</v>
      </c>
      <c r="B107" s="327" t="s">
        <v>414</v>
      </c>
      <c r="C107" s="473">
        <v>57.9</v>
      </c>
      <c r="D107" s="468"/>
      <c r="E107" s="469">
        <f>C107+D107</f>
        <v>57.9</v>
      </c>
    </row>
    <row r="108" spans="1:5" s="2" customFormat="1" x14ac:dyDescent="0.25">
      <c r="A108" s="328" t="s">
        <v>513</v>
      </c>
      <c r="B108" s="327" t="s">
        <v>415</v>
      </c>
      <c r="C108" s="473">
        <v>154.5</v>
      </c>
      <c r="D108" s="468"/>
      <c r="E108" s="469">
        <f t="shared" si="7"/>
        <v>154.5</v>
      </c>
    </row>
    <row r="109" spans="1:5" x14ac:dyDescent="0.25">
      <c r="A109" s="322" t="s">
        <v>306</v>
      </c>
      <c r="B109" s="333" t="s">
        <v>451</v>
      </c>
      <c r="C109" s="459">
        <v>1489</v>
      </c>
      <c r="D109" s="460"/>
      <c r="E109" s="466">
        <f>C109+D109</f>
        <v>1489</v>
      </c>
    </row>
    <row r="110" spans="1:5" x14ac:dyDescent="0.25">
      <c r="A110" s="322" t="s">
        <v>307</v>
      </c>
      <c r="B110" s="333" t="s">
        <v>336</v>
      </c>
      <c r="C110" s="459">
        <v>269.10000000000002</v>
      </c>
      <c r="D110" s="460">
        <v>50.2</v>
      </c>
      <c r="E110" s="466">
        <f>C110+D110</f>
        <v>319.3</v>
      </c>
    </row>
    <row r="111" spans="1:5" x14ac:dyDescent="0.25">
      <c r="A111" s="338" t="s">
        <v>75</v>
      </c>
      <c r="B111" s="339" t="s">
        <v>308</v>
      </c>
      <c r="C111" s="474">
        <f>C25+C39+C52+C58</f>
        <v>38312.400000000001</v>
      </c>
      <c r="D111" s="474">
        <f>D25+D39+D52+D58</f>
        <v>141.19999999999999</v>
      </c>
      <c r="E111" s="474">
        <f>E25+E39+E52+E58</f>
        <v>38453.599999999999</v>
      </c>
    </row>
    <row r="112" spans="1:5" hidden="1" x14ac:dyDescent="0.25">
      <c r="A112" s="322"/>
      <c r="B112" s="340"/>
      <c r="C112" s="341"/>
    </row>
    <row r="113" spans="1:3" hidden="1" x14ac:dyDescent="0.25">
      <c r="A113" s="322"/>
      <c r="B113" s="342"/>
      <c r="C113" s="341"/>
    </row>
    <row r="114" spans="1:3" s="346" customFormat="1" hidden="1" x14ac:dyDescent="0.25">
      <c r="A114" s="343"/>
      <c r="B114" s="344"/>
      <c r="C114" s="345"/>
    </row>
    <row r="115" spans="1:3" hidden="1" x14ac:dyDescent="0.25">
      <c r="A115" s="322"/>
      <c r="B115" s="342"/>
      <c r="C115" s="345"/>
    </row>
    <row r="116" spans="1:3" hidden="1" x14ac:dyDescent="0.25">
      <c r="A116" s="322"/>
      <c r="B116" s="347"/>
      <c r="C116" s="348"/>
    </row>
    <row r="117" spans="1:3" x14ac:dyDescent="0.25">
      <c r="B117" s="349"/>
    </row>
  </sheetData>
  <mergeCells count="21">
    <mergeCell ref="A22:C22"/>
    <mergeCell ref="B5:E5"/>
    <mergeCell ref="B6:E6"/>
    <mergeCell ref="B7:E7"/>
    <mergeCell ref="B8:E8"/>
    <mergeCell ref="B9:E9"/>
    <mergeCell ref="B10:E10"/>
    <mergeCell ref="B11:E11"/>
    <mergeCell ref="B12:E12"/>
    <mergeCell ref="B13:E13"/>
    <mergeCell ref="B14:E14"/>
    <mergeCell ref="B15:E15"/>
    <mergeCell ref="B16:E16"/>
    <mergeCell ref="B18:E18"/>
    <mergeCell ref="B19:E19"/>
    <mergeCell ref="B20:E20"/>
    <mergeCell ref="B1:E1"/>
    <mergeCell ref="B3:E3"/>
    <mergeCell ref="B4:E4"/>
    <mergeCell ref="B2:E2"/>
    <mergeCell ref="B17:E17"/>
  </mergeCells>
  <pageMargins left="1.1811023622047245" right="0.39370078740157483" top="0.78740157480314965" bottom="0.39370078740157483" header="0.31496062992125984" footer="0.31496062992125984"/>
  <pageSetup paperSize="9" scale="77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82"/>
  <sheetViews>
    <sheetView showZeros="0" topLeftCell="A28" workbookViewId="0">
      <selection activeCell="D29" sqref="D1:K1048576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4" customWidth="1"/>
    <col min="4" max="7" width="10" style="2" hidden="1" customWidth="1"/>
    <col min="8" max="9" width="10" style="130" hidden="1" customWidth="1"/>
    <col min="10" max="10" width="10.28515625" style="130" hidden="1" customWidth="1"/>
    <col min="11" max="11" width="9.140625" style="130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2:15" x14ac:dyDescent="0.25">
      <c r="B1" s="578" t="s">
        <v>350</v>
      </c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</row>
    <row r="2" spans="2:15" x14ac:dyDescent="0.25">
      <c r="B2" s="578" t="s">
        <v>436</v>
      </c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</row>
    <row r="3" spans="2:15" x14ac:dyDescent="0.25">
      <c r="B3" s="578" t="s">
        <v>455</v>
      </c>
      <c r="C3" s="578"/>
      <c r="D3" s="578"/>
      <c r="E3" s="578"/>
      <c r="F3" s="578"/>
      <c r="G3" s="578"/>
      <c r="H3" s="578"/>
      <c r="I3" s="578"/>
      <c r="J3" s="578"/>
      <c r="K3" s="578"/>
      <c r="L3" s="578"/>
      <c r="M3" s="578"/>
      <c r="N3" s="578"/>
      <c r="O3" s="578"/>
    </row>
    <row r="4" spans="2:15" x14ac:dyDescent="0.25">
      <c r="B4" s="578" t="s">
        <v>368</v>
      </c>
      <c r="C4" s="578"/>
      <c r="D4" s="578"/>
      <c r="E4" s="578"/>
      <c r="F4" s="578"/>
      <c r="G4" s="578"/>
      <c r="H4" s="578"/>
      <c r="I4" s="578"/>
      <c r="J4" s="578"/>
      <c r="K4" s="578"/>
      <c r="L4" s="578"/>
      <c r="M4" s="578"/>
      <c r="N4" s="578"/>
      <c r="O4" s="578"/>
    </row>
    <row r="5" spans="2:15" s="396" customFormat="1" ht="15" customHeight="1" x14ac:dyDescent="0.25">
      <c r="B5" s="490" t="s">
        <v>458</v>
      </c>
      <c r="C5" s="490"/>
      <c r="D5" s="490"/>
      <c r="E5" s="490"/>
      <c r="F5" s="490"/>
      <c r="G5" s="490"/>
      <c r="H5" s="490"/>
      <c r="I5" s="490"/>
      <c r="J5" s="490"/>
      <c r="K5" s="490"/>
      <c r="L5" s="490"/>
      <c r="M5" s="490"/>
      <c r="N5" s="490"/>
      <c r="O5" s="490"/>
    </row>
    <row r="6" spans="2:15" s="396" customFormat="1" x14ac:dyDescent="0.25">
      <c r="B6" s="490" t="s">
        <v>526</v>
      </c>
      <c r="C6" s="490"/>
      <c r="D6" s="490"/>
      <c r="E6" s="490"/>
      <c r="F6" s="490"/>
      <c r="G6" s="490"/>
      <c r="H6" s="490"/>
      <c r="I6" s="490"/>
      <c r="J6" s="490"/>
      <c r="K6" s="490"/>
      <c r="L6" s="490"/>
      <c r="M6" s="490"/>
      <c r="N6" s="490"/>
      <c r="O6" s="490"/>
    </row>
    <row r="7" spans="2:15" s="396" customFormat="1" ht="14.25" customHeight="1" x14ac:dyDescent="0.25">
      <c r="B7" s="490" t="s">
        <v>461</v>
      </c>
      <c r="C7" s="490"/>
      <c r="D7" s="490"/>
      <c r="E7" s="490"/>
      <c r="F7" s="490"/>
      <c r="G7" s="490"/>
      <c r="H7" s="490"/>
      <c r="I7" s="490"/>
      <c r="J7" s="490"/>
      <c r="K7" s="490"/>
      <c r="L7" s="490"/>
      <c r="M7" s="490"/>
      <c r="N7" s="490"/>
      <c r="O7" s="490"/>
    </row>
    <row r="8" spans="2:15" s="396" customFormat="1" x14ac:dyDescent="0.25">
      <c r="B8" s="490" t="s">
        <v>525</v>
      </c>
      <c r="C8" s="490"/>
      <c r="D8" s="490"/>
      <c r="E8" s="490"/>
      <c r="F8" s="490"/>
      <c r="G8" s="490"/>
      <c r="H8" s="490"/>
      <c r="I8" s="490"/>
      <c r="J8" s="490"/>
      <c r="K8" s="490"/>
      <c r="L8" s="490"/>
      <c r="M8" s="490"/>
      <c r="N8" s="490"/>
      <c r="O8" s="490"/>
    </row>
    <row r="9" spans="2:15" s="396" customFormat="1" x14ac:dyDescent="0.25">
      <c r="B9" s="490" t="s">
        <v>515</v>
      </c>
      <c r="C9" s="490"/>
      <c r="D9" s="490"/>
      <c r="E9" s="490"/>
      <c r="F9" s="490"/>
      <c r="G9" s="490"/>
      <c r="H9" s="490"/>
      <c r="I9" s="490"/>
      <c r="J9" s="490"/>
      <c r="K9" s="490"/>
      <c r="L9" s="490"/>
      <c r="M9" s="490"/>
      <c r="N9" s="490"/>
      <c r="O9" s="490"/>
    </row>
    <row r="10" spans="2:15" s="396" customFormat="1" x14ac:dyDescent="0.25">
      <c r="B10" s="490" t="s">
        <v>524</v>
      </c>
      <c r="C10" s="490"/>
      <c r="D10" s="490"/>
      <c r="E10" s="490"/>
      <c r="F10" s="490"/>
      <c r="G10" s="490"/>
      <c r="H10" s="490"/>
      <c r="I10" s="490"/>
      <c r="J10" s="490"/>
      <c r="K10" s="490"/>
      <c r="L10" s="490"/>
      <c r="M10" s="490"/>
      <c r="N10" s="490"/>
      <c r="O10" s="490"/>
    </row>
    <row r="11" spans="2:15" s="396" customFormat="1" x14ac:dyDescent="0.25">
      <c r="B11" s="490" t="s">
        <v>540</v>
      </c>
      <c r="C11" s="490"/>
      <c r="D11" s="490"/>
      <c r="E11" s="490"/>
      <c r="F11" s="490"/>
      <c r="G11" s="490"/>
      <c r="H11" s="490"/>
      <c r="I11" s="490"/>
      <c r="J11" s="490"/>
      <c r="K11" s="490"/>
      <c r="L11" s="490"/>
      <c r="M11" s="490"/>
      <c r="N11" s="490"/>
      <c r="O11" s="490"/>
    </row>
    <row r="12" spans="2:15" s="396" customFormat="1" x14ac:dyDescent="0.25">
      <c r="B12" s="490" t="s">
        <v>543</v>
      </c>
      <c r="C12" s="490"/>
      <c r="D12" s="490"/>
      <c r="E12" s="490"/>
      <c r="F12" s="490"/>
      <c r="G12" s="490"/>
      <c r="H12" s="490"/>
      <c r="I12" s="490"/>
      <c r="J12" s="490"/>
      <c r="K12" s="490"/>
      <c r="L12" s="490"/>
      <c r="M12" s="490"/>
      <c r="N12" s="490"/>
      <c r="O12" s="490"/>
    </row>
    <row r="13" spans="2:15" s="396" customFormat="1" x14ac:dyDescent="0.25">
      <c r="B13" s="490" t="s">
        <v>560</v>
      </c>
      <c r="C13" s="490"/>
      <c r="D13" s="490"/>
      <c r="E13" s="490"/>
      <c r="F13" s="490"/>
      <c r="G13" s="490"/>
      <c r="H13" s="490"/>
      <c r="I13" s="490"/>
      <c r="J13" s="490"/>
      <c r="K13" s="490"/>
      <c r="L13" s="490"/>
      <c r="M13" s="490"/>
      <c r="N13" s="490"/>
      <c r="O13" s="490"/>
    </row>
    <row r="14" spans="2:15" s="396" customFormat="1" x14ac:dyDescent="0.25">
      <c r="B14" s="490" t="s">
        <v>577</v>
      </c>
      <c r="C14" s="490"/>
      <c r="D14" s="490"/>
      <c r="E14" s="490"/>
      <c r="F14" s="490"/>
      <c r="G14" s="490"/>
      <c r="H14" s="490"/>
      <c r="I14" s="490"/>
      <c r="J14" s="490"/>
      <c r="K14" s="490"/>
      <c r="L14" s="490"/>
      <c r="M14" s="490"/>
      <c r="N14" s="490"/>
      <c r="O14" s="490"/>
    </row>
    <row r="15" spans="2:15" s="396" customFormat="1" x14ac:dyDescent="0.25">
      <c r="B15" s="490" t="s">
        <v>569</v>
      </c>
      <c r="C15" s="490"/>
      <c r="D15" s="490"/>
      <c r="E15" s="490"/>
      <c r="F15" s="490"/>
      <c r="G15" s="490"/>
      <c r="H15" s="490"/>
      <c r="I15" s="490"/>
      <c r="J15" s="490"/>
      <c r="K15" s="490"/>
      <c r="L15" s="490"/>
      <c r="M15" s="490"/>
      <c r="N15" s="490"/>
      <c r="O15" s="490"/>
    </row>
    <row r="16" spans="2:15" s="396" customFormat="1" x14ac:dyDescent="0.25">
      <c r="B16" s="490" t="s">
        <v>561</v>
      </c>
      <c r="C16" s="490"/>
      <c r="D16" s="490"/>
      <c r="E16" s="490"/>
      <c r="F16" s="490"/>
      <c r="G16" s="490"/>
      <c r="H16" s="490"/>
      <c r="I16" s="490"/>
      <c r="J16" s="490"/>
      <c r="K16" s="490"/>
      <c r="L16" s="490"/>
      <c r="M16" s="490"/>
      <c r="N16" s="490"/>
      <c r="O16" s="490"/>
    </row>
    <row r="17" spans="1:17" s="396" customFormat="1" x14ac:dyDescent="0.25">
      <c r="B17" s="398"/>
      <c r="C17" s="398"/>
      <c r="D17" s="398"/>
      <c r="E17" s="398"/>
      <c r="F17" s="398"/>
      <c r="G17" s="398"/>
      <c r="H17" s="398"/>
      <c r="I17" s="398"/>
      <c r="J17" s="398"/>
      <c r="K17" s="398"/>
      <c r="L17" s="398"/>
      <c r="M17" s="398"/>
      <c r="N17" s="398"/>
      <c r="O17" s="398"/>
    </row>
    <row r="18" spans="1:17" s="399" customFormat="1" ht="38.25" customHeight="1" x14ac:dyDescent="0.25">
      <c r="A18" s="577" t="s">
        <v>443</v>
      </c>
      <c r="B18" s="577"/>
      <c r="C18" s="577"/>
      <c r="D18" s="577"/>
      <c r="E18" s="577"/>
      <c r="F18" s="577"/>
      <c r="G18" s="577"/>
      <c r="H18" s="577"/>
      <c r="I18" s="577"/>
      <c r="J18" s="577"/>
      <c r="K18" s="577"/>
      <c r="L18" s="577"/>
      <c r="M18" s="577"/>
      <c r="N18" s="577"/>
      <c r="O18" s="577"/>
    </row>
    <row r="19" spans="1:17" ht="18.75" customHeight="1" x14ac:dyDescent="0.25">
      <c r="A19" s="59"/>
      <c r="B19" s="59"/>
      <c r="C19" s="59"/>
      <c r="D19" s="96"/>
      <c r="E19" s="96"/>
      <c r="F19" s="96"/>
      <c r="G19" s="96"/>
      <c r="H19" s="96"/>
      <c r="I19" s="96"/>
      <c r="J19" s="96"/>
      <c r="K19" s="96"/>
      <c r="L19" s="96"/>
      <c r="M19" s="96"/>
      <c r="N19" s="96"/>
      <c r="O19" s="5" t="s">
        <v>446</v>
      </c>
    </row>
    <row r="20" spans="1:17" x14ac:dyDescent="0.25">
      <c r="A20" s="516" t="s">
        <v>5</v>
      </c>
      <c r="B20" s="519" t="s">
        <v>347</v>
      </c>
      <c r="C20" s="519" t="s">
        <v>54</v>
      </c>
      <c r="D20" s="495" t="s">
        <v>358</v>
      </c>
      <c r="E20" s="529" t="s">
        <v>196</v>
      </c>
      <c r="F20" s="529"/>
      <c r="G20" s="529"/>
      <c r="H20" s="522" t="s">
        <v>360</v>
      </c>
      <c r="I20" s="528" t="s">
        <v>196</v>
      </c>
      <c r="J20" s="528"/>
      <c r="K20" s="528"/>
      <c r="L20" s="494" t="s">
        <v>0</v>
      </c>
      <c r="M20" s="494" t="s">
        <v>196</v>
      </c>
      <c r="N20" s="494"/>
      <c r="O20" s="494"/>
    </row>
    <row r="21" spans="1:17" x14ac:dyDescent="0.25">
      <c r="A21" s="517"/>
      <c r="B21" s="520"/>
      <c r="C21" s="520"/>
      <c r="D21" s="496"/>
      <c r="E21" s="529" t="s">
        <v>1</v>
      </c>
      <c r="F21" s="529"/>
      <c r="G21" s="501" t="s">
        <v>2</v>
      </c>
      <c r="H21" s="523"/>
      <c r="I21" s="528" t="s">
        <v>1</v>
      </c>
      <c r="J21" s="528"/>
      <c r="K21" s="515" t="s">
        <v>2</v>
      </c>
      <c r="L21" s="494"/>
      <c r="M21" s="494" t="s">
        <v>1</v>
      </c>
      <c r="N21" s="494"/>
      <c r="O21" s="506" t="s">
        <v>2</v>
      </c>
      <c r="Q21" s="125"/>
    </row>
    <row r="22" spans="1:17" ht="30.75" customHeight="1" x14ac:dyDescent="0.25">
      <c r="A22" s="518"/>
      <c r="B22" s="521"/>
      <c r="C22" s="521"/>
      <c r="D22" s="497"/>
      <c r="E22" s="121" t="s">
        <v>3</v>
      </c>
      <c r="F22" s="119" t="s">
        <v>4</v>
      </c>
      <c r="G22" s="501"/>
      <c r="H22" s="524"/>
      <c r="I22" s="120" t="s">
        <v>3</v>
      </c>
      <c r="J22" s="116" t="s">
        <v>4</v>
      </c>
      <c r="K22" s="515"/>
      <c r="L22" s="494"/>
      <c r="M22" s="117" t="s">
        <v>3</v>
      </c>
      <c r="N22" s="115" t="s">
        <v>4</v>
      </c>
      <c r="O22" s="506"/>
      <c r="P22" s="131"/>
    </row>
    <row r="23" spans="1:17" ht="15.95" customHeight="1" x14ac:dyDescent="0.25">
      <c r="A23" s="14" t="s">
        <v>72</v>
      </c>
      <c r="B23" s="502" t="s">
        <v>59</v>
      </c>
      <c r="C23" s="502"/>
      <c r="D23" s="502"/>
      <c r="E23" s="502"/>
      <c r="F23" s="502"/>
      <c r="G23" s="502"/>
      <c r="H23" s="502"/>
      <c r="I23" s="502"/>
      <c r="J23" s="502"/>
      <c r="K23" s="502"/>
      <c r="L23" s="502"/>
      <c r="M23" s="502"/>
      <c r="N23" s="502"/>
      <c r="O23" s="502"/>
      <c r="P23" s="71" t="s">
        <v>325</v>
      </c>
      <c r="Q23" s="72"/>
    </row>
    <row r="24" spans="1:17" ht="15" customHeight="1" x14ac:dyDescent="0.25">
      <c r="A24" s="6" t="s">
        <v>183</v>
      </c>
      <c r="B24" s="81" t="s">
        <v>20</v>
      </c>
      <c r="C24" s="82"/>
      <c r="D24" s="9">
        <f>D25+D26</f>
        <v>620.9</v>
      </c>
      <c r="E24" s="9">
        <f>E25+E26</f>
        <v>52.4</v>
      </c>
      <c r="F24" s="9">
        <f t="shared" ref="F24:G24" si="0">F25+F26</f>
        <v>2</v>
      </c>
      <c r="G24" s="9">
        <f t="shared" si="0"/>
        <v>568.5</v>
      </c>
      <c r="H24" s="10">
        <f>H25+H26</f>
        <v>0</v>
      </c>
      <c r="I24" s="10">
        <f t="shared" ref="I24:K24" si="1">I25+I26</f>
        <v>0</v>
      </c>
      <c r="J24" s="10">
        <f t="shared" si="1"/>
        <v>0</v>
      </c>
      <c r="K24" s="10">
        <f t="shared" si="1"/>
        <v>0</v>
      </c>
      <c r="L24" s="12">
        <f>L25+L26</f>
        <v>620.9</v>
      </c>
      <c r="M24" s="12">
        <f>M25+M26</f>
        <v>52.4</v>
      </c>
      <c r="N24" s="12">
        <f t="shared" ref="N24:O24" si="2">N25+N26</f>
        <v>2</v>
      </c>
      <c r="O24" s="12">
        <f t="shared" si="2"/>
        <v>568.5</v>
      </c>
      <c r="P24" s="71" t="s">
        <v>326</v>
      </c>
      <c r="Q24" s="72"/>
    </row>
    <row r="25" spans="1:17" ht="15" customHeight="1" x14ac:dyDescent="0.25">
      <c r="A25" s="20"/>
      <c r="B25" s="81"/>
      <c r="C25" s="31" t="s">
        <v>25</v>
      </c>
      <c r="D25" s="17">
        <f>E25+G25</f>
        <v>173.8</v>
      </c>
      <c r="E25" s="17"/>
      <c r="F25" s="17"/>
      <c r="G25" s="17">
        <v>173.8</v>
      </c>
      <c r="H25" s="11">
        <f>I25+K25</f>
        <v>0</v>
      </c>
      <c r="I25" s="11"/>
      <c r="J25" s="11"/>
      <c r="K25" s="11"/>
      <c r="L25" s="13">
        <f>M25+O25</f>
        <v>173.8</v>
      </c>
      <c r="M25" s="13">
        <f t="shared" ref="M25:O26" si="3">E25+I25</f>
        <v>0</v>
      </c>
      <c r="N25" s="13">
        <f t="shared" si="3"/>
        <v>0</v>
      </c>
      <c r="O25" s="13">
        <f t="shared" si="3"/>
        <v>173.8</v>
      </c>
      <c r="P25" s="71" t="s">
        <v>327</v>
      </c>
      <c r="Q25" s="72"/>
    </row>
    <row r="26" spans="1:17" x14ac:dyDescent="0.25">
      <c r="A26" s="41"/>
      <c r="B26" s="42"/>
      <c r="C26" s="83" t="s">
        <v>31</v>
      </c>
      <c r="D26" s="17">
        <f>E26+G26</f>
        <v>447.09999999999997</v>
      </c>
      <c r="E26" s="17">
        <v>52.4</v>
      </c>
      <c r="F26" s="17">
        <v>2</v>
      </c>
      <c r="G26" s="17">
        <v>394.7</v>
      </c>
      <c r="H26" s="11">
        <f>I26+K26</f>
        <v>0</v>
      </c>
      <c r="I26" s="11"/>
      <c r="J26" s="11"/>
      <c r="K26" s="11"/>
      <c r="L26" s="13">
        <f>M26+O26</f>
        <v>447.09999999999997</v>
      </c>
      <c r="M26" s="13">
        <f t="shared" si="3"/>
        <v>52.4</v>
      </c>
      <c r="N26" s="13">
        <f t="shared" si="3"/>
        <v>2</v>
      </c>
      <c r="O26" s="13">
        <f t="shared" si="3"/>
        <v>394.7</v>
      </c>
      <c r="P26" s="71" t="s">
        <v>328</v>
      </c>
      <c r="Q26" s="72">
        <f>L25+L35</f>
        <v>611.20000000000005</v>
      </c>
    </row>
    <row r="27" spans="1:17" ht="15.95" customHeight="1" x14ac:dyDescent="0.25">
      <c r="A27" s="21" t="s">
        <v>73</v>
      </c>
      <c r="B27" s="22" t="s">
        <v>176</v>
      </c>
      <c r="C27" s="23"/>
      <c r="D27" s="24">
        <f>D24</f>
        <v>620.9</v>
      </c>
      <c r="E27" s="24">
        <f>E24</f>
        <v>52.4</v>
      </c>
      <c r="F27" s="24">
        <f>F24</f>
        <v>2</v>
      </c>
      <c r="G27" s="24">
        <f>G24</f>
        <v>568.5</v>
      </c>
      <c r="H27" s="11">
        <f>H24</f>
        <v>0</v>
      </c>
      <c r="I27" s="11">
        <f t="shared" ref="I27:K27" si="4">I24</f>
        <v>0</v>
      </c>
      <c r="J27" s="11">
        <f t="shared" si="4"/>
        <v>0</v>
      </c>
      <c r="K27" s="11">
        <f t="shared" si="4"/>
        <v>0</v>
      </c>
      <c r="L27" s="22">
        <f>L24</f>
        <v>620.9</v>
      </c>
      <c r="M27" s="22">
        <f>M24</f>
        <v>52.4</v>
      </c>
      <c r="N27" s="22">
        <f>N24</f>
        <v>2</v>
      </c>
      <c r="O27" s="22">
        <f>O24</f>
        <v>568.5</v>
      </c>
      <c r="P27" s="71" t="s">
        <v>331</v>
      </c>
      <c r="Q27" s="72">
        <f>L26</f>
        <v>447.09999999999997</v>
      </c>
    </row>
    <row r="28" spans="1:17" ht="15.95" customHeight="1" x14ac:dyDescent="0.25">
      <c r="A28" s="20" t="s">
        <v>74</v>
      </c>
      <c r="B28" s="564" t="s">
        <v>63</v>
      </c>
      <c r="C28" s="541"/>
      <c r="D28" s="541"/>
      <c r="E28" s="541"/>
      <c r="F28" s="541"/>
      <c r="G28" s="541"/>
      <c r="H28" s="541"/>
      <c r="I28" s="541"/>
      <c r="J28" s="541"/>
      <c r="K28" s="541"/>
      <c r="L28" s="541"/>
      <c r="M28" s="541"/>
      <c r="N28" s="541"/>
      <c r="O28" s="579"/>
      <c r="P28" s="71" t="s">
        <v>329</v>
      </c>
      <c r="Q28" s="72"/>
    </row>
    <row r="29" spans="1:17" ht="15" customHeight="1" x14ac:dyDescent="0.25">
      <c r="A29" s="6" t="s">
        <v>75</v>
      </c>
      <c r="B29" s="36" t="s">
        <v>20</v>
      </c>
      <c r="C29" s="16" t="s">
        <v>32</v>
      </c>
      <c r="D29" s="17">
        <f>E29+G29</f>
        <v>21.7</v>
      </c>
      <c r="E29" s="17"/>
      <c r="F29" s="17"/>
      <c r="G29" s="17">
        <v>21.7</v>
      </c>
      <c r="H29" s="25">
        <f>I29+K29</f>
        <v>0</v>
      </c>
      <c r="I29" s="25"/>
      <c r="J29" s="25"/>
      <c r="K29" s="25"/>
      <c r="L29" s="13">
        <f>M29+O29</f>
        <v>21.7</v>
      </c>
      <c r="M29" s="13">
        <f>E29+I29</f>
        <v>0</v>
      </c>
      <c r="N29" s="13">
        <f>F29+J29</f>
        <v>0</v>
      </c>
      <c r="O29" s="13">
        <f>G29+K29</f>
        <v>21.7</v>
      </c>
      <c r="P29" s="71" t="s">
        <v>330</v>
      </c>
      <c r="Q29" s="72">
        <f>L29</f>
        <v>21.7</v>
      </c>
    </row>
    <row r="30" spans="1:17" ht="15.95" customHeight="1" x14ac:dyDescent="0.25">
      <c r="A30" s="21" t="s">
        <v>76</v>
      </c>
      <c r="B30" s="22" t="s">
        <v>177</v>
      </c>
      <c r="C30" s="132"/>
      <c r="D30" s="24">
        <f>D29</f>
        <v>21.7</v>
      </c>
      <c r="E30" s="24">
        <f>E29</f>
        <v>0</v>
      </c>
      <c r="F30" s="24">
        <f>F29</f>
        <v>0</v>
      </c>
      <c r="G30" s="24">
        <f>G29</f>
        <v>21.7</v>
      </c>
      <c r="H30" s="25">
        <f t="shared" ref="H30:O30" si="5">H29</f>
        <v>0</v>
      </c>
      <c r="I30" s="25">
        <f t="shared" si="5"/>
        <v>0</v>
      </c>
      <c r="J30" s="25">
        <f t="shared" si="5"/>
        <v>0</v>
      </c>
      <c r="K30" s="25">
        <f t="shared" si="5"/>
        <v>0</v>
      </c>
      <c r="L30" s="22">
        <f t="shared" si="5"/>
        <v>21.7</v>
      </c>
      <c r="M30" s="22">
        <f t="shared" si="5"/>
        <v>0</v>
      </c>
      <c r="N30" s="22">
        <f t="shared" si="5"/>
        <v>0</v>
      </c>
      <c r="O30" s="22">
        <f t="shared" si="5"/>
        <v>21.7</v>
      </c>
      <c r="P30" s="71" t="s">
        <v>332</v>
      </c>
      <c r="Q30" s="72">
        <f>L38+L39</f>
        <v>122.39999999999999</v>
      </c>
    </row>
    <row r="31" spans="1:17" ht="15.95" customHeight="1" x14ac:dyDescent="0.25">
      <c r="A31" s="6" t="s">
        <v>77</v>
      </c>
      <c r="B31" s="491" t="s">
        <v>172</v>
      </c>
      <c r="C31" s="492"/>
      <c r="D31" s="492"/>
      <c r="E31" s="492"/>
      <c r="F31" s="492"/>
      <c r="G31" s="492"/>
      <c r="H31" s="492"/>
      <c r="I31" s="492"/>
      <c r="J31" s="492"/>
      <c r="K31" s="492"/>
      <c r="L31" s="492"/>
      <c r="M31" s="492"/>
      <c r="N31" s="492"/>
      <c r="O31" s="493"/>
      <c r="P31" s="71" t="s">
        <v>333</v>
      </c>
      <c r="Q31" s="72">
        <f>L32</f>
        <v>29.8</v>
      </c>
    </row>
    <row r="32" spans="1:17" ht="15" customHeight="1" x14ac:dyDescent="0.25">
      <c r="A32" s="6" t="s">
        <v>78</v>
      </c>
      <c r="B32" s="93" t="s">
        <v>20</v>
      </c>
      <c r="C32" s="31" t="s">
        <v>51</v>
      </c>
      <c r="D32" s="17">
        <f>E32+G32</f>
        <v>29.8</v>
      </c>
      <c r="E32" s="17">
        <v>29.8</v>
      </c>
      <c r="F32" s="17"/>
      <c r="G32" s="17"/>
      <c r="H32" s="11">
        <f>I32+K32</f>
        <v>0</v>
      </c>
      <c r="I32" s="11"/>
      <c r="J32" s="11"/>
      <c r="K32" s="11"/>
      <c r="L32" s="13">
        <f>M32+O32</f>
        <v>29.8</v>
      </c>
      <c r="M32" s="13">
        <f t="shared" ref="M32" si="6">E32+I32</f>
        <v>29.8</v>
      </c>
      <c r="N32" s="13">
        <f t="shared" ref="N32" si="7">F32+J32</f>
        <v>0</v>
      </c>
      <c r="O32" s="13">
        <f t="shared" ref="O32" si="8">G32+K32</f>
        <v>0</v>
      </c>
      <c r="P32" s="71" t="s">
        <v>334</v>
      </c>
      <c r="Q32" s="72">
        <f>L42</f>
        <v>2</v>
      </c>
    </row>
    <row r="33" spans="1:17" ht="15.95" customHeight="1" x14ac:dyDescent="0.25">
      <c r="A33" s="21" t="s">
        <v>79</v>
      </c>
      <c r="B33" s="22" t="s">
        <v>178</v>
      </c>
      <c r="C33" s="132"/>
      <c r="D33" s="24">
        <f>D32</f>
        <v>29.8</v>
      </c>
      <c r="E33" s="24">
        <f t="shared" ref="E33:G33" si="9">E32</f>
        <v>29.8</v>
      </c>
      <c r="F33" s="24">
        <f t="shared" si="9"/>
        <v>0</v>
      </c>
      <c r="G33" s="24">
        <f t="shared" si="9"/>
        <v>0</v>
      </c>
      <c r="H33" s="25">
        <f>H32</f>
        <v>0</v>
      </c>
      <c r="I33" s="25">
        <f t="shared" ref="I33:K33" si="10">I32</f>
        <v>0</v>
      </c>
      <c r="J33" s="25">
        <f t="shared" si="10"/>
        <v>0</v>
      </c>
      <c r="K33" s="25">
        <f t="shared" si="10"/>
        <v>0</v>
      </c>
      <c r="L33" s="22">
        <f>L32</f>
        <v>29.8</v>
      </c>
      <c r="M33" s="22">
        <f t="shared" ref="M33:O33" si="11">M32</f>
        <v>29.8</v>
      </c>
      <c r="N33" s="22">
        <f t="shared" si="11"/>
        <v>0</v>
      </c>
      <c r="O33" s="22">
        <f t="shared" si="11"/>
        <v>0</v>
      </c>
      <c r="P33" s="76" t="s">
        <v>173</v>
      </c>
      <c r="Q33" s="77">
        <f>SUM(Q23:Q32)</f>
        <v>1234.2</v>
      </c>
    </row>
    <row r="34" spans="1:17" ht="15.95" customHeight="1" x14ac:dyDescent="0.25">
      <c r="A34" s="20" t="s">
        <v>80</v>
      </c>
      <c r="B34" s="491" t="s">
        <v>182</v>
      </c>
      <c r="C34" s="492"/>
      <c r="D34" s="492"/>
      <c r="E34" s="492"/>
      <c r="F34" s="492"/>
      <c r="G34" s="492"/>
      <c r="H34" s="492"/>
      <c r="I34" s="492"/>
      <c r="J34" s="492"/>
      <c r="K34" s="492"/>
      <c r="L34" s="492"/>
      <c r="M34" s="492"/>
      <c r="N34" s="492"/>
      <c r="O34" s="493"/>
    </row>
    <row r="35" spans="1:17" ht="15" customHeight="1" x14ac:dyDescent="0.25">
      <c r="A35" s="6" t="s">
        <v>81</v>
      </c>
      <c r="B35" s="30" t="s">
        <v>20</v>
      </c>
      <c r="C35" s="31" t="s">
        <v>25</v>
      </c>
      <c r="D35" s="17">
        <f>E35+G35</f>
        <v>437.4</v>
      </c>
      <c r="E35" s="44">
        <v>9.6999999999999993</v>
      </c>
      <c r="F35" s="44">
        <v>1.5</v>
      </c>
      <c r="G35" s="44">
        <v>427.7</v>
      </c>
      <c r="H35" s="25">
        <f>I35+K35</f>
        <v>0</v>
      </c>
      <c r="I35" s="11"/>
      <c r="J35" s="11"/>
      <c r="K35" s="11"/>
      <c r="L35" s="13">
        <f>M35+O35</f>
        <v>437.4</v>
      </c>
      <c r="M35" s="13">
        <f>E35+I35</f>
        <v>9.6999999999999993</v>
      </c>
      <c r="N35" s="13">
        <f>F35+J35</f>
        <v>1.5</v>
      </c>
      <c r="O35" s="13">
        <f>G35+K35</f>
        <v>427.7</v>
      </c>
      <c r="Q35" s="2">
        <f>L44-Q33</f>
        <v>0</v>
      </c>
    </row>
    <row r="36" spans="1:17" ht="15.95" customHeight="1" x14ac:dyDescent="0.25">
      <c r="A36" s="21" t="s">
        <v>82</v>
      </c>
      <c r="B36" s="22" t="s">
        <v>179</v>
      </c>
      <c r="C36" s="23"/>
      <c r="D36" s="24">
        <f>D35</f>
        <v>437.4</v>
      </c>
      <c r="E36" s="24">
        <f>E35</f>
        <v>9.6999999999999993</v>
      </c>
      <c r="F36" s="24">
        <f>F35</f>
        <v>1.5</v>
      </c>
      <c r="G36" s="24">
        <f>G35</f>
        <v>427.7</v>
      </c>
      <c r="H36" s="25">
        <f t="shared" ref="H36:O36" si="12">H35</f>
        <v>0</v>
      </c>
      <c r="I36" s="25">
        <f t="shared" si="12"/>
        <v>0</v>
      </c>
      <c r="J36" s="25">
        <f t="shared" si="12"/>
        <v>0</v>
      </c>
      <c r="K36" s="25">
        <f t="shared" si="12"/>
        <v>0</v>
      </c>
      <c r="L36" s="22">
        <f t="shared" si="12"/>
        <v>437.4</v>
      </c>
      <c r="M36" s="22">
        <f t="shared" si="12"/>
        <v>9.6999999999999993</v>
      </c>
      <c r="N36" s="22">
        <f t="shared" si="12"/>
        <v>1.5</v>
      </c>
      <c r="O36" s="22">
        <f t="shared" si="12"/>
        <v>427.7</v>
      </c>
    </row>
    <row r="37" spans="1:17" ht="15.95" customHeight="1" x14ac:dyDescent="0.25">
      <c r="A37" s="14" t="s">
        <v>83</v>
      </c>
      <c r="B37" s="502" t="s">
        <v>67</v>
      </c>
      <c r="C37" s="502"/>
      <c r="D37" s="502"/>
      <c r="E37" s="502"/>
      <c r="F37" s="502"/>
      <c r="G37" s="502"/>
      <c r="H37" s="502"/>
      <c r="I37" s="502"/>
      <c r="J37" s="502"/>
      <c r="K37" s="502"/>
      <c r="L37" s="502"/>
      <c r="M37" s="502"/>
      <c r="N37" s="502"/>
      <c r="O37" s="502"/>
    </row>
    <row r="38" spans="1:17" ht="15" customHeight="1" x14ac:dyDescent="0.25">
      <c r="A38" s="33" t="s">
        <v>84</v>
      </c>
      <c r="B38" s="30" t="s">
        <v>20</v>
      </c>
      <c r="C38" s="40" t="s">
        <v>30</v>
      </c>
      <c r="D38" s="17">
        <f>E38+G38</f>
        <v>116.39999999999999</v>
      </c>
      <c r="E38" s="17">
        <v>8.3000000000000007</v>
      </c>
      <c r="F38" s="17">
        <v>2</v>
      </c>
      <c r="G38" s="17">
        <v>108.1</v>
      </c>
      <c r="H38" s="11">
        <f>I38+K38</f>
        <v>0</v>
      </c>
      <c r="I38" s="11"/>
      <c r="J38" s="11"/>
      <c r="K38" s="11"/>
      <c r="L38" s="13">
        <f>M38+O38</f>
        <v>116.39999999999999</v>
      </c>
      <c r="M38" s="13">
        <f t="shared" ref="M38:O38" si="13">E38+I38</f>
        <v>8.3000000000000007</v>
      </c>
      <c r="N38" s="13">
        <f t="shared" si="13"/>
        <v>2</v>
      </c>
      <c r="O38" s="13">
        <f t="shared" si="13"/>
        <v>108.1</v>
      </c>
    </row>
    <row r="39" spans="1:17" ht="15" customHeight="1" x14ac:dyDescent="0.25">
      <c r="A39" s="33" t="s">
        <v>85</v>
      </c>
      <c r="B39" s="30" t="s">
        <v>28</v>
      </c>
      <c r="C39" s="40" t="s">
        <v>30</v>
      </c>
      <c r="D39" s="17">
        <f>E39+G39</f>
        <v>6</v>
      </c>
      <c r="E39" s="17">
        <v>6</v>
      </c>
      <c r="F39" s="17">
        <v>3.7</v>
      </c>
      <c r="G39" s="17"/>
      <c r="H39" s="11">
        <f>I39+K39</f>
        <v>0</v>
      </c>
      <c r="I39" s="11"/>
      <c r="J39" s="11"/>
      <c r="K39" s="11"/>
      <c r="L39" s="13">
        <f>M39+O39</f>
        <v>6</v>
      </c>
      <c r="M39" s="13">
        <f t="shared" ref="M39" si="14">E39+I39</f>
        <v>6</v>
      </c>
      <c r="N39" s="13">
        <f t="shared" ref="N39" si="15">F39+J39</f>
        <v>3.7</v>
      </c>
      <c r="O39" s="13">
        <f t="shared" ref="O39" si="16">G39+K39</f>
        <v>0</v>
      </c>
    </row>
    <row r="40" spans="1:17" ht="15.95" customHeight="1" x14ac:dyDescent="0.25">
      <c r="A40" s="21" t="s">
        <v>86</v>
      </c>
      <c r="B40" s="22" t="s">
        <v>180</v>
      </c>
      <c r="C40" s="132"/>
      <c r="D40" s="24">
        <f>SUM(D38:D39)</f>
        <v>122.39999999999999</v>
      </c>
      <c r="E40" s="24">
        <f t="shared" ref="E40:G40" si="17">SUM(E38:E39)</f>
        <v>14.3</v>
      </c>
      <c r="F40" s="24">
        <f t="shared" si="17"/>
        <v>5.7</v>
      </c>
      <c r="G40" s="24">
        <f t="shared" si="17"/>
        <v>108.1</v>
      </c>
      <c r="H40" s="25">
        <f>SUM(H38:H39)</f>
        <v>0</v>
      </c>
      <c r="I40" s="25">
        <f t="shared" ref="I40:K40" si="18">SUM(I38:I39)</f>
        <v>0</v>
      </c>
      <c r="J40" s="25">
        <f t="shared" si="18"/>
        <v>0</v>
      </c>
      <c r="K40" s="25">
        <f t="shared" si="18"/>
        <v>0</v>
      </c>
      <c r="L40" s="22">
        <f>SUM(L38:L39)</f>
        <v>122.39999999999999</v>
      </c>
      <c r="M40" s="22">
        <f t="shared" ref="M40:O40" si="19">SUM(M38:M39)</f>
        <v>14.3</v>
      </c>
      <c r="N40" s="22">
        <f t="shared" si="19"/>
        <v>5.7</v>
      </c>
      <c r="O40" s="22">
        <f t="shared" si="19"/>
        <v>108.1</v>
      </c>
    </row>
    <row r="41" spans="1:17" ht="15.95" customHeight="1" x14ac:dyDescent="0.25">
      <c r="A41" s="14" t="s">
        <v>87</v>
      </c>
      <c r="B41" s="502" t="s">
        <v>69</v>
      </c>
      <c r="C41" s="502"/>
      <c r="D41" s="502"/>
      <c r="E41" s="502"/>
      <c r="F41" s="502"/>
      <c r="G41" s="502"/>
      <c r="H41" s="502"/>
      <c r="I41" s="502"/>
      <c r="J41" s="502"/>
      <c r="K41" s="502"/>
      <c r="L41" s="502"/>
      <c r="M41" s="502"/>
      <c r="N41" s="502"/>
      <c r="O41" s="502"/>
    </row>
    <row r="42" spans="1:17" ht="15" customHeight="1" x14ac:dyDescent="0.25">
      <c r="A42" s="33" t="s">
        <v>88</v>
      </c>
      <c r="B42" s="30" t="s">
        <v>20</v>
      </c>
      <c r="C42" s="1">
        <v>10</v>
      </c>
      <c r="D42" s="17">
        <f>E42+G42</f>
        <v>2</v>
      </c>
      <c r="E42" s="17">
        <v>1.4</v>
      </c>
      <c r="F42" s="17">
        <v>1</v>
      </c>
      <c r="G42" s="17">
        <v>0.6</v>
      </c>
      <c r="H42" s="11">
        <f>I42+K42</f>
        <v>0</v>
      </c>
      <c r="I42" s="11"/>
      <c r="J42" s="11"/>
      <c r="K42" s="11"/>
      <c r="L42" s="13">
        <f>M42+O42</f>
        <v>2</v>
      </c>
      <c r="M42" s="13">
        <f t="shared" ref="M42" si="20">E42+I42</f>
        <v>1.4</v>
      </c>
      <c r="N42" s="13">
        <f t="shared" ref="N42" si="21">F42+J42</f>
        <v>1</v>
      </c>
      <c r="O42" s="13">
        <f t="shared" ref="O42" si="22">G42+K42</f>
        <v>0.6</v>
      </c>
    </row>
    <row r="43" spans="1:17" ht="15.95" customHeight="1" x14ac:dyDescent="0.25">
      <c r="A43" s="21" t="s">
        <v>89</v>
      </c>
      <c r="B43" s="22" t="s">
        <v>181</v>
      </c>
      <c r="C43" s="132"/>
      <c r="D43" s="24">
        <f t="shared" ref="D43:O43" si="23">SUM(D42:D42)</f>
        <v>2</v>
      </c>
      <c r="E43" s="24">
        <f t="shared" si="23"/>
        <v>1.4</v>
      </c>
      <c r="F43" s="24">
        <f t="shared" si="23"/>
        <v>1</v>
      </c>
      <c r="G43" s="24">
        <f t="shared" si="23"/>
        <v>0.6</v>
      </c>
      <c r="H43" s="25">
        <f t="shared" si="23"/>
        <v>0</v>
      </c>
      <c r="I43" s="25">
        <f t="shared" si="23"/>
        <v>0</v>
      </c>
      <c r="J43" s="25">
        <f t="shared" si="23"/>
        <v>0</v>
      </c>
      <c r="K43" s="25">
        <f t="shared" si="23"/>
        <v>0</v>
      </c>
      <c r="L43" s="22">
        <f t="shared" si="23"/>
        <v>2</v>
      </c>
      <c r="M43" s="22">
        <f t="shared" si="23"/>
        <v>1.4</v>
      </c>
      <c r="N43" s="22">
        <f t="shared" si="23"/>
        <v>1</v>
      </c>
      <c r="O43" s="22">
        <f t="shared" si="23"/>
        <v>0.6</v>
      </c>
    </row>
    <row r="44" spans="1:17" ht="15.95" customHeight="1" x14ac:dyDescent="0.25">
      <c r="A44" s="126" t="s">
        <v>90</v>
      </c>
      <c r="B44" s="133" t="s">
        <v>173</v>
      </c>
      <c r="C44" s="134"/>
      <c r="D44" s="48">
        <f>D27+D30+D33+D36+D40+D43</f>
        <v>1234.2</v>
      </c>
      <c r="E44" s="48">
        <f t="shared" ref="E44:O44" si="24">E27+E30+E33+E36+E40+E43</f>
        <v>107.60000000000001</v>
      </c>
      <c r="F44" s="48">
        <f t="shared" si="24"/>
        <v>10.199999999999999</v>
      </c>
      <c r="G44" s="48">
        <f t="shared" si="24"/>
        <v>1126.5999999999999</v>
      </c>
      <c r="H44" s="49">
        <f t="shared" si="24"/>
        <v>0</v>
      </c>
      <c r="I44" s="49">
        <f t="shared" si="24"/>
        <v>0</v>
      </c>
      <c r="J44" s="49">
        <f t="shared" si="24"/>
        <v>0</v>
      </c>
      <c r="K44" s="49">
        <f t="shared" si="24"/>
        <v>0</v>
      </c>
      <c r="L44" s="50">
        <f t="shared" si="24"/>
        <v>1234.2</v>
      </c>
      <c r="M44" s="50">
        <f t="shared" si="24"/>
        <v>107.60000000000001</v>
      </c>
      <c r="N44" s="50">
        <f t="shared" si="24"/>
        <v>10.199999999999999</v>
      </c>
      <c r="O44" s="50">
        <f t="shared" si="24"/>
        <v>1126.5999999999999</v>
      </c>
    </row>
    <row r="45" spans="1:17" x14ac:dyDescent="0.25">
      <c r="A45" s="7"/>
      <c r="B45" s="7"/>
      <c r="C45" s="53"/>
      <c r="D45" s="7"/>
      <c r="E45" s="7"/>
      <c r="F45" s="7"/>
      <c r="G45" s="7"/>
      <c r="H45" s="135"/>
      <c r="I45" s="135"/>
      <c r="J45" s="135"/>
      <c r="L45" s="7"/>
      <c r="M45" s="7"/>
      <c r="N45" s="7"/>
    </row>
    <row r="46" spans="1:17" x14ac:dyDescent="0.25">
      <c r="A46" s="7"/>
      <c r="B46" s="127"/>
      <c r="C46" s="136"/>
      <c r="D46" s="127"/>
      <c r="E46" s="127"/>
      <c r="F46" s="127"/>
      <c r="G46" s="127"/>
      <c r="H46" s="137"/>
      <c r="I46" s="137"/>
      <c r="J46" s="137"/>
      <c r="K46" s="137"/>
      <c r="L46" s="127"/>
      <c r="M46" s="127"/>
      <c r="N46" s="127"/>
    </row>
    <row r="47" spans="1:17" x14ac:dyDescent="0.25">
      <c r="A47" s="7"/>
      <c r="B47" s="7"/>
      <c r="C47" s="53"/>
      <c r="D47" s="7"/>
      <c r="E47" s="7"/>
      <c r="F47" s="7"/>
      <c r="G47" s="7"/>
      <c r="H47" s="135"/>
      <c r="I47" s="135"/>
      <c r="J47" s="135"/>
      <c r="L47" s="7"/>
      <c r="M47" s="7"/>
      <c r="N47" s="7"/>
    </row>
    <row r="48" spans="1:17" x14ac:dyDescent="0.25">
      <c r="A48" s="7"/>
      <c r="B48" s="7"/>
      <c r="C48" s="53"/>
      <c r="D48" s="7"/>
      <c r="E48" s="7"/>
      <c r="F48" s="7"/>
      <c r="G48" s="7"/>
      <c r="H48" s="135"/>
      <c r="I48" s="135"/>
      <c r="J48" s="135"/>
      <c r="L48" s="7"/>
      <c r="M48" s="7"/>
      <c r="N48" s="7"/>
    </row>
    <row r="49" spans="1:14" x14ac:dyDescent="0.25">
      <c r="A49" s="7"/>
      <c r="B49" s="7"/>
      <c r="C49" s="53"/>
      <c r="D49" s="7"/>
      <c r="E49" s="7"/>
      <c r="F49" s="7"/>
      <c r="G49" s="7"/>
      <c r="H49" s="135"/>
      <c r="I49" s="135"/>
      <c r="J49" s="135"/>
      <c r="L49" s="7"/>
      <c r="M49" s="7"/>
      <c r="N49" s="7"/>
    </row>
    <row r="50" spans="1:14" x14ac:dyDescent="0.25">
      <c r="A50" s="7"/>
      <c r="B50" s="7"/>
      <c r="C50" s="53"/>
      <c r="D50" s="7"/>
      <c r="E50" s="7"/>
      <c r="F50" s="7"/>
      <c r="G50" s="7"/>
      <c r="H50" s="135"/>
      <c r="I50" s="135"/>
      <c r="J50" s="135"/>
      <c r="L50" s="7"/>
      <c r="M50" s="7"/>
      <c r="N50" s="7"/>
    </row>
    <row r="51" spans="1:14" x14ac:dyDescent="0.25">
      <c r="A51" s="7"/>
      <c r="B51" s="7"/>
      <c r="C51" s="53"/>
      <c r="D51" s="7"/>
      <c r="E51" s="7"/>
      <c r="F51" s="7"/>
      <c r="G51" s="7"/>
      <c r="H51" s="135"/>
      <c r="I51" s="135"/>
      <c r="J51" s="135"/>
      <c r="L51" s="7"/>
      <c r="M51" s="7"/>
      <c r="N51" s="7"/>
    </row>
    <row r="52" spans="1:14" x14ac:dyDescent="0.25">
      <c r="A52" s="7"/>
      <c r="B52" s="7"/>
      <c r="C52" s="53"/>
      <c r="D52" s="7"/>
      <c r="E52" s="7"/>
      <c r="F52" s="7"/>
      <c r="G52" s="7"/>
      <c r="H52" s="135"/>
      <c r="I52" s="135"/>
      <c r="J52" s="135"/>
      <c r="L52" s="7"/>
      <c r="M52" s="7"/>
      <c r="N52" s="7"/>
    </row>
    <row r="53" spans="1:14" x14ac:dyDescent="0.25">
      <c r="A53" s="7"/>
      <c r="B53" s="7"/>
      <c r="C53" s="53"/>
      <c r="D53" s="7"/>
      <c r="E53" s="7"/>
      <c r="F53" s="7"/>
      <c r="G53" s="7"/>
      <c r="H53" s="135"/>
      <c r="I53" s="135"/>
      <c r="J53" s="135"/>
      <c r="L53" s="7"/>
      <c r="M53" s="7"/>
      <c r="N53" s="7"/>
    </row>
    <row r="54" spans="1:14" x14ac:dyDescent="0.25">
      <c r="A54" s="7"/>
      <c r="B54" s="7"/>
      <c r="C54" s="53"/>
      <c r="D54" s="7"/>
      <c r="E54" s="7"/>
      <c r="F54" s="7"/>
      <c r="G54" s="7"/>
      <c r="H54" s="135"/>
      <c r="I54" s="135"/>
      <c r="J54" s="135"/>
      <c r="L54" s="7"/>
      <c r="M54" s="7"/>
      <c r="N54" s="7"/>
    </row>
    <row r="55" spans="1:14" x14ac:dyDescent="0.25">
      <c r="A55" s="7"/>
      <c r="B55" s="7"/>
      <c r="C55" s="53"/>
      <c r="D55" s="7"/>
      <c r="E55" s="7"/>
      <c r="F55" s="7"/>
      <c r="G55" s="7"/>
      <c r="H55" s="135"/>
      <c r="I55" s="135"/>
      <c r="J55" s="135"/>
      <c r="L55" s="7"/>
      <c r="M55" s="7"/>
      <c r="N55" s="7"/>
    </row>
    <row r="56" spans="1:14" x14ac:dyDescent="0.25">
      <c r="A56" s="7"/>
      <c r="B56" s="7"/>
      <c r="C56" s="53"/>
      <c r="D56" s="7"/>
      <c r="E56" s="7"/>
      <c r="F56" s="7"/>
      <c r="G56" s="7"/>
      <c r="H56" s="135"/>
      <c r="I56" s="135"/>
      <c r="J56" s="135"/>
      <c r="L56" s="7"/>
      <c r="M56" s="7"/>
      <c r="N56" s="7"/>
    </row>
    <row r="57" spans="1:14" x14ac:dyDescent="0.25">
      <c r="A57" s="7"/>
      <c r="B57" s="7"/>
      <c r="C57" s="53"/>
      <c r="D57" s="7"/>
      <c r="E57" s="7"/>
      <c r="F57" s="7"/>
      <c r="G57" s="7"/>
      <c r="H57" s="135"/>
      <c r="I57" s="135"/>
      <c r="J57" s="135"/>
      <c r="L57" s="7"/>
      <c r="M57" s="7"/>
      <c r="N57" s="7"/>
    </row>
    <row r="58" spans="1:14" x14ac:dyDescent="0.25">
      <c r="A58" s="7"/>
      <c r="B58" s="7"/>
      <c r="C58" s="53"/>
      <c r="D58" s="7"/>
      <c r="E58" s="7"/>
      <c r="F58" s="7"/>
      <c r="G58" s="7"/>
      <c r="H58" s="135"/>
      <c r="I58" s="135"/>
      <c r="J58" s="135"/>
      <c r="L58" s="7"/>
      <c r="M58" s="7"/>
      <c r="N58" s="7"/>
    </row>
    <row r="59" spans="1:14" x14ac:dyDescent="0.25">
      <c r="A59" s="7"/>
      <c r="B59" s="7"/>
      <c r="C59" s="53"/>
      <c r="D59" s="7"/>
      <c r="E59" s="7"/>
      <c r="F59" s="7"/>
      <c r="G59" s="7"/>
      <c r="H59" s="135"/>
      <c r="I59" s="135"/>
      <c r="J59" s="135"/>
      <c r="L59" s="7"/>
      <c r="M59" s="7"/>
      <c r="N59" s="7"/>
    </row>
    <row r="60" spans="1:14" x14ac:dyDescent="0.25">
      <c r="A60" s="7"/>
      <c r="B60" s="7"/>
      <c r="C60" s="53"/>
      <c r="D60" s="7"/>
      <c r="E60" s="7"/>
      <c r="F60" s="7"/>
      <c r="G60" s="7"/>
      <c r="H60" s="135"/>
      <c r="I60" s="135"/>
      <c r="J60" s="135"/>
      <c r="L60" s="7"/>
      <c r="M60" s="7"/>
      <c r="N60" s="7"/>
    </row>
    <row r="61" spans="1:14" x14ac:dyDescent="0.25">
      <c r="A61" s="7"/>
      <c r="B61" s="7"/>
      <c r="C61" s="53"/>
      <c r="D61" s="7"/>
      <c r="E61" s="7"/>
      <c r="F61" s="7"/>
      <c r="G61" s="7"/>
      <c r="H61" s="135"/>
      <c r="I61" s="135"/>
      <c r="J61" s="135"/>
      <c r="L61" s="7"/>
      <c r="M61" s="7"/>
      <c r="N61" s="7"/>
    </row>
    <row r="62" spans="1:14" x14ac:dyDescent="0.25">
      <c r="A62" s="7"/>
      <c r="B62" s="7"/>
      <c r="C62" s="53"/>
      <c r="D62" s="7"/>
      <c r="E62" s="7"/>
      <c r="F62" s="7"/>
      <c r="G62" s="7"/>
      <c r="H62" s="135"/>
      <c r="I62" s="135"/>
      <c r="J62" s="135"/>
      <c r="L62" s="7"/>
      <c r="M62" s="7"/>
      <c r="N62" s="7"/>
    </row>
    <row r="63" spans="1:14" x14ac:dyDescent="0.25">
      <c r="A63" s="7"/>
      <c r="B63" s="7"/>
      <c r="C63" s="53"/>
      <c r="D63" s="7"/>
      <c r="E63" s="7"/>
      <c r="F63" s="7"/>
      <c r="G63" s="7"/>
      <c r="H63" s="135"/>
      <c r="I63" s="135"/>
      <c r="J63" s="135"/>
      <c r="L63" s="7"/>
      <c r="M63" s="7"/>
      <c r="N63" s="7"/>
    </row>
    <row r="64" spans="1:14" x14ac:dyDescent="0.25">
      <c r="A64" s="7"/>
      <c r="B64" s="7"/>
      <c r="C64" s="53"/>
      <c r="D64" s="7"/>
      <c r="E64" s="7"/>
      <c r="F64" s="7"/>
      <c r="G64" s="7"/>
      <c r="H64" s="135"/>
      <c r="I64" s="135"/>
      <c r="J64" s="135"/>
      <c r="L64" s="7"/>
      <c r="M64" s="7"/>
      <c r="N64" s="7"/>
    </row>
    <row r="65" spans="1:14" x14ac:dyDescent="0.25">
      <c r="A65" s="7"/>
      <c r="B65" s="7"/>
      <c r="C65" s="53"/>
      <c r="D65" s="7"/>
      <c r="E65" s="7"/>
      <c r="F65" s="7"/>
      <c r="G65" s="7"/>
      <c r="H65" s="135"/>
      <c r="I65" s="135"/>
      <c r="J65" s="135"/>
      <c r="L65" s="7"/>
      <c r="M65" s="7"/>
      <c r="N65" s="7"/>
    </row>
    <row r="66" spans="1:14" x14ac:dyDescent="0.25">
      <c r="A66" s="7"/>
      <c r="B66" s="7"/>
      <c r="C66" s="53"/>
      <c r="D66" s="7"/>
      <c r="E66" s="7"/>
      <c r="F66" s="7"/>
      <c r="G66" s="7"/>
      <c r="H66" s="135"/>
      <c r="I66" s="135"/>
      <c r="J66" s="135"/>
      <c r="L66" s="7"/>
      <c r="M66" s="7"/>
      <c r="N66" s="7"/>
    </row>
    <row r="67" spans="1:14" x14ac:dyDescent="0.25">
      <c r="A67" s="7"/>
      <c r="B67" s="7"/>
      <c r="C67" s="53"/>
      <c r="D67" s="7"/>
      <c r="E67" s="7"/>
      <c r="F67" s="7"/>
      <c r="G67" s="7"/>
      <c r="H67" s="135"/>
      <c r="I67" s="135"/>
      <c r="J67" s="135"/>
      <c r="L67" s="7"/>
      <c r="M67" s="7"/>
      <c r="N67" s="7"/>
    </row>
    <row r="68" spans="1:14" x14ac:dyDescent="0.25">
      <c r="A68" s="7"/>
      <c r="B68" s="7"/>
      <c r="C68" s="53"/>
      <c r="D68" s="7"/>
      <c r="E68" s="7"/>
      <c r="F68" s="7"/>
      <c r="G68" s="7"/>
      <c r="H68" s="135"/>
      <c r="I68" s="135"/>
      <c r="J68" s="135"/>
      <c r="L68" s="7"/>
      <c r="M68" s="7"/>
      <c r="N68" s="7"/>
    </row>
    <row r="69" spans="1:14" x14ac:dyDescent="0.25">
      <c r="A69" s="7"/>
      <c r="B69" s="7"/>
      <c r="C69" s="53"/>
      <c r="D69" s="7"/>
      <c r="E69" s="7"/>
      <c r="F69" s="7"/>
      <c r="G69" s="7"/>
      <c r="H69" s="135"/>
      <c r="I69" s="135"/>
      <c r="J69" s="135"/>
      <c r="L69" s="7"/>
      <c r="M69" s="7"/>
      <c r="N69" s="7"/>
    </row>
    <row r="70" spans="1:14" x14ac:dyDescent="0.25">
      <c r="A70" s="7"/>
      <c r="B70" s="7"/>
      <c r="C70" s="53"/>
      <c r="D70" s="7"/>
      <c r="E70" s="7"/>
      <c r="F70" s="7"/>
      <c r="G70" s="7"/>
      <c r="H70" s="135"/>
      <c r="I70" s="135"/>
      <c r="J70" s="135"/>
      <c r="L70" s="7"/>
      <c r="M70" s="7"/>
      <c r="N70" s="7"/>
    </row>
    <row r="71" spans="1:14" x14ac:dyDescent="0.25">
      <c r="A71" s="7"/>
      <c r="B71" s="7"/>
      <c r="C71" s="53"/>
      <c r="D71" s="7"/>
      <c r="E71" s="7"/>
      <c r="F71" s="7"/>
      <c r="G71" s="7"/>
      <c r="H71" s="135"/>
      <c r="I71" s="135"/>
      <c r="J71" s="135"/>
      <c r="L71" s="7"/>
      <c r="M71" s="7"/>
      <c r="N71" s="7"/>
    </row>
    <row r="72" spans="1:14" x14ac:dyDescent="0.25">
      <c r="A72" s="7"/>
      <c r="B72" s="7"/>
      <c r="C72" s="53"/>
      <c r="D72" s="7"/>
      <c r="E72" s="7"/>
      <c r="F72" s="7"/>
      <c r="G72" s="7"/>
      <c r="H72" s="135"/>
      <c r="I72" s="135"/>
      <c r="J72" s="135"/>
      <c r="L72" s="7"/>
      <c r="M72" s="7"/>
      <c r="N72" s="7"/>
    </row>
    <row r="73" spans="1:14" x14ac:dyDescent="0.25">
      <c r="A73" s="7"/>
      <c r="B73" s="7"/>
      <c r="C73" s="53"/>
      <c r="D73" s="7"/>
      <c r="E73" s="7"/>
      <c r="F73" s="7"/>
      <c r="G73" s="7"/>
      <c r="H73" s="135"/>
      <c r="I73" s="135"/>
      <c r="J73" s="135"/>
      <c r="L73" s="7"/>
      <c r="M73" s="7"/>
      <c r="N73" s="7"/>
    </row>
    <row r="74" spans="1:14" x14ac:dyDescent="0.25">
      <c r="A74" s="7"/>
      <c r="B74" s="7"/>
      <c r="C74" s="53"/>
      <c r="D74" s="7"/>
      <c r="E74" s="7"/>
      <c r="F74" s="7"/>
      <c r="G74" s="7"/>
      <c r="H74" s="135"/>
      <c r="I74" s="135"/>
      <c r="J74" s="135"/>
      <c r="L74" s="7"/>
      <c r="M74" s="7"/>
      <c r="N74" s="7"/>
    </row>
    <row r="75" spans="1:14" x14ac:dyDescent="0.25">
      <c r="A75" s="7"/>
      <c r="B75" s="7"/>
      <c r="C75" s="53"/>
      <c r="D75" s="7"/>
      <c r="E75" s="7"/>
      <c r="F75" s="7"/>
      <c r="G75" s="7"/>
      <c r="H75" s="135"/>
      <c r="I75" s="135"/>
      <c r="J75" s="135"/>
      <c r="L75" s="7"/>
      <c r="M75" s="7"/>
      <c r="N75" s="7"/>
    </row>
    <row r="76" spans="1:14" x14ac:dyDescent="0.25">
      <c r="A76" s="7"/>
      <c r="B76" s="7"/>
      <c r="C76" s="53"/>
      <c r="D76" s="7"/>
      <c r="E76" s="7"/>
      <c r="F76" s="7"/>
      <c r="G76" s="7"/>
      <c r="H76" s="135"/>
      <c r="I76" s="135"/>
      <c r="J76" s="135"/>
      <c r="L76" s="7"/>
      <c r="M76" s="7"/>
      <c r="N76" s="7"/>
    </row>
    <row r="77" spans="1:14" x14ac:dyDescent="0.25">
      <c r="A77" s="7"/>
      <c r="B77" s="7"/>
      <c r="C77" s="53"/>
      <c r="D77" s="7"/>
      <c r="E77" s="7"/>
      <c r="F77" s="7"/>
      <c r="G77" s="7"/>
      <c r="H77" s="135"/>
      <c r="I77" s="135"/>
      <c r="J77" s="135"/>
      <c r="L77" s="7"/>
      <c r="M77" s="7"/>
      <c r="N77" s="7"/>
    </row>
    <row r="78" spans="1:14" x14ac:dyDescent="0.25">
      <c r="A78" s="7"/>
      <c r="B78" s="7"/>
      <c r="C78" s="53"/>
      <c r="D78" s="7"/>
      <c r="E78" s="7"/>
      <c r="F78" s="7"/>
      <c r="G78" s="7"/>
      <c r="H78" s="135"/>
      <c r="I78" s="135"/>
      <c r="J78" s="135"/>
      <c r="L78" s="7"/>
      <c r="M78" s="7"/>
      <c r="N78" s="7"/>
    </row>
    <row r="79" spans="1:14" x14ac:dyDescent="0.25">
      <c r="A79" s="7"/>
      <c r="B79" s="7"/>
      <c r="C79" s="53"/>
      <c r="D79" s="7"/>
      <c r="E79" s="7"/>
      <c r="F79" s="7"/>
      <c r="G79" s="7"/>
      <c r="H79" s="135"/>
      <c r="I79" s="135"/>
      <c r="J79" s="135"/>
      <c r="L79" s="7"/>
      <c r="M79" s="7"/>
      <c r="N79" s="7"/>
    </row>
    <row r="80" spans="1:14" x14ac:dyDescent="0.25">
      <c r="A80" s="7"/>
      <c r="B80" s="7"/>
      <c r="C80" s="53"/>
      <c r="D80" s="7"/>
      <c r="E80" s="7"/>
      <c r="F80" s="7"/>
      <c r="G80" s="7"/>
      <c r="H80" s="135"/>
      <c r="I80" s="135"/>
      <c r="J80" s="135"/>
      <c r="L80" s="7"/>
      <c r="M80" s="7"/>
      <c r="N80" s="7"/>
    </row>
    <row r="81" spans="1:14" x14ac:dyDescent="0.25">
      <c r="A81" s="7"/>
      <c r="B81" s="7"/>
      <c r="C81" s="53"/>
      <c r="D81" s="7"/>
      <c r="E81" s="7"/>
      <c r="F81" s="7"/>
      <c r="G81" s="7"/>
      <c r="H81" s="135"/>
      <c r="I81" s="135"/>
      <c r="J81" s="135"/>
      <c r="L81" s="7"/>
      <c r="M81" s="7"/>
      <c r="N81" s="7"/>
    </row>
    <row r="82" spans="1:14" x14ac:dyDescent="0.25">
      <c r="A82" s="7"/>
      <c r="B82" s="7"/>
      <c r="C82" s="53"/>
      <c r="D82" s="7"/>
      <c r="E82" s="7"/>
      <c r="F82" s="7"/>
      <c r="G82" s="7"/>
      <c r="H82" s="135"/>
      <c r="I82" s="135"/>
      <c r="J82" s="135"/>
      <c r="L82" s="7"/>
      <c r="M82" s="7"/>
      <c r="N82" s="7"/>
    </row>
    <row r="83" spans="1:14" x14ac:dyDescent="0.25">
      <c r="A83" s="7"/>
      <c r="B83" s="7"/>
      <c r="C83" s="53"/>
      <c r="D83" s="7"/>
      <c r="E83" s="7"/>
      <c r="F83" s="7"/>
      <c r="G83" s="7"/>
      <c r="H83" s="135"/>
      <c r="I83" s="135"/>
      <c r="J83" s="135"/>
      <c r="L83" s="7"/>
      <c r="M83" s="7"/>
      <c r="N83" s="7"/>
    </row>
    <row r="84" spans="1:14" x14ac:dyDescent="0.25">
      <c r="A84" s="7"/>
      <c r="B84" s="7"/>
      <c r="C84" s="53"/>
      <c r="D84" s="7"/>
      <c r="E84" s="7"/>
      <c r="F84" s="7"/>
      <c r="G84" s="7"/>
      <c r="H84" s="135"/>
      <c r="I84" s="135"/>
      <c r="J84" s="135"/>
      <c r="L84" s="7"/>
      <c r="M84" s="7"/>
      <c r="N84" s="7"/>
    </row>
    <row r="85" spans="1:14" x14ac:dyDescent="0.25">
      <c r="A85" s="7"/>
      <c r="B85" s="7"/>
      <c r="C85" s="53"/>
      <c r="D85" s="7"/>
      <c r="E85" s="7"/>
      <c r="F85" s="7"/>
      <c r="G85" s="7"/>
      <c r="H85" s="135"/>
      <c r="I85" s="135"/>
      <c r="J85" s="135"/>
      <c r="L85" s="7"/>
      <c r="M85" s="7"/>
      <c r="N85" s="7"/>
    </row>
    <row r="86" spans="1:14" x14ac:dyDescent="0.25">
      <c r="A86" s="7"/>
      <c r="B86" s="7"/>
      <c r="C86" s="53"/>
      <c r="D86" s="7"/>
      <c r="E86" s="7"/>
      <c r="F86" s="7"/>
      <c r="G86" s="7"/>
      <c r="H86" s="135"/>
      <c r="I86" s="135"/>
      <c r="J86" s="135"/>
      <c r="L86" s="7"/>
      <c r="M86" s="7"/>
      <c r="N86" s="7"/>
    </row>
    <row r="87" spans="1:14" x14ac:dyDescent="0.25">
      <c r="A87" s="7"/>
      <c r="B87" s="7"/>
      <c r="C87" s="53"/>
      <c r="D87" s="7"/>
      <c r="E87" s="7"/>
      <c r="F87" s="7"/>
      <c r="G87" s="7"/>
      <c r="H87" s="135"/>
      <c r="I87" s="135"/>
      <c r="J87" s="135"/>
      <c r="L87" s="7"/>
      <c r="M87" s="7"/>
      <c r="N87" s="7"/>
    </row>
    <row r="88" spans="1:14" x14ac:dyDescent="0.25">
      <c r="A88" s="7"/>
      <c r="B88" s="7"/>
      <c r="C88" s="53"/>
      <c r="D88" s="7"/>
      <c r="E88" s="7"/>
      <c r="F88" s="7"/>
      <c r="G88" s="7"/>
      <c r="H88" s="135"/>
      <c r="I88" s="135"/>
      <c r="J88" s="135"/>
      <c r="L88" s="7"/>
      <c r="M88" s="7"/>
      <c r="N88" s="7"/>
    </row>
    <row r="89" spans="1:14" x14ac:dyDescent="0.25">
      <c r="A89" s="7"/>
      <c r="B89" s="7"/>
      <c r="C89" s="53"/>
      <c r="D89" s="7"/>
      <c r="E89" s="7"/>
      <c r="F89" s="7"/>
      <c r="G89" s="7"/>
      <c r="H89" s="135"/>
      <c r="I89" s="135"/>
      <c r="J89" s="135"/>
      <c r="L89" s="7"/>
      <c r="M89" s="7"/>
      <c r="N89" s="7"/>
    </row>
    <row r="90" spans="1:14" x14ac:dyDescent="0.25">
      <c r="A90" s="7"/>
      <c r="B90" s="7"/>
      <c r="C90" s="53"/>
      <c r="D90" s="7"/>
      <c r="E90" s="7"/>
      <c r="F90" s="7"/>
      <c r="G90" s="7"/>
      <c r="H90" s="135"/>
      <c r="I90" s="135"/>
      <c r="J90" s="135"/>
      <c r="L90" s="7"/>
      <c r="M90" s="7"/>
      <c r="N90" s="7"/>
    </row>
    <row r="91" spans="1:14" x14ac:dyDescent="0.25">
      <c r="A91" s="7"/>
      <c r="B91" s="7"/>
      <c r="C91" s="53"/>
      <c r="D91" s="7"/>
      <c r="E91" s="7"/>
      <c r="F91" s="7"/>
      <c r="G91" s="7"/>
      <c r="H91" s="135"/>
      <c r="I91" s="135"/>
      <c r="J91" s="135"/>
      <c r="L91" s="7"/>
      <c r="M91" s="7"/>
      <c r="N91" s="7"/>
    </row>
    <row r="92" spans="1:14" x14ac:dyDescent="0.25">
      <c r="A92" s="7"/>
      <c r="B92" s="7"/>
      <c r="C92" s="53"/>
      <c r="D92" s="7"/>
      <c r="E92" s="7"/>
      <c r="F92" s="7"/>
      <c r="G92" s="7"/>
      <c r="H92" s="135"/>
      <c r="I92" s="135"/>
      <c r="J92" s="135"/>
      <c r="L92" s="7"/>
      <c r="M92" s="7"/>
      <c r="N92" s="7"/>
    </row>
    <row r="93" spans="1:14" x14ac:dyDescent="0.25">
      <c r="A93" s="7"/>
      <c r="B93" s="7"/>
      <c r="C93" s="53"/>
      <c r="D93" s="7"/>
      <c r="E93" s="7"/>
      <c r="F93" s="7"/>
      <c r="G93" s="7"/>
      <c r="H93" s="135"/>
      <c r="I93" s="135"/>
      <c r="J93" s="135"/>
      <c r="L93" s="7"/>
      <c r="M93" s="7"/>
      <c r="N93" s="7"/>
    </row>
    <row r="94" spans="1:14" x14ac:dyDescent="0.25">
      <c r="A94" s="7"/>
      <c r="B94" s="7"/>
      <c r="C94" s="53"/>
      <c r="D94" s="7"/>
      <c r="E94" s="7"/>
      <c r="F94" s="7"/>
      <c r="G94" s="7"/>
      <c r="H94" s="135"/>
      <c r="I94" s="135"/>
      <c r="J94" s="135"/>
      <c r="L94" s="7"/>
      <c r="M94" s="7"/>
      <c r="N94" s="7"/>
    </row>
    <row r="95" spans="1:14" x14ac:dyDescent="0.25">
      <c r="A95" s="7"/>
      <c r="B95" s="7"/>
      <c r="C95" s="53"/>
      <c r="D95" s="7"/>
      <c r="E95" s="7"/>
      <c r="F95" s="7"/>
      <c r="G95" s="7"/>
      <c r="H95" s="135"/>
      <c r="I95" s="135"/>
      <c r="J95" s="135"/>
      <c r="L95" s="7"/>
      <c r="M95" s="7"/>
      <c r="N95" s="7"/>
    </row>
    <row r="96" spans="1:14" x14ac:dyDescent="0.25">
      <c r="A96" s="7"/>
      <c r="B96" s="7"/>
      <c r="C96" s="53"/>
      <c r="D96" s="7"/>
      <c r="E96" s="7"/>
      <c r="F96" s="7"/>
      <c r="G96" s="7"/>
      <c r="H96" s="135"/>
      <c r="I96" s="135"/>
      <c r="J96" s="135"/>
      <c r="L96" s="7"/>
      <c r="M96" s="7"/>
      <c r="N96" s="7"/>
    </row>
    <row r="97" spans="1:14" x14ac:dyDescent="0.25">
      <c r="A97" s="7"/>
      <c r="B97" s="7"/>
      <c r="C97" s="53"/>
      <c r="D97" s="7"/>
      <c r="E97" s="7"/>
      <c r="F97" s="7"/>
      <c r="G97" s="7"/>
      <c r="H97" s="135"/>
      <c r="I97" s="135"/>
      <c r="J97" s="135"/>
      <c r="L97" s="7"/>
      <c r="M97" s="7"/>
      <c r="N97" s="7"/>
    </row>
    <row r="98" spans="1:14" x14ac:dyDescent="0.25">
      <c r="A98" s="7"/>
      <c r="B98" s="7"/>
      <c r="C98" s="53"/>
      <c r="D98" s="7"/>
      <c r="E98" s="7"/>
      <c r="F98" s="7"/>
      <c r="G98" s="7"/>
      <c r="H98" s="135"/>
      <c r="I98" s="135"/>
      <c r="J98" s="135"/>
      <c r="L98" s="7"/>
      <c r="M98" s="7"/>
      <c r="N98" s="7"/>
    </row>
    <row r="99" spans="1:14" x14ac:dyDescent="0.25">
      <c r="A99" s="7"/>
      <c r="B99" s="7"/>
      <c r="C99" s="53"/>
      <c r="D99" s="7"/>
      <c r="E99" s="7"/>
      <c r="F99" s="7"/>
      <c r="G99" s="7"/>
      <c r="H99" s="135"/>
      <c r="I99" s="135"/>
      <c r="J99" s="135"/>
      <c r="L99" s="7"/>
      <c r="M99" s="7"/>
      <c r="N99" s="7"/>
    </row>
    <row r="100" spans="1:14" x14ac:dyDescent="0.25">
      <c r="A100" s="7"/>
      <c r="B100" s="7"/>
      <c r="C100" s="53"/>
      <c r="D100" s="7"/>
      <c r="E100" s="7"/>
      <c r="F100" s="7"/>
      <c r="G100" s="7"/>
      <c r="H100" s="135"/>
      <c r="I100" s="135"/>
      <c r="J100" s="135"/>
      <c r="L100" s="7"/>
      <c r="M100" s="7"/>
      <c r="N100" s="7"/>
    </row>
    <row r="101" spans="1:14" x14ac:dyDescent="0.25">
      <c r="A101" s="7"/>
      <c r="B101" s="7"/>
      <c r="C101" s="53"/>
      <c r="D101" s="7"/>
      <c r="E101" s="7"/>
      <c r="F101" s="7"/>
      <c r="G101" s="7"/>
      <c r="H101" s="135"/>
      <c r="I101" s="135"/>
      <c r="J101" s="135"/>
      <c r="L101" s="7"/>
      <c r="M101" s="7"/>
      <c r="N101" s="7"/>
    </row>
    <row r="102" spans="1:14" x14ac:dyDescent="0.25">
      <c r="A102" s="7"/>
      <c r="B102" s="7"/>
      <c r="C102" s="53"/>
      <c r="D102" s="7"/>
      <c r="E102" s="7"/>
      <c r="F102" s="7"/>
      <c r="G102" s="7"/>
      <c r="H102" s="135"/>
      <c r="I102" s="135"/>
      <c r="J102" s="135"/>
      <c r="L102" s="7"/>
      <c r="M102" s="7"/>
      <c r="N102" s="7"/>
    </row>
    <row r="103" spans="1:14" x14ac:dyDescent="0.25">
      <c r="A103" s="7"/>
      <c r="B103" s="7"/>
      <c r="C103" s="53"/>
      <c r="D103" s="7"/>
      <c r="E103" s="7"/>
      <c r="F103" s="7"/>
      <c r="G103" s="7"/>
      <c r="H103" s="135"/>
      <c r="I103" s="135"/>
      <c r="J103" s="135"/>
      <c r="L103" s="7"/>
      <c r="M103" s="7"/>
      <c r="N103" s="7"/>
    </row>
    <row r="104" spans="1:14" x14ac:dyDescent="0.25">
      <c r="A104" s="7"/>
      <c r="B104" s="7"/>
      <c r="C104" s="53"/>
      <c r="D104" s="7"/>
      <c r="E104" s="7"/>
      <c r="F104" s="7"/>
      <c r="G104" s="7"/>
      <c r="H104" s="135"/>
      <c r="I104" s="135"/>
      <c r="J104" s="135"/>
      <c r="L104" s="7"/>
      <c r="M104" s="7"/>
      <c r="N104" s="7"/>
    </row>
    <row r="105" spans="1:14" x14ac:dyDescent="0.25">
      <c r="A105" s="7"/>
      <c r="B105" s="7"/>
      <c r="C105" s="53"/>
      <c r="D105" s="7"/>
      <c r="E105" s="7"/>
      <c r="F105" s="7"/>
      <c r="G105" s="7"/>
      <c r="H105" s="135"/>
      <c r="I105" s="135"/>
      <c r="J105" s="135"/>
      <c r="L105" s="7"/>
      <c r="M105" s="7"/>
      <c r="N105" s="7"/>
    </row>
    <row r="106" spans="1:14" x14ac:dyDescent="0.25">
      <c r="A106" s="7"/>
      <c r="B106" s="7"/>
      <c r="C106" s="53"/>
      <c r="D106" s="7"/>
      <c r="E106" s="7"/>
      <c r="F106" s="7"/>
      <c r="G106" s="7"/>
      <c r="H106" s="135"/>
      <c r="I106" s="135"/>
      <c r="J106" s="135"/>
      <c r="L106" s="7"/>
      <c r="M106" s="7"/>
      <c r="N106" s="7"/>
    </row>
    <row r="107" spans="1:14" x14ac:dyDescent="0.25">
      <c r="A107" s="7"/>
      <c r="B107" s="7"/>
      <c r="C107" s="53"/>
      <c r="D107" s="7"/>
      <c r="E107" s="7"/>
      <c r="F107" s="7"/>
      <c r="G107" s="7"/>
      <c r="H107" s="135"/>
      <c r="I107" s="135"/>
      <c r="J107" s="135"/>
      <c r="L107" s="7"/>
      <c r="M107" s="7"/>
      <c r="N107" s="7"/>
    </row>
    <row r="108" spans="1:14" x14ac:dyDescent="0.25">
      <c r="A108" s="7"/>
      <c r="B108" s="7"/>
      <c r="C108" s="53"/>
      <c r="D108" s="7"/>
      <c r="E108" s="7"/>
      <c r="F108" s="7"/>
      <c r="G108" s="7"/>
      <c r="H108" s="135"/>
      <c r="I108" s="135"/>
      <c r="J108" s="135"/>
      <c r="L108" s="7"/>
      <c r="M108" s="7"/>
      <c r="N108" s="7"/>
    </row>
    <row r="109" spans="1:14" x14ac:dyDescent="0.25">
      <c r="A109" s="7"/>
      <c r="B109" s="7"/>
      <c r="C109" s="53"/>
      <c r="D109" s="7"/>
      <c r="E109" s="7"/>
      <c r="F109" s="7"/>
      <c r="G109" s="7"/>
      <c r="H109" s="135"/>
      <c r="I109" s="135"/>
      <c r="J109" s="135"/>
      <c r="L109" s="7"/>
      <c r="M109" s="7"/>
      <c r="N109" s="7"/>
    </row>
    <row r="110" spans="1:14" x14ac:dyDescent="0.25">
      <c r="A110" s="7"/>
      <c r="B110" s="7"/>
      <c r="C110" s="53"/>
      <c r="D110" s="7"/>
      <c r="E110" s="7"/>
      <c r="F110" s="7"/>
      <c r="G110" s="7"/>
      <c r="H110" s="135"/>
      <c r="I110" s="135"/>
      <c r="J110" s="135"/>
      <c r="L110" s="7"/>
      <c r="M110" s="7"/>
      <c r="N110" s="7"/>
    </row>
    <row r="111" spans="1:14" x14ac:dyDescent="0.25">
      <c r="A111" s="7"/>
      <c r="B111" s="7"/>
      <c r="C111" s="53"/>
      <c r="D111" s="7"/>
      <c r="E111" s="7"/>
      <c r="F111" s="7"/>
      <c r="G111" s="7"/>
      <c r="H111" s="135"/>
      <c r="I111" s="135"/>
      <c r="J111" s="135"/>
      <c r="L111" s="7"/>
      <c r="M111" s="7"/>
      <c r="N111" s="7"/>
    </row>
    <row r="112" spans="1:14" x14ac:dyDescent="0.25">
      <c r="A112" s="7"/>
      <c r="B112" s="7"/>
      <c r="C112" s="53"/>
      <c r="D112" s="7"/>
      <c r="E112" s="7"/>
      <c r="F112" s="7"/>
      <c r="G112" s="7"/>
      <c r="H112" s="135"/>
      <c r="I112" s="135"/>
      <c r="J112" s="135"/>
      <c r="L112" s="7"/>
      <c r="M112" s="7"/>
      <c r="N112" s="7"/>
    </row>
    <row r="113" spans="1:14" x14ac:dyDescent="0.25">
      <c r="A113" s="7"/>
      <c r="B113" s="7"/>
      <c r="C113" s="53"/>
      <c r="D113" s="7"/>
      <c r="E113" s="7"/>
      <c r="F113" s="7"/>
      <c r="G113" s="7"/>
      <c r="H113" s="135"/>
      <c r="I113" s="135"/>
      <c r="J113" s="135"/>
      <c r="L113" s="7"/>
      <c r="M113" s="7"/>
      <c r="N113" s="7"/>
    </row>
    <row r="114" spans="1:14" x14ac:dyDescent="0.25">
      <c r="A114" s="7"/>
      <c r="B114" s="7"/>
      <c r="C114" s="53"/>
      <c r="D114" s="7"/>
      <c r="E114" s="7"/>
      <c r="F114" s="7"/>
      <c r="G114" s="7"/>
      <c r="H114" s="135"/>
      <c r="I114" s="135"/>
      <c r="J114" s="135"/>
      <c r="L114" s="7"/>
      <c r="M114" s="7"/>
      <c r="N114" s="7"/>
    </row>
    <row r="115" spans="1:14" x14ac:dyDescent="0.25">
      <c r="A115" s="7"/>
      <c r="B115" s="7"/>
      <c r="C115" s="53"/>
      <c r="D115" s="7"/>
      <c r="E115" s="7"/>
      <c r="F115" s="7"/>
      <c r="G115" s="7"/>
      <c r="H115" s="135"/>
      <c r="I115" s="135"/>
      <c r="J115" s="135"/>
      <c r="L115" s="7"/>
      <c r="M115" s="7"/>
      <c r="N115" s="7"/>
    </row>
    <row r="116" spans="1:14" x14ac:dyDescent="0.25">
      <c r="A116" s="7"/>
      <c r="B116" s="7"/>
      <c r="C116" s="53"/>
      <c r="D116" s="7"/>
      <c r="E116" s="7"/>
      <c r="F116" s="7"/>
      <c r="G116" s="7"/>
      <c r="H116" s="135"/>
      <c r="I116" s="135"/>
      <c r="J116" s="135"/>
      <c r="L116" s="7"/>
      <c r="M116" s="7"/>
      <c r="N116" s="7"/>
    </row>
    <row r="117" spans="1:14" x14ac:dyDescent="0.25">
      <c r="A117" s="7"/>
      <c r="B117" s="7"/>
      <c r="C117" s="53"/>
      <c r="D117" s="7"/>
      <c r="E117" s="7"/>
      <c r="F117" s="7"/>
      <c r="G117" s="7"/>
      <c r="H117" s="135"/>
      <c r="I117" s="135"/>
      <c r="J117" s="135"/>
      <c r="L117" s="7"/>
      <c r="M117" s="7"/>
      <c r="N117" s="7"/>
    </row>
    <row r="118" spans="1:14" x14ac:dyDescent="0.25">
      <c r="A118" s="7"/>
      <c r="B118" s="7"/>
      <c r="C118" s="53"/>
      <c r="D118" s="7"/>
      <c r="E118" s="7"/>
      <c r="F118" s="7"/>
      <c r="G118" s="7"/>
      <c r="H118" s="135"/>
      <c r="I118" s="135"/>
      <c r="J118" s="135"/>
      <c r="L118" s="7"/>
      <c r="M118" s="7"/>
      <c r="N118" s="7"/>
    </row>
    <row r="119" spans="1:14" x14ac:dyDescent="0.25">
      <c r="A119" s="7"/>
      <c r="B119" s="7"/>
      <c r="C119" s="53"/>
      <c r="D119" s="7"/>
      <c r="E119" s="7"/>
      <c r="F119" s="7"/>
      <c r="G119" s="7"/>
      <c r="H119" s="135"/>
      <c r="I119" s="135"/>
      <c r="J119" s="135"/>
      <c r="L119" s="7"/>
      <c r="M119" s="7"/>
      <c r="N119" s="7"/>
    </row>
    <row r="120" spans="1:14" x14ac:dyDescent="0.25">
      <c r="A120" s="7"/>
      <c r="B120" s="7"/>
      <c r="C120" s="53"/>
      <c r="D120" s="7"/>
      <c r="E120" s="7"/>
      <c r="F120" s="7"/>
      <c r="G120" s="7"/>
      <c r="H120" s="135"/>
      <c r="I120" s="135"/>
      <c r="J120" s="135"/>
      <c r="L120" s="7"/>
      <c r="M120" s="7"/>
      <c r="N120" s="7"/>
    </row>
    <row r="121" spans="1:14" x14ac:dyDescent="0.25">
      <c r="A121" s="7"/>
      <c r="B121" s="7"/>
      <c r="C121" s="53"/>
      <c r="D121" s="7"/>
      <c r="E121" s="7"/>
      <c r="F121" s="7"/>
      <c r="G121" s="7"/>
      <c r="H121" s="135"/>
      <c r="I121" s="135"/>
      <c r="J121" s="135"/>
      <c r="L121" s="7"/>
      <c r="M121" s="7"/>
      <c r="N121" s="7"/>
    </row>
    <row r="122" spans="1:14" x14ac:dyDescent="0.25">
      <c r="A122" s="7"/>
      <c r="B122" s="7"/>
      <c r="C122" s="53"/>
      <c r="D122" s="7"/>
      <c r="E122" s="7"/>
      <c r="F122" s="7"/>
      <c r="G122" s="7"/>
      <c r="H122" s="135"/>
      <c r="I122" s="135"/>
      <c r="J122" s="135"/>
      <c r="L122" s="7"/>
      <c r="M122" s="7"/>
      <c r="N122" s="7"/>
    </row>
    <row r="123" spans="1:14" x14ac:dyDescent="0.25">
      <c r="A123" s="7"/>
      <c r="B123" s="7"/>
      <c r="C123" s="53"/>
      <c r="D123" s="7"/>
      <c r="E123" s="7"/>
      <c r="F123" s="7"/>
      <c r="G123" s="7"/>
      <c r="H123" s="135"/>
      <c r="I123" s="135"/>
      <c r="J123" s="135"/>
      <c r="L123" s="7"/>
      <c r="M123" s="7"/>
      <c r="N123" s="7"/>
    </row>
    <row r="124" spans="1:14" x14ac:dyDescent="0.25">
      <c r="A124" s="7"/>
      <c r="B124" s="7"/>
      <c r="C124" s="53"/>
      <c r="D124" s="7"/>
      <c r="E124" s="7"/>
      <c r="F124" s="7"/>
      <c r="G124" s="7"/>
      <c r="H124" s="135"/>
      <c r="I124" s="135"/>
      <c r="J124" s="135"/>
      <c r="L124" s="7"/>
      <c r="M124" s="7"/>
      <c r="N124" s="7"/>
    </row>
    <row r="125" spans="1:14" x14ac:dyDescent="0.25">
      <c r="A125" s="7"/>
      <c r="B125" s="7"/>
      <c r="C125" s="53"/>
      <c r="D125" s="7"/>
      <c r="E125" s="7"/>
      <c r="F125" s="7"/>
      <c r="G125" s="7"/>
      <c r="H125" s="135"/>
      <c r="I125" s="135"/>
      <c r="J125" s="135"/>
      <c r="L125" s="7"/>
      <c r="M125" s="7"/>
      <c r="N125" s="7"/>
    </row>
    <row r="126" spans="1:14" x14ac:dyDescent="0.25">
      <c r="A126" s="7"/>
      <c r="B126" s="7"/>
      <c r="C126" s="53"/>
      <c r="D126" s="7"/>
      <c r="E126" s="7"/>
      <c r="F126" s="7"/>
      <c r="G126" s="7"/>
      <c r="H126" s="135"/>
      <c r="I126" s="135"/>
      <c r="J126" s="135"/>
      <c r="L126" s="7"/>
      <c r="M126" s="7"/>
      <c r="N126" s="7"/>
    </row>
    <row r="127" spans="1:14" x14ac:dyDescent="0.25">
      <c r="A127" s="7"/>
      <c r="B127" s="7"/>
      <c r="C127" s="53"/>
      <c r="D127" s="7"/>
      <c r="E127" s="7"/>
      <c r="F127" s="7"/>
      <c r="G127" s="7"/>
      <c r="H127" s="135"/>
      <c r="I127" s="135"/>
      <c r="J127" s="135"/>
      <c r="L127" s="7"/>
      <c r="M127" s="7"/>
      <c r="N127" s="7"/>
    </row>
    <row r="128" spans="1:14" x14ac:dyDescent="0.25">
      <c r="A128" s="7"/>
      <c r="B128" s="7"/>
      <c r="C128" s="53"/>
      <c r="D128" s="7"/>
      <c r="E128" s="7"/>
      <c r="F128" s="7"/>
      <c r="G128" s="7"/>
      <c r="H128" s="135"/>
      <c r="I128" s="135"/>
      <c r="J128" s="135"/>
      <c r="L128" s="7"/>
      <c r="M128" s="7"/>
      <c r="N128" s="7"/>
    </row>
    <row r="129" spans="1:14" x14ac:dyDescent="0.25">
      <c r="A129" s="7"/>
      <c r="B129" s="7"/>
      <c r="C129" s="53"/>
      <c r="D129" s="7"/>
      <c r="E129" s="7"/>
      <c r="F129" s="7"/>
      <c r="G129" s="7"/>
      <c r="H129" s="135"/>
      <c r="I129" s="135"/>
      <c r="J129" s="135"/>
      <c r="L129" s="7"/>
      <c r="M129" s="7"/>
      <c r="N129" s="7"/>
    </row>
    <row r="130" spans="1:14" x14ac:dyDescent="0.25">
      <c r="A130" s="7"/>
      <c r="B130" s="7"/>
      <c r="C130" s="53"/>
      <c r="D130" s="7"/>
      <c r="E130" s="7"/>
      <c r="F130" s="7"/>
      <c r="G130" s="7"/>
      <c r="H130" s="135"/>
      <c r="I130" s="135"/>
      <c r="J130" s="135"/>
      <c r="L130" s="7"/>
      <c r="M130" s="7"/>
      <c r="N130" s="7"/>
    </row>
    <row r="131" spans="1:14" x14ac:dyDescent="0.25">
      <c r="A131" s="7"/>
      <c r="B131" s="7"/>
      <c r="C131" s="53"/>
      <c r="D131" s="7"/>
      <c r="E131" s="7"/>
      <c r="F131" s="7"/>
      <c r="G131" s="7"/>
      <c r="H131" s="135"/>
      <c r="I131" s="135"/>
      <c r="J131" s="135"/>
      <c r="L131" s="7"/>
      <c r="M131" s="7"/>
      <c r="N131" s="7"/>
    </row>
    <row r="132" spans="1:14" x14ac:dyDescent="0.25">
      <c r="A132" s="7"/>
      <c r="B132" s="7"/>
      <c r="C132" s="53"/>
      <c r="D132" s="7"/>
      <c r="E132" s="7"/>
      <c r="F132" s="7"/>
      <c r="G132" s="7"/>
      <c r="H132" s="135"/>
      <c r="I132" s="135"/>
      <c r="J132" s="135"/>
      <c r="L132" s="7"/>
      <c r="M132" s="7"/>
      <c r="N132" s="7"/>
    </row>
    <row r="133" spans="1:14" x14ac:dyDescent="0.25">
      <c r="A133" s="7"/>
      <c r="B133" s="7"/>
      <c r="C133" s="53"/>
      <c r="D133" s="7"/>
      <c r="E133" s="7"/>
      <c r="F133" s="7"/>
      <c r="G133" s="7"/>
      <c r="H133" s="135"/>
      <c r="I133" s="135"/>
      <c r="J133" s="135"/>
      <c r="L133" s="7"/>
      <c r="M133" s="7"/>
      <c r="N133" s="7"/>
    </row>
    <row r="134" spans="1:14" x14ac:dyDescent="0.25">
      <c r="A134" s="7"/>
      <c r="B134" s="7"/>
      <c r="C134" s="53"/>
      <c r="D134" s="7"/>
      <c r="E134" s="7"/>
      <c r="F134" s="7"/>
      <c r="G134" s="7"/>
      <c r="H134" s="135"/>
      <c r="I134" s="135"/>
      <c r="J134" s="135"/>
      <c r="L134" s="7"/>
      <c r="M134" s="7"/>
      <c r="N134" s="7"/>
    </row>
    <row r="135" spans="1:14" x14ac:dyDescent="0.25">
      <c r="A135" s="7"/>
      <c r="B135" s="7"/>
      <c r="C135" s="53"/>
      <c r="D135" s="7"/>
      <c r="E135" s="7"/>
      <c r="F135" s="7"/>
      <c r="G135" s="7"/>
      <c r="H135" s="135"/>
      <c r="I135" s="135"/>
      <c r="J135" s="135"/>
      <c r="L135" s="7"/>
      <c r="M135" s="7"/>
      <c r="N135" s="7"/>
    </row>
    <row r="136" spans="1:14" x14ac:dyDescent="0.25">
      <c r="A136" s="7"/>
      <c r="B136" s="7"/>
      <c r="C136" s="53"/>
      <c r="D136" s="7"/>
      <c r="E136" s="7"/>
      <c r="F136" s="7"/>
      <c r="G136" s="7"/>
      <c r="H136" s="135"/>
      <c r="I136" s="135"/>
      <c r="J136" s="135"/>
      <c r="L136" s="7"/>
      <c r="M136" s="7"/>
      <c r="N136" s="7"/>
    </row>
    <row r="137" spans="1:14" x14ac:dyDescent="0.25">
      <c r="A137" s="7"/>
      <c r="B137" s="7"/>
      <c r="C137" s="53"/>
      <c r="D137" s="7"/>
      <c r="E137" s="7"/>
      <c r="F137" s="7"/>
      <c r="G137" s="7"/>
      <c r="H137" s="135"/>
      <c r="I137" s="135"/>
      <c r="J137" s="135"/>
      <c r="L137" s="7"/>
      <c r="M137" s="7"/>
      <c r="N137" s="7"/>
    </row>
    <row r="138" spans="1:14" x14ac:dyDescent="0.25">
      <c r="A138" s="7"/>
      <c r="B138" s="7"/>
      <c r="C138" s="53"/>
      <c r="D138" s="7"/>
      <c r="E138" s="7"/>
      <c r="F138" s="7"/>
      <c r="G138" s="7"/>
      <c r="H138" s="135"/>
      <c r="I138" s="135"/>
      <c r="J138" s="135"/>
      <c r="L138" s="7"/>
      <c r="M138" s="7"/>
      <c r="N138" s="7"/>
    </row>
    <row r="139" spans="1:14" x14ac:dyDescent="0.25">
      <c r="A139" s="7"/>
      <c r="B139" s="7"/>
      <c r="C139" s="53"/>
      <c r="D139" s="7"/>
      <c r="E139" s="7"/>
      <c r="F139" s="7"/>
      <c r="G139" s="7"/>
      <c r="H139" s="135"/>
      <c r="I139" s="135"/>
      <c r="J139" s="135"/>
      <c r="L139" s="7"/>
      <c r="M139" s="7"/>
      <c r="N139" s="7"/>
    </row>
    <row r="140" spans="1:14" x14ac:dyDescent="0.25">
      <c r="A140" s="7"/>
      <c r="B140" s="7"/>
      <c r="C140" s="53"/>
      <c r="D140" s="7"/>
      <c r="E140" s="7"/>
      <c r="F140" s="7"/>
      <c r="G140" s="7"/>
      <c r="H140" s="135"/>
      <c r="I140" s="135"/>
      <c r="J140" s="135"/>
      <c r="L140" s="7"/>
      <c r="M140" s="7"/>
      <c r="N140" s="7"/>
    </row>
    <row r="141" spans="1:14" x14ac:dyDescent="0.25">
      <c r="A141" s="7"/>
      <c r="B141" s="7"/>
      <c r="C141" s="53"/>
      <c r="D141" s="7"/>
      <c r="E141" s="7"/>
      <c r="F141" s="7"/>
      <c r="G141" s="7"/>
      <c r="H141" s="135"/>
      <c r="I141" s="135"/>
      <c r="J141" s="135"/>
      <c r="L141" s="7"/>
      <c r="M141" s="7"/>
      <c r="N141" s="7"/>
    </row>
    <row r="142" spans="1:14" x14ac:dyDescent="0.25">
      <c r="A142" s="7"/>
      <c r="B142" s="7"/>
      <c r="C142" s="53"/>
      <c r="D142" s="7"/>
      <c r="E142" s="7"/>
      <c r="F142" s="7"/>
      <c r="G142" s="7"/>
      <c r="H142" s="135"/>
      <c r="I142" s="135"/>
      <c r="J142" s="135"/>
      <c r="L142" s="7"/>
      <c r="M142" s="7"/>
      <c r="N142" s="7"/>
    </row>
    <row r="143" spans="1:14" x14ac:dyDescent="0.25">
      <c r="A143" s="7"/>
      <c r="B143" s="7"/>
      <c r="C143" s="53"/>
      <c r="D143" s="7"/>
      <c r="E143" s="7"/>
      <c r="F143" s="7"/>
      <c r="G143" s="7"/>
      <c r="H143" s="135"/>
      <c r="I143" s="135"/>
      <c r="J143" s="135"/>
      <c r="L143" s="7"/>
      <c r="M143" s="7"/>
      <c r="N143" s="7"/>
    </row>
    <row r="144" spans="1:14" x14ac:dyDescent="0.25">
      <c r="A144" s="7"/>
      <c r="B144" s="7"/>
      <c r="C144" s="53"/>
      <c r="D144" s="7"/>
      <c r="E144" s="7"/>
      <c r="F144" s="7"/>
      <c r="G144" s="7"/>
      <c r="H144" s="135"/>
      <c r="I144" s="135"/>
      <c r="J144" s="135"/>
      <c r="L144" s="7"/>
      <c r="M144" s="7"/>
      <c r="N144" s="7"/>
    </row>
    <row r="145" spans="1:14" x14ac:dyDescent="0.25">
      <c r="A145" s="7"/>
      <c r="B145" s="7"/>
      <c r="C145" s="53"/>
      <c r="D145" s="7"/>
      <c r="E145" s="7"/>
      <c r="F145" s="7"/>
      <c r="G145" s="7"/>
      <c r="H145" s="135"/>
      <c r="I145" s="135"/>
      <c r="J145" s="135"/>
      <c r="L145" s="7"/>
      <c r="M145" s="7"/>
      <c r="N145" s="7"/>
    </row>
    <row r="146" spans="1:14" x14ac:dyDescent="0.25">
      <c r="A146" s="7"/>
      <c r="B146" s="7"/>
      <c r="C146" s="53"/>
      <c r="D146" s="7"/>
      <c r="E146" s="7"/>
      <c r="F146" s="7"/>
      <c r="G146" s="7"/>
      <c r="H146" s="135"/>
      <c r="I146" s="135"/>
      <c r="J146" s="135"/>
      <c r="L146" s="7"/>
      <c r="M146" s="7"/>
      <c r="N146" s="7"/>
    </row>
    <row r="147" spans="1:14" x14ac:dyDescent="0.25">
      <c r="A147" s="7"/>
      <c r="B147" s="7"/>
      <c r="C147" s="53"/>
      <c r="D147" s="7"/>
      <c r="E147" s="7"/>
      <c r="F147" s="7"/>
      <c r="G147" s="7"/>
      <c r="H147" s="135"/>
      <c r="I147" s="135"/>
      <c r="J147" s="135"/>
      <c r="L147" s="7"/>
      <c r="M147" s="7"/>
      <c r="N147" s="7"/>
    </row>
    <row r="148" spans="1:14" x14ac:dyDescent="0.25">
      <c r="A148" s="7"/>
      <c r="B148" s="7"/>
      <c r="C148" s="53"/>
      <c r="D148" s="7"/>
      <c r="E148" s="7"/>
      <c r="F148" s="7"/>
      <c r="G148" s="7"/>
      <c r="H148" s="135"/>
      <c r="I148" s="135"/>
      <c r="J148" s="135"/>
      <c r="L148" s="7"/>
      <c r="M148" s="7"/>
      <c r="N148" s="7"/>
    </row>
    <row r="149" spans="1:14" x14ac:dyDescent="0.25">
      <c r="A149" s="7"/>
      <c r="B149" s="7"/>
      <c r="C149" s="53"/>
      <c r="D149" s="7"/>
      <c r="E149" s="7"/>
      <c r="F149" s="7"/>
      <c r="G149" s="7"/>
      <c r="H149" s="135"/>
      <c r="I149" s="135"/>
      <c r="J149" s="135"/>
      <c r="L149" s="7"/>
      <c r="M149" s="7"/>
      <c r="N149" s="7"/>
    </row>
    <row r="150" spans="1:14" x14ac:dyDescent="0.25">
      <c r="A150" s="7"/>
      <c r="B150" s="7"/>
      <c r="C150" s="53"/>
      <c r="D150" s="7"/>
      <c r="E150" s="7"/>
      <c r="F150" s="7"/>
      <c r="G150" s="7"/>
      <c r="H150" s="135"/>
      <c r="I150" s="135"/>
      <c r="J150" s="135"/>
      <c r="L150" s="7"/>
      <c r="M150" s="7"/>
      <c r="N150" s="7"/>
    </row>
    <row r="151" spans="1:14" x14ac:dyDescent="0.25">
      <c r="A151" s="7"/>
      <c r="B151" s="7"/>
      <c r="C151" s="53"/>
      <c r="D151" s="7"/>
      <c r="E151" s="7"/>
      <c r="F151" s="7"/>
      <c r="G151" s="7"/>
      <c r="H151" s="135"/>
      <c r="I151" s="135"/>
      <c r="J151" s="135"/>
      <c r="L151" s="7"/>
      <c r="M151" s="7"/>
      <c r="N151" s="7"/>
    </row>
    <row r="152" spans="1:14" x14ac:dyDescent="0.25">
      <c r="A152" s="7"/>
      <c r="B152" s="7"/>
      <c r="C152" s="53"/>
      <c r="D152" s="7"/>
      <c r="E152" s="7"/>
      <c r="F152" s="7"/>
      <c r="G152" s="7"/>
      <c r="H152" s="135"/>
      <c r="I152" s="135"/>
      <c r="J152" s="135"/>
      <c r="L152" s="7"/>
      <c r="M152" s="7"/>
      <c r="N152" s="7"/>
    </row>
    <row r="153" spans="1:14" x14ac:dyDescent="0.25">
      <c r="A153" s="7"/>
      <c r="B153" s="7"/>
      <c r="C153" s="53"/>
      <c r="D153" s="7"/>
      <c r="E153" s="7"/>
      <c r="F153" s="7"/>
      <c r="G153" s="7"/>
      <c r="H153" s="135"/>
      <c r="I153" s="135"/>
      <c r="J153" s="135"/>
      <c r="L153" s="7"/>
      <c r="M153" s="7"/>
      <c r="N153" s="7"/>
    </row>
    <row r="154" spans="1:14" x14ac:dyDescent="0.25">
      <c r="C154" s="54"/>
    </row>
    <row r="155" spans="1:14" x14ac:dyDescent="0.25">
      <c r="C155" s="54"/>
    </row>
    <row r="156" spans="1:14" x14ac:dyDescent="0.25">
      <c r="C156" s="54"/>
    </row>
    <row r="157" spans="1:14" x14ac:dyDescent="0.25">
      <c r="C157" s="54"/>
    </row>
    <row r="158" spans="1:14" x14ac:dyDescent="0.25">
      <c r="C158" s="54"/>
    </row>
    <row r="159" spans="1:14" x14ac:dyDescent="0.25">
      <c r="C159" s="54"/>
    </row>
    <row r="160" spans="1:14" x14ac:dyDescent="0.25">
      <c r="C160" s="54"/>
    </row>
    <row r="161" spans="3:3" x14ac:dyDescent="0.25">
      <c r="C161" s="54"/>
    </row>
    <row r="162" spans="3:3" x14ac:dyDescent="0.25">
      <c r="C162" s="54"/>
    </row>
    <row r="163" spans="3:3" x14ac:dyDescent="0.25">
      <c r="C163" s="54"/>
    </row>
    <row r="164" spans="3:3" x14ac:dyDescent="0.25">
      <c r="C164" s="54"/>
    </row>
    <row r="165" spans="3:3" x14ac:dyDescent="0.25">
      <c r="C165" s="54"/>
    </row>
    <row r="166" spans="3:3" x14ac:dyDescent="0.25">
      <c r="C166" s="54"/>
    </row>
    <row r="167" spans="3:3" x14ac:dyDescent="0.25">
      <c r="C167" s="54"/>
    </row>
    <row r="168" spans="3:3" x14ac:dyDescent="0.25">
      <c r="C168" s="54"/>
    </row>
    <row r="169" spans="3:3" x14ac:dyDescent="0.25">
      <c r="C169" s="54"/>
    </row>
    <row r="170" spans="3:3" x14ac:dyDescent="0.25">
      <c r="C170" s="54"/>
    </row>
    <row r="171" spans="3:3" x14ac:dyDescent="0.25">
      <c r="C171" s="54"/>
    </row>
    <row r="172" spans="3:3" x14ac:dyDescent="0.25">
      <c r="C172" s="54"/>
    </row>
    <row r="173" spans="3:3" x14ac:dyDescent="0.25">
      <c r="C173" s="54"/>
    </row>
    <row r="174" spans="3:3" x14ac:dyDescent="0.25">
      <c r="C174" s="54"/>
    </row>
    <row r="175" spans="3:3" x14ac:dyDescent="0.25">
      <c r="C175" s="54"/>
    </row>
    <row r="176" spans="3:3" x14ac:dyDescent="0.25">
      <c r="C176" s="54"/>
    </row>
    <row r="177" spans="3:3" x14ac:dyDescent="0.25">
      <c r="C177" s="54"/>
    </row>
    <row r="178" spans="3:3" x14ac:dyDescent="0.25">
      <c r="C178" s="54"/>
    </row>
    <row r="179" spans="3:3" x14ac:dyDescent="0.25">
      <c r="C179" s="54"/>
    </row>
    <row r="180" spans="3:3" x14ac:dyDescent="0.25">
      <c r="C180" s="54"/>
    </row>
    <row r="181" spans="3:3" x14ac:dyDescent="0.25">
      <c r="C181" s="54"/>
    </row>
    <row r="182" spans="3:3" x14ac:dyDescent="0.25">
      <c r="C182" s="54"/>
    </row>
    <row r="183" spans="3:3" x14ac:dyDescent="0.25">
      <c r="C183" s="54"/>
    </row>
    <row r="184" spans="3:3" x14ac:dyDescent="0.25">
      <c r="C184" s="54"/>
    </row>
    <row r="185" spans="3:3" x14ac:dyDescent="0.25">
      <c r="C185" s="54"/>
    </row>
    <row r="186" spans="3:3" x14ac:dyDescent="0.25">
      <c r="C186" s="54"/>
    </row>
    <row r="187" spans="3:3" x14ac:dyDescent="0.25">
      <c r="C187" s="54"/>
    </row>
    <row r="188" spans="3:3" x14ac:dyDescent="0.25">
      <c r="C188" s="54"/>
    </row>
    <row r="189" spans="3:3" x14ac:dyDescent="0.25">
      <c r="C189" s="54"/>
    </row>
    <row r="190" spans="3:3" x14ac:dyDescent="0.25">
      <c r="C190" s="54"/>
    </row>
    <row r="191" spans="3:3" x14ac:dyDescent="0.25">
      <c r="C191" s="54"/>
    </row>
    <row r="192" spans="3:3" x14ac:dyDescent="0.25">
      <c r="C192" s="54"/>
    </row>
    <row r="193" spans="3:3" x14ac:dyDescent="0.25">
      <c r="C193" s="54"/>
    </row>
    <row r="194" spans="3:3" x14ac:dyDescent="0.25">
      <c r="C194" s="54"/>
    </row>
    <row r="195" spans="3:3" x14ac:dyDescent="0.25">
      <c r="C195" s="54"/>
    </row>
    <row r="196" spans="3:3" x14ac:dyDescent="0.25">
      <c r="C196" s="54"/>
    </row>
    <row r="197" spans="3:3" x14ac:dyDescent="0.25">
      <c r="C197" s="54"/>
    </row>
    <row r="198" spans="3:3" x14ac:dyDescent="0.25">
      <c r="C198" s="54"/>
    </row>
    <row r="199" spans="3:3" x14ac:dyDescent="0.25">
      <c r="C199" s="54"/>
    </row>
    <row r="200" spans="3:3" x14ac:dyDescent="0.25">
      <c r="C200" s="54"/>
    </row>
    <row r="201" spans="3:3" x14ac:dyDescent="0.25">
      <c r="C201" s="54"/>
    </row>
    <row r="202" spans="3:3" x14ac:dyDescent="0.25">
      <c r="C202" s="54"/>
    </row>
    <row r="203" spans="3:3" x14ac:dyDescent="0.25">
      <c r="C203" s="54"/>
    </row>
    <row r="204" spans="3:3" x14ac:dyDescent="0.25">
      <c r="C204" s="54"/>
    </row>
    <row r="205" spans="3:3" x14ac:dyDescent="0.25">
      <c r="C205" s="54"/>
    </row>
    <row r="206" spans="3:3" x14ac:dyDescent="0.25">
      <c r="C206" s="54"/>
    </row>
    <row r="207" spans="3:3" x14ac:dyDescent="0.25">
      <c r="C207" s="54"/>
    </row>
    <row r="208" spans="3:3" x14ac:dyDescent="0.25">
      <c r="C208" s="54"/>
    </row>
    <row r="209" spans="3:3" x14ac:dyDescent="0.25">
      <c r="C209" s="54"/>
    </row>
    <row r="210" spans="3:3" x14ac:dyDescent="0.25">
      <c r="C210" s="54"/>
    </row>
    <row r="211" spans="3:3" x14ac:dyDescent="0.25">
      <c r="C211" s="54"/>
    </row>
    <row r="212" spans="3:3" x14ac:dyDescent="0.25">
      <c r="C212" s="54"/>
    </row>
    <row r="213" spans="3:3" x14ac:dyDescent="0.25">
      <c r="C213" s="54"/>
    </row>
    <row r="214" spans="3:3" x14ac:dyDescent="0.25">
      <c r="C214" s="54"/>
    </row>
    <row r="215" spans="3:3" x14ac:dyDescent="0.25">
      <c r="C215" s="54"/>
    </row>
    <row r="216" spans="3:3" x14ac:dyDescent="0.25">
      <c r="C216" s="54"/>
    </row>
    <row r="217" spans="3:3" x14ac:dyDescent="0.25">
      <c r="C217" s="54"/>
    </row>
    <row r="218" spans="3:3" x14ac:dyDescent="0.25">
      <c r="C218" s="54"/>
    </row>
    <row r="219" spans="3:3" x14ac:dyDescent="0.25">
      <c r="C219" s="54"/>
    </row>
    <row r="220" spans="3:3" x14ac:dyDescent="0.25">
      <c r="C220" s="54"/>
    </row>
    <row r="221" spans="3:3" x14ac:dyDescent="0.25">
      <c r="C221" s="54"/>
    </row>
    <row r="222" spans="3:3" x14ac:dyDescent="0.25">
      <c r="C222" s="54"/>
    </row>
    <row r="223" spans="3:3" x14ac:dyDescent="0.25">
      <c r="C223" s="54"/>
    </row>
    <row r="224" spans="3:3" x14ac:dyDescent="0.25">
      <c r="C224" s="54"/>
    </row>
    <row r="225" spans="3:3" x14ac:dyDescent="0.25">
      <c r="C225" s="54"/>
    </row>
    <row r="226" spans="3:3" x14ac:dyDescent="0.25">
      <c r="C226" s="54"/>
    </row>
    <row r="227" spans="3:3" x14ac:dyDescent="0.25">
      <c r="C227" s="54"/>
    </row>
    <row r="228" spans="3:3" x14ac:dyDescent="0.25">
      <c r="C228" s="54"/>
    </row>
    <row r="229" spans="3:3" x14ac:dyDescent="0.25">
      <c r="C229" s="54"/>
    </row>
    <row r="230" spans="3:3" x14ac:dyDescent="0.25">
      <c r="C230" s="54"/>
    </row>
    <row r="231" spans="3:3" x14ac:dyDescent="0.25">
      <c r="C231" s="54"/>
    </row>
    <row r="232" spans="3:3" x14ac:dyDescent="0.25">
      <c r="C232" s="54"/>
    </row>
    <row r="233" spans="3:3" x14ac:dyDescent="0.25">
      <c r="C233" s="54"/>
    </row>
    <row r="234" spans="3:3" x14ac:dyDescent="0.25">
      <c r="C234" s="54"/>
    </row>
    <row r="235" spans="3:3" x14ac:dyDescent="0.25">
      <c r="C235" s="54"/>
    </row>
    <row r="236" spans="3:3" x14ac:dyDescent="0.25">
      <c r="C236" s="54"/>
    </row>
    <row r="237" spans="3:3" x14ac:dyDescent="0.25">
      <c r="C237" s="54"/>
    </row>
    <row r="238" spans="3:3" x14ac:dyDescent="0.25">
      <c r="C238" s="54"/>
    </row>
    <row r="239" spans="3:3" x14ac:dyDescent="0.25">
      <c r="C239" s="54"/>
    </row>
    <row r="240" spans="3:3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</sheetData>
  <mergeCells count="38">
    <mergeCell ref="B41:O41"/>
    <mergeCell ref="B34:O34"/>
    <mergeCell ref="B28:O28"/>
    <mergeCell ref="E21:F21"/>
    <mergeCell ref="B37:O37"/>
    <mergeCell ref="B23:O23"/>
    <mergeCell ref="B31:O31"/>
    <mergeCell ref="I21:J21"/>
    <mergeCell ref="C20:C22"/>
    <mergeCell ref="O21:O22"/>
    <mergeCell ref="B20:B22"/>
    <mergeCell ref="D20:D22"/>
    <mergeCell ref="G21:G22"/>
    <mergeCell ref="E20:G20"/>
    <mergeCell ref="H20:H22"/>
    <mergeCell ref="B11:O11"/>
    <mergeCell ref="B12:O12"/>
    <mergeCell ref="B1:O1"/>
    <mergeCell ref="B2:O2"/>
    <mergeCell ref="B3:O3"/>
    <mergeCell ref="B4:O4"/>
    <mergeCell ref="B5:O5"/>
    <mergeCell ref="B6:O6"/>
    <mergeCell ref="B7:O7"/>
    <mergeCell ref="B8:O8"/>
    <mergeCell ref="B9:O9"/>
    <mergeCell ref="B10:O10"/>
    <mergeCell ref="B13:O13"/>
    <mergeCell ref="L20:L22"/>
    <mergeCell ref="M20:O20"/>
    <mergeCell ref="M21:N21"/>
    <mergeCell ref="I20:K20"/>
    <mergeCell ref="K21:K22"/>
    <mergeCell ref="B14:O14"/>
    <mergeCell ref="A18:O18"/>
    <mergeCell ref="A20:A22"/>
    <mergeCell ref="B15:O15"/>
    <mergeCell ref="B16:O16"/>
  </mergeCells>
  <pageMargins left="0.59055118110236227" right="0.39370078740157483" top="0.74803149606299213" bottom="0.78740157480314965" header="0.31496062992125984" footer="0.31496062992125984"/>
  <pageSetup paperSize="9" scale="55" fitToHeight="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17"/>
  <sheetViews>
    <sheetView showZeros="0" topLeftCell="A55" workbookViewId="0">
      <selection activeCell="B5" sqref="B5:O6"/>
    </sheetView>
  </sheetViews>
  <sheetFormatPr defaultRowHeight="15" x14ac:dyDescent="0.25"/>
  <cols>
    <col min="1" max="1" width="5" style="2" customWidth="1"/>
    <col min="2" max="2" width="43.42578125" style="2" customWidth="1"/>
    <col min="3" max="3" width="6.7109375" style="4" customWidth="1"/>
    <col min="4" max="11" width="10" style="2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1:17" x14ac:dyDescent="0.25">
      <c r="B1" s="581" t="s">
        <v>350</v>
      </c>
      <c r="C1" s="581"/>
      <c r="D1" s="581"/>
      <c r="E1" s="581"/>
      <c r="F1" s="581"/>
      <c r="G1" s="581"/>
      <c r="H1" s="581"/>
      <c r="I1" s="581"/>
      <c r="J1" s="581"/>
      <c r="K1" s="581"/>
      <c r="L1" s="581"/>
      <c r="M1" s="581"/>
      <c r="N1" s="581"/>
      <c r="O1" s="581"/>
    </row>
    <row r="2" spans="1:17" x14ac:dyDescent="0.25">
      <c r="B2" s="581" t="s">
        <v>436</v>
      </c>
      <c r="C2" s="581"/>
      <c r="D2" s="581"/>
      <c r="E2" s="581"/>
      <c r="F2" s="581"/>
      <c r="G2" s="581"/>
      <c r="H2" s="581"/>
      <c r="I2" s="581"/>
      <c r="J2" s="581"/>
      <c r="K2" s="581"/>
      <c r="L2" s="581"/>
      <c r="M2" s="581"/>
      <c r="N2" s="581"/>
      <c r="O2" s="581"/>
    </row>
    <row r="3" spans="1:17" x14ac:dyDescent="0.25">
      <c r="B3" s="581" t="s">
        <v>455</v>
      </c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</row>
    <row r="4" spans="1:17" x14ac:dyDescent="0.25">
      <c r="B4" s="581" t="s">
        <v>369</v>
      </c>
      <c r="C4" s="581"/>
      <c r="D4" s="581"/>
      <c r="E4" s="581"/>
      <c r="F4" s="581"/>
      <c r="G4" s="581"/>
      <c r="H4" s="581"/>
      <c r="I4" s="581"/>
      <c r="J4" s="581"/>
      <c r="K4" s="581"/>
      <c r="L4" s="581"/>
      <c r="M4" s="581"/>
      <c r="N4" s="581"/>
      <c r="O4" s="581"/>
    </row>
    <row r="5" spans="1:17" s="396" customFormat="1" ht="15" customHeight="1" x14ac:dyDescent="0.25">
      <c r="B5" s="490" t="s">
        <v>459</v>
      </c>
      <c r="C5" s="490"/>
      <c r="D5" s="490"/>
      <c r="E5" s="490"/>
      <c r="F5" s="490"/>
      <c r="G5" s="490"/>
      <c r="H5" s="490"/>
      <c r="I5" s="490"/>
      <c r="J5" s="490"/>
      <c r="K5" s="490"/>
      <c r="L5" s="490"/>
      <c r="M5" s="490"/>
      <c r="N5" s="490"/>
      <c r="O5" s="490"/>
    </row>
    <row r="6" spans="1:17" s="396" customFormat="1" x14ac:dyDescent="0.25">
      <c r="B6" s="490" t="s">
        <v>466</v>
      </c>
      <c r="C6" s="490"/>
      <c r="D6" s="490"/>
      <c r="E6" s="490"/>
      <c r="F6" s="490"/>
      <c r="G6" s="490"/>
      <c r="H6" s="490"/>
      <c r="I6" s="490"/>
      <c r="J6" s="490"/>
      <c r="K6" s="490"/>
      <c r="L6" s="490"/>
      <c r="M6" s="490"/>
      <c r="N6" s="490"/>
      <c r="O6" s="490"/>
    </row>
    <row r="7" spans="1:17" x14ac:dyDescent="0.25">
      <c r="E7" s="4"/>
      <c r="F7" s="4"/>
      <c r="G7" s="4"/>
      <c r="H7" s="4"/>
      <c r="I7" s="4"/>
      <c r="J7" s="4"/>
      <c r="K7" s="4"/>
      <c r="L7" s="4"/>
      <c r="M7" s="4"/>
      <c r="N7" s="4"/>
    </row>
    <row r="8" spans="1:17" ht="44.25" customHeight="1" x14ac:dyDescent="0.25">
      <c r="A8" s="512" t="s">
        <v>445</v>
      </c>
      <c r="B8" s="512"/>
      <c r="C8" s="512"/>
      <c r="D8" s="512"/>
      <c r="E8" s="512"/>
      <c r="F8" s="512"/>
      <c r="G8" s="512"/>
      <c r="H8" s="512"/>
      <c r="I8" s="512"/>
      <c r="J8" s="512"/>
      <c r="K8" s="512"/>
      <c r="L8" s="512"/>
      <c r="M8" s="512"/>
      <c r="N8" s="512"/>
      <c r="O8" s="512"/>
    </row>
    <row r="9" spans="1:17" ht="18.75" customHeight="1" x14ac:dyDescent="0.25">
      <c r="A9" s="59"/>
      <c r="B9" s="59"/>
      <c r="C9" s="59"/>
      <c r="D9" s="96"/>
      <c r="E9" s="96"/>
      <c r="F9" s="96"/>
      <c r="G9" s="96"/>
      <c r="H9" s="96"/>
      <c r="I9" s="96"/>
      <c r="J9" s="96"/>
      <c r="K9" s="96"/>
      <c r="L9" s="96"/>
      <c r="M9" s="96"/>
      <c r="N9" s="96"/>
      <c r="O9" s="5" t="s">
        <v>446</v>
      </c>
    </row>
    <row r="10" spans="1:17" x14ac:dyDescent="0.25">
      <c r="A10" s="572" t="s">
        <v>5</v>
      </c>
      <c r="B10" s="506" t="s">
        <v>372</v>
      </c>
      <c r="C10" s="506" t="s">
        <v>54</v>
      </c>
      <c r="D10" s="501" t="s">
        <v>358</v>
      </c>
      <c r="E10" s="529" t="s">
        <v>196</v>
      </c>
      <c r="F10" s="529"/>
      <c r="G10" s="529"/>
      <c r="H10" s="515" t="s">
        <v>360</v>
      </c>
      <c r="I10" s="528" t="s">
        <v>196</v>
      </c>
      <c r="J10" s="528"/>
      <c r="K10" s="528"/>
      <c r="L10" s="494" t="s">
        <v>0</v>
      </c>
      <c r="M10" s="494" t="s">
        <v>196</v>
      </c>
      <c r="N10" s="494"/>
      <c r="O10" s="494"/>
    </row>
    <row r="11" spans="1:17" x14ac:dyDescent="0.25">
      <c r="A11" s="572"/>
      <c r="B11" s="506"/>
      <c r="C11" s="506"/>
      <c r="D11" s="501"/>
      <c r="E11" s="529" t="s">
        <v>1</v>
      </c>
      <c r="F11" s="529"/>
      <c r="G11" s="501" t="s">
        <v>2</v>
      </c>
      <c r="H11" s="515"/>
      <c r="I11" s="528" t="s">
        <v>1</v>
      </c>
      <c r="J11" s="528"/>
      <c r="K11" s="515" t="s">
        <v>2</v>
      </c>
      <c r="L11" s="494"/>
      <c r="M11" s="494" t="s">
        <v>1</v>
      </c>
      <c r="N11" s="494"/>
      <c r="O11" s="506" t="s">
        <v>2</v>
      </c>
    </row>
    <row r="12" spans="1:17" ht="29.25" customHeight="1" x14ac:dyDescent="0.25">
      <c r="A12" s="572"/>
      <c r="B12" s="506"/>
      <c r="C12" s="506"/>
      <c r="D12" s="501"/>
      <c r="E12" s="143" t="s">
        <v>3</v>
      </c>
      <c r="F12" s="142" t="s">
        <v>4</v>
      </c>
      <c r="G12" s="501"/>
      <c r="H12" s="515"/>
      <c r="I12" s="144" t="s">
        <v>3</v>
      </c>
      <c r="J12" s="139" t="s">
        <v>4</v>
      </c>
      <c r="K12" s="515"/>
      <c r="L12" s="494"/>
      <c r="M12" s="140" t="s">
        <v>3</v>
      </c>
      <c r="N12" s="138" t="s">
        <v>4</v>
      </c>
      <c r="O12" s="506"/>
    </row>
    <row r="13" spans="1:17" ht="15.75" customHeight="1" x14ac:dyDescent="0.25">
      <c r="A13" s="6" t="s">
        <v>72</v>
      </c>
      <c r="B13" s="565" t="s">
        <v>6</v>
      </c>
      <c r="C13" s="565"/>
      <c r="D13" s="565"/>
      <c r="E13" s="565"/>
      <c r="F13" s="565"/>
      <c r="G13" s="565"/>
      <c r="H13" s="565"/>
      <c r="I13" s="565"/>
      <c r="J13" s="565"/>
      <c r="K13" s="565"/>
      <c r="L13" s="565"/>
      <c r="M13" s="565"/>
      <c r="N13" s="565"/>
      <c r="O13" s="565"/>
    </row>
    <row r="14" spans="1:17" ht="15" customHeight="1" x14ac:dyDescent="0.25">
      <c r="A14" s="6" t="s">
        <v>183</v>
      </c>
      <c r="B14" s="30" t="s">
        <v>20</v>
      </c>
      <c r="C14" s="16" t="s">
        <v>22</v>
      </c>
      <c r="D14" s="359">
        <f t="shared" ref="D14:D23" si="0">E14+G14</f>
        <v>19.899999999999999</v>
      </c>
      <c r="E14" s="359">
        <f>E15</f>
        <v>19.899999999999999</v>
      </c>
      <c r="F14" s="359">
        <f t="shared" ref="F14:K14" si="1">F15</f>
        <v>0</v>
      </c>
      <c r="G14" s="359">
        <f t="shared" si="1"/>
        <v>0</v>
      </c>
      <c r="H14" s="360">
        <f t="shared" si="1"/>
        <v>0</v>
      </c>
      <c r="I14" s="360">
        <f t="shared" si="1"/>
        <v>0</v>
      </c>
      <c r="J14" s="360">
        <f t="shared" si="1"/>
        <v>0</v>
      </c>
      <c r="K14" s="360">
        <f t="shared" si="1"/>
        <v>0</v>
      </c>
      <c r="L14" s="13">
        <f>L15</f>
        <v>19.899999999999999</v>
      </c>
      <c r="M14" s="13">
        <f>M15</f>
        <v>19.899999999999999</v>
      </c>
      <c r="N14" s="13">
        <f t="shared" ref="N14:O14" si="2">N15</f>
        <v>0</v>
      </c>
      <c r="O14" s="13">
        <f t="shared" si="2"/>
        <v>0</v>
      </c>
      <c r="P14" s="71" t="s">
        <v>325</v>
      </c>
      <c r="Q14" s="72">
        <f>L17+L19</f>
        <v>371.2</v>
      </c>
    </row>
    <row r="15" spans="1:17" s="99" customFormat="1" ht="15" customHeight="1" x14ac:dyDescent="0.25">
      <c r="A15" s="365"/>
      <c r="B15" s="366" t="s">
        <v>230</v>
      </c>
      <c r="C15" s="16" t="s">
        <v>22</v>
      </c>
      <c r="D15" s="361">
        <f t="shared" si="0"/>
        <v>19.899999999999999</v>
      </c>
      <c r="E15" s="361">
        <v>19.899999999999999</v>
      </c>
      <c r="F15" s="361"/>
      <c r="G15" s="361"/>
      <c r="H15" s="362">
        <f>I15+K15</f>
        <v>0</v>
      </c>
      <c r="I15" s="362"/>
      <c r="J15" s="362"/>
      <c r="K15" s="362"/>
      <c r="L15" s="13">
        <f>M15+O15</f>
        <v>19.899999999999999</v>
      </c>
      <c r="M15" s="13">
        <f t="shared" ref="M15:O15" si="3">E15+I15</f>
        <v>19.899999999999999</v>
      </c>
      <c r="N15" s="13">
        <f t="shared" si="3"/>
        <v>0</v>
      </c>
      <c r="O15" s="13">
        <f t="shared" si="3"/>
        <v>0</v>
      </c>
      <c r="P15" s="71" t="s">
        <v>326</v>
      </c>
      <c r="Q15" s="72"/>
    </row>
    <row r="16" spans="1:17" ht="15" customHeight="1" x14ac:dyDescent="0.25">
      <c r="A16" s="159" t="s">
        <v>73</v>
      </c>
      <c r="B16" s="30" t="s">
        <v>18</v>
      </c>
      <c r="C16" s="82" t="s">
        <v>9</v>
      </c>
      <c r="D16" s="9">
        <f t="shared" si="0"/>
        <v>0.3</v>
      </c>
      <c r="E16" s="9">
        <f>E17</f>
        <v>0.3</v>
      </c>
      <c r="F16" s="9">
        <f>F17</f>
        <v>0</v>
      </c>
      <c r="G16" s="9">
        <f>G17</f>
        <v>0</v>
      </c>
      <c r="H16" s="10">
        <f t="shared" ref="H16:O16" si="4">H17</f>
        <v>0</v>
      </c>
      <c r="I16" s="10">
        <f t="shared" si="4"/>
        <v>0</v>
      </c>
      <c r="J16" s="10">
        <f t="shared" si="4"/>
        <v>0</v>
      </c>
      <c r="K16" s="10">
        <f t="shared" si="4"/>
        <v>0</v>
      </c>
      <c r="L16" s="12">
        <f t="shared" si="4"/>
        <v>0.3</v>
      </c>
      <c r="M16" s="12">
        <f t="shared" si="4"/>
        <v>0.3</v>
      </c>
      <c r="N16" s="12">
        <f t="shared" si="4"/>
        <v>0</v>
      </c>
      <c r="O16" s="12">
        <f t="shared" si="4"/>
        <v>0</v>
      </c>
      <c r="P16" s="71" t="s">
        <v>327</v>
      </c>
      <c r="Q16" s="72"/>
    </row>
    <row r="17" spans="1:17" s="38" customFormat="1" ht="15" customHeight="1" x14ac:dyDescent="0.25">
      <c r="A17" s="367"/>
      <c r="B17" s="364" t="s">
        <v>231</v>
      </c>
      <c r="C17" s="83" t="s">
        <v>9</v>
      </c>
      <c r="D17" s="97">
        <f t="shared" si="0"/>
        <v>0.3</v>
      </c>
      <c r="E17" s="97">
        <v>0.3</v>
      </c>
      <c r="F17" s="97"/>
      <c r="G17" s="97"/>
      <c r="H17" s="11">
        <f>I17+K17</f>
        <v>0</v>
      </c>
      <c r="I17" s="11"/>
      <c r="J17" s="11"/>
      <c r="K17" s="11"/>
      <c r="L17" s="13">
        <f>M17+O17</f>
        <v>0.3</v>
      </c>
      <c r="M17" s="13">
        <f>E17+I17</f>
        <v>0.3</v>
      </c>
      <c r="N17" s="13">
        <f>F17+J17</f>
        <v>0</v>
      </c>
      <c r="O17" s="13">
        <f>G17+K17</f>
        <v>0</v>
      </c>
      <c r="P17" s="71" t="s">
        <v>328</v>
      </c>
      <c r="Q17" s="72">
        <f>N16+N26</f>
        <v>0</v>
      </c>
    </row>
    <row r="18" spans="1:17" ht="15" customHeight="1" x14ac:dyDescent="0.25">
      <c r="A18" s="6" t="s">
        <v>74</v>
      </c>
      <c r="B18" s="265" t="s">
        <v>26</v>
      </c>
      <c r="C18" s="31" t="s">
        <v>9</v>
      </c>
      <c r="D18" s="17">
        <f>E18+G18</f>
        <v>370.9</v>
      </c>
      <c r="E18" s="17">
        <f>E19</f>
        <v>0</v>
      </c>
      <c r="F18" s="17">
        <f>F19</f>
        <v>0</v>
      </c>
      <c r="G18" s="17">
        <f>G19</f>
        <v>370.9</v>
      </c>
      <c r="H18" s="11">
        <f t="shared" ref="H18:O18" si="5">H19</f>
        <v>0</v>
      </c>
      <c r="I18" s="11">
        <f t="shared" si="5"/>
        <v>0</v>
      </c>
      <c r="J18" s="11">
        <f t="shared" si="5"/>
        <v>0</v>
      </c>
      <c r="K18" s="11">
        <f t="shared" si="5"/>
        <v>0</v>
      </c>
      <c r="L18" s="13">
        <f t="shared" si="5"/>
        <v>370.9</v>
      </c>
      <c r="M18" s="13">
        <f t="shared" si="5"/>
        <v>0</v>
      </c>
      <c r="N18" s="13">
        <f t="shared" si="5"/>
        <v>0</v>
      </c>
      <c r="O18" s="13">
        <f t="shared" si="5"/>
        <v>370.9</v>
      </c>
      <c r="P18" s="71" t="s">
        <v>331</v>
      </c>
      <c r="Q18" s="72">
        <f>L27</f>
        <v>0.6</v>
      </c>
    </row>
    <row r="19" spans="1:17" s="38" customFormat="1" ht="15" customHeight="1" x14ac:dyDescent="0.25">
      <c r="A19" s="267"/>
      <c r="B19" s="368" t="s">
        <v>230</v>
      </c>
      <c r="C19" s="376" t="s">
        <v>9</v>
      </c>
      <c r="D19" s="97">
        <f>E19+G19</f>
        <v>370.9</v>
      </c>
      <c r="E19" s="97"/>
      <c r="F19" s="97"/>
      <c r="G19" s="97">
        <v>370.9</v>
      </c>
      <c r="H19" s="11">
        <f>I19+K19</f>
        <v>0</v>
      </c>
      <c r="I19" s="11"/>
      <c r="J19" s="11"/>
      <c r="K19" s="11"/>
      <c r="L19" s="13">
        <f>M19+O19</f>
        <v>370.9</v>
      </c>
      <c r="M19" s="13">
        <f>E19+I19</f>
        <v>0</v>
      </c>
      <c r="N19" s="13">
        <f>F19+J19</f>
        <v>0</v>
      </c>
      <c r="O19" s="13">
        <f>G19+K19</f>
        <v>370.9</v>
      </c>
      <c r="P19" s="71" t="s">
        <v>329</v>
      </c>
      <c r="Q19" s="72">
        <f>L15+L29</f>
        <v>19.899999999999999</v>
      </c>
    </row>
    <row r="20" spans="1:17" ht="15" customHeight="1" x14ac:dyDescent="0.25">
      <c r="A20" s="55" t="s">
        <v>75</v>
      </c>
      <c r="B20" s="373" t="s">
        <v>232</v>
      </c>
      <c r="C20" s="79"/>
      <c r="D20" s="293">
        <f t="shared" si="0"/>
        <v>391.09999999999997</v>
      </c>
      <c r="E20" s="24">
        <f t="shared" ref="E20:H20" si="6">E22+E23</f>
        <v>20.2</v>
      </c>
      <c r="F20" s="24">
        <f t="shared" si="6"/>
        <v>0</v>
      </c>
      <c r="G20" s="24">
        <f t="shared" si="6"/>
        <v>370.9</v>
      </c>
      <c r="H20" s="25">
        <f t="shared" si="6"/>
        <v>0</v>
      </c>
      <c r="I20" s="25">
        <f t="shared" ref="I20:K20" si="7">I22+I23</f>
        <v>0</v>
      </c>
      <c r="J20" s="25">
        <f t="shared" si="7"/>
        <v>0</v>
      </c>
      <c r="K20" s="25">
        <f t="shared" si="7"/>
        <v>0</v>
      </c>
      <c r="L20" s="22">
        <f t="shared" ref="L20:O20" si="8">L22+L23</f>
        <v>391.09999999999997</v>
      </c>
      <c r="M20" s="22">
        <f t="shared" si="8"/>
        <v>20.2</v>
      </c>
      <c r="N20" s="22">
        <f t="shared" si="8"/>
        <v>0</v>
      </c>
      <c r="O20" s="22">
        <f t="shared" si="8"/>
        <v>370.9</v>
      </c>
      <c r="P20" s="71" t="s">
        <v>330</v>
      </c>
      <c r="Q20" s="72">
        <f>L36+L37</f>
        <v>115.60000000000001</v>
      </c>
    </row>
    <row r="21" spans="1:17" ht="15" customHeight="1" x14ac:dyDescent="0.25">
      <c r="A21" s="100"/>
      <c r="B21" s="103" t="s">
        <v>196</v>
      </c>
      <c r="C21" s="377"/>
      <c r="D21" s="293"/>
      <c r="E21" s="24"/>
      <c r="F21" s="24"/>
      <c r="G21" s="24"/>
      <c r="H21" s="25"/>
      <c r="I21" s="25"/>
      <c r="J21" s="25"/>
      <c r="K21" s="25"/>
      <c r="L21" s="22"/>
      <c r="M21" s="22"/>
      <c r="N21" s="22"/>
      <c r="O21" s="22"/>
      <c r="P21" s="71" t="s">
        <v>332</v>
      </c>
      <c r="Q21" s="72">
        <f>N29</f>
        <v>0</v>
      </c>
    </row>
    <row r="22" spans="1:17" s="38" customFormat="1" ht="15" customHeight="1" x14ac:dyDescent="0.2">
      <c r="A22" s="370"/>
      <c r="B22" s="369" t="s">
        <v>8</v>
      </c>
      <c r="C22" s="377"/>
      <c r="D22" s="375">
        <f t="shared" si="0"/>
        <v>390.79999999999995</v>
      </c>
      <c r="E22" s="97">
        <f>E15+E19</f>
        <v>19.899999999999999</v>
      </c>
      <c r="F22" s="97">
        <f t="shared" ref="F22:G22" si="9">F15+F19</f>
        <v>0</v>
      </c>
      <c r="G22" s="97">
        <f t="shared" si="9"/>
        <v>370.9</v>
      </c>
      <c r="H22" s="101">
        <f>H15+H19</f>
        <v>0</v>
      </c>
      <c r="I22" s="101">
        <f>I15+I19</f>
        <v>0</v>
      </c>
      <c r="J22" s="101">
        <f t="shared" ref="J22:K22" si="10">J15+J19</f>
        <v>0</v>
      </c>
      <c r="K22" s="101">
        <f t="shared" si="10"/>
        <v>0</v>
      </c>
      <c r="L22" s="102">
        <f>L15+L19</f>
        <v>390.79999999999995</v>
      </c>
      <c r="M22" s="102">
        <f>M15+M19</f>
        <v>19.899999999999999</v>
      </c>
      <c r="N22" s="102">
        <f t="shared" ref="N22:O22" si="11">N15+N19</f>
        <v>0</v>
      </c>
      <c r="O22" s="102">
        <f t="shared" si="11"/>
        <v>370.9</v>
      </c>
      <c r="P22" s="71" t="s">
        <v>333</v>
      </c>
      <c r="Q22" s="72">
        <f>L44+L46+L48+L50+L52+L54+L56+L58+L60</f>
        <v>5.0999999999999996</v>
      </c>
    </row>
    <row r="23" spans="1:17" s="38" customFormat="1" ht="15.75" customHeight="1" x14ac:dyDescent="0.2">
      <c r="A23" s="371"/>
      <c r="B23" s="374" t="s">
        <v>235</v>
      </c>
      <c r="C23" s="204"/>
      <c r="D23" s="375">
        <f t="shared" si="0"/>
        <v>0.3</v>
      </c>
      <c r="E23" s="97">
        <f>E17</f>
        <v>0.3</v>
      </c>
      <c r="F23" s="97">
        <f t="shared" ref="F23:G23" si="12">F17</f>
        <v>0</v>
      </c>
      <c r="G23" s="97">
        <f t="shared" si="12"/>
        <v>0</v>
      </c>
      <c r="H23" s="101">
        <f>H17</f>
        <v>0</v>
      </c>
      <c r="I23" s="101">
        <f>I17</f>
        <v>0</v>
      </c>
      <c r="J23" s="101">
        <f t="shared" ref="J23:K23" si="13">J17</f>
        <v>0</v>
      </c>
      <c r="K23" s="101">
        <f t="shared" si="13"/>
        <v>0</v>
      </c>
      <c r="L23" s="102">
        <f>L17</f>
        <v>0.3</v>
      </c>
      <c r="M23" s="102">
        <f>M17</f>
        <v>0.3</v>
      </c>
      <c r="N23" s="102">
        <f t="shared" ref="N23:O23" si="14">N17</f>
        <v>0</v>
      </c>
      <c r="O23" s="102">
        <f t="shared" si="14"/>
        <v>0</v>
      </c>
      <c r="P23" s="71" t="s">
        <v>334</v>
      </c>
      <c r="Q23" s="72">
        <f>L65</f>
        <v>1.6</v>
      </c>
    </row>
    <row r="24" spans="1:17" ht="18.75" customHeight="1" x14ac:dyDescent="0.25">
      <c r="A24" s="20" t="s">
        <v>76</v>
      </c>
      <c r="B24" s="567" t="s">
        <v>59</v>
      </c>
      <c r="C24" s="580"/>
      <c r="D24" s="502"/>
      <c r="E24" s="502"/>
      <c r="F24" s="502"/>
      <c r="G24" s="502"/>
      <c r="H24" s="502"/>
      <c r="I24" s="502"/>
      <c r="J24" s="502"/>
      <c r="K24" s="502"/>
      <c r="L24" s="502"/>
      <c r="M24" s="502"/>
      <c r="N24" s="502"/>
      <c r="O24" s="502"/>
      <c r="P24" s="76" t="s">
        <v>173</v>
      </c>
      <c r="Q24" s="77">
        <f>SUM(Q14:Q23)</f>
        <v>514</v>
      </c>
    </row>
    <row r="25" spans="1:17" ht="15" customHeight="1" x14ac:dyDescent="0.25">
      <c r="A25" s="6" t="s">
        <v>77</v>
      </c>
      <c r="B25" s="30" t="s">
        <v>20</v>
      </c>
      <c r="C25" s="31"/>
      <c r="D25" s="17">
        <f t="shared" ref="D25:D27" si="15">E25+G25</f>
        <v>0.6</v>
      </c>
      <c r="E25" s="17">
        <f>E26+E28</f>
        <v>0.6</v>
      </c>
      <c r="F25" s="17">
        <f>F26+F28</f>
        <v>0</v>
      </c>
      <c r="G25" s="17">
        <f>+G26+G28</f>
        <v>0</v>
      </c>
      <c r="H25" s="11">
        <f t="shared" ref="H25" si="16">I25+K25</f>
        <v>0</v>
      </c>
      <c r="I25" s="11">
        <f>I26+I28</f>
        <v>0</v>
      </c>
      <c r="J25" s="11">
        <f>J26+J28</f>
        <v>0</v>
      </c>
      <c r="K25" s="11">
        <f>+K26+K28</f>
        <v>0</v>
      </c>
      <c r="L25" s="13">
        <f>L26+L28</f>
        <v>0.6</v>
      </c>
      <c r="M25" s="13">
        <f>M26+M28</f>
        <v>0.6</v>
      </c>
      <c r="N25" s="13">
        <f t="shared" ref="N25:O25" si="17">N26+N28</f>
        <v>0</v>
      </c>
      <c r="O25" s="13">
        <f t="shared" si="17"/>
        <v>0</v>
      </c>
    </row>
    <row r="26" spans="1:17" ht="15" customHeight="1" x14ac:dyDescent="0.25">
      <c r="A26" s="20"/>
      <c r="B26" s="81"/>
      <c r="C26" s="31" t="s">
        <v>31</v>
      </c>
      <c r="D26" s="17">
        <f t="shared" si="15"/>
        <v>0.6</v>
      </c>
      <c r="E26" s="17">
        <f>E27</f>
        <v>0.6</v>
      </c>
      <c r="F26" s="17">
        <f>F27</f>
        <v>0</v>
      </c>
      <c r="G26" s="17">
        <f>G27</f>
        <v>0</v>
      </c>
      <c r="H26" s="11">
        <f t="shared" ref="H26:H29" si="18">I26+K26</f>
        <v>0</v>
      </c>
      <c r="I26" s="11"/>
      <c r="J26" s="11"/>
      <c r="K26" s="11"/>
      <c r="L26" s="13">
        <f t="shared" ref="L26:L29" si="19">M26+O26</f>
        <v>0.6</v>
      </c>
      <c r="M26" s="13">
        <f>M27</f>
        <v>0.6</v>
      </c>
      <c r="N26" s="13">
        <f t="shared" ref="N26:O26" si="20">N27</f>
        <v>0</v>
      </c>
      <c r="O26" s="13">
        <f t="shared" si="20"/>
        <v>0</v>
      </c>
    </row>
    <row r="27" spans="1:17" s="38" customFormat="1" ht="15" customHeight="1" x14ac:dyDescent="0.25">
      <c r="A27" s="365"/>
      <c r="B27" s="366" t="s">
        <v>450</v>
      </c>
      <c r="C27" s="83" t="s">
        <v>31</v>
      </c>
      <c r="D27" s="17">
        <f t="shared" si="15"/>
        <v>0.6</v>
      </c>
      <c r="E27" s="97">
        <v>0.6</v>
      </c>
      <c r="F27" s="97"/>
      <c r="G27" s="97"/>
      <c r="H27" s="11">
        <f t="shared" si="18"/>
        <v>0</v>
      </c>
      <c r="I27" s="11"/>
      <c r="J27" s="11"/>
      <c r="K27" s="11"/>
      <c r="L27" s="13">
        <f t="shared" si="19"/>
        <v>0.6</v>
      </c>
      <c r="M27" s="13">
        <f t="shared" ref="M27:M29" si="21">E27+I27</f>
        <v>0.6</v>
      </c>
      <c r="N27" s="13">
        <f t="shared" ref="N27:N29" si="22">F27+J27</f>
        <v>0</v>
      </c>
      <c r="O27" s="13">
        <f t="shared" ref="O27:O29" si="23">G27+K27</f>
        <v>0</v>
      </c>
    </row>
    <row r="28" spans="1:17" ht="15" customHeight="1" x14ac:dyDescent="0.25">
      <c r="A28" s="20"/>
      <c r="B28" s="81"/>
      <c r="C28" s="31" t="s">
        <v>22</v>
      </c>
      <c r="D28" s="17">
        <f>E28+G28</f>
        <v>0</v>
      </c>
      <c r="E28" s="17">
        <f t="shared" ref="E28:J28" si="24">E29</f>
        <v>0</v>
      </c>
      <c r="F28" s="17">
        <f t="shared" si="24"/>
        <v>0</v>
      </c>
      <c r="G28" s="17">
        <f t="shared" si="24"/>
        <v>0</v>
      </c>
      <c r="H28" s="11">
        <f t="shared" si="24"/>
        <v>0</v>
      </c>
      <c r="I28" s="11">
        <f t="shared" si="24"/>
        <v>0</v>
      </c>
      <c r="J28" s="11">
        <f t="shared" si="24"/>
        <v>0</v>
      </c>
      <c r="K28" s="11"/>
      <c r="L28" s="13">
        <f t="shared" si="19"/>
        <v>0</v>
      </c>
      <c r="M28" s="13">
        <f t="shared" si="21"/>
        <v>0</v>
      </c>
      <c r="N28" s="13">
        <f t="shared" si="22"/>
        <v>0</v>
      </c>
      <c r="O28" s="13">
        <f t="shared" si="23"/>
        <v>0</v>
      </c>
    </row>
    <row r="29" spans="1:17" s="38" customFormat="1" ht="15" hidden="1" customHeight="1" x14ac:dyDescent="0.25">
      <c r="A29" s="363"/>
      <c r="B29" s="364" t="s">
        <v>230</v>
      </c>
      <c r="C29" s="376" t="s">
        <v>22</v>
      </c>
      <c r="D29" s="17">
        <f>E29+G29</f>
        <v>0</v>
      </c>
      <c r="E29" s="97"/>
      <c r="F29" s="97"/>
      <c r="G29" s="97"/>
      <c r="H29" s="11">
        <f t="shared" si="18"/>
        <v>0</v>
      </c>
      <c r="I29" s="11"/>
      <c r="J29" s="11"/>
      <c r="K29" s="11"/>
      <c r="L29" s="13">
        <f t="shared" si="19"/>
        <v>0</v>
      </c>
      <c r="M29" s="13">
        <f t="shared" si="21"/>
        <v>0</v>
      </c>
      <c r="N29" s="13">
        <f t="shared" si="22"/>
        <v>0</v>
      </c>
      <c r="O29" s="13">
        <f t="shared" si="23"/>
        <v>0</v>
      </c>
    </row>
    <row r="30" spans="1:17" ht="15" customHeight="1" x14ac:dyDescent="0.25">
      <c r="A30" s="55" t="s">
        <v>78</v>
      </c>
      <c r="B30" s="378" t="s">
        <v>234</v>
      </c>
      <c r="C30" s="79"/>
      <c r="D30" s="293">
        <f>E30+G30</f>
        <v>0.6</v>
      </c>
      <c r="E30" s="24">
        <f>E32+E33</f>
        <v>0.6</v>
      </c>
      <c r="F30" s="24">
        <f t="shared" ref="F30:G30" si="25">F32+F33</f>
        <v>0</v>
      </c>
      <c r="G30" s="24">
        <f t="shared" si="25"/>
        <v>0</v>
      </c>
      <c r="H30" s="25">
        <f>I30+K30</f>
        <v>0</v>
      </c>
      <c r="I30" s="25">
        <f>I32+I33</f>
        <v>0</v>
      </c>
      <c r="J30" s="25">
        <f t="shared" ref="J30:K30" si="26">J32+J33</f>
        <v>0</v>
      </c>
      <c r="K30" s="25">
        <f t="shared" si="26"/>
        <v>0</v>
      </c>
      <c r="L30" s="22">
        <f>L32+L33</f>
        <v>0.6</v>
      </c>
      <c r="M30" s="22">
        <f t="shared" ref="M30:O30" si="27">M32+M33</f>
        <v>0.6</v>
      </c>
      <c r="N30" s="22">
        <f t="shared" si="27"/>
        <v>0</v>
      </c>
      <c r="O30" s="22">
        <f t="shared" si="27"/>
        <v>0</v>
      </c>
    </row>
    <row r="31" spans="1:17" ht="15" customHeight="1" x14ac:dyDescent="0.25">
      <c r="A31" s="100"/>
      <c r="B31" s="379" t="s">
        <v>196</v>
      </c>
      <c r="C31" s="377"/>
      <c r="D31" s="293"/>
      <c r="E31" s="24"/>
      <c r="F31" s="24"/>
      <c r="G31" s="24"/>
      <c r="H31" s="25"/>
      <c r="I31" s="25"/>
      <c r="J31" s="25"/>
      <c r="K31" s="25"/>
      <c r="L31" s="22"/>
      <c r="M31" s="22"/>
      <c r="N31" s="22"/>
      <c r="O31" s="22"/>
    </row>
    <row r="32" spans="1:17" s="38" customFormat="1" ht="15" hidden="1" customHeight="1" x14ac:dyDescent="0.2">
      <c r="A32" s="370"/>
      <c r="B32" s="380" t="s">
        <v>8</v>
      </c>
      <c r="C32" s="377"/>
      <c r="D32" s="375">
        <f>E32+G32</f>
        <v>0</v>
      </c>
      <c r="E32" s="97">
        <f>E29</f>
        <v>0</v>
      </c>
      <c r="F32" s="97">
        <f t="shared" ref="F32:G32" si="28">F29</f>
        <v>0</v>
      </c>
      <c r="G32" s="97">
        <f t="shared" si="28"/>
        <v>0</v>
      </c>
      <c r="H32" s="101">
        <f>I32+K32</f>
        <v>0</v>
      </c>
      <c r="I32" s="101">
        <f>I29</f>
        <v>0</v>
      </c>
      <c r="J32" s="101">
        <f t="shared" ref="J32:K32" si="29">J29</f>
        <v>0</v>
      </c>
      <c r="K32" s="101">
        <f t="shared" si="29"/>
        <v>0</v>
      </c>
      <c r="L32" s="102">
        <f>L29</f>
        <v>0</v>
      </c>
      <c r="M32" s="102">
        <f t="shared" ref="M32:O32" si="30">M29</f>
        <v>0</v>
      </c>
      <c r="N32" s="102">
        <f t="shared" si="30"/>
        <v>0</v>
      </c>
      <c r="O32" s="102">
        <f t="shared" si="30"/>
        <v>0</v>
      </c>
    </row>
    <row r="33" spans="1:15" s="38" customFormat="1" ht="15" customHeight="1" x14ac:dyDescent="0.2">
      <c r="A33" s="371"/>
      <c r="B33" s="381" t="s">
        <v>233</v>
      </c>
      <c r="C33" s="204"/>
      <c r="D33" s="375">
        <f>E33+G33</f>
        <v>0.6</v>
      </c>
      <c r="E33" s="97">
        <f t="shared" ref="E33:O33" si="31">E27</f>
        <v>0.6</v>
      </c>
      <c r="F33" s="97">
        <f t="shared" si="31"/>
        <v>0</v>
      </c>
      <c r="G33" s="97">
        <f t="shared" si="31"/>
        <v>0</v>
      </c>
      <c r="H33" s="101">
        <f t="shared" si="31"/>
        <v>0</v>
      </c>
      <c r="I33" s="101">
        <f t="shared" si="31"/>
        <v>0</v>
      </c>
      <c r="J33" s="101">
        <f t="shared" si="31"/>
        <v>0</v>
      </c>
      <c r="K33" s="101">
        <f t="shared" si="31"/>
        <v>0</v>
      </c>
      <c r="L33" s="102">
        <f t="shared" si="31"/>
        <v>0.6</v>
      </c>
      <c r="M33" s="102">
        <f t="shared" si="31"/>
        <v>0.6</v>
      </c>
      <c r="N33" s="102">
        <f t="shared" si="31"/>
        <v>0</v>
      </c>
      <c r="O33" s="102">
        <f t="shared" si="31"/>
        <v>0</v>
      </c>
    </row>
    <row r="34" spans="1:15" ht="18" customHeight="1" x14ac:dyDescent="0.25">
      <c r="A34" s="20" t="s">
        <v>79</v>
      </c>
      <c r="B34" s="567" t="s">
        <v>63</v>
      </c>
      <c r="C34" s="580"/>
      <c r="D34" s="502"/>
      <c r="E34" s="502"/>
      <c r="F34" s="502"/>
      <c r="G34" s="502"/>
      <c r="H34" s="502"/>
      <c r="I34" s="502"/>
      <c r="J34" s="502"/>
      <c r="K34" s="502"/>
      <c r="L34" s="502"/>
      <c r="M34" s="502"/>
      <c r="N34" s="502"/>
      <c r="O34" s="502"/>
    </row>
    <row r="35" spans="1:15" ht="15" customHeight="1" x14ac:dyDescent="0.25">
      <c r="A35" s="6" t="s">
        <v>80</v>
      </c>
      <c r="B35" s="30" t="s">
        <v>20</v>
      </c>
      <c r="C35" s="31"/>
      <c r="D35" s="17">
        <f t="shared" ref="D35:D41" si="32">E35+G35</f>
        <v>115.60000000000001</v>
      </c>
      <c r="E35" s="17">
        <f t="shared" ref="E35:O35" si="33">E36+E37</f>
        <v>0</v>
      </c>
      <c r="F35" s="17">
        <f t="shared" si="33"/>
        <v>0</v>
      </c>
      <c r="G35" s="17">
        <f t="shared" si="33"/>
        <v>115.60000000000001</v>
      </c>
      <c r="H35" s="25">
        <f t="shared" si="33"/>
        <v>0</v>
      </c>
      <c r="I35" s="25">
        <f t="shared" si="33"/>
        <v>0</v>
      </c>
      <c r="J35" s="25">
        <f t="shared" si="33"/>
        <v>0</v>
      </c>
      <c r="K35" s="25">
        <f t="shared" si="33"/>
        <v>0</v>
      </c>
      <c r="L35" s="13">
        <f t="shared" si="33"/>
        <v>115.60000000000001</v>
      </c>
      <c r="M35" s="13">
        <f t="shared" si="33"/>
        <v>0</v>
      </c>
      <c r="N35" s="13">
        <f t="shared" si="33"/>
        <v>0</v>
      </c>
      <c r="O35" s="13">
        <f t="shared" si="33"/>
        <v>115.60000000000001</v>
      </c>
    </row>
    <row r="36" spans="1:15" s="38" customFormat="1" ht="15" customHeight="1" x14ac:dyDescent="0.25">
      <c r="A36" s="20"/>
      <c r="B36" s="366" t="s">
        <v>448</v>
      </c>
      <c r="C36" s="31" t="s">
        <v>32</v>
      </c>
      <c r="D36" s="97">
        <f t="shared" si="32"/>
        <v>113.4</v>
      </c>
      <c r="E36" s="97"/>
      <c r="F36" s="97"/>
      <c r="G36" s="97">
        <v>113.4</v>
      </c>
      <c r="H36" s="25">
        <f>I36+K36</f>
        <v>0</v>
      </c>
      <c r="I36" s="25"/>
      <c r="J36" s="25"/>
      <c r="K36" s="25"/>
      <c r="L36" s="13">
        <f>M36+O36</f>
        <v>113.4</v>
      </c>
      <c r="M36" s="13">
        <f t="shared" ref="M36:O37" si="34">E36+I36</f>
        <v>0</v>
      </c>
      <c r="N36" s="13">
        <f t="shared" si="34"/>
        <v>0</v>
      </c>
      <c r="O36" s="13">
        <f t="shared" si="34"/>
        <v>113.4</v>
      </c>
    </row>
    <row r="37" spans="1:15" s="38" customFormat="1" ht="15" customHeight="1" x14ac:dyDescent="0.25">
      <c r="A37" s="155"/>
      <c r="B37" s="372" t="s">
        <v>449</v>
      </c>
      <c r="C37" s="170" t="s">
        <v>32</v>
      </c>
      <c r="D37" s="97">
        <f t="shared" si="32"/>
        <v>2.2000000000000002</v>
      </c>
      <c r="E37" s="97"/>
      <c r="F37" s="97"/>
      <c r="G37" s="97">
        <v>2.2000000000000002</v>
      </c>
      <c r="H37" s="25">
        <f>I37+K37</f>
        <v>0</v>
      </c>
      <c r="I37" s="25"/>
      <c r="J37" s="25"/>
      <c r="K37" s="25"/>
      <c r="L37" s="13">
        <f>M37+O37</f>
        <v>2.2000000000000002</v>
      </c>
      <c r="M37" s="13">
        <f t="shared" si="34"/>
        <v>0</v>
      </c>
      <c r="N37" s="13">
        <f t="shared" si="34"/>
        <v>0</v>
      </c>
      <c r="O37" s="13">
        <f t="shared" si="34"/>
        <v>2.2000000000000002</v>
      </c>
    </row>
    <row r="38" spans="1:15" ht="15" customHeight="1" x14ac:dyDescent="0.25">
      <c r="A38" s="55" t="s">
        <v>81</v>
      </c>
      <c r="B38" s="378" t="s">
        <v>236</v>
      </c>
      <c r="C38" s="79"/>
      <c r="D38" s="293">
        <f t="shared" si="32"/>
        <v>115.60000000000001</v>
      </c>
      <c r="E38" s="24">
        <f t="shared" ref="E38:O38" si="35">E40+E41</f>
        <v>0</v>
      </c>
      <c r="F38" s="24">
        <f t="shared" si="35"/>
        <v>0</v>
      </c>
      <c r="G38" s="24">
        <f t="shared" si="35"/>
        <v>115.60000000000001</v>
      </c>
      <c r="H38" s="25">
        <f t="shared" si="35"/>
        <v>0</v>
      </c>
      <c r="I38" s="25">
        <f t="shared" si="35"/>
        <v>0</v>
      </c>
      <c r="J38" s="25">
        <f t="shared" si="35"/>
        <v>0</v>
      </c>
      <c r="K38" s="25">
        <f t="shared" si="35"/>
        <v>0</v>
      </c>
      <c r="L38" s="22">
        <f t="shared" si="35"/>
        <v>115.60000000000001</v>
      </c>
      <c r="M38" s="22">
        <f t="shared" si="35"/>
        <v>0</v>
      </c>
      <c r="N38" s="22">
        <f t="shared" si="35"/>
        <v>0</v>
      </c>
      <c r="O38" s="22">
        <f t="shared" si="35"/>
        <v>115.60000000000001</v>
      </c>
    </row>
    <row r="39" spans="1:15" ht="15" customHeight="1" x14ac:dyDescent="0.25">
      <c r="A39" s="100"/>
      <c r="B39" s="379" t="s">
        <v>196</v>
      </c>
      <c r="C39" s="377"/>
      <c r="D39" s="293"/>
      <c r="E39" s="24"/>
      <c r="F39" s="24"/>
      <c r="G39" s="24"/>
      <c r="H39" s="25"/>
      <c r="I39" s="25"/>
      <c r="J39" s="25"/>
      <c r="K39" s="25"/>
      <c r="L39" s="22"/>
      <c r="M39" s="22"/>
      <c r="N39" s="22"/>
      <c r="O39" s="22"/>
    </row>
    <row r="40" spans="1:15" s="38" customFormat="1" ht="15" customHeight="1" x14ac:dyDescent="0.2">
      <c r="A40" s="370"/>
      <c r="B40" s="380" t="s">
        <v>447</v>
      </c>
      <c r="C40" s="377"/>
      <c r="D40" s="375">
        <f>E40+G40</f>
        <v>113.4</v>
      </c>
      <c r="E40" s="97">
        <f t="shared" ref="E40:O40" si="36">E36</f>
        <v>0</v>
      </c>
      <c r="F40" s="97">
        <f t="shared" si="36"/>
        <v>0</v>
      </c>
      <c r="G40" s="97">
        <f t="shared" si="36"/>
        <v>113.4</v>
      </c>
      <c r="H40" s="104">
        <f t="shared" si="36"/>
        <v>0</v>
      </c>
      <c r="I40" s="104">
        <f t="shared" si="36"/>
        <v>0</v>
      </c>
      <c r="J40" s="104">
        <f t="shared" si="36"/>
        <v>0</v>
      </c>
      <c r="K40" s="104">
        <f t="shared" si="36"/>
        <v>0</v>
      </c>
      <c r="L40" s="102">
        <f t="shared" si="36"/>
        <v>113.4</v>
      </c>
      <c r="M40" s="102">
        <f t="shared" si="36"/>
        <v>0</v>
      </c>
      <c r="N40" s="102">
        <f t="shared" si="36"/>
        <v>0</v>
      </c>
      <c r="O40" s="102">
        <f t="shared" si="36"/>
        <v>113.4</v>
      </c>
    </row>
    <row r="41" spans="1:15" s="38" customFormat="1" ht="15" customHeight="1" x14ac:dyDescent="0.2">
      <c r="A41" s="371"/>
      <c r="B41" s="381" t="s">
        <v>235</v>
      </c>
      <c r="C41" s="204"/>
      <c r="D41" s="375">
        <f t="shared" si="32"/>
        <v>2.2000000000000002</v>
      </c>
      <c r="E41" s="97">
        <f t="shared" ref="E41:O41" si="37">E37</f>
        <v>0</v>
      </c>
      <c r="F41" s="97">
        <f t="shared" si="37"/>
        <v>0</v>
      </c>
      <c r="G41" s="97">
        <f t="shared" si="37"/>
        <v>2.2000000000000002</v>
      </c>
      <c r="H41" s="101">
        <f t="shared" si="37"/>
        <v>0</v>
      </c>
      <c r="I41" s="101">
        <f t="shared" si="37"/>
        <v>0</v>
      </c>
      <c r="J41" s="101">
        <f t="shared" si="37"/>
        <v>0</v>
      </c>
      <c r="K41" s="101">
        <f t="shared" si="37"/>
        <v>0</v>
      </c>
      <c r="L41" s="102">
        <f t="shared" si="37"/>
        <v>2.2000000000000002</v>
      </c>
      <c r="M41" s="102">
        <f t="shared" si="37"/>
        <v>0</v>
      </c>
      <c r="N41" s="102">
        <f t="shared" si="37"/>
        <v>0</v>
      </c>
      <c r="O41" s="102">
        <f t="shared" si="37"/>
        <v>2.2000000000000002</v>
      </c>
    </row>
    <row r="42" spans="1:15" ht="18.75" customHeight="1" x14ac:dyDescent="0.25">
      <c r="A42" s="20" t="s">
        <v>82</v>
      </c>
      <c r="B42" s="567" t="s">
        <v>172</v>
      </c>
      <c r="C42" s="580"/>
      <c r="D42" s="502"/>
      <c r="E42" s="502"/>
      <c r="F42" s="502"/>
      <c r="G42" s="502"/>
      <c r="H42" s="502"/>
      <c r="I42" s="502"/>
      <c r="J42" s="502"/>
      <c r="K42" s="502"/>
      <c r="L42" s="502"/>
      <c r="M42" s="502"/>
      <c r="N42" s="502"/>
      <c r="O42" s="502"/>
    </row>
    <row r="43" spans="1:15" ht="15" customHeight="1" x14ac:dyDescent="0.25">
      <c r="A43" s="6" t="s">
        <v>83</v>
      </c>
      <c r="B43" s="30" t="s">
        <v>42</v>
      </c>
      <c r="C43" s="31" t="s">
        <v>51</v>
      </c>
      <c r="D43" s="17">
        <f>E43+G43</f>
        <v>0.3</v>
      </c>
      <c r="E43" s="17">
        <f>E44</f>
        <v>0.3</v>
      </c>
      <c r="F43" s="17">
        <f>F44</f>
        <v>0</v>
      </c>
      <c r="G43" s="17">
        <f>G44</f>
        <v>0</v>
      </c>
      <c r="H43" s="11">
        <f t="shared" ref="H43:O43" si="38">H44</f>
        <v>0</v>
      </c>
      <c r="I43" s="11">
        <f t="shared" si="38"/>
        <v>0</v>
      </c>
      <c r="J43" s="11">
        <f t="shared" si="38"/>
        <v>0</v>
      </c>
      <c r="K43" s="11">
        <f t="shared" si="38"/>
        <v>0</v>
      </c>
      <c r="L43" s="13">
        <f t="shared" si="38"/>
        <v>0.3</v>
      </c>
      <c r="M43" s="13">
        <f t="shared" si="38"/>
        <v>0.3</v>
      </c>
      <c r="N43" s="13">
        <f t="shared" si="38"/>
        <v>0</v>
      </c>
      <c r="O43" s="13">
        <f t="shared" si="38"/>
        <v>0</v>
      </c>
    </row>
    <row r="44" spans="1:15" s="38" customFormat="1" ht="15" customHeight="1" x14ac:dyDescent="0.25">
      <c r="A44" s="383"/>
      <c r="B44" s="364" t="s">
        <v>237</v>
      </c>
      <c r="C44" s="31" t="s">
        <v>51</v>
      </c>
      <c r="D44" s="97">
        <f>E44+G44</f>
        <v>0.3</v>
      </c>
      <c r="E44" s="97">
        <v>0.3</v>
      </c>
      <c r="F44" s="97"/>
      <c r="G44" s="97"/>
      <c r="H44" s="11">
        <f>I44+K44</f>
        <v>0</v>
      </c>
      <c r="I44" s="11"/>
      <c r="J44" s="11"/>
      <c r="K44" s="11"/>
      <c r="L44" s="13">
        <f>M44+O44</f>
        <v>0.3</v>
      </c>
      <c r="M44" s="13">
        <f>E44+I44</f>
        <v>0.3</v>
      </c>
      <c r="N44" s="13">
        <f>F44+J44</f>
        <v>0</v>
      </c>
      <c r="O44" s="13">
        <f>G44+K44</f>
        <v>0</v>
      </c>
    </row>
    <row r="45" spans="1:15" ht="15" customHeight="1" x14ac:dyDescent="0.25">
      <c r="A45" s="20" t="s">
        <v>84</v>
      </c>
      <c r="B45" s="382" t="s">
        <v>41</v>
      </c>
      <c r="C45" s="31" t="s">
        <v>51</v>
      </c>
      <c r="D45" s="17">
        <f t="shared" ref="D45:D60" si="39">E45+G45</f>
        <v>0.4</v>
      </c>
      <c r="E45" s="17">
        <f>E46</f>
        <v>0.4</v>
      </c>
      <c r="F45" s="17">
        <f>F46</f>
        <v>0</v>
      </c>
      <c r="G45" s="17">
        <f>G46</f>
        <v>0</v>
      </c>
      <c r="H45" s="11">
        <f t="shared" ref="H45:O45" si="40">H46</f>
        <v>0</v>
      </c>
      <c r="I45" s="11">
        <f t="shared" si="40"/>
        <v>0</v>
      </c>
      <c r="J45" s="11">
        <f t="shared" si="40"/>
        <v>0</v>
      </c>
      <c r="K45" s="11">
        <f t="shared" si="40"/>
        <v>0</v>
      </c>
      <c r="L45" s="13">
        <f t="shared" si="40"/>
        <v>0.4</v>
      </c>
      <c r="M45" s="13">
        <f t="shared" si="40"/>
        <v>0.4</v>
      </c>
      <c r="N45" s="13">
        <f t="shared" si="40"/>
        <v>0</v>
      </c>
      <c r="O45" s="13">
        <f t="shared" si="40"/>
        <v>0</v>
      </c>
    </row>
    <row r="46" spans="1:15" s="38" customFormat="1" ht="15" customHeight="1" x14ac:dyDescent="0.25">
      <c r="A46" s="383"/>
      <c r="B46" s="364" t="s">
        <v>237</v>
      </c>
      <c r="C46" s="31" t="s">
        <v>51</v>
      </c>
      <c r="D46" s="97">
        <f t="shared" si="39"/>
        <v>0.4</v>
      </c>
      <c r="E46" s="97">
        <v>0.4</v>
      </c>
      <c r="F46" s="97"/>
      <c r="G46" s="97"/>
      <c r="H46" s="11">
        <f>I46+K46</f>
        <v>0</v>
      </c>
      <c r="I46" s="11"/>
      <c r="J46" s="11"/>
      <c r="K46" s="11"/>
      <c r="L46" s="13">
        <f>M46+O46</f>
        <v>0.4</v>
      </c>
      <c r="M46" s="13">
        <f>E46+I46</f>
        <v>0.4</v>
      </c>
      <c r="N46" s="13">
        <f>F46+J46</f>
        <v>0</v>
      </c>
      <c r="O46" s="13">
        <f>G46+K46</f>
        <v>0</v>
      </c>
    </row>
    <row r="47" spans="1:15" ht="15" customHeight="1" x14ac:dyDescent="0.25">
      <c r="A47" s="20" t="s">
        <v>85</v>
      </c>
      <c r="B47" s="81" t="s">
        <v>162</v>
      </c>
      <c r="C47" s="31" t="s">
        <v>51</v>
      </c>
      <c r="D47" s="17">
        <f t="shared" si="39"/>
        <v>0.2</v>
      </c>
      <c r="E47" s="17">
        <f>E48</f>
        <v>0.2</v>
      </c>
      <c r="F47" s="17">
        <f>F48</f>
        <v>0</v>
      </c>
      <c r="G47" s="17">
        <f>G48</f>
        <v>0</v>
      </c>
      <c r="H47" s="11">
        <f t="shared" ref="H47:O47" si="41">H48</f>
        <v>0</v>
      </c>
      <c r="I47" s="11">
        <f t="shared" si="41"/>
        <v>0</v>
      </c>
      <c r="J47" s="11">
        <f t="shared" si="41"/>
        <v>0</v>
      </c>
      <c r="K47" s="11">
        <f t="shared" si="41"/>
        <v>0</v>
      </c>
      <c r="L47" s="13">
        <f t="shared" si="41"/>
        <v>0.2</v>
      </c>
      <c r="M47" s="13">
        <f t="shared" si="41"/>
        <v>0.2</v>
      </c>
      <c r="N47" s="13">
        <f t="shared" si="41"/>
        <v>0</v>
      </c>
      <c r="O47" s="13">
        <f t="shared" si="41"/>
        <v>0</v>
      </c>
    </row>
    <row r="48" spans="1:15" s="38" customFormat="1" ht="15" customHeight="1" x14ac:dyDescent="0.25">
      <c r="A48" s="363"/>
      <c r="B48" s="364" t="s">
        <v>237</v>
      </c>
      <c r="C48" s="83" t="s">
        <v>51</v>
      </c>
      <c r="D48" s="97">
        <f t="shared" si="39"/>
        <v>0.2</v>
      </c>
      <c r="E48" s="97">
        <v>0.2</v>
      </c>
      <c r="F48" s="97"/>
      <c r="G48" s="97"/>
      <c r="H48" s="11">
        <f>I48+K48</f>
        <v>0</v>
      </c>
      <c r="I48" s="11"/>
      <c r="J48" s="11"/>
      <c r="K48" s="11"/>
      <c r="L48" s="13">
        <f>M48+O48</f>
        <v>0.2</v>
      </c>
      <c r="M48" s="13">
        <f>E48+I48</f>
        <v>0.2</v>
      </c>
      <c r="N48" s="13">
        <f>F48+J48</f>
        <v>0</v>
      </c>
      <c r="O48" s="13">
        <f>G48+K48</f>
        <v>0</v>
      </c>
    </row>
    <row r="49" spans="1:15" ht="15" customHeight="1" x14ac:dyDescent="0.25">
      <c r="A49" s="20" t="s">
        <v>86</v>
      </c>
      <c r="B49" s="81" t="s">
        <v>36</v>
      </c>
      <c r="C49" s="31" t="s">
        <v>51</v>
      </c>
      <c r="D49" s="17">
        <f t="shared" si="39"/>
        <v>0.6</v>
      </c>
      <c r="E49" s="17">
        <f>E50</f>
        <v>0.6</v>
      </c>
      <c r="F49" s="17">
        <f>F50</f>
        <v>0</v>
      </c>
      <c r="G49" s="17">
        <f>G50</f>
        <v>0</v>
      </c>
      <c r="H49" s="11">
        <f t="shared" ref="H49:O49" si="42">H50</f>
        <v>0</v>
      </c>
      <c r="I49" s="11">
        <f t="shared" si="42"/>
        <v>0</v>
      </c>
      <c r="J49" s="11">
        <f t="shared" si="42"/>
        <v>0</v>
      </c>
      <c r="K49" s="11">
        <f t="shared" si="42"/>
        <v>0</v>
      </c>
      <c r="L49" s="13">
        <f t="shared" si="42"/>
        <v>0.6</v>
      </c>
      <c r="M49" s="13">
        <f t="shared" si="42"/>
        <v>0.6</v>
      </c>
      <c r="N49" s="13">
        <f t="shared" si="42"/>
        <v>0</v>
      </c>
      <c r="O49" s="13">
        <f t="shared" si="42"/>
        <v>0</v>
      </c>
    </row>
    <row r="50" spans="1:15" s="38" customFormat="1" ht="15" customHeight="1" x14ac:dyDescent="0.25">
      <c r="A50" s="383"/>
      <c r="B50" s="364" t="s">
        <v>237</v>
      </c>
      <c r="C50" s="31" t="s">
        <v>51</v>
      </c>
      <c r="D50" s="97">
        <f t="shared" si="39"/>
        <v>0.6</v>
      </c>
      <c r="E50" s="97">
        <v>0.6</v>
      </c>
      <c r="F50" s="97"/>
      <c r="G50" s="97"/>
      <c r="H50" s="11">
        <f>I50+K50</f>
        <v>0</v>
      </c>
      <c r="I50" s="11"/>
      <c r="J50" s="11"/>
      <c r="K50" s="11"/>
      <c r="L50" s="13">
        <f>M50+O50</f>
        <v>0.6</v>
      </c>
      <c r="M50" s="13">
        <f>E50+I50</f>
        <v>0.6</v>
      </c>
      <c r="N50" s="13">
        <f>F50+J50</f>
        <v>0</v>
      </c>
      <c r="O50" s="13">
        <f>G50+K50</f>
        <v>0</v>
      </c>
    </row>
    <row r="51" spans="1:15" ht="15" customHeight="1" x14ac:dyDescent="0.25">
      <c r="A51" s="20" t="s">
        <v>87</v>
      </c>
      <c r="B51" s="81" t="s">
        <v>38</v>
      </c>
      <c r="C51" s="31" t="s">
        <v>51</v>
      </c>
      <c r="D51" s="17">
        <f t="shared" si="39"/>
        <v>1.1000000000000001</v>
      </c>
      <c r="E51" s="17">
        <f>E52</f>
        <v>1.1000000000000001</v>
      </c>
      <c r="F51" s="17">
        <f>F52</f>
        <v>0</v>
      </c>
      <c r="G51" s="17">
        <f>G52</f>
        <v>0</v>
      </c>
      <c r="H51" s="11">
        <f t="shared" ref="H51:O51" si="43">H52</f>
        <v>0</v>
      </c>
      <c r="I51" s="11">
        <f t="shared" si="43"/>
        <v>0</v>
      </c>
      <c r="J51" s="11">
        <f t="shared" si="43"/>
        <v>0</v>
      </c>
      <c r="K51" s="11">
        <f t="shared" si="43"/>
        <v>0</v>
      </c>
      <c r="L51" s="13">
        <f t="shared" si="43"/>
        <v>1.1000000000000001</v>
      </c>
      <c r="M51" s="13">
        <f t="shared" si="43"/>
        <v>1.1000000000000001</v>
      </c>
      <c r="N51" s="13">
        <f t="shared" si="43"/>
        <v>0</v>
      </c>
      <c r="O51" s="13">
        <f t="shared" si="43"/>
        <v>0</v>
      </c>
    </row>
    <row r="52" spans="1:15" s="38" customFormat="1" ht="15" customHeight="1" x14ac:dyDescent="0.25">
      <c r="A52" s="383"/>
      <c r="B52" s="364" t="s">
        <v>237</v>
      </c>
      <c r="C52" s="31" t="s">
        <v>51</v>
      </c>
      <c r="D52" s="97">
        <f t="shared" si="39"/>
        <v>1.1000000000000001</v>
      </c>
      <c r="E52" s="97">
        <v>1.1000000000000001</v>
      </c>
      <c r="F52" s="97"/>
      <c r="G52" s="97"/>
      <c r="H52" s="11">
        <f>I52+K52</f>
        <v>0</v>
      </c>
      <c r="I52" s="11"/>
      <c r="J52" s="11"/>
      <c r="K52" s="11"/>
      <c r="L52" s="13">
        <f>M52+O52</f>
        <v>1.1000000000000001</v>
      </c>
      <c r="M52" s="13">
        <f>E52+I52</f>
        <v>1.1000000000000001</v>
      </c>
      <c r="N52" s="13">
        <f>F52+J52</f>
        <v>0</v>
      </c>
      <c r="O52" s="13">
        <f>G52+K52</f>
        <v>0</v>
      </c>
    </row>
    <row r="53" spans="1:15" ht="15" customHeight="1" x14ac:dyDescent="0.25">
      <c r="A53" s="20" t="s">
        <v>88</v>
      </c>
      <c r="B53" s="382" t="s">
        <v>39</v>
      </c>
      <c r="C53" s="31" t="s">
        <v>51</v>
      </c>
      <c r="D53" s="17">
        <f t="shared" si="39"/>
        <v>0.1</v>
      </c>
      <c r="E53" s="17">
        <f>E54</f>
        <v>0.1</v>
      </c>
      <c r="F53" s="17">
        <f>F54</f>
        <v>0</v>
      </c>
      <c r="G53" s="17">
        <f>G54</f>
        <v>0</v>
      </c>
      <c r="H53" s="11">
        <f t="shared" ref="H53:O53" si="44">H54</f>
        <v>0</v>
      </c>
      <c r="I53" s="11">
        <f t="shared" si="44"/>
        <v>0</v>
      </c>
      <c r="J53" s="11">
        <f t="shared" si="44"/>
        <v>0</v>
      </c>
      <c r="K53" s="11">
        <f t="shared" si="44"/>
        <v>0</v>
      </c>
      <c r="L53" s="13">
        <f t="shared" si="44"/>
        <v>0.1</v>
      </c>
      <c r="M53" s="13">
        <f t="shared" si="44"/>
        <v>0.1</v>
      </c>
      <c r="N53" s="13">
        <f t="shared" si="44"/>
        <v>0</v>
      </c>
      <c r="O53" s="13">
        <f t="shared" si="44"/>
        <v>0</v>
      </c>
    </row>
    <row r="54" spans="1:15" s="38" customFormat="1" ht="15" customHeight="1" x14ac:dyDescent="0.25">
      <c r="A54" s="383"/>
      <c r="B54" s="364" t="s">
        <v>237</v>
      </c>
      <c r="C54" s="31" t="s">
        <v>51</v>
      </c>
      <c r="D54" s="97">
        <f t="shared" si="39"/>
        <v>0.1</v>
      </c>
      <c r="E54" s="97">
        <v>0.1</v>
      </c>
      <c r="F54" s="97"/>
      <c r="G54" s="97"/>
      <c r="H54" s="11">
        <f>I54+K54</f>
        <v>0</v>
      </c>
      <c r="I54" s="11"/>
      <c r="J54" s="11"/>
      <c r="K54" s="11"/>
      <c r="L54" s="13">
        <f>M54+O54</f>
        <v>0.1</v>
      </c>
      <c r="M54" s="13">
        <f>E54+I54</f>
        <v>0.1</v>
      </c>
      <c r="N54" s="13">
        <f>F54+J54</f>
        <v>0</v>
      </c>
      <c r="O54" s="13">
        <f>G54+K54</f>
        <v>0</v>
      </c>
    </row>
    <row r="55" spans="1:15" ht="15" customHeight="1" x14ac:dyDescent="0.25">
      <c r="A55" s="20" t="s">
        <v>89</v>
      </c>
      <c r="B55" s="382" t="s">
        <v>40</v>
      </c>
      <c r="C55" s="31" t="s">
        <v>51</v>
      </c>
      <c r="D55" s="17">
        <f t="shared" si="39"/>
        <v>0.1</v>
      </c>
      <c r="E55" s="17">
        <f>E56</f>
        <v>0.1</v>
      </c>
      <c r="F55" s="17">
        <f>F56</f>
        <v>0</v>
      </c>
      <c r="G55" s="17">
        <f>G56</f>
        <v>0</v>
      </c>
      <c r="H55" s="11">
        <f t="shared" ref="H55:O55" si="45">H56</f>
        <v>0</v>
      </c>
      <c r="I55" s="11">
        <f t="shared" si="45"/>
        <v>0</v>
      </c>
      <c r="J55" s="11">
        <f t="shared" si="45"/>
        <v>0</v>
      </c>
      <c r="K55" s="11">
        <f t="shared" si="45"/>
        <v>0</v>
      </c>
      <c r="L55" s="13">
        <f t="shared" si="45"/>
        <v>0.1</v>
      </c>
      <c r="M55" s="13">
        <f t="shared" si="45"/>
        <v>0.1</v>
      </c>
      <c r="N55" s="13">
        <f t="shared" si="45"/>
        <v>0</v>
      </c>
      <c r="O55" s="13">
        <f t="shared" si="45"/>
        <v>0</v>
      </c>
    </row>
    <row r="56" spans="1:15" s="38" customFormat="1" ht="15" customHeight="1" x14ac:dyDescent="0.25">
      <c r="A56" s="383"/>
      <c r="B56" s="364" t="s">
        <v>237</v>
      </c>
      <c r="C56" s="31" t="s">
        <v>51</v>
      </c>
      <c r="D56" s="97">
        <f t="shared" si="39"/>
        <v>0.1</v>
      </c>
      <c r="E56" s="97">
        <v>0.1</v>
      </c>
      <c r="F56" s="97"/>
      <c r="G56" s="97"/>
      <c r="H56" s="11">
        <f>I56+K56</f>
        <v>0</v>
      </c>
      <c r="I56" s="11"/>
      <c r="J56" s="11"/>
      <c r="K56" s="11"/>
      <c r="L56" s="13">
        <f>M56+O56</f>
        <v>0.1</v>
      </c>
      <c r="M56" s="13">
        <f>E56+I56</f>
        <v>0.1</v>
      </c>
      <c r="N56" s="13">
        <f>F56+J56</f>
        <v>0</v>
      </c>
      <c r="O56" s="13">
        <f>G56+K56</f>
        <v>0</v>
      </c>
    </row>
    <row r="57" spans="1:15" ht="15" customHeight="1" x14ac:dyDescent="0.25">
      <c r="A57" s="20" t="s">
        <v>90</v>
      </c>
      <c r="B57" s="81" t="s">
        <v>48</v>
      </c>
      <c r="C57" s="31" t="s">
        <v>51</v>
      </c>
      <c r="D57" s="17">
        <f t="shared" si="39"/>
        <v>1.7</v>
      </c>
      <c r="E57" s="17">
        <f>E58</f>
        <v>1.7</v>
      </c>
      <c r="F57" s="17">
        <f>F58</f>
        <v>0</v>
      </c>
      <c r="G57" s="17">
        <f>G58</f>
        <v>0</v>
      </c>
      <c r="H57" s="11">
        <f t="shared" ref="H57:O57" si="46">H58</f>
        <v>0</v>
      </c>
      <c r="I57" s="11">
        <f t="shared" si="46"/>
        <v>0</v>
      </c>
      <c r="J57" s="11">
        <f t="shared" si="46"/>
        <v>0</v>
      </c>
      <c r="K57" s="11">
        <f t="shared" si="46"/>
        <v>0</v>
      </c>
      <c r="L57" s="13">
        <f t="shared" si="46"/>
        <v>1.7</v>
      </c>
      <c r="M57" s="13">
        <f t="shared" si="46"/>
        <v>1.7</v>
      </c>
      <c r="N57" s="13">
        <f t="shared" si="46"/>
        <v>0</v>
      </c>
      <c r="O57" s="13">
        <f t="shared" si="46"/>
        <v>0</v>
      </c>
    </row>
    <row r="58" spans="1:15" s="38" customFormat="1" ht="15" customHeight="1" x14ac:dyDescent="0.25">
      <c r="A58" s="383"/>
      <c r="B58" s="364" t="s">
        <v>237</v>
      </c>
      <c r="C58" s="31" t="s">
        <v>51</v>
      </c>
      <c r="D58" s="97">
        <f t="shared" si="39"/>
        <v>1.7</v>
      </c>
      <c r="E58" s="97">
        <v>1.7</v>
      </c>
      <c r="F58" s="97"/>
      <c r="G58" s="97"/>
      <c r="H58" s="11">
        <f>I58+K58</f>
        <v>0</v>
      </c>
      <c r="I58" s="11"/>
      <c r="J58" s="11"/>
      <c r="K58" s="11"/>
      <c r="L58" s="13">
        <f>M58+O58</f>
        <v>1.7</v>
      </c>
      <c r="M58" s="13">
        <f>E58+I58</f>
        <v>1.7</v>
      </c>
      <c r="N58" s="13">
        <f>F58+J58</f>
        <v>0</v>
      </c>
      <c r="O58" s="13">
        <f>G58+K58</f>
        <v>0</v>
      </c>
    </row>
    <row r="59" spans="1:15" ht="15" customHeight="1" x14ac:dyDescent="0.25">
      <c r="A59" s="20" t="s">
        <v>91</v>
      </c>
      <c r="B59" s="81" t="s">
        <v>50</v>
      </c>
      <c r="C59" s="31" t="s">
        <v>51</v>
      </c>
      <c r="D59" s="17">
        <f t="shared" si="39"/>
        <v>0.6</v>
      </c>
      <c r="E59" s="17">
        <f>E60</f>
        <v>0.6</v>
      </c>
      <c r="F59" s="17">
        <f>F60</f>
        <v>0</v>
      </c>
      <c r="G59" s="17">
        <f>G60</f>
        <v>0</v>
      </c>
      <c r="H59" s="11">
        <f t="shared" ref="H59:O59" si="47">H60</f>
        <v>0</v>
      </c>
      <c r="I59" s="11">
        <f t="shared" si="47"/>
        <v>0</v>
      </c>
      <c r="J59" s="11">
        <f t="shared" si="47"/>
        <v>0</v>
      </c>
      <c r="K59" s="11">
        <f t="shared" si="47"/>
        <v>0</v>
      </c>
      <c r="L59" s="13">
        <f t="shared" si="47"/>
        <v>0.6</v>
      </c>
      <c r="M59" s="13">
        <f t="shared" si="47"/>
        <v>0.6</v>
      </c>
      <c r="N59" s="13">
        <f t="shared" si="47"/>
        <v>0</v>
      </c>
      <c r="O59" s="13">
        <f t="shared" si="47"/>
        <v>0</v>
      </c>
    </row>
    <row r="60" spans="1:15" s="38" customFormat="1" ht="15" customHeight="1" x14ac:dyDescent="0.25">
      <c r="A60" s="383"/>
      <c r="B60" s="364" t="s">
        <v>237</v>
      </c>
      <c r="C60" s="170" t="s">
        <v>51</v>
      </c>
      <c r="D60" s="97">
        <f t="shared" si="39"/>
        <v>0.6</v>
      </c>
      <c r="E60" s="97">
        <v>0.6</v>
      </c>
      <c r="F60" s="97"/>
      <c r="G60" s="97"/>
      <c r="H60" s="11">
        <f>I60+K60</f>
        <v>0</v>
      </c>
      <c r="I60" s="11"/>
      <c r="J60" s="11"/>
      <c r="K60" s="11"/>
      <c r="L60" s="13">
        <f>M60+O60</f>
        <v>0.6</v>
      </c>
      <c r="M60" s="13">
        <f>E60+I60</f>
        <v>0.6</v>
      </c>
      <c r="N60" s="13">
        <f>F60+J60</f>
        <v>0</v>
      </c>
      <c r="O60" s="13">
        <f>G60+K60</f>
        <v>0</v>
      </c>
    </row>
    <row r="61" spans="1:15" ht="15" customHeight="1" x14ac:dyDescent="0.25">
      <c r="A61" s="100" t="s">
        <v>92</v>
      </c>
      <c r="B61" s="384" t="s">
        <v>238</v>
      </c>
      <c r="C61" s="79"/>
      <c r="D61" s="293">
        <f>E61+G61</f>
        <v>5.0999999999999996</v>
      </c>
      <c r="E61" s="24">
        <f>E63</f>
        <v>5.0999999999999996</v>
      </c>
      <c r="F61" s="24">
        <f t="shared" ref="F61:G61" si="48">F63</f>
        <v>0</v>
      </c>
      <c r="G61" s="24">
        <f t="shared" si="48"/>
        <v>0</v>
      </c>
      <c r="H61" s="25">
        <f>I61+K61</f>
        <v>0</v>
      </c>
      <c r="I61" s="25">
        <f>I63</f>
        <v>0</v>
      </c>
      <c r="J61" s="25">
        <f t="shared" ref="J61:K61" si="49">J63</f>
        <v>0</v>
      </c>
      <c r="K61" s="25">
        <f t="shared" si="49"/>
        <v>0</v>
      </c>
      <c r="L61" s="22">
        <f>L63</f>
        <v>5.0999999999999996</v>
      </c>
      <c r="M61" s="22">
        <f t="shared" ref="M61:O61" si="50">M63</f>
        <v>5.0999999999999996</v>
      </c>
      <c r="N61" s="22">
        <f t="shared" si="50"/>
        <v>0</v>
      </c>
      <c r="O61" s="22">
        <f t="shared" si="50"/>
        <v>0</v>
      </c>
    </row>
    <row r="62" spans="1:15" ht="15" customHeight="1" x14ac:dyDescent="0.25">
      <c r="A62" s="100"/>
      <c r="B62" s="379" t="s">
        <v>196</v>
      </c>
      <c r="C62" s="377"/>
      <c r="D62" s="293"/>
      <c r="E62" s="24"/>
      <c r="F62" s="24"/>
      <c r="G62" s="24"/>
      <c r="H62" s="25"/>
      <c r="I62" s="25"/>
      <c r="J62" s="25"/>
      <c r="K62" s="25"/>
      <c r="L62" s="22"/>
      <c r="M62" s="22"/>
      <c r="N62" s="22"/>
      <c r="O62" s="22"/>
    </row>
    <row r="63" spans="1:15" s="38" customFormat="1" ht="15" customHeight="1" x14ac:dyDescent="0.2">
      <c r="A63" s="371"/>
      <c r="B63" s="381" t="s">
        <v>235</v>
      </c>
      <c r="C63" s="377"/>
      <c r="D63" s="375">
        <f>E63+G63</f>
        <v>5.0999999999999996</v>
      </c>
      <c r="E63" s="97">
        <f>E44+E46+E48+E50+E52+E54+E56+E58+E60</f>
        <v>5.0999999999999996</v>
      </c>
      <c r="F63" s="97">
        <f t="shared" ref="F63:G63" si="51">F44+F46+F48+F50+F52+F54+F56+F58+F60</f>
        <v>0</v>
      </c>
      <c r="G63" s="97">
        <f t="shared" si="51"/>
        <v>0</v>
      </c>
      <c r="H63" s="101">
        <f>I63+K63</f>
        <v>0</v>
      </c>
      <c r="I63" s="101">
        <f>I44+I46+I48+I50+I52+I54+I56+I58+I60</f>
        <v>0</v>
      </c>
      <c r="J63" s="101">
        <f t="shared" ref="J63:K63" si="52">J44+J46+J48+J50+J52+J54+J56+J58+J60</f>
        <v>0</v>
      </c>
      <c r="K63" s="101">
        <f t="shared" si="52"/>
        <v>0</v>
      </c>
      <c r="L63" s="102">
        <f>L44+L46+L48+L50+L52+L54+L56+L58+L60</f>
        <v>5.0999999999999996</v>
      </c>
      <c r="M63" s="102">
        <f t="shared" ref="M63:O63" si="53">M44+M46+M48+M50+M52+M54+M56+M58+M60</f>
        <v>5.0999999999999996</v>
      </c>
      <c r="N63" s="102">
        <f t="shared" si="53"/>
        <v>0</v>
      </c>
      <c r="O63" s="102">
        <f t="shared" si="53"/>
        <v>0</v>
      </c>
    </row>
    <row r="64" spans="1:15" ht="18" customHeight="1" x14ac:dyDescent="0.25">
      <c r="A64" s="20" t="s">
        <v>93</v>
      </c>
      <c r="B64" s="567" t="s">
        <v>69</v>
      </c>
      <c r="C64" s="567"/>
      <c r="D64" s="567"/>
      <c r="E64" s="567"/>
      <c r="F64" s="567"/>
      <c r="G64" s="567"/>
      <c r="H64" s="567"/>
      <c r="I64" s="567"/>
      <c r="J64" s="567"/>
      <c r="K64" s="567"/>
      <c r="L64" s="567"/>
      <c r="M64" s="567"/>
      <c r="N64" s="567"/>
      <c r="O64" s="567"/>
    </row>
    <row r="65" spans="1:15" ht="15" customHeight="1" x14ac:dyDescent="0.25">
      <c r="A65" s="6" t="s">
        <v>94</v>
      </c>
      <c r="B65" s="30" t="s">
        <v>20</v>
      </c>
      <c r="C65" s="403">
        <v>10</v>
      </c>
      <c r="D65" s="17">
        <f t="shared" ref="D65:D66" si="54">E65+G65</f>
        <v>1.6</v>
      </c>
      <c r="E65" s="17">
        <f>E66</f>
        <v>0</v>
      </c>
      <c r="F65" s="17">
        <f t="shared" ref="F65:K65" si="55">F66</f>
        <v>0</v>
      </c>
      <c r="G65" s="17">
        <f t="shared" si="55"/>
        <v>1.6</v>
      </c>
      <c r="H65" s="11">
        <f t="shared" si="55"/>
        <v>0</v>
      </c>
      <c r="I65" s="11">
        <f t="shared" si="55"/>
        <v>0</v>
      </c>
      <c r="J65" s="11">
        <f t="shared" si="55"/>
        <v>0</v>
      </c>
      <c r="K65" s="11">
        <f t="shared" si="55"/>
        <v>0</v>
      </c>
      <c r="L65" s="13">
        <f>L66</f>
        <v>1.6</v>
      </c>
      <c r="M65" s="13">
        <f>M66</f>
        <v>0</v>
      </c>
      <c r="N65" s="13">
        <f t="shared" ref="N65:O65" si="56">N66</f>
        <v>0</v>
      </c>
      <c r="O65" s="13">
        <f t="shared" si="56"/>
        <v>1.6</v>
      </c>
    </row>
    <row r="66" spans="1:15" s="38" customFormat="1" ht="15" customHeight="1" x14ac:dyDescent="0.25">
      <c r="A66" s="20"/>
      <c r="B66" s="366" t="s">
        <v>230</v>
      </c>
      <c r="C66" s="403">
        <v>10</v>
      </c>
      <c r="D66" s="97">
        <f t="shared" si="54"/>
        <v>1.6</v>
      </c>
      <c r="E66" s="97"/>
      <c r="F66" s="97"/>
      <c r="G66" s="97">
        <v>1.6</v>
      </c>
      <c r="H66" s="11">
        <f>I66+K66</f>
        <v>0</v>
      </c>
      <c r="I66" s="11"/>
      <c r="J66" s="11"/>
      <c r="K66" s="11"/>
      <c r="L66" s="13">
        <f>M66+O66</f>
        <v>1.6</v>
      </c>
      <c r="M66" s="13">
        <f t="shared" ref="M66" si="57">E66+I66</f>
        <v>0</v>
      </c>
      <c r="N66" s="13">
        <f t="shared" ref="N66" si="58">F66+J66</f>
        <v>0</v>
      </c>
      <c r="O66" s="13">
        <f t="shared" ref="O66" si="59">G66+K66</f>
        <v>1.6</v>
      </c>
    </row>
    <row r="67" spans="1:15" ht="15" customHeight="1" x14ac:dyDescent="0.25">
      <c r="A67" s="55" t="s">
        <v>95</v>
      </c>
      <c r="B67" s="378" t="s">
        <v>460</v>
      </c>
      <c r="C67" s="79"/>
      <c r="D67" s="293">
        <f>E67+G67</f>
        <v>1.6</v>
      </c>
      <c r="E67" s="24">
        <f>E69</f>
        <v>0</v>
      </c>
      <c r="F67" s="24">
        <f t="shared" ref="F67:G67" si="60">F69</f>
        <v>0</v>
      </c>
      <c r="G67" s="24">
        <f t="shared" si="60"/>
        <v>1.6</v>
      </c>
      <c r="H67" s="25">
        <f>I67+K67</f>
        <v>0</v>
      </c>
      <c r="I67" s="25">
        <f>I69</f>
        <v>0</v>
      </c>
      <c r="J67" s="25">
        <f t="shared" ref="J67:K67" si="61">J69</f>
        <v>0</v>
      </c>
      <c r="K67" s="25">
        <f t="shared" si="61"/>
        <v>0</v>
      </c>
      <c r="L67" s="22">
        <f>L69</f>
        <v>1.6</v>
      </c>
      <c r="M67" s="22">
        <f t="shared" ref="M67:O67" si="62">M69</f>
        <v>0</v>
      </c>
      <c r="N67" s="22">
        <f t="shared" si="62"/>
        <v>0</v>
      </c>
      <c r="O67" s="22">
        <f t="shared" si="62"/>
        <v>1.6</v>
      </c>
    </row>
    <row r="68" spans="1:15" ht="15" customHeight="1" x14ac:dyDescent="0.25">
      <c r="A68" s="100"/>
      <c r="B68" s="103" t="s">
        <v>196</v>
      </c>
      <c r="C68" s="377"/>
      <c r="D68" s="293"/>
      <c r="E68" s="24"/>
      <c r="F68" s="24"/>
      <c r="G68" s="24"/>
      <c r="H68" s="25"/>
      <c r="I68" s="25"/>
      <c r="J68" s="25"/>
      <c r="K68" s="25"/>
      <c r="L68" s="22"/>
      <c r="M68" s="22"/>
      <c r="N68" s="22"/>
      <c r="O68" s="22"/>
    </row>
    <row r="69" spans="1:15" s="38" customFormat="1" ht="15" customHeight="1" x14ac:dyDescent="0.2">
      <c r="A69" s="370"/>
      <c r="B69" s="369" t="s">
        <v>8</v>
      </c>
      <c r="C69" s="377"/>
      <c r="D69" s="375">
        <f>E69+G69</f>
        <v>1.6</v>
      </c>
      <c r="E69" s="24">
        <f>E66</f>
        <v>0</v>
      </c>
      <c r="F69" s="24">
        <f t="shared" ref="F69:O69" si="63">F66</f>
        <v>0</v>
      </c>
      <c r="G69" s="24">
        <f t="shared" si="63"/>
        <v>1.6</v>
      </c>
      <c r="H69" s="25">
        <f t="shared" si="63"/>
        <v>0</v>
      </c>
      <c r="I69" s="25">
        <f t="shared" si="63"/>
        <v>0</v>
      </c>
      <c r="J69" s="25">
        <f t="shared" si="63"/>
        <v>0</v>
      </c>
      <c r="K69" s="25">
        <f t="shared" si="63"/>
        <v>0</v>
      </c>
      <c r="L69" s="22">
        <f t="shared" si="63"/>
        <v>1.6</v>
      </c>
      <c r="M69" s="22">
        <f t="shared" si="63"/>
        <v>0</v>
      </c>
      <c r="N69" s="22">
        <f t="shared" si="63"/>
        <v>0</v>
      </c>
      <c r="O69" s="22">
        <f t="shared" si="63"/>
        <v>1.6</v>
      </c>
    </row>
    <row r="70" spans="1:15" ht="15" customHeight="1" x14ac:dyDescent="0.25">
      <c r="A70" s="107" t="s">
        <v>96</v>
      </c>
      <c r="B70" s="108" t="s">
        <v>173</v>
      </c>
      <c r="C70" s="386"/>
      <c r="D70" s="385">
        <f>E70+G70</f>
        <v>514</v>
      </c>
      <c r="E70" s="48">
        <f>E72+E73+E74+E75</f>
        <v>25.9</v>
      </c>
      <c r="F70" s="48">
        <f>F72+F73+F74+F75</f>
        <v>0</v>
      </c>
      <c r="G70" s="48">
        <f>G72+G73+G74+G75</f>
        <v>488.1</v>
      </c>
      <c r="H70" s="49">
        <f t="shared" ref="H70:O70" si="64">H72+H73+H74+H75</f>
        <v>0</v>
      </c>
      <c r="I70" s="49">
        <f t="shared" si="64"/>
        <v>0</v>
      </c>
      <c r="J70" s="49">
        <f t="shared" si="64"/>
        <v>0</v>
      </c>
      <c r="K70" s="49">
        <f t="shared" si="64"/>
        <v>0</v>
      </c>
      <c r="L70" s="50">
        <f t="shared" si="64"/>
        <v>514</v>
      </c>
      <c r="M70" s="50">
        <f t="shared" si="64"/>
        <v>25.9</v>
      </c>
      <c r="N70" s="50">
        <f t="shared" si="64"/>
        <v>0</v>
      </c>
      <c r="O70" s="50">
        <f t="shared" si="64"/>
        <v>488.1</v>
      </c>
    </row>
    <row r="71" spans="1:15" ht="15" customHeight="1" x14ac:dyDescent="0.25">
      <c r="A71" s="298"/>
      <c r="B71" s="400" t="s">
        <v>196</v>
      </c>
      <c r="C71" s="387"/>
      <c r="D71" s="385"/>
      <c r="E71" s="48"/>
      <c r="F71" s="48"/>
      <c r="G71" s="48"/>
      <c r="H71" s="49"/>
      <c r="I71" s="49"/>
      <c r="J71" s="49"/>
      <c r="K71" s="49"/>
      <c r="L71" s="50"/>
      <c r="M71" s="50"/>
      <c r="N71" s="50"/>
      <c r="O71" s="50"/>
    </row>
    <row r="72" spans="1:15" s="38" customFormat="1" ht="15" customHeight="1" x14ac:dyDescent="0.2">
      <c r="A72" s="370"/>
      <c r="B72" s="401" t="s">
        <v>371</v>
      </c>
      <c r="C72" s="377"/>
      <c r="D72" s="375">
        <f>E72+G72</f>
        <v>392.4</v>
      </c>
      <c r="E72" s="97">
        <f>E22+E32+E69</f>
        <v>19.899999999999999</v>
      </c>
      <c r="F72" s="97">
        <f t="shared" ref="F72:O72" si="65">F22+F32+F69</f>
        <v>0</v>
      </c>
      <c r="G72" s="97">
        <f t="shared" si="65"/>
        <v>372.5</v>
      </c>
      <c r="H72" s="101">
        <f t="shared" si="65"/>
        <v>0</v>
      </c>
      <c r="I72" s="101">
        <f t="shared" si="65"/>
        <v>0</v>
      </c>
      <c r="J72" s="101">
        <f t="shared" si="65"/>
        <v>0</v>
      </c>
      <c r="K72" s="101">
        <f t="shared" si="65"/>
        <v>0</v>
      </c>
      <c r="L72" s="102">
        <f t="shared" si="65"/>
        <v>392.4</v>
      </c>
      <c r="M72" s="102">
        <f t="shared" si="65"/>
        <v>19.899999999999999</v>
      </c>
      <c r="N72" s="102">
        <f t="shared" si="65"/>
        <v>0</v>
      </c>
      <c r="O72" s="102">
        <f t="shared" si="65"/>
        <v>372.5</v>
      </c>
    </row>
    <row r="73" spans="1:15" s="38" customFormat="1" ht="15" customHeight="1" x14ac:dyDescent="0.2">
      <c r="A73" s="370"/>
      <c r="B73" s="401" t="s">
        <v>235</v>
      </c>
      <c r="C73" s="377"/>
      <c r="D73" s="375">
        <f t="shared" ref="D73:D75" si="66">E73+G73</f>
        <v>7.6</v>
      </c>
      <c r="E73" s="97">
        <f>E23+E41+E63</f>
        <v>5.3999999999999995</v>
      </c>
      <c r="F73" s="97">
        <f>F23+F41+F63</f>
        <v>0</v>
      </c>
      <c r="G73" s="97">
        <f>G23+G41+G63</f>
        <v>2.2000000000000002</v>
      </c>
      <c r="H73" s="101">
        <f t="shared" ref="H73:H75" si="67">I73+K73</f>
        <v>0</v>
      </c>
      <c r="I73" s="101">
        <f t="shared" ref="I73:O73" si="68">I23+I41+I63</f>
        <v>0</v>
      </c>
      <c r="J73" s="101">
        <f t="shared" si="68"/>
        <v>0</v>
      </c>
      <c r="K73" s="101">
        <f t="shared" si="68"/>
        <v>0</v>
      </c>
      <c r="L73" s="102">
        <f t="shared" si="68"/>
        <v>7.6</v>
      </c>
      <c r="M73" s="102">
        <f t="shared" si="68"/>
        <v>5.3999999999999995</v>
      </c>
      <c r="N73" s="102">
        <f t="shared" si="68"/>
        <v>0</v>
      </c>
      <c r="O73" s="102">
        <f t="shared" si="68"/>
        <v>2.2000000000000002</v>
      </c>
    </row>
    <row r="74" spans="1:15" s="38" customFormat="1" ht="12.75" x14ac:dyDescent="0.2">
      <c r="A74" s="370"/>
      <c r="B74" s="109" t="s">
        <v>447</v>
      </c>
      <c r="C74" s="377"/>
      <c r="D74" s="375">
        <f t="shared" si="66"/>
        <v>113.4</v>
      </c>
      <c r="E74" s="97">
        <f>E40</f>
        <v>0</v>
      </c>
      <c r="F74" s="97">
        <f>F40</f>
        <v>0</v>
      </c>
      <c r="G74" s="97">
        <f>G40</f>
        <v>113.4</v>
      </c>
      <c r="H74" s="101">
        <f t="shared" si="67"/>
        <v>0</v>
      </c>
      <c r="I74" s="101">
        <f t="shared" ref="I74:O74" si="69">I40</f>
        <v>0</v>
      </c>
      <c r="J74" s="101">
        <f t="shared" si="69"/>
        <v>0</v>
      </c>
      <c r="K74" s="101">
        <f t="shared" si="69"/>
        <v>0</v>
      </c>
      <c r="L74" s="102">
        <f t="shared" si="69"/>
        <v>113.4</v>
      </c>
      <c r="M74" s="102">
        <f t="shared" si="69"/>
        <v>0</v>
      </c>
      <c r="N74" s="102">
        <f t="shared" si="69"/>
        <v>0</v>
      </c>
      <c r="O74" s="102">
        <f t="shared" si="69"/>
        <v>113.4</v>
      </c>
    </row>
    <row r="75" spans="1:15" s="38" customFormat="1" ht="15" customHeight="1" x14ac:dyDescent="0.2">
      <c r="A75" s="371"/>
      <c r="B75" s="402" t="s">
        <v>233</v>
      </c>
      <c r="C75" s="204"/>
      <c r="D75" s="375">
        <f t="shared" si="66"/>
        <v>0.6</v>
      </c>
      <c r="E75" s="97">
        <f>E33</f>
        <v>0.6</v>
      </c>
      <c r="F75" s="97">
        <f>F33</f>
        <v>0</v>
      </c>
      <c r="G75" s="97">
        <f>G33</f>
        <v>0</v>
      </c>
      <c r="H75" s="101">
        <f t="shared" si="67"/>
        <v>0</v>
      </c>
      <c r="I75" s="101">
        <f t="shared" ref="I75:O75" si="70">I33</f>
        <v>0</v>
      </c>
      <c r="J75" s="101">
        <f t="shared" si="70"/>
        <v>0</v>
      </c>
      <c r="K75" s="101">
        <f t="shared" si="70"/>
        <v>0</v>
      </c>
      <c r="L75" s="102">
        <f t="shared" si="70"/>
        <v>0.6</v>
      </c>
      <c r="M75" s="102">
        <f t="shared" si="70"/>
        <v>0.6</v>
      </c>
      <c r="N75" s="102">
        <f t="shared" si="70"/>
        <v>0</v>
      </c>
      <c r="O75" s="102">
        <f t="shared" si="70"/>
        <v>0</v>
      </c>
    </row>
    <row r="76" spans="1:15" ht="12.75" customHeight="1" x14ac:dyDescent="0.25">
      <c r="A76" s="110"/>
      <c r="B76" s="127"/>
      <c r="C76" s="128"/>
      <c r="D76" s="51"/>
      <c r="E76" s="51"/>
      <c r="F76" s="112"/>
      <c r="G76" s="112"/>
      <c r="H76" s="112"/>
      <c r="I76" s="112"/>
      <c r="J76" s="112"/>
      <c r="K76" s="112"/>
      <c r="L76" s="112"/>
      <c r="M76" s="112"/>
      <c r="N76" s="112"/>
    </row>
    <row r="77" spans="1:15" x14ac:dyDescent="0.25">
      <c r="A77" s="110"/>
      <c r="B77" s="7"/>
      <c r="C77" s="113"/>
      <c r="D77" s="7"/>
      <c r="E77" s="7"/>
      <c r="F77" s="114"/>
      <c r="G77" s="7"/>
      <c r="H77" s="7"/>
      <c r="I77" s="7"/>
      <c r="J77" s="7"/>
      <c r="K77" s="7"/>
      <c r="L77" s="7"/>
      <c r="M77" s="7"/>
      <c r="N77" s="7"/>
    </row>
    <row r="78" spans="1:15" x14ac:dyDescent="0.25">
      <c r="A78" s="7"/>
      <c r="B78" s="7"/>
      <c r="C78" s="53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</row>
    <row r="79" spans="1:15" x14ac:dyDescent="0.25">
      <c r="A79" s="7"/>
      <c r="B79" s="7"/>
      <c r="C79" s="53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</row>
    <row r="80" spans="1:15" x14ac:dyDescent="0.25">
      <c r="A80" s="7"/>
      <c r="B80" s="7"/>
      <c r="C80" s="53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</row>
    <row r="81" spans="1:14" x14ac:dyDescent="0.25">
      <c r="A81" s="7"/>
      <c r="B81" s="7"/>
      <c r="C81" s="53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</row>
    <row r="82" spans="1:14" x14ac:dyDescent="0.25">
      <c r="A82" s="7"/>
      <c r="B82" s="7"/>
      <c r="C82" s="53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</row>
    <row r="83" spans="1:14" x14ac:dyDescent="0.25">
      <c r="A83" s="7"/>
      <c r="B83" s="7"/>
      <c r="C83" s="53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</row>
    <row r="84" spans="1:14" x14ac:dyDescent="0.25">
      <c r="A84" s="7"/>
      <c r="B84" s="7"/>
      <c r="C84" s="53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</row>
    <row r="85" spans="1:14" x14ac:dyDescent="0.25">
      <c r="A85" s="7"/>
      <c r="B85" s="7"/>
      <c r="C85" s="53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</row>
    <row r="86" spans="1:14" x14ac:dyDescent="0.25">
      <c r="A86" s="7"/>
      <c r="B86" s="7"/>
      <c r="C86" s="53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</row>
    <row r="87" spans="1:14" x14ac:dyDescent="0.25">
      <c r="A87" s="7"/>
      <c r="B87" s="7"/>
      <c r="C87" s="53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</row>
    <row r="88" spans="1:14" x14ac:dyDescent="0.25">
      <c r="A88" s="7"/>
      <c r="B88" s="7"/>
      <c r="C88" s="53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</row>
    <row r="89" spans="1:14" x14ac:dyDescent="0.25">
      <c r="A89" s="7"/>
      <c r="B89" s="7"/>
      <c r="C89" s="53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</row>
    <row r="90" spans="1:14" x14ac:dyDescent="0.25">
      <c r="A90" s="7"/>
      <c r="B90" s="7"/>
      <c r="C90" s="53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</row>
    <row r="91" spans="1:14" x14ac:dyDescent="0.25">
      <c r="A91" s="7"/>
      <c r="B91" s="7"/>
      <c r="C91" s="53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</row>
    <row r="92" spans="1:14" x14ac:dyDescent="0.25">
      <c r="A92" s="7"/>
      <c r="B92" s="7"/>
      <c r="C92" s="53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</row>
    <row r="93" spans="1:14" x14ac:dyDescent="0.25">
      <c r="A93" s="7"/>
      <c r="B93" s="7"/>
      <c r="C93" s="53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</row>
    <row r="94" spans="1:14" x14ac:dyDescent="0.25">
      <c r="A94" s="7"/>
      <c r="B94" s="7"/>
      <c r="C94" s="53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</row>
    <row r="95" spans="1:14" x14ac:dyDescent="0.25">
      <c r="A95" s="7"/>
      <c r="B95" s="7"/>
      <c r="C95" s="53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</row>
    <row r="96" spans="1:14" x14ac:dyDescent="0.25">
      <c r="A96" s="7"/>
      <c r="B96" s="7"/>
      <c r="C96" s="53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</row>
    <row r="97" spans="1:14" x14ac:dyDescent="0.25">
      <c r="A97" s="7"/>
      <c r="B97" s="7"/>
      <c r="C97" s="53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</row>
    <row r="98" spans="1:14" x14ac:dyDescent="0.25">
      <c r="A98" s="7"/>
      <c r="B98" s="7"/>
      <c r="C98" s="53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</row>
    <row r="99" spans="1:14" x14ac:dyDescent="0.25">
      <c r="A99" s="7"/>
      <c r="B99" s="7"/>
      <c r="C99" s="53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</row>
    <row r="100" spans="1:14" x14ac:dyDescent="0.25">
      <c r="A100" s="7"/>
      <c r="B100" s="7"/>
      <c r="C100" s="53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</row>
    <row r="101" spans="1:14" x14ac:dyDescent="0.25">
      <c r="A101" s="7"/>
      <c r="B101" s="7"/>
      <c r="C101" s="53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</row>
    <row r="102" spans="1:14" x14ac:dyDescent="0.25">
      <c r="A102" s="7"/>
      <c r="B102" s="7"/>
      <c r="C102" s="53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</row>
    <row r="103" spans="1:14" x14ac:dyDescent="0.25">
      <c r="A103" s="7"/>
      <c r="B103" s="7"/>
      <c r="C103" s="53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</row>
    <row r="104" spans="1:14" x14ac:dyDescent="0.25">
      <c r="A104" s="7"/>
      <c r="B104" s="7"/>
      <c r="C104" s="53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</row>
    <row r="105" spans="1:14" x14ac:dyDescent="0.25">
      <c r="A105" s="7"/>
      <c r="B105" s="7"/>
      <c r="C105" s="53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</row>
    <row r="106" spans="1:14" x14ac:dyDescent="0.25">
      <c r="A106" s="7"/>
      <c r="B106" s="7"/>
      <c r="C106" s="53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</row>
    <row r="107" spans="1:14" x14ac:dyDescent="0.25">
      <c r="A107" s="7"/>
      <c r="B107" s="7"/>
      <c r="C107" s="53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</row>
    <row r="108" spans="1:14" x14ac:dyDescent="0.25">
      <c r="A108" s="7"/>
      <c r="B108" s="7"/>
      <c r="C108" s="53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</row>
    <row r="109" spans="1:14" x14ac:dyDescent="0.25">
      <c r="A109" s="7"/>
      <c r="B109" s="7"/>
      <c r="C109" s="53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</row>
    <row r="110" spans="1:14" x14ac:dyDescent="0.25">
      <c r="A110" s="7"/>
      <c r="B110" s="7"/>
      <c r="C110" s="53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</row>
    <row r="111" spans="1:14" x14ac:dyDescent="0.25">
      <c r="A111" s="7"/>
      <c r="B111" s="7"/>
      <c r="C111" s="53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</row>
    <row r="112" spans="1:14" x14ac:dyDescent="0.25">
      <c r="A112" s="7"/>
      <c r="B112" s="7"/>
      <c r="C112" s="53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</row>
    <row r="113" spans="1:14" x14ac:dyDescent="0.25">
      <c r="A113" s="7"/>
      <c r="B113" s="7"/>
      <c r="C113" s="53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</row>
    <row r="114" spans="1:14" x14ac:dyDescent="0.25">
      <c r="A114" s="7"/>
      <c r="B114" s="7"/>
      <c r="C114" s="53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</row>
    <row r="115" spans="1:14" x14ac:dyDescent="0.25">
      <c r="A115" s="7"/>
      <c r="B115" s="7"/>
      <c r="C115" s="53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</row>
    <row r="116" spans="1:14" x14ac:dyDescent="0.25">
      <c r="A116" s="7"/>
      <c r="B116" s="7"/>
      <c r="C116" s="53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</row>
    <row r="117" spans="1:14" x14ac:dyDescent="0.25">
      <c r="A117" s="7"/>
      <c r="B117" s="7"/>
      <c r="C117" s="53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</row>
    <row r="118" spans="1:14" x14ac:dyDescent="0.25">
      <c r="A118" s="7"/>
      <c r="B118" s="7"/>
      <c r="C118" s="53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</row>
    <row r="119" spans="1:14" x14ac:dyDescent="0.25">
      <c r="A119" s="7"/>
      <c r="B119" s="7"/>
      <c r="C119" s="53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</row>
    <row r="120" spans="1:14" x14ac:dyDescent="0.25">
      <c r="A120" s="7"/>
      <c r="B120" s="7"/>
      <c r="C120" s="53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</row>
    <row r="121" spans="1:14" x14ac:dyDescent="0.25">
      <c r="A121" s="7"/>
      <c r="B121" s="7"/>
      <c r="C121" s="53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</row>
    <row r="122" spans="1:14" x14ac:dyDescent="0.25">
      <c r="A122" s="7"/>
      <c r="B122" s="7"/>
      <c r="C122" s="53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</row>
    <row r="123" spans="1:14" x14ac:dyDescent="0.25">
      <c r="A123" s="7"/>
      <c r="B123" s="7"/>
      <c r="C123" s="53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</row>
    <row r="124" spans="1:14" x14ac:dyDescent="0.25">
      <c r="A124" s="7"/>
      <c r="B124" s="7"/>
      <c r="C124" s="53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</row>
    <row r="125" spans="1:14" x14ac:dyDescent="0.25">
      <c r="A125" s="7"/>
      <c r="B125" s="7"/>
      <c r="C125" s="53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</row>
    <row r="126" spans="1:14" x14ac:dyDescent="0.25">
      <c r="A126" s="7"/>
      <c r="B126" s="7"/>
      <c r="C126" s="53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</row>
    <row r="127" spans="1:14" x14ac:dyDescent="0.25">
      <c r="A127" s="7"/>
      <c r="B127" s="7"/>
      <c r="C127" s="53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</row>
    <row r="128" spans="1:14" x14ac:dyDescent="0.25">
      <c r="A128" s="7"/>
      <c r="B128" s="7"/>
      <c r="C128" s="53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</row>
    <row r="129" spans="1:14" x14ac:dyDescent="0.25">
      <c r="A129" s="7"/>
      <c r="B129" s="7"/>
      <c r="C129" s="53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</row>
    <row r="130" spans="1:14" x14ac:dyDescent="0.25">
      <c r="A130" s="7"/>
      <c r="B130" s="7"/>
      <c r="C130" s="53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</row>
    <row r="131" spans="1:14" x14ac:dyDescent="0.25">
      <c r="A131" s="7"/>
      <c r="B131" s="7"/>
      <c r="C131" s="53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</row>
    <row r="132" spans="1:14" x14ac:dyDescent="0.25">
      <c r="A132" s="7"/>
      <c r="B132" s="7"/>
      <c r="C132" s="53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</row>
    <row r="133" spans="1:14" x14ac:dyDescent="0.25">
      <c r="A133" s="7"/>
      <c r="B133" s="7"/>
      <c r="C133" s="53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</row>
    <row r="134" spans="1:14" x14ac:dyDescent="0.25">
      <c r="A134" s="7"/>
      <c r="B134" s="7"/>
      <c r="C134" s="53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</row>
    <row r="135" spans="1:14" x14ac:dyDescent="0.25">
      <c r="A135" s="7"/>
      <c r="B135" s="7"/>
      <c r="C135" s="53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</row>
    <row r="136" spans="1:14" x14ac:dyDescent="0.25">
      <c r="A136" s="7"/>
      <c r="B136" s="7"/>
      <c r="C136" s="53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</row>
    <row r="137" spans="1:14" x14ac:dyDescent="0.25">
      <c r="A137" s="7"/>
      <c r="B137" s="7"/>
      <c r="C137" s="53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</row>
    <row r="138" spans="1:14" x14ac:dyDescent="0.25">
      <c r="A138" s="7"/>
      <c r="B138" s="7"/>
      <c r="C138" s="53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</row>
    <row r="139" spans="1:14" x14ac:dyDescent="0.25">
      <c r="A139" s="7"/>
      <c r="B139" s="7"/>
      <c r="C139" s="53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</row>
    <row r="140" spans="1:14" x14ac:dyDescent="0.25">
      <c r="A140" s="7"/>
      <c r="B140" s="7"/>
      <c r="C140" s="53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</row>
    <row r="141" spans="1:14" x14ac:dyDescent="0.25">
      <c r="A141" s="7"/>
      <c r="B141" s="7"/>
      <c r="C141" s="53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</row>
    <row r="142" spans="1:14" x14ac:dyDescent="0.25">
      <c r="A142" s="7"/>
      <c r="B142" s="7"/>
      <c r="C142" s="53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</row>
    <row r="143" spans="1:14" x14ac:dyDescent="0.25">
      <c r="A143" s="7"/>
      <c r="B143" s="7"/>
      <c r="C143" s="53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</row>
    <row r="144" spans="1:14" x14ac:dyDescent="0.25">
      <c r="A144" s="7"/>
      <c r="B144" s="7"/>
      <c r="C144" s="53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</row>
    <row r="145" spans="1:14" x14ac:dyDescent="0.25">
      <c r="A145" s="7"/>
      <c r="B145" s="7"/>
      <c r="C145" s="53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</row>
    <row r="146" spans="1:14" x14ac:dyDescent="0.25">
      <c r="A146" s="7"/>
      <c r="B146" s="7"/>
      <c r="C146" s="53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</row>
    <row r="147" spans="1:14" x14ac:dyDescent="0.25">
      <c r="A147" s="7"/>
      <c r="B147" s="7"/>
      <c r="C147" s="53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</row>
    <row r="148" spans="1:14" x14ac:dyDescent="0.25">
      <c r="A148" s="7"/>
      <c r="B148" s="7"/>
      <c r="C148" s="53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</row>
    <row r="149" spans="1:14" x14ac:dyDescent="0.25">
      <c r="A149" s="7"/>
      <c r="B149" s="7"/>
      <c r="C149" s="53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</row>
    <row r="150" spans="1:14" x14ac:dyDescent="0.25">
      <c r="A150" s="7"/>
      <c r="B150" s="7"/>
      <c r="C150" s="53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</row>
    <row r="151" spans="1:14" x14ac:dyDescent="0.25">
      <c r="A151" s="7"/>
      <c r="B151" s="7"/>
      <c r="C151" s="53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</row>
    <row r="152" spans="1:14" x14ac:dyDescent="0.25">
      <c r="A152" s="7"/>
      <c r="B152" s="7"/>
      <c r="C152" s="53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</row>
    <row r="153" spans="1:14" x14ac:dyDescent="0.25">
      <c r="A153" s="7"/>
      <c r="B153" s="7"/>
      <c r="C153" s="53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</row>
    <row r="154" spans="1:14" x14ac:dyDescent="0.25">
      <c r="A154" s="7"/>
      <c r="B154" s="7"/>
      <c r="C154" s="53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</row>
    <row r="155" spans="1:14" x14ac:dyDescent="0.25">
      <c r="A155" s="7"/>
      <c r="B155" s="7"/>
      <c r="C155" s="53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</row>
    <row r="156" spans="1:14" x14ac:dyDescent="0.25">
      <c r="A156" s="7"/>
      <c r="B156" s="7"/>
      <c r="C156" s="53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</row>
    <row r="157" spans="1:14" x14ac:dyDescent="0.25">
      <c r="A157" s="7"/>
      <c r="B157" s="7"/>
      <c r="C157" s="53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</row>
    <row r="158" spans="1:14" x14ac:dyDescent="0.25">
      <c r="A158" s="7"/>
      <c r="B158" s="7"/>
      <c r="C158" s="53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</row>
    <row r="159" spans="1:14" x14ac:dyDescent="0.25">
      <c r="A159" s="7"/>
      <c r="B159" s="7"/>
      <c r="C159" s="53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</row>
    <row r="160" spans="1:14" x14ac:dyDescent="0.25">
      <c r="A160" s="7"/>
      <c r="B160" s="7"/>
      <c r="C160" s="53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</row>
    <row r="161" spans="1:14" x14ac:dyDescent="0.25">
      <c r="A161" s="7"/>
      <c r="B161" s="7"/>
      <c r="C161" s="53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</row>
    <row r="162" spans="1:14" x14ac:dyDescent="0.25">
      <c r="A162" s="7"/>
      <c r="B162" s="7"/>
      <c r="C162" s="53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</row>
    <row r="163" spans="1:14" x14ac:dyDescent="0.25">
      <c r="A163" s="7"/>
      <c r="B163" s="7"/>
      <c r="C163" s="53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</row>
    <row r="164" spans="1:14" x14ac:dyDescent="0.25">
      <c r="A164" s="7"/>
      <c r="B164" s="7"/>
      <c r="C164" s="53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</row>
    <row r="165" spans="1:14" x14ac:dyDescent="0.25">
      <c r="A165" s="7"/>
      <c r="B165" s="7"/>
      <c r="C165" s="53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</row>
    <row r="166" spans="1:14" x14ac:dyDescent="0.25">
      <c r="A166" s="7"/>
      <c r="B166" s="7"/>
      <c r="C166" s="53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</row>
    <row r="167" spans="1:14" x14ac:dyDescent="0.25">
      <c r="A167" s="7"/>
      <c r="B167" s="7"/>
      <c r="C167" s="53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</row>
    <row r="168" spans="1:14" x14ac:dyDescent="0.25">
      <c r="A168" s="7"/>
      <c r="B168" s="7"/>
      <c r="C168" s="53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</row>
    <row r="169" spans="1:14" x14ac:dyDescent="0.25">
      <c r="A169" s="7"/>
      <c r="B169" s="7"/>
      <c r="C169" s="53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</row>
    <row r="170" spans="1:14" x14ac:dyDescent="0.25">
      <c r="A170" s="7"/>
      <c r="B170" s="7"/>
      <c r="C170" s="53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</row>
    <row r="171" spans="1:14" x14ac:dyDescent="0.25">
      <c r="A171" s="7"/>
      <c r="B171" s="7"/>
      <c r="C171" s="53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</row>
    <row r="172" spans="1:14" x14ac:dyDescent="0.25">
      <c r="A172" s="7"/>
      <c r="B172" s="7"/>
      <c r="C172" s="53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</row>
    <row r="173" spans="1:14" x14ac:dyDescent="0.25">
      <c r="A173" s="7"/>
      <c r="B173" s="7"/>
      <c r="C173" s="53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</row>
    <row r="174" spans="1:14" x14ac:dyDescent="0.25">
      <c r="A174" s="7"/>
      <c r="B174" s="7"/>
      <c r="C174" s="53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</row>
    <row r="175" spans="1:14" x14ac:dyDescent="0.25">
      <c r="A175" s="7"/>
      <c r="B175" s="7"/>
      <c r="C175" s="53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</row>
    <row r="176" spans="1:14" x14ac:dyDescent="0.25">
      <c r="A176" s="7"/>
      <c r="B176" s="7"/>
      <c r="C176" s="53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</row>
    <row r="177" spans="1:14" x14ac:dyDescent="0.25">
      <c r="A177" s="7"/>
      <c r="B177" s="7"/>
      <c r="C177" s="53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</row>
    <row r="178" spans="1:14" x14ac:dyDescent="0.25">
      <c r="A178" s="7"/>
      <c r="B178" s="7"/>
      <c r="C178" s="53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</row>
    <row r="179" spans="1:14" x14ac:dyDescent="0.25">
      <c r="A179" s="7"/>
      <c r="B179" s="7"/>
      <c r="C179" s="53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</row>
    <row r="180" spans="1:14" x14ac:dyDescent="0.25">
      <c r="A180" s="7"/>
      <c r="B180" s="7"/>
      <c r="C180" s="53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</row>
    <row r="181" spans="1:14" x14ac:dyDescent="0.25">
      <c r="A181" s="7"/>
      <c r="B181" s="7"/>
      <c r="C181" s="53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</row>
    <row r="182" spans="1:14" x14ac:dyDescent="0.25">
      <c r="A182" s="7"/>
      <c r="B182" s="7"/>
      <c r="C182" s="53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</row>
    <row r="183" spans="1:14" x14ac:dyDescent="0.25">
      <c r="A183" s="7"/>
      <c r="B183" s="7"/>
      <c r="C183" s="53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</row>
    <row r="184" spans="1:14" x14ac:dyDescent="0.25">
      <c r="A184" s="7"/>
      <c r="B184" s="7"/>
      <c r="C184" s="53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</row>
    <row r="185" spans="1:14" x14ac:dyDescent="0.25">
      <c r="A185" s="7"/>
      <c r="B185" s="7"/>
      <c r="C185" s="53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</row>
    <row r="186" spans="1:14" x14ac:dyDescent="0.25">
      <c r="A186" s="7"/>
      <c r="B186" s="7"/>
      <c r="C186" s="53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</row>
    <row r="187" spans="1:14" x14ac:dyDescent="0.25">
      <c r="A187" s="7"/>
      <c r="B187" s="7"/>
      <c r="C187" s="53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</row>
    <row r="188" spans="1:14" x14ac:dyDescent="0.25">
      <c r="A188" s="7"/>
      <c r="B188" s="7"/>
      <c r="C188" s="53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</row>
    <row r="189" spans="1:14" x14ac:dyDescent="0.25">
      <c r="C189" s="54"/>
    </row>
    <row r="190" spans="1:14" x14ac:dyDescent="0.25">
      <c r="C190" s="54"/>
    </row>
    <row r="191" spans="1:14" x14ac:dyDescent="0.25">
      <c r="C191" s="54"/>
    </row>
    <row r="192" spans="1:14" x14ac:dyDescent="0.25">
      <c r="C192" s="54"/>
    </row>
    <row r="193" spans="3:3" x14ac:dyDescent="0.25">
      <c r="C193" s="54"/>
    </row>
    <row r="194" spans="3:3" x14ac:dyDescent="0.25">
      <c r="C194" s="54"/>
    </row>
    <row r="195" spans="3:3" x14ac:dyDescent="0.25">
      <c r="C195" s="54"/>
    </row>
    <row r="196" spans="3:3" x14ac:dyDescent="0.25">
      <c r="C196" s="54"/>
    </row>
    <row r="197" spans="3:3" x14ac:dyDescent="0.25">
      <c r="C197" s="54"/>
    </row>
    <row r="198" spans="3:3" x14ac:dyDescent="0.25">
      <c r="C198" s="54"/>
    </row>
    <row r="199" spans="3:3" x14ac:dyDescent="0.25">
      <c r="C199" s="54"/>
    </row>
    <row r="200" spans="3:3" x14ac:dyDescent="0.25">
      <c r="C200" s="54"/>
    </row>
    <row r="201" spans="3:3" x14ac:dyDescent="0.25">
      <c r="C201" s="54"/>
    </row>
    <row r="202" spans="3:3" x14ac:dyDescent="0.25">
      <c r="C202" s="54"/>
    </row>
    <row r="203" spans="3:3" x14ac:dyDescent="0.25">
      <c r="C203" s="54"/>
    </row>
    <row r="204" spans="3:3" x14ac:dyDescent="0.25">
      <c r="C204" s="54"/>
    </row>
    <row r="205" spans="3:3" x14ac:dyDescent="0.25">
      <c r="C205" s="54"/>
    </row>
    <row r="206" spans="3:3" x14ac:dyDescent="0.25">
      <c r="C206" s="54"/>
    </row>
    <row r="207" spans="3:3" x14ac:dyDescent="0.25">
      <c r="C207" s="54"/>
    </row>
    <row r="208" spans="3:3" x14ac:dyDescent="0.25">
      <c r="C208" s="54"/>
    </row>
    <row r="209" spans="3:3" x14ac:dyDescent="0.25">
      <c r="C209" s="54"/>
    </row>
    <row r="210" spans="3:3" x14ac:dyDescent="0.25">
      <c r="C210" s="54"/>
    </row>
    <row r="211" spans="3:3" x14ac:dyDescent="0.25">
      <c r="C211" s="54"/>
    </row>
    <row r="212" spans="3:3" x14ac:dyDescent="0.25">
      <c r="C212" s="54"/>
    </row>
    <row r="213" spans="3:3" x14ac:dyDescent="0.25">
      <c r="C213" s="54"/>
    </row>
    <row r="214" spans="3:3" x14ac:dyDescent="0.25">
      <c r="C214" s="54"/>
    </row>
    <row r="215" spans="3:3" x14ac:dyDescent="0.25">
      <c r="C215" s="54"/>
    </row>
    <row r="216" spans="3:3" x14ac:dyDescent="0.25">
      <c r="C216" s="54"/>
    </row>
    <row r="217" spans="3:3" x14ac:dyDescent="0.25">
      <c r="C217" s="54"/>
    </row>
    <row r="218" spans="3:3" x14ac:dyDescent="0.25">
      <c r="C218" s="54"/>
    </row>
    <row r="219" spans="3:3" x14ac:dyDescent="0.25">
      <c r="C219" s="54"/>
    </row>
    <row r="220" spans="3:3" x14ac:dyDescent="0.25">
      <c r="C220" s="54"/>
    </row>
    <row r="221" spans="3:3" x14ac:dyDescent="0.25">
      <c r="C221" s="54"/>
    </row>
    <row r="222" spans="3:3" x14ac:dyDescent="0.25">
      <c r="C222" s="54"/>
    </row>
    <row r="223" spans="3:3" x14ac:dyDescent="0.25">
      <c r="C223" s="54"/>
    </row>
    <row r="224" spans="3:3" x14ac:dyDescent="0.25">
      <c r="C224" s="54"/>
    </row>
    <row r="225" spans="3:3" x14ac:dyDescent="0.25">
      <c r="C225" s="54"/>
    </row>
    <row r="226" spans="3:3" x14ac:dyDescent="0.25">
      <c r="C226" s="54"/>
    </row>
    <row r="227" spans="3:3" x14ac:dyDescent="0.25">
      <c r="C227" s="54"/>
    </row>
    <row r="228" spans="3:3" x14ac:dyDescent="0.25">
      <c r="C228" s="54"/>
    </row>
    <row r="229" spans="3:3" x14ac:dyDescent="0.25">
      <c r="C229" s="54"/>
    </row>
    <row r="230" spans="3:3" x14ac:dyDescent="0.25">
      <c r="C230" s="54"/>
    </row>
    <row r="231" spans="3:3" x14ac:dyDescent="0.25">
      <c r="C231" s="54"/>
    </row>
    <row r="232" spans="3:3" x14ac:dyDescent="0.25">
      <c r="C232" s="54"/>
    </row>
    <row r="233" spans="3:3" x14ac:dyDescent="0.25">
      <c r="C233" s="54"/>
    </row>
    <row r="234" spans="3:3" x14ac:dyDescent="0.25">
      <c r="C234" s="54"/>
    </row>
    <row r="235" spans="3:3" x14ac:dyDescent="0.25">
      <c r="C235" s="54"/>
    </row>
    <row r="236" spans="3:3" x14ac:dyDescent="0.25">
      <c r="C236" s="54"/>
    </row>
    <row r="237" spans="3:3" x14ac:dyDescent="0.25">
      <c r="C237" s="54"/>
    </row>
    <row r="238" spans="3:3" x14ac:dyDescent="0.25">
      <c r="C238" s="54"/>
    </row>
    <row r="239" spans="3:3" x14ac:dyDescent="0.25">
      <c r="C239" s="54"/>
    </row>
    <row r="240" spans="3:3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  <row r="494" spans="3:3" x14ac:dyDescent="0.25">
      <c r="C494" s="54"/>
    </row>
    <row r="495" spans="3:3" x14ac:dyDescent="0.25">
      <c r="C495" s="54"/>
    </row>
    <row r="496" spans="3:3" x14ac:dyDescent="0.25">
      <c r="C496" s="54"/>
    </row>
    <row r="497" spans="3:3" x14ac:dyDescent="0.25">
      <c r="C497" s="54"/>
    </row>
    <row r="498" spans="3:3" x14ac:dyDescent="0.25">
      <c r="C498" s="54"/>
    </row>
    <row r="499" spans="3:3" x14ac:dyDescent="0.25">
      <c r="C499" s="54"/>
    </row>
    <row r="500" spans="3:3" x14ac:dyDescent="0.25">
      <c r="C500" s="54"/>
    </row>
    <row r="501" spans="3:3" x14ac:dyDescent="0.25">
      <c r="C501" s="54"/>
    </row>
    <row r="502" spans="3:3" x14ac:dyDescent="0.25">
      <c r="C502" s="54"/>
    </row>
    <row r="503" spans="3:3" x14ac:dyDescent="0.25">
      <c r="C503" s="54"/>
    </row>
    <row r="504" spans="3:3" x14ac:dyDescent="0.25">
      <c r="C504" s="54"/>
    </row>
    <row r="505" spans="3:3" x14ac:dyDescent="0.25">
      <c r="C505" s="54"/>
    </row>
    <row r="506" spans="3:3" x14ac:dyDescent="0.25">
      <c r="C506" s="54"/>
    </row>
    <row r="507" spans="3:3" x14ac:dyDescent="0.25">
      <c r="C507" s="54"/>
    </row>
    <row r="508" spans="3:3" x14ac:dyDescent="0.25">
      <c r="C508" s="54"/>
    </row>
    <row r="509" spans="3:3" x14ac:dyDescent="0.25">
      <c r="C509" s="54"/>
    </row>
    <row r="510" spans="3:3" x14ac:dyDescent="0.25">
      <c r="C510" s="54"/>
    </row>
    <row r="511" spans="3:3" x14ac:dyDescent="0.25">
      <c r="C511" s="54"/>
    </row>
    <row r="512" spans="3:3" x14ac:dyDescent="0.25">
      <c r="C512" s="54"/>
    </row>
    <row r="513" spans="3:3" x14ac:dyDescent="0.25">
      <c r="C513" s="54"/>
    </row>
    <row r="514" spans="3:3" x14ac:dyDescent="0.25">
      <c r="C514" s="54"/>
    </row>
    <row r="515" spans="3:3" x14ac:dyDescent="0.25">
      <c r="C515" s="54"/>
    </row>
    <row r="516" spans="3:3" x14ac:dyDescent="0.25">
      <c r="C516" s="54"/>
    </row>
    <row r="517" spans="3:3" x14ac:dyDescent="0.25">
      <c r="C517" s="54"/>
    </row>
  </sheetData>
  <mergeCells count="27">
    <mergeCell ref="B64:O64"/>
    <mergeCell ref="A10:A12"/>
    <mergeCell ref="B10:B12"/>
    <mergeCell ref="C10:C12"/>
    <mergeCell ref="B1:O1"/>
    <mergeCell ref="B2:O2"/>
    <mergeCell ref="B3:O3"/>
    <mergeCell ref="B4:O4"/>
    <mergeCell ref="A8:O8"/>
    <mergeCell ref="E10:G10"/>
    <mergeCell ref="L10:L12"/>
    <mergeCell ref="M10:O10"/>
    <mergeCell ref="G11:G12"/>
    <mergeCell ref="B5:O5"/>
    <mergeCell ref="B6:O6"/>
    <mergeCell ref="B42:O42"/>
    <mergeCell ref="D10:D12"/>
    <mergeCell ref="B34:O34"/>
    <mergeCell ref="B24:O24"/>
    <mergeCell ref="B13:O13"/>
    <mergeCell ref="H10:H12"/>
    <mergeCell ref="I10:K10"/>
    <mergeCell ref="O11:O12"/>
    <mergeCell ref="K11:K12"/>
    <mergeCell ref="I11:J11"/>
    <mergeCell ref="E11:F11"/>
    <mergeCell ref="M11:N11"/>
  </mergeCells>
  <pageMargins left="0.59055118110236227" right="0.39370078740157483" top="0.78740157480314965" bottom="0.78740157480314965" header="0.31496062992125984" footer="0.31496062992125984"/>
  <pageSetup paperSize="9" scale="95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139"/>
  <sheetViews>
    <sheetView showZeros="0" tabSelected="1" topLeftCell="A13" workbookViewId="0">
      <selection activeCell="T36" sqref="T36"/>
    </sheetView>
  </sheetViews>
  <sheetFormatPr defaultRowHeight="15" x14ac:dyDescent="0.25"/>
  <cols>
    <col min="1" max="1" width="4.5703125" style="2" customWidth="1"/>
    <col min="2" max="2" width="50.5703125" style="2" customWidth="1"/>
    <col min="3" max="10" width="10.5703125" style="2" hidden="1" customWidth="1"/>
    <col min="11" max="14" width="10" style="2" customWidth="1"/>
    <col min="15" max="15" width="9.140625" style="2" customWidth="1"/>
    <col min="16" max="17" width="9.140625" style="2" hidden="1" customWidth="1"/>
    <col min="18" max="19" width="9.140625" style="2" customWidth="1"/>
    <col min="20" max="16384" width="9.140625" style="2"/>
  </cols>
  <sheetData>
    <row r="1" spans="2:15" x14ac:dyDescent="0.25">
      <c r="B1" s="578" t="s">
        <v>350</v>
      </c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</row>
    <row r="2" spans="2:15" x14ac:dyDescent="0.25">
      <c r="B2" s="578" t="s">
        <v>436</v>
      </c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</row>
    <row r="3" spans="2:15" x14ac:dyDescent="0.25">
      <c r="B3" s="578" t="s">
        <v>455</v>
      </c>
      <c r="C3" s="578"/>
      <c r="D3" s="578"/>
      <c r="E3" s="578"/>
      <c r="F3" s="578"/>
      <c r="G3" s="578"/>
      <c r="H3" s="578"/>
      <c r="I3" s="578"/>
      <c r="J3" s="578"/>
      <c r="K3" s="578"/>
      <c r="L3" s="578"/>
      <c r="M3" s="578"/>
      <c r="N3" s="578"/>
    </row>
    <row r="4" spans="2:15" x14ac:dyDescent="0.25">
      <c r="B4" s="578" t="s">
        <v>373</v>
      </c>
      <c r="C4" s="578"/>
      <c r="D4" s="578"/>
      <c r="E4" s="578"/>
      <c r="F4" s="578"/>
      <c r="G4" s="578"/>
      <c r="H4" s="578"/>
      <c r="I4" s="578"/>
      <c r="J4" s="578"/>
      <c r="K4" s="578"/>
      <c r="L4" s="578"/>
      <c r="M4" s="578"/>
      <c r="N4" s="578"/>
    </row>
    <row r="5" spans="2:15" s="396" customFormat="1" ht="15" customHeight="1" x14ac:dyDescent="0.25">
      <c r="B5" s="490" t="s">
        <v>458</v>
      </c>
      <c r="C5" s="490"/>
      <c r="D5" s="490"/>
      <c r="E5" s="490"/>
      <c r="F5" s="490"/>
      <c r="G5" s="490"/>
      <c r="H5" s="490"/>
      <c r="I5" s="490"/>
      <c r="J5" s="490"/>
      <c r="K5" s="490"/>
      <c r="L5" s="490"/>
      <c r="M5" s="490"/>
      <c r="N5" s="490"/>
      <c r="O5" s="490"/>
    </row>
    <row r="6" spans="2:15" s="396" customFormat="1" x14ac:dyDescent="0.25">
      <c r="B6" s="490" t="s">
        <v>527</v>
      </c>
      <c r="C6" s="490"/>
      <c r="D6" s="490"/>
      <c r="E6" s="490"/>
      <c r="F6" s="490"/>
      <c r="G6" s="490"/>
      <c r="H6" s="490"/>
      <c r="I6" s="490"/>
      <c r="J6" s="490"/>
      <c r="K6" s="490"/>
      <c r="L6" s="490"/>
      <c r="M6" s="490"/>
      <c r="N6" s="490"/>
      <c r="O6" s="490"/>
    </row>
    <row r="7" spans="2:15" s="396" customFormat="1" x14ac:dyDescent="0.25">
      <c r="B7" s="490" t="s">
        <v>465</v>
      </c>
      <c r="C7" s="490"/>
      <c r="D7" s="490"/>
      <c r="E7" s="490"/>
      <c r="F7" s="490"/>
      <c r="G7" s="490"/>
      <c r="H7" s="490"/>
      <c r="I7" s="490"/>
      <c r="J7" s="490"/>
      <c r="K7" s="490"/>
      <c r="L7" s="490"/>
      <c r="M7" s="490"/>
      <c r="N7" s="490"/>
      <c r="O7" s="490"/>
    </row>
    <row r="8" spans="2:15" s="396" customFormat="1" x14ac:dyDescent="0.25">
      <c r="B8" s="490" t="s">
        <v>528</v>
      </c>
      <c r="C8" s="490"/>
      <c r="D8" s="490"/>
      <c r="E8" s="490"/>
      <c r="F8" s="490"/>
      <c r="G8" s="490"/>
      <c r="H8" s="490"/>
      <c r="I8" s="490"/>
      <c r="J8" s="490"/>
      <c r="K8" s="490"/>
      <c r="L8" s="490"/>
      <c r="M8" s="490"/>
      <c r="N8" s="490"/>
      <c r="O8" s="490"/>
    </row>
    <row r="9" spans="2:15" s="396" customFormat="1" ht="15" customHeight="1" x14ac:dyDescent="0.25">
      <c r="B9" s="490" t="s">
        <v>482</v>
      </c>
      <c r="C9" s="490"/>
      <c r="D9" s="490"/>
      <c r="E9" s="490"/>
      <c r="F9" s="490"/>
      <c r="G9" s="490"/>
      <c r="H9" s="490"/>
      <c r="I9" s="490"/>
      <c r="J9" s="490"/>
      <c r="K9" s="490"/>
      <c r="L9" s="490"/>
      <c r="M9" s="490"/>
      <c r="N9" s="490"/>
      <c r="O9" s="490"/>
    </row>
    <row r="10" spans="2:15" s="396" customFormat="1" ht="15" customHeight="1" x14ac:dyDescent="0.25">
      <c r="B10" s="490" t="s">
        <v>488</v>
      </c>
      <c r="C10" s="490"/>
      <c r="D10" s="490"/>
      <c r="E10" s="490"/>
      <c r="F10" s="490"/>
      <c r="G10" s="490"/>
      <c r="H10" s="490"/>
      <c r="I10" s="490"/>
      <c r="J10" s="490"/>
      <c r="K10" s="490"/>
      <c r="L10" s="490"/>
      <c r="M10" s="490"/>
      <c r="N10" s="490"/>
      <c r="O10" s="490"/>
    </row>
    <row r="11" spans="2:15" s="396" customFormat="1" ht="15" customHeight="1" x14ac:dyDescent="0.25">
      <c r="B11" s="490" t="s">
        <v>496</v>
      </c>
      <c r="C11" s="490"/>
      <c r="D11" s="490"/>
      <c r="E11" s="490"/>
      <c r="F11" s="490"/>
      <c r="G11" s="490"/>
      <c r="H11" s="490"/>
      <c r="I11" s="490"/>
      <c r="J11" s="490"/>
      <c r="K11" s="490"/>
      <c r="L11" s="490"/>
      <c r="M11" s="490"/>
      <c r="N11" s="490"/>
      <c r="O11" s="490"/>
    </row>
    <row r="12" spans="2:15" s="396" customFormat="1" ht="15" customHeight="1" x14ac:dyDescent="0.25">
      <c r="B12" s="490" t="s">
        <v>501</v>
      </c>
      <c r="C12" s="490"/>
      <c r="D12" s="490"/>
      <c r="E12" s="490"/>
      <c r="F12" s="490"/>
      <c r="G12" s="490"/>
      <c r="H12" s="490"/>
      <c r="I12" s="490"/>
      <c r="J12" s="490"/>
      <c r="K12" s="490"/>
      <c r="L12" s="490"/>
      <c r="M12" s="490"/>
      <c r="N12" s="490"/>
      <c r="O12" s="490"/>
    </row>
    <row r="13" spans="2:15" s="396" customFormat="1" ht="15" customHeight="1" x14ac:dyDescent="0.25">
      <c r="B13" s="490" t="s">
        <v>509</v>
      </c>
      <c r="C13" s="490"/>
      <c r="D13" s="490"/>
      <c r="E13" s="490"/>
      <c r="F13" s="490"/>
      <c r="G13" s="490"/>
      <c r="H13" s="490"/>
      <c r="I13" s="490"/>
      <c r="J13" s="490"/>
      <c r="K13" s="490"/>
      <c r="L13" s="490"/>
      <c r="M13" s="490"/>
      <c r="N13" s="490"/>
      <c r="O13" s="490"/>
    </row>
    <row r="14" spans="2:15" s="396" customFormat="1" ht="15" customHeight="1" x14ac:dyDescent="0.25">
      <c r="B14" s="490" t="s">
        <v>529</v>
      </c>
      <c r="C14" s="490"/>
      <c r="D14" s="490"/>
      <c r="E14" s="490"/>
      <c r="F14" s="490"/>
      <c r="G14" s="490"/>
      <c r="H14" s="490"/>
      <c r="I14" s="490"/>
      <c r="J14" s="490"/>
      <c r="K14" s="490"/>
      <c r="L14" s="490"/>
      <c r="M14" s="490"/>
      <c r="N14" s="490"/>
      <c r="O14" s="490"/>
    </row>
    <row r="15" spans="2:15" s="396" customFormat="1" ht="15" customHeight="1" x14ac:dyDescent="0.25">
      <c r="B15" s="490" t="s">
        <v>541</v>
      </c>
      <c r="C15" s="490"/>
      <c r="D15" s="490"/>
      <c r="E15" s="490"/>
      <c r="F15" s="490"/>
      <c r="G15" s="490"/>
      <c r="H15" s="490"/>
      <c r="I15" s="490"/>
      <c r="J15" s="490"/>
      <c r="K15" s="490"/>
      <c r="L15" s="490"/>
      <c r="M15" s="490"/>
      <c r="N15" s="490"/>
      <c r="O15" s="490"/>
    </row>
    <row r="16" spans="2:15" s="396" customFormat="1" ht="15" customHeight="1" x14ac:dyDescent="0.25">
      <c r="B16" s="490" t="s">
        <v>542</v>
      </c>
      <c r="C16" s="490"/>
      <c r="D16" s="490"/>
      <c r="E16" s="490"/>
      <c r="F16" s="490"/>
      <c r="G16" s="490"/>
      <c r="H16" s="490"/>
      <c r="I16" s="490"/>
      <c r="J16" s="490"/>
      <c r="K16" s="490"/>
      <c r="L16" s="490"/>
      <c r="M16" s="490"/>
      <c r="N16" s="490"/>
      <c r="O16" s="490"/>
    </row>
    <row r="17" spans="1:17" s="396" customFormat="1" ht="15" customHeight="1" x14ac:dyDescent="0.25">
      <c r="B17" s="490" t="s">
        <v>551</v>
      </c>
      <c r="C17" s="490"/>
      <c r="D17" s="490"/>
      <c r="E17" s="490"/>
      <c r="F17" s="490"/>
      <c r="G17" s="490"/>
      <c r="H17" s="490"/>
      <c r="I17" s="490"/>
      <c r="J17" s="490"/>
      <c r="K17" s="490"/>
      <c r="L17" s="490"/>
      <c r="M17" s="490"/>
      <c r="N17" s="490"/>
      <c r="O17" s="490"/>
    </row>
    <row r="18" spans="1:17" s="396" customFormat="1" ht="15" customHeight="1" x14ac:dyDescent="0.25">
      <c r="B18" s="490" t="s">
        <v>578</v>
      </c>
      <c r="C18" s="490"/>
      <c r="D18" s="490"/>
      <c r="E18" s="490"/>
      <c r="F18" s="490"/>
      <c r="G18" s="490"/>
      <c r="H18" s="490"/>
      <c r="I18" s="490"/>
      <c r="J18" s="490"/>
      <c r="K18" s="490"/>
      <c r="L18" s="490"/>
      <c r="M18" s="490"/>
      <c r="N18" s="490"/>
      <c r="O18" s="490"/>
    </row>
    <row r="19" spans="1:17" s="396" customFormat="1" ht="15" customHeight="1" x14ac:dyDescent="0.25">
      <c r="B19" s="490" t="s">
        <v>570</v>
      </c>
      <c r="C19" s="490"/>
      <c r="D19" s="490"/>
      <c r="E19" s="490"/>
      <c r="F19" s="490"/>
      <c r="G19" s="490"/>
      <c r="H19" s="490"/>
      <c r="I19" s="490"/>
      <c r="J19" s="490"/>
      <c r="K19" s="490"/>
      <c r="L19" s="490"/>
      <c r="M19" s="490"/>
      <c r="N19" s="490"/>
      <c r="O19" s="490"/>
    </row>
    <row r="20" spans="1:17" s="396" customFormat="1" ht="15" customHeight="1" x14ac:dyDescent="0.25">
      <c r="B20" s="490" t="s">
        <v>583</v>
      </c>
      <c r="C20" s="490"/>
      <c r="D20" s="490"/>
      <c r="E20" s="490"/>
      <c r="F20" s="490"/>
      <c r="G20" s="490"/>
      <c r="H20" s="490"/>
      <c r="I20" s="490"/>
      <c r="J20" s="490"/>
      <c r="K20" s="490"/>
      <c r="L20" s="490"/>
      <c r="M20" s="490"/>
      <c r="N20" s="490"/>
      <c r="O20" s="490"/>
    </row>
    <row r="22" spans="1:17" x14ac:dyDescent="0.25">
      <c r="A22" s="512" t="s">
        <v>444</v>
      </c>
      <c r="B22" s="512"/>
      <c r="C22" s="512"/>
      <c r="D22" s="512"/>
      <c r="E22" s="512"/>
      <c r="F22" s="512"/>
      <c r="G22" s="512"/>
      <c r="H22" s="512"/>
      <c r="I22" s="512"/>
      <c r="J22" s="512"/>
      <c r="K22" s="512"/>
      <c r="L22" s="512"/>
      <c r="M22" s="512"/>
      <c r="N22" s="512"/>
    </row>
    <row r="23" spans="1:17" ht="17.25" customHeight="1" x14ac:dyDescent="0.25">
      <c r="A23" s="59"/>
      <c r="B23" s="59"/>
      <c r="C23" s="59"/>
      <c r="D23" s="96"/>
      <c r="E23" s="96"/>
      <c r="F23" s="96"/>
      <c r="G23" s="96"/>
      <c r="H23" s="96"/>
      <c r="I23" s="96"/>
      <c r="J23" s="96"/>
      <c r="K23" s="96"/>
      <c r="L23" s="96"/>
      <c r="M23" s="96"/>
      <c r="N23" s="5" t="s">
        <v>446</v>
      </c>
      <c r="O23" s="5"/>
    </row>
    <row r="24" spans="1:17" ht="15" customHeight="1" x14ac:dyDescent="0.25">
      <c r="A24" s="516" t="s">
        <v>5</v>
      </c>
      <c r="B24" s="519" t="s">
        <v>239</v>
      </c>
      <c r="C24" s="495" t="s">
        <v>358</v>
      </c>
      <c r="D24" s="499" t="s">
        <v>196</v>
      </c>
      <c r="E24" s="499"/>
      <c r="F24" s="500"/>
      <c r="G24" s="522" t="s">
        <v>360</v>
      </c>
      <c r="H24" s="525" t="s">
        <v>196</v>
      </c>
      <c r="I24" s="526"/>
      <c r="J24" s="527"/>
      <c r="K24" s="494" t="s">
        <v>0</v>
      </c>
      <c r="L24" s="503" t="s">
        <v>196</v>
      </c>
      <c r="M24" s="504"/>
      <c r="N24" s="505"/>
      <c r="P24" s="78"/>
      <c r="Q24" s="129" t="s">
        <v>345</v>
      </c>
    </row>
    <row r="25" spans="1:17" ht="15" customHeight="1" x14ac:dyDescent="0.25">
      <c r="A25" s="517"/>
      <c r="B25" s="520"/>
      <c r="C25" s="496"/>
      <c r="D25" s="500" t="s">
        <v>1</v>
      </c>
      <c r="E25" s="529"/>
      <c r="F25" s="501" t="s">
        <v>2</v>
      </c>
      <c r="G25" s="523"/>
      <c r="H25" s="528" t="s">
        <v>1</v>
      </c>
      <c r="I25" s="528"/>
      <c r="J25" s="515" t="s">
        <v>2</v>
      </c>
      <c r="K25" s="494"/>
      <c r="L25" s="494" t="s">
        <v>1</v>
      </c>
      <c r="M25" s="494"/>
      <c r="N25" s="506" t="s">
        <v>2</v>
      </c>
      <c r="P25" s="71" t="s">
        <v>325</v>
      </c>
      <c r="Q25" s="72">
        <f>'4 pr._savarankiškos f-jos'!Q28+'5 pr._valstybinės f-jos'!R28+'6 pr._mokinio krepšelis'!Q20+'7 pr._kita dotacija'!R81+'8 pr._aplinkos apsaugos s. p.'!Q20+'9 pr._įstaigų pajamos'!Q28+'10 pr._skolintos lėšos'!Q23+'11 pr._apyvartinės lėšos'!Q14</f>
        <v>4596.0999999999995</v>
      </c>
    </row>
    <row r="26" spans="1:17" ht="28.5" customHeight="1" x14ac:dyDescent="0.25">
      <c r="A26" s="518"/>
      <c r="B26" s="521"/>
      <c r="C26" s="497"/>
      <c r="D26" s="118" t="s">
        <v>3</v>
      </c>
      <c r="E26" s="119" t="s">
        <v>4</v>
      </c>
      <c r="F26" s="501"/>
      <c r="G26" s="524"/>
      <c r="H26" s="120" t="s">
        <v>3</v>
      </c>
      <c r="I26" s="116" t="s">
        <v>4</v>
      </c>
      <c r="J26" s="515"/>
      <c r="K26" s="494"/>
      <c r="L26" s="117" t="s">
        <v>3</v>
      </c>
      <c r="M26" s="115" t="s">
        <v>4</v>
      </c>
      <c r="N26" s="506"/>
      <c r="P26" s="71" t="s">
        <v>326</v>
      </c>
      <c r="Q26" s="72">
        <f>'4 pr._savarankiškos f-jos'!Q29+'5 pr._valstybinės f-jos'!R29+'6 pr._mokinio krepšelis'!Q21+'7 pr._kita dotacija'!R83+'8 pr._aplinkos apsaugos s. p.'!Q21+'9 pr._įstaigų pajamos'!Q29+'10 pr._skolintos lėšos'!Q24+'11 pr._apyvartinės lėšos'!Q15</f>
        <v>23.9</v>
      </c>
    </row>
    <row r="27" spans="1:17" ht="15" customHeight="1" x14ac:dyDescent="0.25">
      <c r="A27" s="6" t="s">
        <v>72</v>
      </c>
      <c r="B27" s="18" t="s">
        <v>6</v>
      </c>
      <c r="C27" s="17">
        <f>D27+F27</f>
        <v>6914.4000000000005</v>
      </c>
      <c r="D27" s="17">
        <f>'4 pr._savarankiškos f-jos'!E93+'5 pr._valstybinės f-jos'!E90+'9 pr._įstaigų pajamos'!E37+'11 pr._apyvartinės lėšos'!E20+'7 pr._kita dotacija'!E76</f>
        <v>5551.1</v>
      </c>
      <c r="E27" s="17">
        <f>'4 pr._savarankiškos f-jos'!F93+'5 pr._valstybinės f-jos'!F90+'9 pr._įstaigų pajamos'!F37+'11 pr._apyvartinės lėšos'!F20+'7 pr._kita dotacija'!F76</f>
        <v>2693.1</v>
      </c>
      <c r="F27" s="17">
        <f>'4 pr._savarankiškos f-jos'!G93+'5 pr._valstybinės f-jos'!G90+'9 pr._įstaigų pajamos'!G37+'11 pr._apyvartinės lėšos'!G20+'7 pr._kita dotacija'!G76</f>
        <v>1363.3000000000002</v>
      </c>
      <c r="G27" s="11">
        <f>'4 pr._savarankiškos f-jos'!H93+'5 pr._valstybinės f-jos'!H90+'9 pr._įstaigų pajamos'!H37+'11 pr._apyvartinės lėšos'!H20+'7 pr._kita dotacija'!H76</f>
        <v>36.4</v>
      </c>
      <c r="H27" s="11">
        <f>'4 pr._savarankiškos f-jos'!I93+'5 pr._valstybinės f-jos'!I90+'9 pr._įstaigų pajamos'!I37+'11 pr._apyvartinės lėšos'!I20+'7 pr._kita dotacija'!I76</f>
        <v>36.4</v>
      </c>
      <c r="I27" s="11">
        <f>'4 pr._savarankiškos f-jos'!J93+'5 pr._valstybinės f-jos'!J90+'9 pr._įstaigų pajamos'!J37+'11 pr._apyvartinės lėšos'!J20+'7 pr._kita dotacija'!J76</f>
        <v>-3.8000000000000003</v>
      </c>
      <c r="J27" s="11">
        <f>'4 pr._savarankiškos f-jos'!K93+'5 pr._valstybinės f-jos'!K90+'9 pr._įstaigų pajamos'!K37+'11 pr._apyvartinės lėšos'!K20+'7 pr._kita dotacija'!K76</f>
        <v>0</v>
      </c>
      <c r="K27" s="95">
        <f>'4 pr._savarankiškos f-jos'!L93+'5 pr._valstybinės f-jos'!L90+'9 pr._įstaigų pajamos'!L37+'11 pr._apyvartinės lėšos'!L20+'7 pr._kita dotacija'!L76</f>
        <v>6950.7999999999993</v>
      </c>
      <c r="L27" s="95">
        <f>'4 pr._savarankiškos f-jos'!M93+'5 pr._valstybinės f-jos'!M90+'9 pr._įstaigų pajamos'!M37+'11 pr._apyvartinės lėšos'!M20+'7 pr._kita dotacija'!M76</f>
        <v>5587.5</v>
      </c>
      <c r="M27" s="95">
        <f>'4 pr._savarankiškos f-jos'!N93+'5 pr._valstybinės f-jos'!N90+'9 pr._įstaigų pajamos'!N37+'11 pr._apyvartinės lėšos'!N20+'7 pr._kita dotacija'!N76</f>
        <v>2689.3</v>
      </c>
      <c r="N27" s="95">
        <f>'4 pr._savarankiškos f-jos'!O93+'5 pr._valstybinės f-jos'!O90+'9 pr._įstaigų pajamos'!O37+'11 pr._apyvartinės lėšos'!O20+'7 pr._kita dotacija'!O76</f>
        <v>1363.3000000000002</v>
      </c>
      <c r="P27" s="71" t="s">
        <v>327</v>
      </c>
      <c r="Q27" s="72">
        <f>'4 pr._savarankiškos f-jos'!Q30+'5 pr._valstybinės f-jos'!R30+'6 pr._mokinio krepšelis'!Q22+'7 pr._kita dotacija'!R84+'8 pr._aplinkos apsaugos s. p.'!Q22+'9 pr._įstaigų pajamos'!Q30+'10 pr._skolintos lėšos'!Q25+'11 pr._apyvartinės lėšos'!Q16</f>
        <v>462.29999999999995</v>
      </c>
    </row>
    <row r="28" spans="1:17" ht="15" customHeight="1" x14ac:dyDescent="0.25">
      <c r="A28" s="6" t="s">
        <v>183</v>
      </c>
      <c r="B28" s="18" t="s">
        <v>59</v>
      </c>
      <c r="C28" s="17">
        <f t="shared" ref="C28:C33" si="0">D28+F28</f>
        <v>6007.5</v>
      </c>
      <c r="D28" s="17">
        <f>'4 pr._savarankiškos f-jos'!E147+'8 pr._aplinkos apsaugos s. p.'!E23+'9 pr._įstaigų pajamos'!E50+'10 pr._skolintos lėšos'!E27+'11 pr._apyvartinės lėšos'!E30+'7 pr._kita dotacija'!E83</f>
        <v>3542.4</v>
      </c>
      <c r="E28" s="17">
        <f>'4 pr._savarankiškos f-jos'!F147+'8 pr._aplinkos apsaugos s. p.'!F23+'9 pr._įstaigų pajamos'!F50+'10 pr._skolintos lėšos'!F27+'11 pr._apyvartinės lėšos'!F30+'7 pr._kita dotacija'!F83</f>
        <v>2</v>
      </c>
      <c r="F28" s="17">
        <f>'4 pr._savarankiškos f-jos'!G147+'8 pr._aplinkos apsaugos s. p.'!G23+'9 pr._įstaigų pajamos'!G50+'10 pr._skolintos lėšos'!G27+'11 pr._apyvartinės lėšos'!G30+'7 pr._kita dotacija'!G83</f>
        <v>2465.1</v>
      </c>
      <c r="G28" s="11">
        <f>'4 pr._savarankiškos f-jos'!H147+'8 pr._aplinkos apsaugos s. p.'!H23+'9 pr._įstaigų pajamos'!H50+'10 pr._skolintos lėšos'!H27+'11 pr._apyvartinės lėšos'!H30+'7 pr._kita dotacija'!H83</f>
        <v>-4.2000000000000011</v>
      </c>
      <c r="H28" s="11">
        <f>'4 pr._savarankiškos f-jos'!I147+'8 pr._aplinkos apsaugos s. p.'!I23+'9 pr._įstaigų pajamos'!I50+'10 pr._skolintos lėšos'!I27+'11 pr._apyvartinės lėšos'!I30+'7 pr._kita dotacija'!I83</f>
        <v>-7.9</v>
      </c>
      <c r="I28" s="11">
        <f>'4 pr._savarankiškos f-jos'!J147+'8 pr._aplinkos apsaugos s. p.'!J23+'9 pr._įstaigų pajamos'!J50+'10 pr._skolintos lėšos'!J27+'11 pr._apyvartinės lėšos'!J30+'7 pr._kita dotacija'!J83</f>
        <v>0</v>
      </c>
      <c r="J28" s="11">
        <f>'4 pr._savarankiškos f-jos'!K147+'8 pr._aplinkos apsaugos s. p.'!K23+'9 pr._įstaigų pajamos'!K50+'10 pr._skolintos lėšos'!K27+'11 pr._apyvartinės lėšos'!K30+'7 pr._kita dotacija'!K83</f>
        <v>3.7</v>
      </c>
      <c r="K28" s="13">
        <f>'4 pr._savarankiškos f-jos'!L147+'8 pr._aplinkos apsaugos s. p.'!L23+'9 pr._įstaigų pajamos'!L50+'10 pr._skolintos lėšos'!L27+'11 pr._apyvartinės lėšos'!L30+'7 pr._kita dotacija'!L83</f>
        <v>6003.2999999999993</v>
      </c>
      <c r="L28" s="13">
        <f>'4 pr._savarankiškos f-jos'!M147+'8 pr._aplinkos apsaugos s. p.'!M23+'9 pr._įstaigų pajamos'!M50+'10 pr._skolintos lėšos'!M27+'11 pr._apyvartinės lėšos'!M30+'7 pr._kita dotacija'!M83</f>
        <v>3534.4999999999995</v>
      </c>
      <c r="M28" s="13">
        <f>'4 pr._savarankiškos f-jos'!N147+'8 pr._aplinkos apsaugos s. p.'!N23+'9 pr._įstaigų pajamos'!N50+'10 pr._skolintos lėšos'!N27+'11 pr._apyvartinės lėšos'!N30+'7 pr._kita dotacija'!N83</f>
        <v>2</v>
      </c>
      <c r="N28" s="13">
        <f>'4 pr._savarankiškos f-jos'!O147+'8 pr._aplinkos apsaugos s. p.'!O23+'9 pr._įstaigų pajamos'!O50+'10 pr._skolintos lėšos'!O27+'11 pr._apyvartinės lėšos'!O30+'7 pr._kita dotacija'!O83</f>
        <v>2468.8000000000002</v>
      </c>
      <c r="P28" s="71" t="s">
        <v>328</v>
      </c>
      <c r="Q28" s="72">
        <f>'4 pr._savarankiškos f-jos'!Q31+'5 pr._valstybinės f-jos'!R31+'6 pr._mokinio krepšelis'!Q23+'7 pr._kita dotacija'!R85+'8 pr._aplinkos apsaugos s. p.'!Q23+'9 pr._įstaigų pajamos'!Q32+'10 pr._skolintos lėšos'!Q26+'11 pr._apyvartinės lėšos'!Q17</f>
        <v>4497.7</v>
      </c>
    </row>
    <row r="29" spans="1:17" ht="15.95" customHeight="1" x14ac:dyDescent="0.25">
      <c r="A29" s="6" t="s">
        <v>73</v>
      </c>
      <c r="B29" s="18" t="s">
        <v>63</v>
      </c>
      <c r="C29" s="17">
        <f t="shared" si="0"/>
        <v>872.6</v>
      </c>
      <c r="D29" s="17">
        <f>'4 pr._savarankiškos f-jos'!E152+'5 pr._valstybinės f-jos'!E96+'8 pr._aplinkos apsaugos s. p.'!E26+'9 pr._įstaigų pajamos'!E54+'10 pr._skolintos lėšos'!E30+'11 pr._apyvartinės lėšos'!E38+'7 pr._kita dotacija'!E85</f>
        <v>255.10000000000002</v>
      </c>
      <c r="E29" s="17">
        <f>'4 pr._savarankiškos f-jos'!F152+'5 pr._valstybinės f-jos'!F96+'8 pr._aplinkos apsaugos s. p.'!F26+'9 pr._įstaigų pajamos'!F54+'10 pr._skolintos lėšos'!F30+'11 pr._apyvartinės lėšos'!F38+'7 pr._kita dotacija'!F85</f>
        <v>109.39999999999999</v>
      </c>
      <c r="F29" s="17">
        <f>'4 pr._savarankiškos f-jos'!G152+'5 pr._valstybinės f-jos'!G96+'8 pr._aplinkos apsaugos s. p.'!G26+'9 pr._įstaigų pajamos'!G54+'10 pr._skolintos lėšos'!G30+'11 pr._apyvartinės lėšos'!G38+'7 pr._kita dotacija'!G85</f>
        <v>617.5</v>
      </c>
      <c r="G29" s="11">
        <f>'4 pr._savarankiškos f-jos'!H152+'5 pr._valstybinės f-jos'!H96+'8 pr._aplinkos apsaugos s. p.'!H26+'9 pr._įstaigų pajamos'!H54+'10 pr._skolintos lėšos'!H30+'11 pr._apyvartinės lėšos'!H38+'7 pr._kita dotacija'!H85</f>
        <v>0</v>
      </c>
      <c r="H29" s="11">
        <f>'4 pr._savarankiškos f-jos'!I152+'5 pr._valstybinės f-jos'!I96+'8 pr._aplinkos apsaugos s. p.'!I26+'9 pr._įstaigų pajamos'!I54+'10 pr._skolintos lėšos'!I30+'11 pr._apyvartinės lėšos'!I38+'7 pr._kita dotacija'!I85</f>
        <v>-13.9</v>
      </c>
      <c r="I29" s="11">
        <f>'4 pr._savarankiškos f-jos'!J152+'5 pr._valstybinės f-jos'!J96+'8 pr._aplinkos apsaugos s. p.'!J26+'9 pr._įstaigų pajamos'!J54+'10 pr._skolintos lėšos'!J30+'11 pr._apyvartinės lėšos'!J38+'7 pr._kita dotacija'!J85</f>
        <v>0</v>
      </c>
      <c r="J29" s="11">
        <f>'4 pr._savarankiškos f-jos'!K152+'5 pr._valstybinės f-jos'!K96+'8 pr._aplinkos apsaugos s. p.'!K26+'9 pr._įstaigų pajamos'!K54+'10 pr._skolintos lėšos'!K30+'11 pr._apyvartinės lėšos'!K38+'7 pr._kita dotacija'!K85</f>
        <v>13.9</v>
      </c>
      <c r="K29" s="13">
        <f>'4 pr._savarankiškos f-jos'!L152+'5 pr._valstybinės f-jos'!L96+'8 pr._aplinkos apsaugos s. p.'!L26+'9 pr._įstaigų pajamos'!L54+'10 pr._skolintos lėšos'!L30+'11 pr._apyvartinės lėšos'!L38+'7 pr._kita dotacija'!L85</f>
        <v>872.6</v>
      </c>
      <c r="L29" s="13">
        <f>'4 pr._savarankiškos f-jos'!M152+'5 pr._valstybinės f-jos'!M96+'8 pr._aplinkos apsaugos s. p.'!M26+'9 pr._įstaigų pajamos'!M54+'10 pr._skolintos lėšos'!M30+'11 pr._apyvartinės lėšos'!M38+'7 pr._kita dotacija'!M85</f>
        <v>241.20000000000002</v>
      </c>
      <c r="M29" s="13">
        <f>'4 pr._savarankiškos f-jos'!N152+'5 pr._valstybinės f-jos'!N96+'8 pr._aplinkos apsaugos s. p.'!N26+'9 pr._įstaigų pajamos'!N54+'10 pr._skolintos lėšos'!N30+'11 pr._apyvartinės lėšos'!N38+'7 pr._kita dotacija'!N85</f>
        <v>109.39999999999999</v>
      </c>
      <c r="N29" s="13">
        <f>'4 pr._savarankiškos f-jos'!O152+'5 pr._valstybinės f-jos'!O96+'8 pr._aplinkos apsaugos s. p.'!O26+'9 pr._įstaigų pajamos'!O54+'10 pr._skolintos lėšos'!O30+'11 pr._apyvartinės lėšos'!O38+'7 pr._kita dotacija'!O85</f>
        <v>631.40000000000009</v>
      </c>
      <c r="P29" s="71" t="s">
        <v>331</v>
      </c>
      <c r="Q29" s="72">
        <f>'4 pr._savarankiškos f-jos'!Q33+'5 pr._valstybinės f-jos'!R32+'6 pr._mokinio krepšelis'!Q24+'7 pr._kita dotacija'!R87+'8 pr._aplinkos apsaugos s. p.'!Q24+'9 pr._įstaigų pajamos'!Q33+'10 pr._skolintos lėšos'!Q27+'11 pr._apyvartinės lėšos'!Q18</f>
        <v>2619.5</v>
      </c>
    </row>
    <row r="30" spans="1:17" ht="15" customHeight="1" x14ac:dyDescent="0.25">
      <c r="A30" s="6" t="s">
        <v>74</v>
      </c>
      <c r="B30" s="18" t="s">
        <v>172</v>
      </c>
      <c r="C30" s="17">
        <f>D30+F30</f>
        <v>17031.200000000004</v>
      </c>
      <c r="D30" s="17">
        <f>'4 pr._savarankiškos f-jos'!E193+'6 pr._mokinio krepšelis'!E60+'7 pr._kita dotacija'!E183+'9 pr._įstaigų pajamos'!E91+'10 pr._skolintos lėšos'!E33+'11 pr._apyvartinės lėšos'!E61</f>
        <v>15994.200000000003</v>
      </c>
      <c r="E30" s="17">
        <f>'4 pr._savarankiškos f-jos'!F193+'6 pr._mokinio krepšelis'!F60+'7 pr._kita dotacija'!F183+'9 pr._įstaigų pajamos'!F91+'10 pr._skolintos lėšos'!F33+'11 pr._apyvartinės lėšos'!F61</f>
        <v>10253.900000000003</v>
      </c>
      <c r="F30" s="17">
        <f>'4 pr._savarankiškos f-jos'!G193+'6 pr._mokinio krepšelis'!G60+'7 pr._kita dotacija'!G183+'9 pr._įstaigų pajamos'!G91+'10 pr._skolintos lėšos'!G33+'11 pr._apyvartinės lėšos'!G61</f>
        <v>1037</v>
      </c>
      <c r="G30" s="11">
        <f>'4 pr._savarankiškos f-jos'!H193+'6 pr._mokinio krepšelis'!H60+'7 pr._kita dotacija'!H183+'9 pr._įstaigų pajamos'!H91+'10 pr._skolintos lėšos'!H33+'11 pr._apyvartinės lėšos'!H61</f>
        <v>64</v>
      </c>
      <c r="H30" s="11">
        <f>'4 pr._savarankiškos f-jos'!I193+'6 pr._mokinio krepšelis'!I60+'7 pr._kita dotacija'!I183+'9 pr._įstaigų pajamos'!I91+'10 pr._skolintos lėšos'!I33+'11 pr._apyvartinės lėšos'!I61</f>
        <v>13.399999999999999</v>
      </c>
      <c r="I30" s="11">
        <f>'4 pr._savarankiškos f-jos'!J193+'6 pr._mokinio krepšelis'!J60+'7 pr._kita dotacija'!J183+'9 pr._įstaigų pajamos'!J91+'10 pr._skolintos lėšos'!J33+'11 pr._apyvartinės lėšos'!J61</f>
        <v>-28.999999999999993</v>
      </c>
      <c r="J30" s="11">
        <f>'4 pr._savarankiškos f-jos'!K193+'6 pr._mokinio krepšelis'!K60+'7 pr._kita dotacija'!K183+'9 pr._įstaigų pajamos'!K91+'10 pr._skolintos lėšos'!K33+'11 pr._apyvartinės lėšos'!K61</f>
        <v>50.6</v>
      </c>
      <c r="K30" s="13">
        <f>'4 pr._savarankiškos f-jos'!L193+'6 pr._mokinio krepšelis'!L60+'7 pr._kita dotacija'!L183+'9 pr._įstaigų pajamos'!L91+'10 pr._skolintos lėšos'!L33+'11 pr._apyvartinės lėšos'!L61</f>
        <v>17095.2</v>
      </c>
      <c r="L30" s="13">
        <f>'4 pr._savarankiškos f-jos'!M193+'6 pr._mokinio krepšelis'!M60+'7 pr._kita dotacija'!M183+'9 pr._įstaigų pajamos'!M91+'10 pr._skolintos lėšos'!M33+'11 pr._apyvartinės lėšos'!M61</f>
        <v>16007.6</v>
      </c>
      <c r="M30" s="13">
        <f>'4 pr._savarankiškos f-jos'!N193+'6 pr._mokinio krepšelis'!N60+'7 pr._kita dotacija'!N183+'9 pr._įstaigų pajamos'!N91+'10 pr._skolintos lėšos'!N33+'11 pr._apyvartinės lėšos'!N61</f>
        <v>10224.900000000003</v>
      </c>
      <c r="N30" s="13">
        <f>'4 pr._savarankiškos f-jos'!O193+'6 pr._mokinio krepšelis'!O60+'7 pr._kita dotacija'!O183+'9 pr._įstaigų pajamos'!O91+'10 pr._skolintos lėšos'!O33+'11 pr._apyvartinės lėšos'!O61</f>
        <v>1087.5999999999999</v>
      </c>
      <c r="P30" s="71" t="s">
        <v>329</v>
      </c>
      <c r="Q30" s="72">
        <f>'4 pr._savarankiškos f-jos'!Q34+'5 pr._valstybinės f-jos'!R33+'6 pr._mokinio krepšelis'!Q25+'7 pr._kita dotacija'!R88+'8 pr._aplinkos apsaugos s. p.'!Q25+'9 pr._įstaigų pajamos'!Q34+'10 pr._skolintos lėšos'!Q28+'11 pr._apyvartinės lėšos'!Q19</f>
        <v>1579.7000000000003</v>
      </c>
    </row>
    <row r="31" spans="1:17" x14ac:dyDescent="0.25">
      <c r="A31" s="6" t="s">
        <v>75</v>
      </c>
      <c r="B31" s="18" t="s">
        <v>182</v>
      </c>
      <c r="C31" s="17">
        <f t="shared" si="0"/>
        <v>1072.1999999999998</v>
      </c>
      <c r="D31" s="17">
        <f>'4 pr._savarankiškos f-jos'!E198+'5 pr._valstybinės f-jos'!E122+'10 pr._skolintos lėšos'!E36+'7 pr._kita dotacija'!E187</f>
        <v>643.09999999999991</v>
      </c>
      <c r="E31" s="17">
        <f>'4 pr._savarankiškos f-jos'!F198+'5 pr._valstybinės f-jos'!F122+'10 pr._skolintos lėšos'!F36+'7 pr._kita dotacija'!F187</f>
        <v>126.10000000000001</v>
      </c>
      <c r="F31" s="17">
        <f>'4 pr._savarankiškos f-jos'!G198+'5 pr._valstybinės f-jos'!G122+'10 pr._skolintos lėšos'!G36+'7 pr._kita dotacija'!G187</f>
        <v>429.09999999999997</v>
      </c>
      <c r="G31" s="11">
        <f t="shared" ref="G31:G33" si="1">H31+J31</f>
        <v>14.3</v>
      </c>
      <c r="H31" s="11">
        <f>'4 pr._savarankiškos f-jos'!I198+'5 pr._valstybinės f-jos'!I122+'10 pr._skolintos lėšos'!I36+'7 pr._kita dotacija'!I187</f>
        <v>14.3</v>
      </c>
      <c r="I31" s="11">
        <f>'4 pr._savarankiškos f-jos'!J198+'5 pr._valstybinės f-jos'!J122+'10 pr._skolintos lėšos'!J36+'7 pr._kita dotacija'!J187</f>
        <v>0</v>
      </c>
      <c r="J31" s="11">
        <f>'4 pr._savarankiškos f-jos'!K198+'5 pr._valstybinės f-jos'!K122+'10 pr._skolintos lėšos'!K36+'7 pr._kita dotacija'!K187</f>
        <v>0</v>
      </c>
      <c r="K31" s="95">
        <f t="shared" ref="K31:K33" si="2">L31+N31</f>
        <v>1086.4999999999998</v>
      </c>
      <c r="L31" s="95">
        <f>'4 pr._savarankiškos f-jos'!M198+'5 pr._valstybinės f-jos'!M122+'10 pr._skolintos lėšos'!M36+'7 pr._kita dotacija'!M187</f>
        <v>657.39999999999986</v>
      </c>
      <c r="M31" s="95">
        <f>'4 pr._savarankiškos f-jos'!N198+'5 pr._valstybinės f-jos'!N122+'10 pr._skolintos lėšos'!N36+'7 pr._kita dotacija'!N187</f>
        <v>126.10000000000001</v>
      </c>
      <c r="N31" s="95">
        <f>'4 pr._savarankiškos f-jos'!O198+'5 pr._valstybinės f-jos'!O122+'10 pr._skolintos lėšos'!O36+'7 pr._kita dotacija'!O187</f>
        <v>429.09999999999997</v>
      </c>
      <c r="P31" s="71" t="s">
        <v>330</v>
      </c>
      <c r="Q31" s="72">
        <f>'4 pr._savarankiškos f-jos'!Q35+'5 pr._valstybinės f-jos'!R34+'6 pr._mokinio krepšelis'!Q26+'7 pr._kita dotacija'!R89+'8 pr._aplinkos apsaugos s. p.'!Q26+'9 pr._įstaigų pajamos'!Q35+'10 pr._skolintos lėšos'!Q29+'11 pr._apyvartinės lėšos'!Q20</f>
        <v>872.60000000000014</v>
      </c>
    </row>
    <row r="32" spans="1:17" x14ac:dyDescent="0.25">
      <c r="A32" s="6" t="s">
        <v>76</v>
      </c>
      <c r="B32" s="18" t="s">
        <v>67</v>
      </c>
      <c r="C32" s="17">
        <f t="shared" si="0"/>
        <v>3088.7000000000007</v>
      </c>
      <c r="D32" s="17">
        <f>'4 pr._savarankiškos f-jos'!E215+'9 pr._įstaigų pajamos'!E107+'10 pr._skolintos lėšos'!E40+'7 pr._kita dotacija'!E247</f>
        <v>2267.5000000000005</v>
      </c>
      <c r="E32" s="17">
        <f>'4 pr._savarankiškos f-jos'!F215+'9 pr._įstaigų pajamos'!F107+'10 pr._skolintos lėšos'!F40+'7 pr._kita dotacija'!F247</f>
        <v>1079.2</v>
      </c>
      <c r="F32" s="17">
        <f>'4 pr._savarankiškos f-jos'!G215+'9 pr._įstaigų pajamos'!G107+'10 pr._skolintos lėšos'!G40+'7 pr._kita dotacija'!G247</f>
        <v>821.2</v>
      </c>
      <c r="G32" s="11">
        <f t="shared" si="1"/>
        <v>4.4000000000000004</v>
      </c>
      <c r="H32" s="11">
        <f>'4 pr._savarankiškos f-jos'!I215+'9 pr._įstaigų pajamos'!I107+'10 pr._skolintos lėšos'!I40+'7 pr._kita dotacija'!I247</f>
        <v>4.4000000000000004</v>
      </c>
      <c r="I32" s="11">
        <f>'4 pr._savarankiškos f-jos'!J215+'9 pr._įstaigų pajamos'!J107+'10 pr._skolintos lėšos'!J40+'7 pr._kita dotacija'!J247</f>
        <v>5.1999999999999993</v>
      </c>
      <c r="J32" s="11">
        <f>'4 pr._savarankiškos f-jos'!K215+'9 pr._įstaigų pajamos'!K107+'10 pr._skolintos lėšos'!K40+'7 pr._kita dotacija'!K247</f>
        <v>0</v>
      </c>
      <c r="K32" s="95">
        <f t="shared" si="2"/>
        <v>3093.1000000000004</v>
      </c>
      <c r="L32" s="95">
        <f>'4 pr._savarankiškos f-jos'!M215+'9 pr._įstaigų pajamos'!M107+'10 pr._skolintos lėšos'!M40+'7 pr._kita dotacija'!M247</f>
        <v>2271.9</v>
      </c>
      <c r="M32" s="95">
        <f>'4 pr._savarankiškos f-jos'!N215+'9 pr._įstaigų pajamos'!N107+'10 pr._skolintos lėšos'!N40+'7 pr._kita dotacija'!N247</f>
        <v>1084.4000000000001</v>
      </c>
      <c r="N32" s="95">
        <f>'4 pr._savarankiškos f-jos'!O215+'9 pr._įstaigų pajamos'!O107+'10 pr._skolintos lėšos'!O40+'7 pr._kita dotacija'!O247</f>
        <v>821.2</v>
      </c>
      <c r="P32" s="71" t="s">
        <v>332</v>
      </c>
      <c r="Q32" s="72">
        <f>'4 pr._savarankiškos f-jos'!Q36+'5 pr._valstybinės f-jos'!R35+'6 pr._mokinio krepšelis'!Q27+'7 pr._kita dotacija'!R90+'8 pr._aplinkos apsaugos s. p.'!Q27+'9 pr._įstaigų pajamos'!Q36+'10 pr._skolintos lėšos'!Q30+'11 pr._apyvartinės lėšos'!Q21</f>
        <v>3173.2999999999997</v>
      </c>
    </row>
    <row r="33" spans="1:17" x14ac:dyDescent="0.25">
      <c r="A33" s="6" t="s">
        <v>77</v>
      </c>
      <c r="B33" s="18" t="s">
        <v>69</v>
      </c>
      <c r="C33" s="17">
        <f t="shared" si="0"/>
        <v>5073.9999999999991</v>
      </c>
      <c r="D33" s="17">
        <f>'4 pr._savarankiškos f-jos'!E224+'5 pr._valstybinės f-jos'!E132+'9 pr._įstaigų pajamos'!E113+'7 pr._kita dotacija'!E261+'10 pr._skolintos lėšos'!E43+'11 pr._apyvartinės lėšos'!E67</f>
        <v>4933.0999999999995</v>
      </c>
      <c r="E33" s="17">
        <f>'4 pr._savarankiškos f-jos'!F224+'5 pr._valstybinės f-jos'!F132+'9 pr._įstaigų pajamos'!F113+'7 pr._kita dotacija'!F261+'10 pr._skolintos lėšos'!F43+'11 pr._apyvartinės lėšos'!F67</f>
        <v>1115.0999999999999</v>
      </c>
      <c r="F33" s="17">
        <f>'4 pr._savarankiškos f-jos'!G224+'5 pr._valstybinės f-jos'!G132+'9 pr._įstaigų pajamos'!G113+'7 pr._kita dotacija'!G261+'10 pr._skolintos lėšos'!G43+'11 pr._apyvartinės lėšos'!G67</f>
        <v>140.89999999999998</v>
      </c>
      <c r="G33" s="11">
        <f t="shared" si="1"/>
        <v>26.3</v>
      </c>
      <c r="H33" s="11">
        <f>'4 pr._savarankiškos f-jos'!I224+'5 pr._valstybinės f-jos'!I132+'9 pr._įstaigų pajamos'!I113+'7 pr._kita dotacija'!I261+'10 pr._skolintos lėšos'!I43+'11 pr._apyvartinės lėšos'!I67</f>
        <v>22.7</v>
      </c>
      <c r="I33" s="11">
        <f>'4 pr._savarankiškos f-jos'!J224+'5 pr._valstybinės f-jos'!J132+'9 pr._įstaigų pajamos'!J113+'7 pr._kita dotacija'!J261+'10 pr._skolintos lėšos'!J43+'11 pr._apyvartinės lėšos'!J67</f>
        <v>43.300000000000004</v>
      </c>
      <c r="J33" s="11">
        <f>'4 pr._savarankiškos f-jos'!K224+'5 pr._valstybinės f-jos'!K132+'9 pr._įstaigų pajamos'!K113+'7 pr._kita dotacija'!K261+'10 pr._skolintos lėšos'!K43+'11 pr._apyvartinės lėšos'!K67</f>
        <v>3.6</v>
      </c>
      <c r="K33" s="95">
        <f t="shared" si="2"/>
        <v>5100.3</v>
      </c>
      <c r="L33" s="95">
        <f>'4 pr._savarankiškos f-jos'!M224+'5 pr._valstybinės f-jos'!M132+'9 pr._įstaigų pajamos'!M113+'7 pr._kita dotacija'!M261+'10 pr._skolintos lėšos'!M43+'11 pr._apyvartinės lėšos'!M67</f>
        <v>4955.8</v>
      </c>
      <c r="M33" s="95">
        <f>'4 pr._savarankiškos f-jos'!N224+'5 pr._valstybinės f-jos'!N132+'9 pr._įstaigų pajamos'!N113+'7 pr._kita dotacija'!N261+'10 pr._skolintos lėšos'!N43+'11 pr._apyvartinės lėšos'!N67</f>
        <v>1158.3999999999999</v>
      </c>
      <c r="N33" s="95">
        <f>'4 pr._savarankiškos f-jos'!O224+'5 pr._valstybinės f-jos'!O132+'9 pr._įstaigų pajamos'!O113+'7 pr._kita dotacija'!O261+'10 pr._skolintos lėšos'!O43+'11 pr._apyvartinės lėšos'!O67</f>
        <v>144.49999999999997</v>
      </c>
      <c r="P33" s="71" t="s">
        <v>333</v>
      </c>
      <c r="Q33" s="72">
        <f>'4 pr._savarankiškos f-jos'!Q37+'5 pr._valstybinės f-jos'!R36+'6 pr._mokinio krepšelis'!Q28+'7 pr._kita dotacija'!R93+'8 pr._aplinkos apsaugos s. p.'!Q28+'9 pr._įstaigų pajamos'!Q37+'10 pr._skolintos lėšos'!Q31+'11 pr._apyvartinės lėšos'!Q22</f>
        <v>17076.100000000002</v>
      </c>
    </row>
    <row r="34" spans="1:17" x14ac:dyDescent="0.25">
      <c r="A34" s="126" t="s">
        <v>78</v>
      </c>
      <c r="B34" s="46" t="s">
        <v>173</v>
      </c>
      <c r="C34" s="48">
        <f>SUM(C27:C33)</f>
        <v>40060.600000000006</v>
      </c>
      <c r="D34" s="48">
        <f>SUM(D27:D33)</f>
        <v>33186.5</v>
      </c>
      <c r="E34" s="48">
        <f>SUM(E27:E33)</f>
        <v>15378.800000000005</v>
      </c>
      <c r="F34" s="48">
        <f>SUM(F27:F33)</f>
        <v>6874.0999999999995</v>
      </c>
      <c r="G34" s="49">
        <f t="shared" ref="G34:N34" si="3">SUM(G27:G33)</f>
        <v>141.19999999999999</v>
      </c>
      <c r="H34" s="49">
        <f t="shared" si="3"/>
        <v>69.399999999999991</v>
      </c>
      <c r="I34" s="49">
        <f t="shared" si="3"/>
        <v>15.700000000000014</v>
      </c>
      <c r="J34" s="49">
        <f t="shared" si="3"/>
        <v>71.8</v>
      </c>
      <c r="K34" s="50">
        <f t="shared" si="3"/>
        <v>40201.800000000003</v>
      </c>
      <c r="L34" s="50">
        <f t="shared" si="3"/>
        <v>33255.900000000009</v>
      </c>
      <c r="M34" s="50">
        <f t="shared" si="3"/>
        <v>15394.500000000004</v>
      </c>
      <c r="N34" s="50">
        <f t="shared" si="3"/>
        <v>6945.9000000000005</v>
      </c>
      <c r="P34" s="71" t="s">
        <v>334</v>
      </c>
      <c r="Q34" s="72">
        <f>'4 pr._savarankiškos f-jos'!Q38+'5 pr._valstybinės f-jos'!R37+'6 pr._mokinio krepšelis'!Q29+'7 pr._kita dotacija'!R94+'8 pr._aplinkos apsaugos s. p.'!Q29+'9 pr._įstaigų pajamos'!Q38+'10 pr._skolintos lėšos'!Q32+'11 pr._apyvartinės lėšos'!Q23</f>
        <v>5300.6000000000013</v>
      </c>
    </row>
    <row r="35" spans="1:17" x14ac:dyDescent="0.25">
      <c r="A35" s="7"/>
      <c r="B35" s="51"/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P35" s="76" t="s">
        <v>173</v>
      </c>
      <c r="Q35" s="77">
        <f>SUM(Q25:Q34)</f>
        <v>40201.800000000003</v>
      </c>
    </row>
    <row r="36" spans="1:17" x14ac:dyDescent="0.25">
      <c r="A36" s="7"/>
      <c r="B36" s="7"/>
      <c r="C36" s="7"/>
      <c r="D36" s="7"/>
      <c r="E36" s="7"/>
      <c r="F36" s="7"/>
      <c r="P36" s="78"/>
      <c r="Q36" s="78"/>
    </row>
    <row r="37" spans="1:17" x14ac:dyDescent="0.25">
      <c r="A37" s="7"/>
      <c r="B37" s="7"/>
      <c r="C37" s="7"/>
      <c r="D37" s="7"/>
      <c r="E37" s="7"/>
      <c r="F37" s="7"/>
      <c r="P37" s="78"/>
      <c r="Q37" s="78">
        <f>K34-Q35</f>
        <v>0</v>
      </c>
    </row>
    <row r="38" spans="1:17" x14ac:dyDescent="0.25">
      <c r="A38" s="7"/>
      <c r="B38" s="7"/>
      <c r="C38" s="7"/>
      <c r="D38" s="7"/>
      <c r="E38" s="7"/>
      <c r="F38" s="7"/>
    </row>
    <row r="39" spans="1:17" x14ac:dyDescent="0.25">
      <c r="A39" s="7"/>
      <c r="B39" s="7"/>
      <c r="C39" s="7"/>
      <c r="D39" s="7"/>
      <c r="E39" s="7"/>
      <c r="F39" s="7"/>
    </row>
    <row r="40" spans="1:17" x14ac:dyDescent="0.25">
      <c r="A40" s="7"/>
      <c r="B40" s="7"/>
      <c r="C40" s="7"/>
      <c r="D40" s="7"/>
      <c r="E40" s="7"/>
      <c r="F40" s="7"/>
    </row>
    <row r="41" spans="1:17" x14ac:dyDescent="0.25">
      <c r="A41" s="7"/>
      <c r="B41" s="7"/>
      <c r="C41" s="7"/>
      <c r="D41" s="7"/>
      <c r="E41" s="7"/>
      <c r="F41" s="7"/>
    </row>
    <row r="42" spans="1:17" x14ac:dyDescent="0.25">
      <c r="A42" s="7"/>
      <c r="B42" s="7"/>
      <c r="C42" s="7"/>
      <c r="D42" s="7"/>
      <c r="E42" s="7"/>
      <c r="F42" s="7"/>
    </row>
    <row r="43" spans="1:17" x14ac:dyDescent="0.25">
      <c r="A43" s="7"/>
      <c r="B43" s="7"/>
      <c r="C43" s="7"/>
      <c r="D43" s="7"/>
      <c r="E43" s="7"/>
      <c r="F43" s="7"/>
      <c r="G43" s="2" t="s">
        <v>174</v>
      </c>
    </row>
    <row r="44" spans="1:17" x14ac:dyDescent="0.25">
      <c r="A44" s="7"/>
      <c r="B44" s="7"/>
      <c r="C44" s="7"/>
      <c r="D44" s="7"/>
      <c r="E44" s="7"/>
      <c r="F44" s="7"/>
    </row>
    <row r="45" spans="1:17" x14ac:dyDescent="0.25">
      <c r="A45" s="7"/>
      <c r="B45" s="7"/>
      <c r="C45" s="7"/>
      <c r="D45" s="7"/>
      <c r="E45" s="7"/>
      <c r="F45" s="7"/>
    </row>
    <row r="46" spans="1:17" x14ac:dyDescent="0.25">
      <c r="A46" s="7"/>
      <c r="B46" s="7"/>
      <c r="C46" s="7"/>
      <c r="D46" s="7"/>
      <c r="E46" s="7"/>
      <c r="F46" s="7"/>
    </row>
    <row r="47" spans="1:17" x14ac:dyDescent="0.25">
      <c r="A47" s="7"/>
      <c r="B47" s="7"/>
      <c r="C47" s="7"/>
      <c r="D47" s="7"/>
      <c r="E47" s="7"/>
      <c r="F47" s="7"/>
    </row>
    <row r="48" spans="1:17" x14ac:dyDescent="0.25">
      <c r="A48" s="7"/>
      <c r="B48" s="7"/>
      <c r="C48" s="7"/>
      <c r="D48" s="7"/>
      <c r="E48" s="7"/>
      <c r="F48" s="7"/>
    </row>
    <row r="49" spans="1:6" x14ac:dyDescent="0.25">
      <c r="A49" s="7"/>
      <c r="B49" s="7"/>
      <c r="C49" s="7"/>
      <c r="D49" s="7"/>
      <c r="E49" s="7"/>
      <c r="F49" s="7"/>
    </row>
    <row r="50" spans="1:6" x14ac:dyDescent="0.25">
      <c r="A50" s="7"/>
      <c r="B50" s="7"/>
      <c r="C50" s="7"/>
      <c r="D50" s="7"/>
      <c r="E50" s="7"/>
      <c r="F50" s="7"/>
    </row>
    <row r="51" spans="1:6" x14ac:dyDescent="0.25">
      <c r="A51" s="7"/>
      <c r="B51" s="7"/>
      <c r="C51" s="7"/>
      <c r="D51" s="7"/>
      <c r="E51" s="7"/>
      <c r="F51" s="7"/>
    </row>
    <row r="52" spans="1:6" x14ac:dyDescent="0.25">
      <c r="A52" s="7"/>
      <c r="B52" s="7"/>
      <c r="C52" s="7"/>
      <c r="D52" s="7"/>
      <c r="E52" s="7"/>
      <c r="F52" s="7"/>
    </row>
    <row r="53" spans="1:6" x14ac:dyDescent="0.25">
      <c r="A53" s="7"/>
      <c r="B53" s="7"/>
      <c r="C53" s="7"/>
      <c r="D53" s="7"/>
      <c r="E53" s="7"/>
      <c r="F53" s="7"/>
    </row>
    <row r="54" spans="1:6" x14ac:dyDescent="0.25">
      <c r="A54" s="7"/>
      <c r="B54" s="7"/>
      <c r="C54" s="7"/>
      <c r="D54" s="7"/>
      <c r="E54" s="7"/>
      <c r="F54" s="7"/>
    </row>
    <row r="55" spans="1:6" x14ac:dyDescent="0.25">
      <c r="A55" s="7"/>
      <c r="B55" s="7"/>
      <c r="C55" s="7"/>
      <c r="D55" s="7"/>
      <c r="E55" s="7"/>
      <c r="F55" s="7"/>
    </row>
    <row r="56" spans="1:6" x14ac:dyDescent="0.25">
      <c r="A56" s="7"/>
      <c r="B56" s="7"/>
      <c r="C56" s="7"/>
      <c r="D56" s="7"/>
      <c r="E56" s="7"/>
      <c r="F56" s="7"/>
    </row>
    <row r="57" spans="1:6" x14ac:dyDescent="0.25">
      <c r="A57" s="7"/>
      <c r="B57" s="7"/>
      <c r="C57" s="7"/>
      <c r="D57" s="7"/>
      <c r="E57" s="7"/>
      <c r="F57" s="7"/>
    </row>
    <row r="58" spans="1:6" x14ac:dyDescent="0.25">
      <c r="A58" s="7"/>
      <c r="B58" s="7"/>
      <c r="C58" s="7"/>
      <c r="D58" s="7"/>
      <c r="E58" s="7"/>
      <c r="F58" s="7"/>
    </row>
    <row r="59" spans="1:6" x14ac:dyDescent="0.25">
      <c r="A59" s="7"/>
      <c r="B59" s="7"/>
      <c r="C59" s="7"/>
      <c r="D59" s="7"/>
      <c r="E59" s="7"/>
      <c r="F59" s="7"/>
    </row>
    <row r="60" spans="1:6" x14ac:dyDescent="0.25">
      <c r="A60" s="7"/>
      <c r="B60" s="7"/>
      <c r="C60" s="7"/>
      <c r="D60" s="7"/>
      <c r="E60" s="7"/>
      <c r="F60" s="7"/>
    </row>
    <row r="61" spans="1:6" x14ac:dyDescent="0.25">
      <c r="A61" s="7"/>
      <c r="B61" s="7"/>
      <c r="C61" s="7"/>
      <c r="D61" s="7"/>
      <c r="E61" s="7"/>
      <c r="F61" s="7"/>
    </row>
    <row r="62" spans="1:6" x14ac:dyDescent="0.25">
      <c r="A62" s="7"/>
      <c r="B62" s="7"/>
      <c r="C62" s="7"/>
      <c r="D62" s="7"/>
      <c r="E62" s="7"/>
      <c r="F62" s="7"/>
    </row>
    <row r="63" spans="1:6" x14ac:dyDescent="0.25">
      <c r="A63" s="7"/>
      <c r="B63" s="7"/>
      <c r="C63" s="7"/>
      <c r="D63" s="7"/>
      <c r="E63" s="7"/>
      <c r="F63" s="7"/>
    </row>
    <row r="64" spans="1:6" x14ac:dyDescent="0.25">
      <c r="A64" s="7"/>
      <c r="B64" s="7"/>
      <c r="C64" s="7"/>
      <c r="D64" s="7"/>
      <c r="E64" s="7"/>
      <c r="F64" s="7"/>
    </row>
    <row r="65" spans="1:6" x14ac:dyDescent="0.25">
      <c r="A65" s="7"/>
      <c r="B65" s="7"/>
      <c r="C65" s="7"/>
      <c r="D65" s="7"/>
      <c r="E65" s="7"/>
      <c r="F65" s="7"/>
    </row>
    <row r="66" spans="1:6" x14ac:dyDescent="0.25">
      <c r="A66" s="7"/>
      <c r="B66" s="7"/>
      <c r="C66" s="7"/>
      <c r="D66" s="7"/>
      <c r="E66" s="7"/>
      <c r="F66" s="7"/>
    </row>
    <row r="67" spans="1:6" x14ac:dyDescent="0.25">
      <c r="A67" s="7"/>
      <c r="B67" s="7"/>
      <c r="C67" s="7"/>
      <c r="D67" s="7"/>
      <c r="E67" s="7"/>
      <c r="F67" s="7"/>
    </row>
    <row r="68" spans="1:6" x14ac:dyDescent="0.25">
      <c r="A68" s="7"/>
      <c r="B68" s="7"/>
      <c r="C68" s="7"/>
      <c r="D68" s="7"/>
      <c r="E68" s="7"/>
      <c r="F68" s="7"/>
    </row>
    <row r="69" spans="1:6" x14ac:dyDescent="0.25">
      <c r="A69" s="7"/>
      <c r="B69" s="7"/>
      <c r="C69" s="7"/>
      <c r="D69" s="7"/>
      <c r="E69" s="7"/>
      <c r="F69" s="7"/>
    </row>
    <row r="70" spans="1:6" x14ac:dyDescent="0.25">
      <c r="A70" s="7"/>
      <c r="B70" s="7"/>
      <c r="C70" s="7"/>
      <c r="D70" s="7"/>
      <c r="E70" s="7"/>
      <c r="F70" s="7"/>
    </row>
    <row r="71" spans="1:6" x14ac:dyDescent="0.25">
      <c r="A71" s="7"/>
      <c r="B71" s="7"/>
      <c r="C71" s="7"/>
      <c r="D71" s="7"/>
      <c r="E71" s="7"/>
      <c r="F71" s="7"/>
    </row>
    <row r="72" spans="1:6" x14ac:dyDescent="0.25">
      <c r="A72" s="7"/>
      <c r="B72" s="7"/>
      <c r="C72" s="7"/>
      <c r="D72" s="7"/>
      <c r="E72" s="7"/>
      <c r="F72" s="7"/>
    </row>
    <row r="73" spans="1:6" x14ac:dyDescent="0.25">
      <c r="A73" s="7"/>
      <c r="B73" s="7"/>
      <c r="C73" s="7"/>
      <c r="D73" s="7"/>
      <c r="E73" s="7"/>
      <c r="F73" s="7"/>
    </row>
    <row r="74" spans="1:6" x14ac:dyDescent="0.25">
      <c r="A74" s="7"/>
      <c r="B74" s="7"/>
      <c r="C74" s="7"/>
      <c r="D74" s="7"/>
      <c r="E74" s="7"/>
      <c r="F74" s="7"/>
    </row>
    <row r="75" spans="1:6" x14ac:dyDescent="0.25">
      <c r="A75" s="7"/>
      <c r="B75" s="7"/>
      <c r="C75" s="7"/>
      <c r="D75" s="7"/>
      <c r="E75" s="7"/>
      <c r="F75" s="7"/>
    </row>
    <row r="76" spans="1:6" x14ac:dyDescent="0.25">
      <c r="A76" s="7"/>
      <c r="B76" s="7"/>
      <c r="C76" s="7"/>
      <c r="D76" s="7"/>
      <c r="E76" s="7"/>
      <c r="F76" s="7"/>
    </row>
    <row r="77" spans="1:6" x14ac:dyDescent="0.25">
      <c r="A77" s="7"/>
      <c r="B77" s="7"/>
      <c r="C77" s="7"/>
      <c r="D77" s="7"/>
      <c r="E77" s="7"/>
      <c r="F77" s="7"/>
    </row>
    <row r="78" spans="1:6" x14ac:dyDescent="0.25">
      <c r="A78" s="7"/>
      <c r="B78" s="7"/>
      <c r="C78" s="7"/>
      <c r="D78" s="7"/>
      <c r="E78" s="7"/>
      <c r="F78" s="7"/>
    </row>
    <row r="79" spans="1:6" x14ac:dyDescent="0.25">
      <c r="A79" s="7"/>
      <c r="B79" s="7"/>
      <c r="C79" s="7"/>
      <c r="D79" s="7"/>
      <c r="E79" s="7"/>
      <c r="F79" s="7"/>
    </row>
    <row r="80" spans="1:6" x14ac:dyDescent="0.25">
      <c r="A80" s="7"/>
      <c r="B80" s="7"/>
      <c r="C80" s="7"/>
      <c r="D80" s="7"/>
      <c r="E80" s="7"/>
      <c r="F80" s="7"/>
    </row>
    <row r="81" spans="1:6" x14ac:dyDescent="0.25">
      <c r="A81" s="7"/>
      <c r="B81" s="7"/>
      <c r="C81" s="7"/>
      <c r="D81" s="7"/>
      <c r="E81" s="7"/>
      <c r="F81" s="7"/>
    </row>
    <row r="82" spans="1:6" x14ac:dyDescent="0.25">
      <c r="A82" s="7"/>
      <c r="B82" s="7"/>
      <c r="C82" s="7"/>
      <c r="D82" s="7"/>
      <c r="E82" s="7"/>
      <c r="F82" s="7"/>
    </row>
    <row r="83" spans="1:6" x14ac:dyDescent="0.25">
      <c r="A83" s="7"/>
      <c r="B83" s="7"/>
      <c r="C83" s="7"/>
      <c r="D83" s="7"/>
      <c r="E83" s="7"/>
      <c r="F83" s="7"/>
    </row>
    <row r="84" spans="1:6" x14ac:dyDescent="0.25">
      <c r="A84" s="7"/>
      <c r="B84" s="7"/>
      <c r="C84" s="7"/>
      <c r="D84" s="7"/>
      <c r="E84" s="7"/>
      <c r="F84" s="7"/>
    </row>
    <row r="85" spans="1:6" x14ac:dyDescent="0.25">
      <c r="A85" s="7"/>
      <c r="B85" s="7"/>
      <c r="C85" s="7"/>
      <c r="D85" s="7"/>
      <c r="E85" s="7"/>
      <c r="F85" s="7"/>
    </row>
    <row r="86" spans="1:6" x14ac:dyDescent="0.25">
      <c r="A86" s="7"/>
      <c r="B86" s="7"/>
      <c r="C86" s="7"/>
      <c r="D86" s="7"/>
      <c r="E86" s="7"/>
      <c r="F86" s="7"/>
    </row>
    <row r="87" spans="1:6" x14ac:dyDescent="0.25">
      <c r="A87" s="7"/>
      <c r="B87" s="7"/>
      <c r="C87" s="7"/>
      <c r="D87" s="7"/>
      <c r="E87" s="7"/>
      <c r="F87" s="7"/>
    </row>
    <row r="88" spans="1:6" x14ac:dyDescent="0.25">
      <c r="A88" s="7"/>
      <c r="B88" s="7"/>
      <c r="C88" s="7"/>
      <c r="D88" s="7"/>
      <c r="E88" s="7"/>
      <c r="F88" s="7"/>
    </row>
    <row r="89" spans="1:6" x14ac:dyDescent="0.25">
      <c r="A89" s="7"/>
      <c r="B89" s="7"/>
      <c r="C89" s="7"/>
      <c r="D89" s="7"/>
      <c r="E89" s="7"/>
      <c r="F89" s="7"/>
    </row>
    <row r="90" spans="1:6" x14ac:dyDescent="0.25">
      <c r="A90" s="7"/>
      <c r="B90" s="7"/>
      <c r="C90" s="7"/>
      <c r="D90" s="7"/>
      <c r="E90" s="7"/>
      <c r="F90" s="7"/>
    </row>
    <row r="91" spans="1:6" x14ac:dyDescent="0.25">
      <c r="A91" s="7"/>
      <c r="B91" s="7"/>
      <c r="C91" s="7"/>
      <c r="D91" s="7"/>
      <c r="E91" s="7"/>
      <c r="F91" s="7"/>
    </row>
    <row r="92" spans="1:6" x14ac:dyDescent="0.25">
      <c r="A92" s="7"/>
      <c r="B92" s="7"/>
      <c r="C92" s="7"/>
      <c r="D92" s="7"/>
      <c r="E92" s="7"/>
      <c r="F92" s="7"/>
    </row>
    <row r="93" spans="1:6" x14ac:dyDescent="0.25">
      <c r="A93" s="7"/>
      <c r="B93" s="7"/>
      <c r="C93" s="7"/>
      <c r="D93" s="7"/>
      <c r="E93" s="7"/>
      <c r="F93" s="7"/>
    </row>
    <row r="94" spans="1:6" x14ac:dyDescent="0.25">
      <c r="A94" s="7"/>
      <c r="B94" s="7"/>
      <c r="C94" s="7"/>
      <c r="D94" s="7"/>
      <c r="E94" s="7"/>
      <c r="F94" s="7"/>
    </row>
    <row r="95" spans="1:6" x14ac:dyDescent="0.25">
      <c r="A95" s="7"/>
      <c r="B95" s="7"/>
      <c r="C95" s="7"/>
      <c r="D95" s="7"/>
      <c r="E95" s="7"/>
      <c r="F95" s="7"/>
    </row>
    <row r="96" spans="1:6" x14ac:dyDescent="0.25">
      <c r="A96" s="7"/>
      <c r="B96" s="7"/>
      <c r="C96" s="7"/>
      <c r="D96" s="7"/>
      <c r="E96" s="7"/>
      <c r="F96" s="7"/>
    </row>
    <row r="97" spans="1:6" x14ac:dyDescent="0.25">
      <c r="A97" s="7"/>
      <c r="B97" s="7"/>
      <c r="C97" s="7"/>
      <c r="D97" s="7"/>
      <c r="E97" s="7"/>
      <c r="F97" s="7"/>
    </row>
    <row r="98" spans="1:6" x14ac:dyDescent="0.25">
      <c r="A98" s="7"/>
      <c r="B98" s="7"/>
      <c r="C98" s="7"/>
      <c r="D98" s="7"/>
      <c r="E98" s="7"/>
      <c r="F98" s="7"/>
    </row>
    <row r="99" spans="1:6" x14ac:dyDescent="0.25">
      <c r="A99" s="7"/>
      <c r="B99" s="7"/>
      <c r="C99" s="7"/>
      <c r="D99" s="7"/>
      <c r="E99" s="7"/>
      <c r="F99" s="7"/>
    </row>
    <row r="100" spans="1:6" x14ac:dyDescent="0.25">
      <c r="A100" s="7"/>
      <c r="B100" s="7"/>
      <c r="C100" s="7"/>
      <c r="D100" s="7"/>
      <c r="E100" s="7"/>
      <c r="F100" s="7"/>
    </row>
    <row r="101" spans="1:6" x14ac:dyDescent="0.25">
      <c r="A101" s="7"/>
      <c r="B101" s="7"/>
      <c r="C101" s="7"/>
      <c r="D101" s="7"/>
      <c r="E101" s="7"/>
      <c r="F101" s="7"/>
    </row>
    <row r="102" spans="1:6" x14ac:dyDescent="0.25">
      <c r="A102" s="7"/>
      <c r="B102" s="7"/>
      <c r="C102" s="7"/>
      <c r="D102" s="7"/>
      <c r="E102" s="7"/>
      <c r="F102" s="7"/>
    </row>
    <row r="103" spans="1:6" x14ac:dyDescent="0.25">
      <c r="A103" s="7"/>
      <c r="B103" s="7"/>
      <c r="C103" s="7"/>
      <c r="D103" s="7"/>
      <c r="E103" s="7"/>
      <c r="F103" s="7"/>
    </row>
    <row r="104" spans="1:6" x14ac:dyDescent="0.25">
      <c r="A104" s="7"/>
      <c r="B104" s="7"/>
      <c r="C104" s="7"/>
      <c r="D104" s="7"/>
      <c r="E104" s="7"/>
      <c r="F104" s="7"/>
    </row>
    <row r="105" spans="1:6" x14ac:dyDescent="0.25">
      <c r="A105" s="7"/>
      <c r="B105" s="7"/>
      <c r="C105" s="7"/>
      <c r="D105" s="7"/>
      <c r="E105" s="7"/>
      <c r="F105" s="7"/>
    </row>
    <row r="106" spans="1:6" x14ac:dyDescent="0.25">
      <c r="A106" s="7"/>
      <c r="B106" s="7"/>
      <c r="C106" s="7"/>
      <c r="D106" s="7"/>
      <c r="E106" s="7"/>
      <c r="F106" s="7"/>
    </row>
    <row r="107" spans="1:6" x14ac:dyDescent="0.25">
      <c r="A107" s="7"/>
      <c r="B107" s="7"/>
      <c r="C107" s="7"/>
      <c r="D107" s="7"/>
      <c r="E107" s="7"/>
      <c r="F107" s="7"/>
    </row>
    <row r="108" spans="1:6" x14ac:dyDescent="0.25">
      <c r="A108" s="7"/>
      <c r="B108" s="7"/>
      <c r="C108" s="7"/>
      <c r="D108" s="7"/>
      <c r="E108" s="7"/>
      <c r="F108" s="7"/>
    </row>
    <row r="109" spans="1:6" x14ac:dyDescent="0.25">
      <c r="A109" s="7"/>
      <c r="B109" s="7"/>
      <c r="C109" s="7"/>
      <c r="D109" s="7"/>
      <c r="E109" s="7"/>
      <c r="F109" s="7"/>
    </row>
    <row r="110" spans="1:6" x14ac:dyDescent="0.25">
      <c r="A110" s="7"/>
      <c r="B110" s="7"/>
      <c r="C110" s="7"/>
      <c r="D110" s="7"/>
      <c r="E110" s="7"/>
      <c r="F110" s="7"/>
    </row>
    <row r="111" spans="1:6" x14ac:dyDescent="0.25">
      <c r="A111" s="7"/>
      <c r="B111" s="7"/>
      <c r="C111" s="7"/>
      <c r="D111" s="7"/>
      <c r="E111" s="7"/>
      <c r="F111" s="7"/>
    </row>
    <row r="112" spans="1:6" x14ac:dyDescent="0.25">
      <c r="A112" s="7"/>
      <c r="B112" s="7"/>
      <c r="C112" s="7"/>
      <c r="D112" s="7"/>
      <c r="E112" s="7"/>
      <c r="F112" s="7"/>
    </row>
    <row r="113" spans="1:6" x14ac:dyDescent="0.25">
      <c r="A113" s="7"/>
      <c r="B113" s="7"/>
      <c r="C113" s="7"/>
      <c r="D113" s="7"/>
      <c r="E113" s="7"/>
      <c r="F113" s="7"/>
    </row>
    <row r="114" spans="1:6" x14ac:dyDescent="0.25">
      <c r="A114" s="7"/>
      <c r="B114" s="7"/>
      <c r="C114" s="7"/>
      <c r="D114" s="7"/>
      <c r="E114" s="7"/>
      <c r="F114" s="7"/>
    </row>
    <row r="115" spans="1:6" x14ac:dyDescent="0.25">
      <c r="A115" s="7"/>
      <c r="B115" s="7"/>
      <c r="C115" s="7"/>
      <c r="D115" s="7"/>
      <c r="E115" s="7"/>
      <c r="F115" s="7"/>
    </row>
    <row r="116" spans="1:6" x14ac:dyDescent="0.25">
      <c r="A116" s="7"/>
      <c r="B116" s="7"/>
      <c r="C116" s="7"/>
      <c r="D116" s="7"/>
      <c r="E116" s="7"/>
      <c r="F116" s="7"/>
    </row>
    <row r="117" spans="1:6" x14ac:dyDescent="0.25">
      <c r="A117" s="7"/>
      <c r="B117" s="7"/>
      <c r="C117" s="7"/>
      <c r="D117" s="7"/>
      <c r="E117" s="7"/>
      <c r="F117" s="7"/>
    </row>
    <row r="118" spans="1:6" x14ac:dyDescent="0.25">
      <c r="A118" s="7"/>
      <c r="B118" s="7"/>
      <c r="C118" s="7"/>
      <c r="D118" s="7"/>
      <c r="E118" s="7"/>
      <c r="F118" s="7"/>
    </row>
    <row r="119" spans="1:6" x14ac:dyDescent="0.25">
      <c r="A119" s="7"/>
      <c r="B119" s="7"/>
      <c r="C119" s="7"/>
      <c r="D119" s="7"/>
      <c r="E119" s="7"/>
      <c r="F119" s="7"/>
    </row>
    <row r="120" spans="1:6" x14ac:dyDescent="0.25">
      <c r="A120" s="7"/>
      <c r="B120" s="7"/>
      <c r="C120" s="7"/>
      <c r="D120" s="7"/>
      <c r="E120" s="7"/>
      <c r="F120" s="7"/>
    </row>
    <row r="121" spans="1:6" x14ac:dyDescent="0.25">
      <c r="A121" s="7"/>
      <c r="B121" s="7"/>
      <c r="C121" s="7"/>
      <c r="D121" s="7"/>
      <c r="E121" s="7"/>
      <c r="F121" s="7"/>
    </row>
    <row r="122" spans="1:6" x14ac:dyDescent="0.25">
      <c r="A122" s="7"/>
      <c r="B122" s="7"/>
      <c r="C122" s="7"/>
      <c r="D122" s="7"/>
      <c r="E122" s="7"/>
      <c r="F122" s="7"/>
    </row>
    <row r="123" spans="1:6" x14ac:dyDescent="0.25">
      <c r="A123" s="7"/>
      <c r="B123" s="7"/>
      <c r="C123" s="7"/>
      <c r="D123" s="7"/>
      <c r="E123" s="7"/>
      <c r="F123" s="7"/>
    </row>
    <row r="124" spans="1:6" x14ac:dyDescent="0.25">
      <c r="A124" s="7"/>
      <c r="B124" s="7"/>
      <c r="C124" s="7"/>
      <c r="D124" s="7"/>
      <c r="E124" s="7"/>
      <c r="F124" s="7"/>
    </row>
    <row r="125" spans="1:6" x14ac:dyDescent="0.25">
      <c r="A125" s="7"/>
      <c r="B125" s="7"/>
      <c r="C125" s="7"/>
      <c r="D125" s="7"/>
      <c r="E125" s="7"/>
      <c r="F125" s="7"/>
    </row>
    <row r="126" spans="1:6" x14ac:dyDescent="0.25">
      <c r="A126" s="7"/>
      <c r="B126" s="7"/>
      <c r="C126" s="7"/>
      <c r="D126" s="7"/>
      <c r="E126" s="7"/>
      <c r="F126" s="7"/>
    </row>
    <row r="127" spans="1:6" x14ac:dyDescent="0.25">
      <c r="A127" s="7"/>
      <c r="B127" s="7"/>
      <c r="C127" s="7"/>
      <c r="D127" s="7"/>
      <c r="E127" s="7"/>
      <c r="F127" s="7"/>
    </row>
    <row r="128" spans="1:6" x14ac:dyDescent="0.25">
      <c r="A128" s="7"/>
      <c r="B128" s="7"/>
      <c r="C128" s="7"/>
      <c r="D128" s="7"/>
      <c r="E128" s="7"/>
      <c r="F128" s="7"/>
    </row>
    <row r="129" spans="1:6" x14ac:dyDescent="0.25">
      <c r="A129" s="7"/>
      <c r="B129" s="7"/>
      <c r="C129" s="7"/>
      <c r="D129" s="7"/>
      <c r="E129" s="7"/>
      <c r="F129" s="7"/>
    </row>
    <row r="130" spans="1:6" x14ac:dyDescent="0.25">
      <c r="A130" s="7"/>
      <c r="B130" s="7"/>
      <c r="C130" s="7"/>
      <c r="D130" s="7"/>
      <c r="E130" s="7"/>
      <c r="F130" s="7"/>
    </row>
    <row r="131" spans="1:6" x14ac:dyDescent="0.25">
      <c r="A131" s="7"/>
      <c r="B131" s="7"/>
      <c r="C131" s="7"/>
      <c r="D131" s="7"/>
      <c r="E131" s="7"/>
      <c r="F131" s="7"/>
    </row>
    <row r="132" spans="1:6" x14ac:dyDescent="0.25">
      <c r="A132" s="7"/>
      <c r="B132" s="7"/>
      <c r="C132" s="7"/>
      <c r="D132" s="7"/>
      <c r="E132" s="7"/>
      <c r="F132" s="7"/>
    </row>
    <row r="133" spans="1:6" x14ac:dyDescent="0.25">
      <c r="A133" s="7"/>
      <c r="B133" s="7"/>
      <c r="C133" s="7"/>
      <c r="D133" s="7"/>
      <c r="E133" s="7"/>
      <c r="F133" s="7"/>
    </row>
    <row r="134" spans="1:6" x14ac:dyDescent="0.25">
      <c r="A134" s="7"/>
      <c r="B134" s="7"/>
      <c r="C134" s="7"/>
      <c r="D134" s="7"/>
      <c r="E134" s="7"/>
      <c r="F134" s="7"/>
    </row>
    <row r="135" spans="1:6" x14ac:dyDescent="0.25">
      <c r="A135" s="7"/>
      <c r="B135" s="7"/>
      <c r="C135" s="7"/>
      <c r="D135" s="7"/>
      <c r="E135" s="7"/>
      <c r="F135" s="7"/>
    </row>
    <row r="136" spans="1:6" x14ac:dyDescent="0.25">
      <c r="A136" s="7"/>
      <c r="B136" s="7"/>
      <c r="C136" s="7"/>
      <c r="D136" s="7"/>
      <c r="E136" s="7"/>
      <c r="F136" s="7"/>
    </row>
    <row r="137" spans="1:6" x14ac:dyDescent="0.25">
      <c r="A137" s="7"/>
      <c r="B137" s="7"/>
      <c r="C137" s="7"/>
      <c r="D137" s="7"/>
      <c r="E137" s="7"/>
      <c r="F137" s="7"/>
    </row>
    <row r="138" spans="1:6" x14ac:dyDescent="0.25">
      <c r="A138" s="7"/>
      <c r="B138" s="7"/>
      <c r="C138" s="7"/>
      <c r="D138" s="7"/>
      <c r="E138" s="7"/>
      <c r="F138" s="7"/>
    </row>
    <row r="139" spans="1:6" x14ac:dyDescent="0.25">
      <c r="A139" s="7"/>
      <c r="B139" s="7"/>
      <c r="C139" s="7"/>
      <c r="D139" s="7"/>
      <c r="E139" s="7"/>
      <c r="F139" s="7"/>
    </row>
  </sheetData>
  <mergeCells count="35">
    <mergeCell ref="B5:O5"/>
    <mergeCell ref="B6:O6"/>
    <mergeCell ref="K24:K26"/>
    <mergeCell ref="C24:C26"/>
    <mergeCell ref="D25:E25"/>
    <mergeCell ref="B7:O7"/>
    <mergeCell ref="B8:O8"/>
    <mergeCell ref="B9:O9"/>
    <mergeCell ref="B10:O10"/>
    <mergeCell ref="B11:O11"/>
    <mergeCell ref="B12:O12"/>
    <mergeCell ref="B13:O13"/>
    <mergeCell ref="B19:O19"/>
    <mergeCell ref="B20:O20"/>
    <mergeCell ref="A24:A26"/>
    <mergeCell ref="B15:O15"/>
    <mergeCell ref="J25:J26"/>
    <mergeCell ref="B17:O17"/>
    <mergeCell ref="F25:F26"/>
    <mergeCell ref="B1:N1"/>
    <mergeCell ref="B2:N2"/>
    <mergeCell ref="B3:N3"/>
    <mergeCell ref="B4:N4"/>
    <mergeCell ref="N25:N26"/>
    <mergeCell ref="D24:F24"/>
    <mergeCell ref="L24:N24"/>
    <mergeCell ref="L25:M25"/>
    <mergeCell ref="A22:N22"/>
    <mergeCell ref="H25:I25"/>
    <mergeCell ref="G24:G26"/>
    <mergeCell ref="H24:J24"/>
    <mergeCell ref="B14:O14"/>
    <mergeCell ref="B24:B26"/>
    <mergeCell ref="B16:O16"/>
    <mergeCell ref="B18:O18"/>
  </mergeCells>
  <pageMargins left="1.1811023622047245" right="0.19685039370078741" top="0.78740157480314965" bottom="0.78740157480314965" header="0.31496062992125984" footer="0.31496062992125984"/>
  <pageSetup paperSize="9" scale="87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41"/>
  <sheetViews>
    <sheetView showZeros="0" zoomScale="98" zoomScaleNormal="98" workbookViewId="0">
      <selection activeCell="B18" sqref="B18:O18"/>
    </sheetView>
  </sheetViews>
  <sheetFormatPr defaultRowHeight="15" x14ac:dyDescent="0.25"/>
  <cols>
    <col min="1" max="1" width="5" style="2" customWidth="1"/>
    <col min="2" max="2" width="43.28515625" style="2" customWidth="1"/>
    <col min="3" max="3" width="6.7109375" style="4" customWidth="1"/>
    <col min="4" max="7" width="10" style="2" hidden="1" customWidth="1"/>
    <col min="8" max="11" width="9.140625" style="2" hidden="1" customWidth="1"/>
    <col min="12" max="12" width="9.140625" style="2" customWidth="1"/>
    <col min="13" max="16384" width="9.140625" style="2"/>
  </cols>
  <sheetData>
    <row r="1" spans="2:15" x14ac:dyDescent="0.25">
      <c r="B1" s="509" t="s">
        <v>350</v>
      </c>
      <c r="C1" s="509"/>
      <c r="D1" s="509"/>
      <c r="E1" s="509"/>
      <c r="F1" s="509"/>
      <c r="G1" s="509"/>
      <c r="H1" s="509"/>
      <c r="I1" s="509"/>
      <c r="J1" s="509"/>
      <c r="K1" s="509"/>
      <c r="L1" s="509"/>
      <c r="M1" s="509"/>
      <c r="N1" s="509"/>
      <c r="O1" s="509"/>
    </row>
    <row r="2" spans="2:15" x14ac:dyDescent="0.25">
      <c r="B2" s="509" t="s">
        <v>436</v>
      </c>
      <c r="C2" s="509"/>
      <c r="D2" s="509"/>
      <c r="E2" s="509"/>
      <c r="F2" s="509"/>
      <c r="G2" s="509"/>
      <c r="H2" s="509"/>
      <c r="I2" s="509"/>
      <c r="J2" s="509"/>
      <c r="K2" s="509"/>
      <c r="L2" s="509"/>
      <c r="M2" s="509"/>
      <c r="N2" s="509"/>
      <c r="O2" s="509"/>
    </row>
    <row r="3" spans="2:15" x14ac:dyDescent="0.25">
      <c r="B3" s="509" t="s">
        <v>455</v>
      </c>
      <c r="C3" s="509"/>
      <c r="D3" s="509"/>
      <c r="E3" s="509"/>
      <c r="F3" s="509"/>
      <c r="G3" s="509"/>
      <c r="H3" s="509"/>
      <c r="I3" s="509"/>
      <c r="J3" s="509"/>
      <c r="K3" s="509"/>
      <c r="L3" s="509"/>
      <c r="M3" s="509"/>
      <c r="N3" s="509"/>
      <c r="O3" s="509"/>
    </row>
    <row r="4" spans="2:15" x14ac:dyDescent="0.25">
      <c r="B4" s="509" t="s">
        <v>354</v>
      </c>
      <c r="C4" s="509"/>
      <c r="D4" s="509"/>
      <c r="E4" s="509"/>
      <c r="F4" s="509"/>
      <c r="G4" s="509"/>
      <c r="H4" s="509"/>
      <c r="I4" s="509"/>
      <c r="J4" s="509"/>
      <c r="K4" s="509"/>
      <c r="L4" s="509"/>
      <c r="M4" s="509"/>
      <c r="N4" s="509"/>
      <c r="O4" s="509"/>
    </row>
    <row r="5" spans="2:15" x14ac:dyDescent="0.25">
      <c r="B5" s="490" t="s">
        <v>467</v>
      </c>
      <c r="C5" s="490"/>
      <c r="D5" s="490"/>
      <c r="E5" s="490"/>
      <c r="F5" s="490"/>
      <c r="G5" s="490"/>
      <c r="H5" s="490"/>
      <c r="I5" s="490"/>
      <c r="J5" s="490"/>
      <c r="K5" s="490"/>
      <c r="L5" s="490"/>
      <c r="M5" s="490"/>
      <c r="N5" s="490"/>
      <c r="O5" s="490"/>
    </row>
    <row r="6" spans="2:15" x14ac:dyDescent="0.25">
      <c r="B6" s="490" t="s">
        <v>532</v>
      </c>
      <c r="C6" s="490"/>
      <c r="D6" s="490"/>
      <c r="E6" s="490"/>
      <c r="F6" s="490"/>
      <c r="G6" s="490"/>
      <c r="H6" s="490"/>
      <c r="I6" s="490"/>
      <c r="J6" s="490"/>
      <c r="K6" s="490"/>
      <c r="L6" s="490"/>
      <c r="M6" s="490"/>
      <c r="N6" s="490"/>
      <c r="O6" s="490"/>
    </row>
    <row r="7" spans="2:15" s="396" customFormat="1" ht="15" customHeight="1" x14ac:dyDescent="0.25">
      <c r="B7" s="490" t="s">
        <v>479</v>
      </c>
      <c r="C7" s="490"/>
      <c r="D7" s="490"/>
      <c r="E7" s="490"/>
      <c r="F7" s="490"/>
      <c r="G7" s="490"/>
      <c r="H7" s="490"/>
      <c r="I7" s="490"/>
      <c r="J7" s="490"/>
      <c r="K7" s="490"/>
      <c r="L7" s="490"/>
      <c r="M7" s="490"/>
      <c r="N7" s="490"/>
      <c r="O7" s="490"/>
    </row>
    <row r="8" spans="2:15" s="396" customFormat="1" ht="15" customHeight="1" x14ac:dyDescent="0.25">
      <c r="B8" s="490" t="s">
        <v>484</v>
      </c>
      <c r="C8" s="490"/>
      <c r="D8" s="490"/>
      <c r="E8" s="490"/>
      <c r="F8" s="490"/>
      <c r="G8" s="490"/>
      <c r="H8" s="490"/>
      <c r="I8" s="490"/>
      <c r="J8" s="490"/>
      <c r="K8" s="490"/>
      <c r="L8" s="490"/>
      <c r="M8" s="490"/>
      <c r="N8" s="490"/>
      <c r="O8" s="490"/>
    </row>
    <row r="9" spans="2:15" s="396" customFormat="1" ht="15" customHeight="1" x14ac:dyDescent="0.25">
      <c r="B9" s="490" t="s">
        <v>494</v>
      </c>
      <c r="C9" s="490"/>
      <c r="D9" s="490"/>
      <c r="E9" s="490"/>
      <c r="F9" s="490"/>
      <c r="G9" s="490"/>
      <c r="H9" s="490"/>
      <c r="I9" s="490"/>
      <c r="J9" s="490"/>
      <c r="K9" s="490"/>
      <c r="L9" s="490"/>
      <c r="M9" s="490"/>
      <c r="N9" s="490"/>
      <c r="O9" s="490"/>
    </row>
    <row r="10" spans="2:15" s="396" customFormat="1" ht="15" customHeight="1" x14ac:dyDescent="0.25">
      <c r="B10" s="490" t="s">
        <v>533</v>
      </c>
      <c r="C10" s="490"/>
      <c r="D10" s="490"/>
      <c r="E10" s="490"/>
      <c r="F10" s="490"/>
      <c r="G10" s="490"/>
      <c r="H10" s="490"/>
      <c r="I10" s="490"/>
      <c r="J10" s="490"/>
      <c r="K10" s="490"/>
      <c r="L10" s="490"/>
      <c r="M10" s="490"/>
      <c r="N10" s="490"/>
      <c r="O10" s="490"/>
    </row>
    <row r="11" spans="2:15" s="396" customFormat="1" ht="15" customHeight="1" x14ac:dyDescent="0.25">
      <c r="B11" s="490" t="s">
        <v>507</v>
      </c>
      <c r="C11" s="490"/>
      <c r="D11" s="490"/>
      <c r="E11" s="490"/>
      <c r="F11" s="490"/>
      <c r="G11" s="490"/>
      <c r="H11" s="490"/>
      <c r="I11" s="490"/>
      <c r="J11" s="490"/>
      <c r="K11" s="490"/>
      <c r="L11" s="490"/>
      <c r="M11" s="490"/>
      <c r="N11" s="490"/>
      <c r="O11" s="490"/>
    </row>
    <row r="12" spans="2:15" s="396" customFormat="1" ht="15" customHeight="1" x14ac:dyDescent="0.25">
      <c r="B12" s="490" t="s">
        <v>516</v>
      </c>
      <c r="C12" s="490"/>
      <c r="D12" s="490"/>
      <c r="E12" s="490"/>
      <c r="F12" s="490"/>
      <c r="G12" s="490"/>
      <c r="H12" s="490"/>
      <c r="I12" s="490"/>
      <c r="J12" s="490"/>
      <c r="K12" s="490"/>
      <c r="L12" s="490"/>
      <c r="M12" s="490"/>
      <c r="N12" s="490"/>
      <c r="O12" s="490"/>
    </row>
    <row r="13" spans="2:15" s="396" customFormat="1" ht="15" customHeight="1" x14ac:dyDescent="0.25">
      <c r="B13" s="490" t="s">
        <v>537</v>
      </c>
      <c r="C13" s="490"/>
      <c r="D13" s="490"/>
      <c r="E13" s="490"/>
      <c r="F13" s="490"/>
      <c r="G13" s="490"/>
      <c r="H13" s="490"/>
      <c r="I13" s="490"/>
      <c r="J13" s="490"/>
      <c r="K13" s="490"/>
      <c r="L13" s="490"/>
      <c r="M13" s="490"/>
      <c r="N13" s="490"/>
      <c r="O13" s="490"/>
    </row>
    <row r="14" spans="2:15" s="396" customFormat="1" ht="15" customHeight="1" x14ac:dyDescent="0.25">
      <c r="B14" s="490" t="s">
        <v>548</v>
      </c>
      <c r="C14" s="490"/>
      <c r="D14" s="490"/>
      <c r="E14" s="490"/>
      <c r="F14" s="490"/>
      <c r="G14" s="490"/>
      <c r="H14" s="490"/>
      <c r="I14" s="490"/>
      <c r="J14" s="490"/>
      <c r="K14" s="490"/>
      <c r="L14" s="490"/>
      <c r="M14" s="490"/>
      <c r="N14" s="490"/>
      <c r="O14" s="490"/>
    </row>
    <row r="15" spans="2:15" s="396" customFormat="1" ht="15" customHeight="1" x14ac:dyDescent="0.25">
      <c r="B15" s="490" t="s">
        <v>552</v>
      </c>
      <c r="C15" s="490"/>
      <c r="D15" s="490"/>
      <c r="E15" s="490"/>
      <c r="F15" s="490"/>
      <c r="G15" s="490"/>
      <c r="H15" s="490"/>
      <c r="I15" s="490"/>
      <c r="J15" s="490"/>
      <c r="K15" s="490"/>
      <c r="L15" s="490"/>
      <c r="M15" s="490"/>
      <c r="N15" s="490"/>
      <c r="O15" s="490"/>
    </row>
    <row r="16" spans="2:15" s="396" customFormat="1" ht="15" customHeight="1" x14ac:dyDescent="0.25">
      <c r="B16" s="490" t="s">
        <v>572</v>
      </c>
      <c r="C16" s="490"/>
      <c r="D16" s="490"/>
      <c r="E16" s="490"/>
      <c r="F16" s="490"/>
      <c r="G16" s="490"/>
      <c r="H16" s="490"/>
      <c r="I16" s="490"/>
      <c r="J16" s="490"/>
      <c r="K16" s="490"/>
      <c r="L16" s="490"/>
      <c r="M16" s="490"/>
      <c r="N16" s="490"/>
      <c r="O16" s="490"/>
    </row>
    <row r="17" spans="1:15" s="396" customFormat="1" ht="15" customHeight="1" x14ac:dyDescent="0.25">
      <c r="B17" s="490" t="s">
        <v>565</v>
      </c>
      <c r="C17" s="490"/>
      <c r="D17" s="490"/>
      <c r="E17" s="490"/>
      <c r="F17" s="490"/>
      <c r="G17" s="490"/>
      <c r="H17" s="490"/>
      <c r="I17" s="490"/>
      <c r="J17" s="490"/>
      <c r="K17" s="490"/>
      <c r="L17" s="490"/>
      <c r="M17" s="490"/>
      <c r="N17" s="490"/>
      <c r="O17" s="490"/>
    </row>
    <row r="18" spans="1:15" s="396" customFormat="1" ht="15" customHeight="1" x14ac:dyDescent="0.25">
      <c r="B18" s="490" t="s">
        <v>580</v>
      </c>
      <c r="C18" s="490"/>
      <c r="D18" s="490"/>
      <c r="E18" s="490"/>
      <c r="F18" s="490"/>
      <c r="G18" s="490"/>
      <c r="H18" s="490"/>
      <c r="I18" s="490"/>
      <c r="J18" s="490"/>
      <c r="K18" s="490"/>
      <c r="L18" s="490"/>
      <c r="M18" s="490"/>
      <c r="N18" s="490"/>
      <c r="O18" s="490"/>
    </row>
    <row r="19" spans="1:15" x14ac:dyDescent="0.25"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</row>
    <row r="20" spans="1:15" ht="30.75" customHeight="1" x14ac:dyDescent="0.25">
      <c r="A20" s="512" t="s">
        <v>438</v>
      </c>
      <c r="B20" s="512"/>
      <c r="C20" s="512"/>
      <c r="D20" s="512"/>
      <c r="E20" s="512"/>
      <c r="F20" s="512"/>
      <c r="G20" s="512"/>
      <c r="H20" s="512"/>
      <c r="I20" s="512"/>
      <c r="J20" s="512"/>
      <c r="K20" s="512"/>
      <c r="L20" s="512"/>
      <c r="M20" s="512"/>
      <c r="N20" s="512"/>
      <c r="O20" s="512"/>
    </row>
    <row r="21" spans="1:15" x14ac:dyDescent="0.25">
      <c r="G21" s="5"/>
      <c r="H21" s="5"/>
      <c r="I21" s="5"/>
      <c r="J21" s="5"/>
      <c r="K21" s="5"/>
      <c r="L21" s="5"/>
      <c r="M21" s="5"/>
      <c r="N21" s="5"/>
      <c r="O21" s="5" t="s">
        <v>446</v>
      </c>
    </row>
    <row r="22" spans="1:15" ht="15" customHeight="1" x14ac:dyDescent="0.25">
      <c r="A22" s="516" t="s">
        <v>5</v>
      </c>
      <c r="B22" s="519" t="s">
        <v>348</v>
      </c>
      <c r="C22" s="519" t="s">
        <v>54</v>
      </c>
      <c r="D22" s="495" t="s">
        <v>358</v>
      </c>
      <c r="E22" s="498" t="s">
        <v>196</v>
      </c>
      <c r="F22" s="499"/>
      <c r="G22" s="500"/>
      <c r="H22" s="522" t="s">
        <v>359</v>
      </c>
      <c r="I22" s="525" t="s">
        <v>196</v>
      </c>
      <c r="J22" s="526"/>
      <c r="K22" s="527"/>
      <c r="L22" s="494" t="s">
        <v>0</v>
      </c>
      <c r="M22" s="503" t="s">
        <v>196</v>
      </c>
      <c r="N22" s="504"/>
      <c r="O22" s="505"/>
    </row>
    <row r="23" spans="1:15" x14ac:dyDescent="0.25">
      <c r="A23" s="517"/>
      <c r="B23" s="520"/>
      <c r="C23" s="520"/>
      <c r="D23" s="496"/>
      <c r="E23" s="501" t="s">
        <v>197</v>
      </c>
      <c r="F23" s="507" t="s">
        <v>198</v>
      </c>
      <c r="G23" s="501" t="s">
        <v>199</v>
      </c>
      <c r="H23" s="523"/>
      <c r="I23" s="515" t="s">
        <v>197</v>
      </c>
      <c r="J23" s="510" t="s">
        <v>198</v>
      </c>
      <c r="K23" s="515" t="s">
        <v>199</v>
      </c>
      <c r="L23" s="494"/>
      <c r="M23" s="506" t="s">
        <v>197</v>
      </c>
      <c r="N23" s="513" t="s">
        <v>198</v>
      </c>
      <c r="O23" s="506" t="s">
        <v>199</v>
      </c>
    </row>
    <row r="24" spans="1:15" ht="70.5" customHeight="1" x14ac:dyDescent="0.25">
      <c r="A24" s="518"/>
      <c r="B24" s="521"/>
      <c r="C24" s="521"/>
      <c r="D24" s="497"/>
      <c r="E24" s="501"/>
      <c r="F24" s="508"/>
      <c r="G24" s="501"/>
      <c r="H24" s="524"/>
      <c r="I24" s="515"/>
      <c r="J24" s="511"/>
      <c r="K24" s="515"/>
      <c r="L24" s="494"/>
      <c r="M24" s="506"/>
      <c r="N24" s="514"/>
      <c r="O24" s="506"/>
    </row>
    <row r="25" spans="1:15" ht="15.95" customHeight="1" x14ac:dyDescent="0.25">
      <c r="A25" s="6" t="s">
        <v>72</v>
      </c>
      <c r="B25" s="491" t="s">
        <v>6</v>
      </c>
      <c r="C25" s="492"/>
      <c r="D25" s="492"/>
      <c r="E25" s="492"/>
      <c r="F25" s="492"/>
      <c r="G25" s="492"/>
      <c r="H25" s="492"/>
      <c r="I25" s="492"/>
      <c r="J25" s="492"/>
      <c r="K25" s="492"/>
      <c r="L25" s="492"/>
      <c r="M25" s="492"/>
      <c r="N25" s="492"/>
      <c r="O25" s="493"/>
    </row>
    <row r="26" spans="1:15" ht="15" customHeight="1" x14ac:dyDescent="0.25">
      <c r="A26" s="6" t="s">
        <v>183</v>
      </c>
      <c r="B26" s="7" t="s">
        <v>20</v>
      </c>
      <c r="C26" s="8" t="s">
        <v>9</v>
      </c>
      <c r="D26" s="9">
        <f>E26+F26+G26</f>
        <v>8.5</v>
      </c>
      <c r="E26" s="9">
        <v>6.6</v>
      </c>
      <c r="F26" s="9">
        <v>1.9</v>
      </c>
      <c r="G26" s="9"/>
      <c r="H26" s="10">
        <f>I26+J26+K26</f>
        <v>2.9</v>
      </c>
      <c r="I26" s="11">
        <v>2.9</v>
      </c>
      <c r="J26" s="11"/>
      <c r="K26" s="11"/>
      <c r="L26" s="12">
        <f>M26+N26+O26</f>
        <v>11.4</v>
      </c>
      <c r="M26" s="13">
        <f>E26+I26</f>
        <v>9.5</v>
      </c>
      <c r="N26" s="13">
        <f>F26+J26</f>
        <v>1.9</v>
      </c>
      <c r="O26" s="13">
        <f>G26+K26</f>
        <v>0</v>
      </c>
    </row>
    <row r="27" spans="1:15" x14ac:dyDescent="0.25">
      <c r="A27" s="14" t="s">
        <v>73</v>
      </c>
      <c r="B27" s="15" t="s">
        <v>346</v>
      </c>
      <c r="C27" s="16" t="s">
        <v>9</v>
      </c>
      <c r="D27" s="17">
        <f t="shared" ref="D27:D36" si="0">E27+F27+G27</f>
        <v>2.9</v>
      </c>
      <c r="E27" s="17">
        <v>2.9</v>
      </c>
      <c r="F27" s="17"/>
      <c r="G27" s="17"/>
      <c r="H27" s="10">
        <f t="shared" ref="H27:H29" si="1">I27+J27+K27</f>
        <v>0.1</v>
      </c>
      <c r="I27" s="11">
        <v>0.1</v>
      </c>
      <c r="J27" s="11"/>
      <c r="K27" s="11"/>
      <c r="L27" s="13">
        <f t="shared" ref="L27:L36" si="2">M27+N27+O27</f>
        <v>3</v>
      </c>
      <c r="M27" s="13">
        <f t="shared" ref="M27:M36" si="3">E27+I27</f>
        <v>3</v>
      </c>
      <c r="N27" s="13">
        <f t="shared" ref="N27:N36" si="4">F27+J27</f>
        <v>0</v>
      </c>
      <c r="O27" s="13">
        <f t="shared" ref="O27:O36" si="5">G27+K27</f>
        <v>0</v>
      </c>
    </row>
    <row r="28" spans="1:15" ht="15" customHeight="1" x14ac:dyDescent="0.25">
      <c r="A28" s="6" t="s">
        <v>74</v>
      </c>
      <c r="B28" s="18" t="s">
        <v>10</v>
      </c>
      <c r="C28" s="16" t="s">
        <v>9</v>
      </c>
      <c r="D28" s="17">
        <f t="shared" si="0"/>
        <v>0.6</v>
      </c>
      <c r="E28" s="17">
        <v>0.6</v>
      </c>
      <c r="F28" s="17"/>
      <c r="G28" s="17"/>
      <c r="H28" s="10">
        <f t="shared" si="1"/>
        <v>-0.2</v>
      </c>
      <c r="I28" s="11">
        <v>-0.2</v>
      </c>
      <c r="J28" s="11"/>
      <c r="K28" s="11"/>
      <c r="L28" s="13">
        <f t="shared" si="2"/>
        <v>0.39999999999999997</v>
      </c>
      <c r="M28" s="13">
        <f t="shared" si="3"/>
        <v>0.39999999999999997</v>
      </c>
      <c r="N28" s="13">
        <f t="shared" si="4"/>
        <v>0</v>
      </c>
      <c r="O28" s="13">
        <f t="shared" si="5"/>
        <v>0</v>
      </c>
    </row>
    <row r="29" spans="1:15" ht="15" customHeight="1" x14ac:dyDescent="0.25">
      <c r="A29" s="6" t="s">
        <v>75</v>
      </c>
      <c r="B29" s="18" t="s">
        <v>11</v>
      </c>
      <c r="C29" s="16" t="s">
        <v>9</v>
      </c>
      <c r="D29" s="17">
        <f t="shared" si="0"/>
        <v>0.5</v>
      </c>
      <c r="E29" s="17">
        <v>0.5</v>
      </c>
      <c r="F29" s="17"/>
      <c r="G29" s="17"/>
      <c r="H29" s="10">
        <f t="shared" si="1"/>
        <v>0</v>
      </c>
      <c r="I29" s="11"/>
      <c r="J29" s="11"/>
      <c r="K29" s="11"/>
      <c r="L29" s="13">
        <f t="shared" si="2"/>
        <v>0.5</v>
      </c>
      <c r="M29" s="13">
        <f t="shared" si="3"/>
        <v>0.5</v>
      </c>
      <c r="N29" s="13">
        <f t="shared" si="4"/>
        <v>0</v>
      </c>
      <c r="O29" s="13">
        <f t="shared" si="5"/>
        <v>0</v>
      </c>
    </row>
    <row r="30" spans="1:15" ht="15" customHeight="1" x14ac:dyDescent="0.25">
      <c r="A30" s="6" t="s">
        <v>76</v>
      </c>
      <c r="B30" s="18" t="s">
        <v>12</v>
      </c>
      <c r="C30" s="16" t="s">
        <v>9</v>
      </c>
      <c r="D30" s="17">
        <f t="shared" si="0"/>
        <v>1.5</v>
      </c>
      <c r="E30" s="17">
        <v>1.5</v>
      </c>
      <c r="F30" s="17"/>
      <c r="G30" s="17"/>
      <c r="H30" s="11">
        <f t="shared" ref="H30:H36" si="6">I30+J30+K30</f>
        <v>0.1</v>
      </c>
      <c r="I30" s="11">
        <v>0.1</v>
      </c>
      <c r="J30" s="11"/>
      <c r="K30" s="11"/>
      <c r="L30" s="13">
        <f t="shared" si="2"/>
        <v>1.6</v>
      </c>
      <c r="M30" s="13">
        <f t="shared" si="3"/>
        <v>1.6</v>
      </c>
      <c r="N30" s="13">
        <f t="shared" si="4"/>
        <v>0</v>
      </c>
      <c r="O30" s="13">
        <f t="shared" si="5"/>
        <v>0</v>
      </c>
    </row>
    <row r="31" spans="1:15" ht="15" customHeight="1" x14ac:dyDescent="0.25">
      <c r="A31" s="14" t="s">
        <v>77</v>
      </c>
      <c r="B31" s="18" t="s">
        <v>13</v>
      </c>
      <c r="C31" s="16" t="s">
        <v>9</v>
      </c>
      <c r="D31" s="17">
        <f t="shared" si="0"/>
        <v>0.3</v>
      </c>
      <c r="E31" s="17">
        <v>0.3</v>
      </c>
      <c r="F31" s="17"/>
      <c r="G31" s="17"/>
      <c r="H31" s="11">
        <f t="shared" si="6"/>
        <v>-0.2</v>
      </c>
      <c r="I31" s="11">
        <v>-0.2</v>
      </c>
      <c r="J31" s="11"/>
      <c r="K31" s="11"/>
      <c r="L31" s="13">
        <f t="shared" si="2"/>
        <v>9.9999999999999978E-2</v>
      </c>
      <c r="M31" s="13">
        <f t="shared" si="3"/>
        <v>9.9999999999999978E-2</v>
      </c>
      <c r="N31" s="13"/>
      <c r="O31" s="13"/>
    </row>
    <row r="32" spans="1:15" ht="15" customHeight="1" x14ac:dyDescent="0.25">
      <c r="A32" s="20" t="s">
        <v>78</v>
      </c>
      <c r="B32" s="19" t="s">
        <v>14</v>
      </c>
      <c r="C32" s="16" t="s">
        <v>9</v>
      </c>
      <c r="D32" s="17">
        <f t="shared" si="0"/>
        <v>1.2</v>
      </c>
      <c r="E32" s="17">
        <v>1.2</v>
      </c>
      <c r="F32" s="17"/>
      <c r="G32" s="17"/>
      <c r="H32" s="11">
        <f t="shared" si="6"/>
        <v>0.5</v>
      </c>
      <c r="I32" s="11">
        <v>0.5</v>
      </c>
      <c r="J32" s="11"/>
      <c r="K32" s="11"/>
      <c r="L32" s="13">
        <f t="shared" si="2"/>
        <v>1.7</v>
      </c>
      <c r="M32" s="13">
        <f t="shared" si="3"/>
        <v>1.7</v>
      </c>
      <c r="N32" s="13">
        <f t="shared" si="4"/>
        <v>0</v>
      </c>
      <c r="O32" s="13">
        <f t="shared" si="5"/>
        <v>0</v>
      </c>
    </row>
    <row r="33" spans="1:15" ht="15" customHeight="1" x14ac:dyDescent="0.25">
      <c r="A33" s="6" t="s">
        <v>79</v>
      </c>
      <c r="B33" s="7" t="s">
        <v>15</v>
      </c>
      <c r="C33" s="16" t="s">
        <v>9</v>
      </c>
      <c r="D33" s="17">
        <f t="shared" si="0"/>
        <v>0.1</v>
      </c>
      <c r="E33" s="17">
        <v>0.1</v>
      </c>
      <c r="F33" s="17"/>
      <c r="G33" s="17"/>
      <c r="H33" s="11">
        <f t="shared" si="6"/>
        <v>-0.1</v>
      </c>
      <c r="I33" s="11">
        <v>-0.1</v>
      </c>
      <c r="J33" s="11"/>
      <c r="K33" s="11"/>
      <c r="L33" s="13">
        <f t="shared" si="2"/>
        <v>0</v>
      </c>
      <c r="M33" s="13">
        <f t="shared" si="3"/>
        <v>0</v>
      </c>
      <c r="N33" s="13">
        <f t="shared" si="4"/>
        <v>0</v>
      </c>
      <c r="O33" s="13">
        <f t="shared" si="5"/>
        <v>0</v>
      </c>
    </row>
    <row r="34" spans="1:15" ht="15" customHeight="1" x14ac:dyDescent="0.25">
      <c r="A34" s="6" t="s">
        <v>80</v>
      </c>
      <c r="B34" s="18" t="s">
        <v>16</v>
      </c>
      <c r="C34" s="16" t="s">
        <v>9</v>
      </c>
      <c r="D34" s="17">
        <f t="shared" si="0"/>
        <v>2.2000000000000002</v>
      </c>
      <c r="E34" s="17">
        <v>2.2000000000000002</v>
      </c>
      <c r="F34" s="17"/>
      <c r="G34" s="17"/>
      <c r="H34" s="11">
        <f t="shared" si="6"/>
        <v>0.2</v>
      </c>
      <c r="I34" s="11">
        <v>0.2</v>
      </c>
      <c r="J34" s="11"/>
      <c r="K34" s="11"/>
      <c r="L34" s="13">
        <f t="shared" si="2"/>
        <v>2.4000000000000004</v>
      </c>
      <c r="M34" s="13">
        <f t="shared" si="3"/>
        <v>2.4000000000000004</v>
      </c>
      <c r="N34" s="13">
        <f t="shared" si="4"/>
        <v>0</v>
      </c>
      <c r="O34" s="13">
        <f t="shared" si="5"/>
        <v>0</v>
      </c>
    </row>
    <row r="35" spans="1:15" ht="15" customHeight="1" x14ac:dyDescent="0.25">
      <c r="A35" s="6" t="s">
        <v>81</v>
      </c>
      <c r="B35" s="18" t="s">
        <v>17</v>
      </c>
      <c r="C35" s="16" t="s">
        <v>9</v>
      </c>
      <c r="D35" s="17">
        <f t="shared" si="0"/>
        <v>0.6</v>
      </c>
      <c r="E35" s="17">
        <v>0.6</v>
      </c>
      <c r="F35" s="17"/>
      <c r="G35" s="17"/>
      <c r="H35" s="11">
        <f t="shared" si="6"/>
        <v>0</v>
      </c>
      <c r="I35" s="11"/>
      <c r="J35" s="11"/>
      <c r="K35" s="11"/>
      <c r="L35" s="13">
        <f t="shared" si="2"/>
        <v>0.6</v>
      </c>
      <c r="M35" s="13">
        <f t="shared" si="3"/>
        <v>0.6</v>
      </c>
      <c r="N35" s="13">
        <f t="shared" si="4"/>
        <v>0</v>
      </c>
      <c r="O35" s="13">
        <f t="shared" si="5"/>
        <v>0</v>
      </c>
    </row>
    <row r="36" spans="1:15" ht="15" customHeight="1" x14ac:dyDescent="0.25">
      <c r="A36" s="39" t="s">
        <v>82</v>
      </c>
      <c r="B36" s="18" t="s">
        <v>18</v>
      </c>
      <c r="C36" s="16" t="s">
        <v>9</v>
      </c>
      <c r="D36" s="17">
        <f t="shared" si="0"/>
        <v>0.7</v>
      </c>
      <c r="E36" s="17">
        <v>0.7</v>
      </c>
      <c r="F36" s="17"/>
      <c r="G36" s="17"/>
      <c r="H36" s="11">
        <f t="shared" si="6"/>
        <v>0.1</v>
      </c>
      <c r="I36" s="11">
        <v>0.1</v>
      </c>
      <c r="J36" s="11"/>
      <c r="K36" s="11"/>
      <c r="L36" s="13">
        <f t="shared" si="2"/>
        <v>0.79999999999999993</v>
      </c>
      <c r="M36" s="13">
        <f t="shared" si="3"/>
        <v>0.79999999999999993</v>
      </c>
      <c r="N36" s="13">
        <f t="shared" si="4"/>
        <v>0</v>
      </c>
      <c r="O36" s="13">
        <f t="shared" si="5"/>
        <v>0</v>
      </c>
    </row>
    <row r="37" spans="1:15" ht="15.95" customHeight="1" x14ac:dyDescent="0.25">
      <c r="A37" s="100" t="s">
        <v>83</v>
      </c>
      <c r="B37" s="22" t="s">
        <v>175</v>
      </c>
      <c r="C37" s="23"/>
      <c r="D37" s="24">
        <f t="shared" ref="D37:O37" si="7">SUM(D26:D36)</f>
        <v>19.100000000000001</v>
      </c>
      <c r="E37" s="24">
        <f t="shared" si="7"/>
        <v>17.2</v>
      </c>
      <c r="F37" s="24">
        <f t="shared" si="7"/>
        <v>1.9</v>
      </c>
      <c r="G37" s="24">
        <f t="shared" si="7"/>
        <v>0</v>
      </c>
      <c r="H37" s="25">
        <f t="shared" si="7"/>
        <v>3.4</v>
      </c>
      <c r="I37" s="25">
        <f t="shared" si="7"/>
        <v>3.4</v>
      </c>
      <c r="J37" s="25">
        <f t="shared" si="7"/>
        <v>0</v>
      </c>
      <c r="K37" s="25">
        <f t="shared" si="7"/>
        <v>0</v>
      </c>
      <c r="L37" s="22">
        <f t="shared" si="7"/>
        <v>22.500000000000004</v>
      </c>
      <c r="M37" s="22">
        <f t="shared" si="7"/>
        <v>20.600000000000005</v>
      </c>
      <c r="N37" s="22">
        <f t="shared" si="7"/>
        <v>1.9</v>
      </c>
      <c r="O37" s="22">
        <f t="shared" si="7"/>
        <v>0</v>
      </c>
    </row>
    <row r="38" spans="1:15" ht="15.95" customHeight="1" x14ac:dyDescent="0.25">
      <c r="A38" s="6" t="s">
        <v>84</v>
      </c>
      <c r="B38" s="502" t="s">
        <v>59</v>
      </c>
      <c r="C38" s="502"/>
      <c r="D38" s="502"/>
      <c r="E38" s="502"/>
      <c r="F38" s="502"/>
      <c r="G38" s="502"/>
      <c r="H38" s="502"/>
      <c r="I38" s="502"/>
      <c r="J38" s="502"/>
      <c r="K38" s="502"/>
      <c r="L38" s="502"/>
      <c r="M38" s="502"/>
      <c r="N38" s="502"/>
      <c r="O38" s="502"/>
    </row>
    <row r="39" spans="1:15" ht="15" customHeight="1" x14ac:dyDescent="0.25">
      <c r="A39" s="6" t="s">
        <v>85</v>
      </c>
      <c r="B39" s="7" t="s">
        <v>7</v>
      </c>
      <c r="C39" s="8" t="s">
        <v>22</v>
      </c>
      <c r="D39" s="9">
        <f>E39+F39+G39</f>
        <v>0.1</v>
      </c>
      <c r="E39" s="9">
        <v>0.1</v>
      </c>
      <c r="F39" s="9"/>
      <c r="G39" s="9"/>
      <c r="H39" s="10">
        <f>I39+J39+K39</f>
        <v>0</v>
      </c>
      <c r="I39" s="10"/>
      <c r="J39" s="10"/>
      <c r="K39" s="10"/>
      <c r="L39" s="12">
        <f>M39+N39+O39</f>
        <v>0.1</v>
      </c>
      <c r="M39" s="12">
        <f>E39+I39</f>
        <v>0.1</v>
      </c>
      <c r="N39" s="12">
        <f t="shared" ref="N39:N48" si="8">F39+J39</f>
        <v>0</v>
      </c>
      <c r="O39" s="12">
        <f t="shared" ref="O39:O48" si="9">G39+K39</f>
        <v>0</v>
      </c>
    </row>
    <row r="40" spans="1:15" ht="15" customHeight="1" x14ac:dyDescent="0.25">
      <c r="A40" s="6" t="s">
        <v>86</v>
      </c>
      <c r="B40" s="18" t="s">
        <v>10</v>
      </c>
      <c r="C40" s="16" t="s">
        <v>22</v>
      </c>
      <c r="D40" s="17">
        <f t="shared" ref="D40:D49" si="10">E40+F40+G40</f>
        <v>0.7</v>
      </c>
      <c r="E40" s="17">
        <v>0.1</v>
      </c>
      <c r="F40" s="17">
        <v>0.6</v>
      </c>
      <c r="G40" s="17"/>
      <c r="H40" s="11">
        <f t="shared" ref="H40:H48" si="11">I40+J40+K40</f>
        <v>0.1</v>
      </c>
      <c r="I40" s="11">
        <v>0.1</v>
      </c>
      <c r="J40" s="11"/>
      <c r="K40" s="11"/>
      <c r="L40" s="13">
        <f t="shared" ref="L40:L48" si="12">M40+N40+O40</f>
        <v>0.8</v>
      </c>
      <c r="M40" s="13">
        <f t="shared" ref="M40:M48" si="13">E40+I40</f>
        <v>0.2</v>
      </c>
      <c r="N40" s="13">
        <f t="shared" si="8"/>
        <v>0.6</v>
      </c>
      <c r="O40" s="13">
        <f t="shared" si="9"/>
        <v>0</v>
      </c>
    </row>
    <row r="41" spans="1:15" ht="15" customHeight="1" x14ac:dyDescent="0.25">
      <c r="A41" s="6" t="s">
        <v>87</v>
      </c>
      <c r="B41" s="18" t="s">
        <v>11</v>
      </c>
      <c r="C41" s="16" t="s">
        <v>22</v>
      </c>
      <c r="D41" s="17">
        <f t="shared" si="10"/>
        <v>16.3</v>
      </c>
      <c r="E41" s="17">
        <v>15.6</v>
      </c>
      <c r="F41" s="17">
        <v>0.7</v>
      </c>
      <c r="G41" s="17"/>
      <c r="H41" s="11">
        <f t="shared" si="11"/>
        <v>-4.3999999999999995</v>
      </c>
      <c r="I41" s="11">
        <v>-4.3</v>
      </c>
      <c r="J41" s="11">
        <v>-0.1</v>
      </c>
      <c r="K41" s="11"/>
      <c r="L41" s="13">
        <f t="shared" si="12"/>
        <v>11.9</v>
      </c>
      <c r="M41" s="13">
        <f t="shared" si="13"/>
        <v>11.3</v>
      </c>
      <c r="N41" s="13">
        <f t="shared" si="8"/>
        <v>0.6</v>
      </c>
      <c r="O41" s="13">
        <f t="shared" si="9"/>
        <v>0</v>
      </c>
    </row>
    <row r="42" spans="1:15" ht="15" customHeight="1" x14ac:dyDescent="0.25">
      <c r="A42" s="6" t="s">
        <v>88</v>
      </c>
      <c r="B42" s="18" t="s">
        <v>12</v>
      </c>
      <c r="C42" s="16" t="s">
        <v>22</v>
      </c>
      <c r="D42" s="17">
        <f t="shared" si="10"/>
        <v>1.1000000000000001</v>
      </c>
      <c r="E42" s="17"/>
      <c r="F42" s="17">
        <v>1.1000000000000001</v>
      </c>
      <c r="G42" s="17"/>
      <c r="H42" s="11">
        <f t="shared" si="11"/>
        <v>-0.2</v>
      </c>
      <c r="I42" s="11"/>
      <c r="J42" s="11">
        <v>-0.2</v>
      </c>
      <c r="K42" s="11"/>
      <c r="L42" s="13">
        <f t="shared" si="12"/>
        <v>0.90000000000000013</v>
      </c>
      <c r="M42" s="13">
        <f t="shared" si="13"/>
        <v>0</v>
      </c>
      <c r="N42" s="13">
        <f t="shared" si="8"/>
        <v>0.90000000000000013</v>
      </c>
      <c r="O42" s="13">
        <f t="shared" si="9"/>
        <v>0</v>
      </c>
    </row>
    <row r="43" spans="1:15" ht="15" customHeight="1" x14ac:dyDescent="0.25">
      <c r="A43" s="14" t="s">
        <v>89</v>
      </c>
      <c r="B43" s="18" t="s">
        <v>13</v>
      </c>
      <c r="C43" s="16" t="s">
        <v>22</v>
      </c>
      <c r="D43" s="17">
        <f t="shared" si="10"/>
        <v>1.7</v>
      </c>
      <c r="E43" s="17">
        <v>1.7</v>
      </c>
      <c r="F43" s="17"/>
      <c r="G43" s="17"/>
      <c r="H43" s="11">
        <f t="shared" si="11"/>
        <v>0</v>
      </c>
      <c r="I43" s="11"/>
      <c r="J43" s="11"/>
      <c r="K43" s="11"/>
      <c r="L43" s="13">
        <f t="shared" si="12"/>
        <v>1.7</v>
      </c>
      <c r="M43" s="13">
        <f t="shared" si="13"/>
        <v>1.7</v>
      </c>
      <c r="N43" s="13">
        <f t="shared" si="8"/>
        <v>0</v>
      </c>
      <c r="O43" s="13">
        <f t="shared" si="9"/>
        <v>0</v>
      </c>
    </row>
    <row r="44" spans="1:15" ht="15" customHeight="1" x14ac:dyDescent="0.25">
      <c r="A44" s="14" t="s">
        <v>90</v>
      </c>
      <c r="B44" s="19" t="s">
        <v>14</v>
      </c>
      <c r="C44" s="16" t="s">
        <v>22</v>
      </c>
      <c r="D44" s="17">
        <f t="shared" si="10"/>
        <v>3.4000000000000004</v>
      </c>
      <c r="E44" s="17">
        <v>1.8</v>
      </c>
      <c r="F44" s="17">
        <v>1.6</v>
      </c>
      <c r="G44" s="17"/>
      <c r="H44" s="11">
        <f t="shared" si="11"/>
        <v>-0.39999999999999997</v>
      </c>
      <c r="I44" s="11">
        <v>0.2</v>
      </c>
      <c r="J44" s="11">
        <v>-0.6</v>
      </c>
      <c r="K44" s="11"/>
      <c r="L44" s="13">
        <f t="shared" si="12"/>
        <v>3</v>
      </c>
      <c r="M44" s="13">
        <f t="shared" si="13"/>
        <v>2</v>
      </c>
      <c r="N44" s="13">
        <f t="shared" si="8"/>
        <v>1</v>
      </c>
      <c r="O44" s="13">
        <f t="shared" si="9"/>
        <v>0</v>
      </c>
    </row>
    <row r="45" spans="1:15" ht="15" customHeight="1" x14ac:dyDescent="0.25">
      <c r="A45" s="6" t="s">
        <v>91</v>
      </c>
      <c r="B45" s="7" t="s">
        <v>15</v>
      </c>
      <c r="C45" s="16" t="s">
        <v>22</v>
      </c>
      <c r="D45" s="17">
        <f t="shared" si="10"/>
        <v>3.3000000000000003</v>
      </c>
      <c r="E45" s="17">
        <v>2.2000000000000002</v>
      </c>
      <c r="F45" s="17">
        <v>1.1000000000000001</v>
      </c>
      <c r="G45" s="17"/>
      <c r="H45" s="11">
        <f t="shared" si="11"/>
        <v>-0.5</v>
      </c>
      <c r="I45" s="11"/>
      <c r="J45" s="11">
        <v>-0.5</v>
      </c>
      <c r="K45" s="11"/>
      <c r="L45" s="13">
        <f t="shared" si="12"/>
        <v>2.8000000000000003</v>
      </c>
      <c r="M45" s="13">
        <f t="shared" si="13"/>
        <v>2.2000000000000002</v>
      </c>
      <c r="N45" s="13">
        <f t="shared" si="8"/>
        <v>0.60000000000000009</v>
      </c>
      <c r="O45" s="13">
        <f t="shared" si="9"/>
        <v>0</v>
      </c>
    </row>
    <row r="46" spans="1:15" ht="15" customHeight="1" x14ac:dyDescent="0.25">
      <c r="A46" s="6" t="s">
        <v>92</v>
      </c>
      <c r="B46" s="18" t="s">
        <v>16</v>
      </c>
      <c r="C46" s="16" t="s">
        <v>22</v>
      </c>
      <c r="D46" s="17">
        <f t="shared" si="10"/>
        <v>9.5</v>
      </c>
      <c r="E46" s="17">
        <v>6.6</v>
      </c>
      <c r="F46" s="17">
        <v>2.9</v>
      </c>
      <c r="G46" s="17"/>
      <c r="H46" s="11">
        <f t="shared" si="11"/>
        <v>0</v>
      </c>
      <c r="I46" s="11">
        <v>0.7</v>
      </c>
      <c r="J46" s="11">
        <v>-0.7</v>
      </c>
      <c r="K46" s="11"/>
      <c r="L46" s="13">
        <f t="shared" si="12"/>
        <v>9.5</v>
      </c>
      <c r="M46" s="13">
        <f t="shared" si="13"/>
        <v>7.3</v>
      </c>
      <c r="N46" s="13">
        <f t="shared" si="8"/>
        <v>2.2000000000000002</v>
      </c>
      <c r="O46" s="13">
        <f t="shared" si="9"/>
        <v>0</v>
      </c>
    </row>
    <row r="47" spans="1:15" ht="15" customHeight="1" x14ac:dyDescent="0.25">
      <c r="A47" s="6" t="s">
        <v>93</v>
      </c>
      <c r="B47" s="18" t="s">
        <v>17</v>
      </c>
      <c r="C47" s="16" t="s">
        <v>22</v>
      </c>
      <c r="D47" s="17">
        <f t="shared" si="10"/>
        <v>0.4</v>
      </c>
      <c r="E47" s="17">
        <v>0.1</v>
      </c>
      <c r="F47" s="17">
        <v>0.3</v>
      </c>
      <c r="G47" s="17"/>
      <c r="H47" s="11">
        <f t="shared" si="11"/>
        <v>0</v>
      </c>
      <c r="I47" s="11"/>
      <c r="J47" s="11"/>
      <c r="K47" s="11"/>
      <c r="L47" s="13">
        <f t="shared" si="12"/>
        <v>0.4</v>
      </c>
      <c r="M47" s="13">
        <f t="shared" si="13"/>
        <v>0.1</v>
      </c>
      <c r="N47" s="13">
        <f t="shared" si="8"/>
        <v>0.3</v>
      </c>
      <c r="O47" s="13">
        <f t="shared" si="9"/>
        <v>0</v>
      </c>
    </row>
    <row r="48" spans="1:15" ht="15" customHeight="1" x14ac:dyDescent="0.25">
      <c r="A48" s="6" t="s">
        <v>94</v>
      </c>
      <c r="B48" s="18" t="s">
        <v>18</v>
      </c>
      <c r="C48" s="16" t="s">
        <v>22</v>
      </c>
      <c r="D48" s="17">
        <f t="shared" si="10"/>
        <v>1.6</v>
      </c>
      <c r="E48" s="17">
        <v>0.9</v>
      </c>
      <c r="F48" s="17">
        <v>0.7</v>
      </c>
      <c r="G48" s="17"/>
      <c r="H48" s="11">
        <f t="shared" si="11"/>
        <v>0.1</v>
      </c>
      <c r="I48" s="11"/>
      <c r="J48" s="11">
        <v>0.1</v>
      </c>
      <c r="K48" s="11"/>
      <c r="L48" s="13">
        <f t="shared" si="12"/>
        <v>1.7</v>
      </c>
      <c r="M48" s="13">
        <f t="shared" si="13"/>
        <v>0.9</v>
      </c>
      <c r="N48" s="13">
        <f t="shared" si="8"/>
        <v>0.79999999999999993</v>
      </c>
      <c r="O48" s="13">
        <f t="shared" si="9"/>
        <v>0</v>
      </c>
    </row>
    <row r="49" spans="1:15" ht="15" customHeight="1" x14ac:dyDescent="0.25">
      <c r="A49" s="39" t="s">
        <v>95</v>
      </c>
      <c r="B49" s="18" t="s">
        <v>19</v>
      </c>
      <c r="C49" s="16" t="s">
        <v>22</v>
      </c>
      <c r="D49" s="17">
        <f t="shared" si="10"/>
        <v>0.9</v>
      </c>
      <c r="E49" s="17"/>
      <c r="F49" s="17">
        <v>0.9</v>
      </c>
      <c r="G49" s="17"/>
      <c r="H49" s="11">
        <f>I49+J49+K49</f>
        <v>-0.1</v>
      </c>
      <c r="I49" s="11"/>
      <c r="J49" s="11">
        <v>-0.1</v>
      </c>
      <c r="K49" s="11"/>
      <c r="L49" s="13">
        <f>M49+N49+O49</f>
        <v>0.8</v>
      </c>
      <c r="M49" s="13">
        <f>E49+I49</f>
        <v>0</v>
      </c>
      <c r="N49" s="13">
        <f>F49+J49</f>
        <v>0.8</v>
      </c>
      <c r="O49" s="13">
        <f>G49+K49</f>
        <v>0</v>
      </c>
    </row>
    <row r="50" spans="1:15" ht="15.95" customHeight="1" x14ac:dyDescent="0.25">
      <c r="A50" s="100" t="s">
        <v>96</v>
      </c>
      <c r="B50" s="22" t="s">
        <v>176</v>
      </c>
      <c r="C50" s="26"/>
      <c r="D50" s="24">
        <f>SUM(D39:D49)</f>
        <v>39.000000000000007</v>
      </c>
      <c r="E50" s="24">
        <f>SUM(E39:E49)</f>
        <v>29.1</v>
      </c>
      <c r="F50" s="24">
        <f>SUM(F39:F49)</f>
        <v>9.9</v>
      </c>
      <c r="G50" s="24">
        <f>SUM(G39:G49)</f>
        <v>0</v>
      </c>
      <c r="H50" s="25">
        <f t="shared" ref="H50:O50" si="14">SUM(H39:H49)</f>
        <v>-5.4</v>
      </c>
      <c r="I50" s="25">
        <f t="shared" si="14"/>
        <v>-3.3</v>
      </c>
      <c r="J50" s="25">
        <f t="shared" si="14"/>
        <v>-2.0999999999999996</v>
      </c>
      <c r="K50" s="25">
        <f t="shared" si="14"/>
        <v>0</v>
      </c>
      <c r="L50" s="22">
        <f t="shared" si="14"/>
        <v>33.599999999999994</v>
      </c>
      <c r="M50" s="22">
        <f t="shared" si="14"/>
        <v>25.8</v>
      </c>
      <c r="N50" s="22">
        <f t="shared" si="14"/>
        <v>7.8</v>
      </c>
      <c r="O50" s="22">
        <f t="shared" si="14"/>
        <v>0</v>
      </c>
    </row>
    <row r="51" spans="1:15" ht="15.95" customHeight="1" x14ac:dyDescent="0.25">
      <c r="A51" s="6" t="s">
        <v>97</v>
      </c>
      <c r="B51" s="502" t="s">
        <v>63</v>
      </c>
      <c r="C51" s="502"/>
      <c r="D51" s="502"/>
      <c r="E51" s="502"/>
      <c r="F51" s="502"/>
      <c r="G51" s="502"/>
      <c r="H51" s="502"/>
      <c r="I51" s="502"/>
      <c r="J51" s="502"/>
      <c r="K51" s="502"/>
      <c r="L51" s="502"/>
      <c r="M51" s="502"/>
      <c r="N51" s="502"/>
      <c r="O51" s="502"/>
    </row>
    <row r="52" spans="1:15" ht="15" customHeight="1" x14ac:dyDescent="0.25">
      <c r="A52" s="39" t="s">
        <v>98</v>
      </c>
      <c r="B52" s="27" t="s">
        <v>20</v>
      </c>
      <c r="C52" s="8" t="s">
        <v>32</v>
      </c>
      <c r="D52" s="9">
        <f>E52+F52+G52</f>
        <v>98.8</v>
      </c>
      <c r="E52" s="9">
        <v>98.8</v>
      </c>
      <c r="F52" s="9"/>
      <c r="G52" s="9"/>
      <c r="H52" s="11">
        <f>I52+J52+K52</f>
        <v>0</v>
      </c>
      <c r="I52" s="11"/>
      <c r="J52" s="11"/>
      <c r="K52" s="11"/>
      <c r="L52" s="13">
        <f>M52+N52+O52</f>
        <v>98.8</v>
      </c>
      <c r="M52" s="13">
        <f t="shared" ref="M52:O53" si="15">E52+I52</f>
        <v>98.8</v>
      </c>
      <c r="N52" s="13">
        <f t="shared" si="15"/>
        <v>0</v>
      </c>
      <c r="O52" s="13">
        <f t="shared" si="15"/>
        <v>0</v>
      </c>
    </row>
    <row r="53" spans="1:15" ht="15" customHeight="1" x14ac:dyDescent="0.25">
      <c r="A53" s="41" t="s">
        <v>99</v>
      </c>
      <c r="B53" s="30" t="s">
        <v>71</v>
      </c>
      <c r="C53" s="31" t="s">
        <v>32</v>
      </c>
      <c r="D53" s="9">
        <f>E53+F53+G53</f>
        <v>0.4</v>
      </c>
      <c r="E53" s="9"/>
      <c r="F53" s="9">
        <v>0.4</v>
      </c>
      <c r="G53" s="9"/>
      <c r="H53" s="11">
        <f>I53+J53+K53</f>
        <v>0</v>
      </c>
      <c r="I53" s="11"/>
      <c r="J53" s="11"/>
      <c r="K53" s="11"/>
      <c r="L53" s="13">
        <f>M53+N53+O53</f>
        <v>0.4</v>
      </c>
      <c r="M53" s="13">
        <f t="shared" si="15"/>
        <v>0</v>
      </c>
      <c r="N53" s="13">
        <f t="shared" si="15"/>
        <v>0.4</v>
      </c>
      <c r="O53" s="13">
        <f t="shared" si="15"/>
        <v>0</v>
      </c>
    </row>
    <row r="54" spans="1:15" ht="15.95" customHeight="1" x14ac:dyDescent="0.25">
      <c r="A54" s="21" t="s">
        <v>100</v>
      </c>
      <c r="B54" s="28" t="s">
        <v>177</v>
      </c>
      <c r="C54" s="29"/>
      <c r="D54" s="24">
        <f>D52+D53</f>
        <v>99.2</v>
      </c>
      <c r="E54" s="24">
        <f t="shared" ref="E54:O54" si="16">E52+E53</f>
        <v>98.8</v>
      </c>
      <c r="F54" s="24">
        <f t="shared" si="16"/>
        <v>0.4</v>
      </c>
      <c r="G54" s="24">
        <f t="shared" si="16"/>
        <v>0</v>
      </c>
      <c r="H54" s="25">
        <f t="shared" si="16"/>
        <v>0</v>
      </c>
      <c r="I54" s="25">
        <f t="shared" si="16"/>
        <v>0</v>
      </c>
      <c r="J54" s="25">
        <f t="shared" si="16"/>
        <v>0</v>
      </c>
      <c r="K54" s="25">
        <f t="shared" si="16"/>
        <v>0</v>
      </c>
      <c r="L54" s="22">
        <f t="shared" si="16"/>
        <v>99.2</v>
      </c>
      <c r="M54" s="22">
        <f t="shared" si="16"/>
        <v>98.8</v>
      </c>
      <c r="N54" s="22">
        <f t="shared" si="16"/>
        <v>0.4</v>
      </c>
      <c r="O54" s="22">
        <f t="shared" si="16"/>
        <v>0</v>
      </c>
    </row>
    <row r="55" spans="1:15" ht="15.95" customHeight="1" x14ac:dyDescent="0.25">
      <c r="A55" s="6" t="s">
        <v>101</v>
      </c>
      <c r="B55" s="502" t="s">
        <v>172</v>
      </c>
      <c r="C55" s="502"/>
      <c r="D55" s="502"/>
      <c r="E55" s="502"/>
      <c r="F55" s="502"/>
      <c r="G55" s="502"/>
      <c r="H55" s="502"/>
      <c r="I55" s="502"/>
      <c r="J55" s="502"/>
      <c r="K55" s="502"/>
      <c r="L55" s="502"/>
      <c r="M55" s="502"/>
      <c r="N55" s="502"/>
      <c r="O55" s="502"/>
    </row>
    <row r="56" spans="1:15" ht="15.95" customHeight="1" x14ac:dyDescent="0.25">
      <c r="A56" s="14" t="s">
        <v>102</v>
      </c>
      <c r="B56" s="15" t="s">
        <v>55</v>
      </c>
      <c r="C56" s="31" t="s">
        <v>51</v>
      </c>
      <c r="D56" s="17">
        <f>E56+F56+G56</f>
        <v>0.1</v>
      </c>
      <c r="E56" s="17">
        <v>0.1</v>
      </c>
      <c r="F56" s="17"/>
      <c r="G56" s="17"/>
      <c r="H56" s="11">
        <f>I56+J56+K56</f>
        <v>0</v>
      </c>
      <c r="I56" s="11"/>
      <c r="J56" s="11"/>
      <c r="K56" s="11"/>
      <c r="L56" s="13">
        <f>M56+N56+O56</f>
        <v>0.1</v>
      </c>
      <c r="M56" s="13">
        <f t="shared" ref="M56:O58" si="17">E56+I56</f>
        <v>0.1</v>
      </c>
      <c r="N56" s="13">
        <f t="shared" si="17"/>
        <v>0</v>
      </c>
      <c r="O56" s="13">
        <f t="shared" si="17"/>
        <v>0</v>
      </c>
    </row>
    <row r="57" spans="1:15" ht="15.95" customHeight="1" x14ac:dyDescent="0.25">
      <c r="A57" s="20" t="s">
        <v>103</v>
      </c>
      <c r="B57" s="13" t="s">
        <v>33</v>
      </c>
      <c r="C57" s="31" t="s">
        <v>51</v>
      </c>
      <c r="D57" s="17">
        <f>E57+F57+G57</f>
        <v>0.4</v>
      </c>
      <c r="E57" s="17">
        <v>0.1</v>
      </c>
      <c r="F57" s="17">
        <v>0.3</v>
      </c>
      <c r="G57" s="17"/>
      <c r="H57" s="11">
        <f>I57+J57+K57</f>
        <v>0</v>
      </c>
      <c r="I57" s="11"/>
      <c r="J57" s="11"/>
      <c r="K57" s="11"/>
      <c r="L57" s="13">
        <f>M57+N57+O57</f>
        <v>0.4</v>
      </c>
      <c r="M57" s="13">
        <f t="shared" si="17"/>
        <v>0.1</v>
      </c>
      <c r="N57" s="13">
        <f t="shared" si="17"/>
        <v>0.3</v>
      </c>
      <c r="O57" s="13">
        <f t="shared" si="17"/>
        <v>0</v>
      </c>
    </row>
    <row r="58" spans="1:15" ht="15" customHeight="1" x14ac:dyDescent="0.25">
      <c r="A58" s="6" t="s">
        <v>104</v>
      </c>
      <c r="B58" s="30" t="s">
        <v>161</v>
      </c>
      <c r="C58" s="31" t="s">
        <v>51</v>
      </c>
      <c r="D58" s="17">
        <f>E58+F58+G58</f>
        <v>2.8</v>
      </c>
      <c r="E58" s="17">
        <v>2.8</v>
      </c>
      <c r="F58" s="17"/>
      <c r="G58" s="17"/>
      <c r="H58" s="11">
        <f>I58+J58+K58</f>
        <v>0</v>
      </c>
      <c r="I58" s="11"/>
      <c r="J58" s="11"/>
      <c r="K58" s="11"/>
      <c r="L58" s="13">
        <f>M58+N58+O58</f>
        <v>2.8</v>
      </c>
      <c r="M58" s="13">
        <f t="shared" si="17"/>
        <v>2.8</v>
      </c>
      <c r="N58" s="13">
        <f t="shared" si="17"/>
        <v>0</v>
      </c>
      <c r="O58" s="13">
        <f t="shared" si="17"/>
        <v>0</v>
      </c>
    </row>
    <row r="59" spans="1:15" ht="15" customHeight="1" x14ac:dyDescent="0.25">
      <c r="A59" s="6" t="s">
        <v>105</v>
      </c>
      <c r="B59" s="30" t="s">
        <v>502</v>
      </c>
      <c r="C59" s="31" t="s">
        <v>51</v>
      </c>
      <c r="D59" s="17">
        <f t="shared" ref="D59:D90" si="18">E59+F59+G59</f>
        <v>6.8999999999999995</v>
      </c>
      <c r="E59" s="17">
        <v>0.1</v>
      </c>
      <c r="F59" s="17"/>
      <c r="G59" s="17">
        <v>6.8</v>
      </c>
      <c r="H59" s="11">
        <f t="shared" ref="H59:H90" si="19">I59+J59+K59</f>
        <v>0</v>
      </c>
      <c r="I59" s="11"/>
      <c r="J59" s="11"/>
      <c r="K59" s="11"/>
      <c r="L59" s="13">
        <f t="shared" ref="L59:L90" si="20">M59+N59+O59</f>
        <v>6.8999999999999995</v>
      </c>
      <c r="M59" s="13">
        <f t="shared" ref="M59:M90" si="21">E59+I59</f>
        <v>0.1</v>
      </c>
      <c r="N59" s="13">
        <f t="shared" ref="N59:N90" si="22">F59+J59</f>
        <v>0</v>
      </c>
      <c r="O59" s="13">
        <f t="shared" ref="O59:O90" si="23">G59+K59</f>
        <v>6.8</v>
      </c>
    </row>
    <row r="60" spans="1:15" ht="15" customHeight="1" x14ac:dyDescent="0.25">
      <c r="A60" s="33" t="s">
        <v>106</v>
      </c>
      <c r="B60" s="19" t="s">
        <v>153</v>
      </c>
      <c r="C60" s="31" t="s">
        <v>51</v>
      </c>
      <c r="D60" s="17">
        <f t="shared" si="18"/>
        <v>8.4</v>
      </c>
      <c r="E60" s="17"/>
      <c r="F60" s="17">
        <v>8.4</v>
      </c>
      <c r="G60" s="17"/>
      <c r="H60" s="11">
        <f t="shared" si="19"/>
        <v>0</v>
      </c>
      <c r="I60" s="11"/>
      <c r="J60" s="11"/>
      <c r="K60" s="11"/>
      <c r="L60" s="13">
        <f t="shared" si="20"/>
        <v>8.4</v>
      </c>
      <c r="M60" s="13">
        <f t="shared" si="21"/>
        <v>0</v>
      </c>
      <c r="N60" s="13">
        <f t="shared" si="22"/>
        <v>8.4</v>
      </c>
      <c r="O60" s="13">
        <f t="shared" si="23"/>
        <v>0</v>
      </c>
    </row>
    <row r="61" spans="1:15" ht="15" customHeight="1" x14ac:dyDescent="0.25">
      <c r="A61" s="33" t="s">
        <v>107</v>
      </c>
      <c r="B61" s="32" t="s">
        <v>364</v>
      </c>
      <c r="C61" s="31" t="s">
        <v>51</v>
      </c>
      <c r="D61" s="17">
        <f t="shared" si="18"/>
        <v>6.6</v>
      </c>
      <c r="E61" s="17">
        <v>0.1</v>
      </c>
      <c r="F61" s="17"/>
      <c r="G61" s="17">
        <v>6.5</v>
      </c>
      <c r="H61" s="11">
        <f t="shared" si="19"/>
        <v>0</v>
      </c>
      <c r="I61" s="11"/>
      <c r="J61" s="11"/>
      <c r="K61" s="11"/>
      <c r="L61" s="13">
        <f t="shared" si="20"/>
        <v>6.6</v>
      </c>
      <c r="M61" s="13">
        <f t="shared" si="21"/>
        <v>0.1</v>
      </c>
      <c r="N61" s="13">
        <f t="shared" si="22"/>
        <v>0</v>
      </c>
      <c r="O61" s="13">
        <f t="shared" si="23"/>
        <v>6.5</v>
      </c>
    </row>
    <row r="62" spans="1:15" ht="15" customHeight="1" x14ac:dyDescent="0.25">
      <c r="A62" s="33" t="s">
        <v>108</v>
      </c>
      <c r="B62" s="30" t="s">
        <v>503</v>
      </c>
      <c r="C62" s="16" t="s">
        <v>51</v>
      </c>
      <c r="D62" s="17">
        <f t="shared" si="18"/>
        <v>36.5</v>
      </c>
      <c r="E62" s="17">
        <v>2.1</v>
      </c>
      <c r="F62" s="17">
        <v>29</v>
      </c>
      <c r="G62" s="17">
        <v>5.4</v>
      </c>
      <c r="H62" s="11">
        <f t="shared" si="19"/>
        <v>0</v>
      </c>
      <c r="I62" s="11"/>
      <c r="J62" s="11"/>
      <c r="K62" s="11"/>
      <c r="L62" s="13">
        <f t="shared" si="20"/>
        <v>36.5</v>
      </c>
      <c r="M62" s="13">
        <f t="shared" si="21"/>
        <v>2.1</v>
      </c>
      <c r="N62" s="13">
        <f t="shared" si="22"/>
        <v>29</v>
      </c>
      <c r="O62" s="13">
        <f t="shared" si="23"/>
        <v>5.4</v>
      </c>
    </row>
    <row r="63" spans="1:15" ht="15" customHeight="1" x14ac:dyDescent="0.25">
      <c r="A63" s="33" t="s">
        <v>109</v>
      </c>
      <c r="B63" s="30" t="s">
        <v>504</v>
      </c>
      <c r="C63" s="16" t="s">
        <v>51</v>
      </c>
      <c r="D63" s="17">
        <f t="shared" si="18"/>
        <v>4.6999999999999993</v>
      </c>
      <c r="E63" s="17">
        <v>0.8</v>
      </c>
      <c r="F63" s="17">
        <v>0.6</v>
      </c>
      <c r="G63" s="17">
        <v>3.3</v>
      </c>
      <c r="H63" s="11">
        <f t="shared" si="19"/>
        <v>0.9</v>
      </c>
      <c r="I63" s="11"/>
      <c r="J63" s="11">
        <v>0.1</v>
      </c>
      <c r="K63" s="11">
        <v>0.8</v>
      </c>
      <c r="L63" s="13">
        <f t="shared" si="20"/>
        <v>5.6</v>
      </c>
      <c r="M63" s="13">
        <f t="shared" si="21"/>
        <v>0.8</v>
      </c>
      <c r="N63" s="13">
        <f t="shared" si="22"/>
        <v>0.7</v>
      </c>
      <c r="O63" s="13">
        <f t="shared" si="23"/>
        <v>4.0999999999999996</v>
      </c>
    </row>
    <row r="64" spans="1:15" ht="15" customHeight="1" x14ac:dyDescent="0.25">
      <c r="A64" s="33" t="s">
        <v>110</v>
      </c>
      <c r="B64" s="30" t="s">
        <v>505</v>
      </c>
      <c r="C64" s="31" t="s">
        <v>51</v>
      </c>
      <c r="D64" s="17">
        <f>E64+F64+G64</f>
        <v>0.1</v>
      </c>
      <c r="E64" s="17">
        <v>0.1</v>
      </c>
      <c r="F64" s="17"/>
      <c r="G64" s="17"/>
      <c r="H64" s="11">
        <f>I64+J64+K64</f>
        <v>0</v>
      </c>
      <c r="I64" s="11"/>
      <c r="J64" s="11"/>
      <c r="K64" s="11"/>
      <c r="L64" s="13">
        <f>M64+N64+O64</f>
        <v>0.1</v>
      </c>
      <c r="M64" s="13">
        <f>E64+I64</f>
        <v>0.1</v>
      </c>
      <c r="N64" s="13">
        <f>F64+J64</f>
        <v>0</v>
      </c>
      <c r="O64" s="13">
        <f>G64+K64</f>
        <v>0</v>
      </c>
    </row>
    <row r="65" spans="1:15" ht="15" customHeight="1" x14ac:dyDescent="0.25">
      <c r="A65" s="33" t="s">
        <v>156</v>
      </c>
      <c r="B65" s="34" t="s">
        <v>419</v>
      </c>
      <c r="C65" s="16" t="s">
        <v>51</v>
      </c>
      <c r="D65" s="17">
        <f t="shared" si="18"/>
        <v>2.2000000000000002</v>
      </c>
      <c r="E65" s="17">
        <v>2.2000000000000002</v>
      </c>
      <c r="F65" s="17"/>
      <c r="G65" s="17"/>
      <c r="H65" s="11">
        <f t="shared" si="19"/>
        <v>0</v>
      </c>
      <c r="I65" s="11"/>
      <c r="J65" s="11"/>
      <c r="K65" s="11"/>
      <c r="L65" s="13">
        <f t="shared" si="20"/>
        <v>2.2000000000000002</v>
      </c>
      <c r="M65" s="13">
        <f t="shared" si="21"/>
        <v>2.2000000000000002</v>
      </c>
      <c r="N65" s="13">
        <f t="shared" si="22"/>
        <v>0</v>
      </c>
      <c r="O65" s="13">
        <f t="shared" si="23"/>
        <v>0</v>
      </c>
    </row>
    <row r="66" spans="1:15" ht="15" customHeight="1" x14ac:dyDescent="0.25">
      <c r="A66" s="33" t="s">
        <v>157</v>
      </c>
      <c r="B66" s="212" t="s">
        <v>46</v>
      </c>
      <c r="C66" s="16"/>
      <c r="D66" s="17">
        <f t="shared" si="18"/>
        <v>0.1</v>
      </c>
      <c r="E66" s="17">
        <v>0.1</v>
      </c>
      <c r="F66" s="17"/>
      <c r="G66" s="17"/>
      <c r="H66" s="11">
        <f t="shared" si="19"/>
        <v>0</v>
      </c>
      <c r="I66" s="11"/>
      <c r="J66" s="11"/>
      <c r="K66" s="11"/>
      <c r="L66" s="13">
        <f t="shared" ref="L66" si="24">M66+N66+O66</f>
        <v>0.1</v>
      </c>
      <c r="M66" s="13">
        <f t="shared" ref="M66" si="25">E66+I66</f>
        <v>0.1</v>
      </c>
      <c r="N66" s="13">
        <f t="shared" ref="N66" si="26">F66+J66</f>
        <v>0</v>
      </c>
      <c r="O66" s="13">
        <f t="shared" ref="O66" si="27">G66+K66</f>
        <v>0</v>
      </c>
    </row>
    <row r="67" spans="1:15" ht="15" customHeight="1" x14ac:dyDescent="0.25">
      <c r="A67" s="33" t="s">
        <v>111</v>
      </c>
      <c r="B67" s="13" t="s">
        <v>43</v>
      </c>
      <c r="C67" s="16" t="s">
        <v>51</v>
      </c>
      <c r="D67" s="17">
        <f t="shared" si="18"/>
        <v>0.1</v>
      </c>
      <c r="E67" s="17">
        <v>0.1</v>
      </c>
      <c r="F67" s="17"/>
      <c r="G67" s="17"/>
      <c r="H67" s="11">
        <f t="shared" si="19"/>
        <v>0</v>
      </c>
      <c r="I67" s="11"/>
      <c r="J67" s="11"/>
      <c r="K67" s="11"/>
      <c r="L67" s="13">
        <f t="shared" si="20"/>
        <v>0.1</v>
      </c>
      <c r="M67" s="13">
        <f t="shared" si="21"/>
        <v>0.1</v>
      </c>
      <c r="N67" s="13">
        <f t="shared" si="22"/>
        <v>0</v>
      </c>
      <c r="O67" s="13">
        <f t="shared" si="23"/>
        <v>0</v>
      </c>
    </row>
    <row r="68" spans="1:15" ht="15" customHeight="1" x14ac:dyDescent="0.25">
      <c r="A68" s="33" t="s">
        <v>158</v>
      </c>
      <c r="B68" s="35" t="s">
        <v>166</v>
      </c>
      <c r="C68" s="31" t="s">
        <v>51</v>
      </c>
      <c r="D68" s="17">
        <f t="shared" si="18"/>
        <v>6.6</v>
      </c>
      <c r="E68" s="17">
        <v>0.1</v>
      </c>
      <c r="F68" s="17"/>
      <c r="G68" s="17">
        <v>6.5</v>
      </c>
      <c r="H68" s="11">
        <f t="shared" si="19"/>
        <v>0</v>
      </c>
      <c r="I68" s="11"/>
      <c r="J68" s="11"/>
      <c r="K68" s="11"/>
      <c r="L68" s="13">
        <f t="shared" si="20"/>
        <v>6.6</v>
      </c>
      <c r="M68" s="13">
        <f t="shared" ref="M68:O71" si="28">E68+I68</f>
        <v>0.1</v>
      </c>
      <c r="N68" s="13">
        <f t="shared" si="28"/>
        <v>0</v>
      </c>
      <c r="O68" s="13">
        <f t="shared" si="28"/>
        <v>6.5</v>
      </c>
    </row>
    <row r="69" spans="1:15" ht="15" customHeight="1" x14ac:dyDescent="0.25">
      <c r="A69" s="6" t="s">
        <v>159</v>
      </c>
      <c r="B69" s="35" t="s">
        <v>44</v>
      </c>
      <c r="C69" s="31" t="s">
        <v>51</v>
      </c>
      <c r="D69" s="17">
        <f t="shared" si="18"/>
        <v>0.1</v>
      </c>
      <c r="E69" s="17">
        <v>0.1</v>
      </c>
      <c r="F69" s="17"/>
      <c r="G69" s="17"/>
      <c r="H69" s="11">
        <f t="shared" si="19"/>
        <v>0</v>
      </c>
      <c r="I69" s="11"/>
      <c r="J69" s="11"/>
      <c r="K69" s="11"/>
      <c r="L69" s="13">
        <f t="shared" ref="L69:L70" si="29">M69+N69+O69</f>
        <v>0.1</v>
      </c>
      <c r="M69" s="13">
        <f t="shared" ref="M69" si="30">E69+I69</f>
        <v>0.1</v>
      </c>
      <c r="N69" s="13">
        <f t="shared" ref="N69" si="31">F69+J69</f>
        <v>0</v>
      </c>
      <c r="O69" s="13">
        <f t="shared" ref="O69" si="32">G69+K69</f>
        <v>0</v>
      </c>
    </row>
    <row r="70" spans="1:15" ht="15" customHeight="1" x14ac:dyDescent="0.25">
      <c r="A70" s="6" t="s">
        <v>112</v>
      </c>
      <c r="B70" s="94" t="s">
        <v>47</v>
      </c>
      <c r="C70" s="31" t="s">
        <v>51</v>
      </c>
      <c r="D70" s="17">
        <f t="shared" si="18"/>
        <v>0.1</v>
      </c>
      <c r="E70" s="17">
        <v>0.1</v>
      </c>
      <c r="F70" s="17"/>
      <c r="G70" s="17"/>
      <c r="H70" s="11">
        <f t="shared" si="19"/>
        <v>0</v>
      </c>
      <c r="I70" s="11"/>
      <c r="J70" s="11"/>
      <c r="K70" s="11"/>
      <c r="L70" s="13">
        <f t="shared" si="29"/>
        <v>0.1</v>
      </c>
      <c r="M70" s="13">
        <f t="shared" ref="M70" si="33">E70+I70</f>
        <v>0.1</v>
      </c>
      <c r="N70" s="13">
        <f t="shared" ref="N70" si="34">F70+J70</f>
        <v>0</v>
      </c>
      <c r="O70" s="13">
        <f t="shared" ref="O70" si="35">G70+K70</f>
        <v>0</v>
      </c>
    </row>
    <row r="71" spans="1:15" ht="15" customHeight="1" x14ac:dyDescent="0.25">
      <c r="A71" s="6" t="s">
        <v>113</v>
      </c>
      <c r="B71" s="34" t="s">
        <v>420</v>
      </c>
      <c r="C71" s="31" t="s">
        <v>51</v>
      </c>
      <c r="D71" s="17">
        <f>E71+F71+G71</f>
        <v>7</v>
      </c>
      <c r="E71" s="17"/>
      <c r="F71" s="17"/>
      <c r="G71" s="17">
        <v>7</v>
      </c>
      <c r="H71" s="11">
        <f t="shared" si="19"/>
        <v>0</v>
      </c>
      <c r="I71" s="11"/>
      <c r="J71" s="11"/>
      <c r="K71" s="11"/>
      <c r="L71" s="13">
        <f t="shared" si="20"/>
        <v>7</v>
      </c>
      <c r="M71" s="13">
        <f t="shared" si="28"/>
        <v>0</v>
      </c>
      <c r="N71" s="13">
        <f t="shared" si="28"/>
        <v>0</v>
      </c>
      <c r="O71" s="13">
        <f t="shared" si="28"/>
        <v>7</v>
      </c>
    </row>
    <row r="72" spans="1:15" ht="15" customHeight="1" x14ac:dyDescent="0.25">
      <c r="A72" s="6" t="s">
        <v>114</v>
      </c>
      <c r="B72" s="34" t="s">
        <v>64</v>
      </c>
      <c r="C72" s="31" t="s">
        <v>51</v>
      </c>
      <c r="D72" s="17">
        <f t="shared" si="18"/>
        <v>6.1</v>
      </c>
      <c r="E72" s="17"/>
      <c r="F72" s="17"/>
      <c r="G72" s="17">
        <v>6.1</v>
      </c>
      <c r="H72" s="11">
        <f t="shared" si="19"/>
        <v>0</v>
      </c>
      <c r="I72" s="11"/>
      <c r="J72" s="11"/>
      <c r="K72" s="11"/>
      <c r="L72" s="13">
        <f t="shared" si="20"/>
        <v>6.1</v>
      </c>
      <c r="M72" s="13">
        <f t="shared" si="21"/>
        <v>0</v>
      </c>
      <c r="N72" s="13">
        <f t="shared" si="22"/>
        <v>0</v>
      </c>
      <c r="O72" s="13">
        <f t="shared" si="23"/>
        <v>6.1</v>
      </c>
    </row>
    <row r="73" spans="1:15" ht="15" customHeight="1" x14ac:dyDescent="0.25">
      <c r="A73" s="6" t="s">
        <v>115</v>
      </c>
      <c r="B73" s="34" t="s">
        <v>42</v>
      </c>
      <c r="C73" s="31" t="s">
        <v>51</v>
      </c>
      <c r="D73" s="17">
        <f t="shared" si="18"/>
        <v>27.1</v>
      </c>
      <c r="E73" s="17">
        <v>0.1</v>
      </c>
      <c r="F73" s="17"/>
      <c r="G73" s="17">
        <v>27</v>
      </c>
      <c r="H73" s="11">
        <f t="shared" si="19"/>
        <v>0</v>
      </c>
      <c r="I73" s="11"/>
      <c r="J73" s="11"/>
      <c r="K73" s="11"/>
      <c r="L73" s="13">
        <f t="shared" si="20"/>
        <v>27.1</v>
      </c>
      <c r="M73" s="13">
        <f t="shared" si="21"/>
        <v>0.1</v>
      </c>
      <c r="N73" s="13">
        <f t="shared" si="22"/>
        <v>0</v>
      </c>
      <c r="O73" s="13">
        <f t="shared" si="23"/>
        <v>27</v>
      </c>
    </row>
    <row r="74" spans="1:15" ht="15" customHeight="1" x14ac:dyDescent="0.25">
      <c r="A74" s="6" t="s">
        <v>116</v>
      </c>
      <c r="B74" s="34" t="s">
        <v>421</v>
      </c>
      <c r="C74" s="31" t="s">
        <v>51</v>
      </c>
      <c r="D74" s="17">
        <f>E74+F74+G74</f>
        <v>12</v>
      </c>
      <c r="E74" s="17"/>
      <c r="F74" s="17"/>
      <c r="G74" s="17">
        <v>12</v>
      </c>
      <c r="H74" s="11">
        <f t="shared" si="19"/>
        <v>0</v>
      </c>
      <c r="I74" s="11"/>
      <c r="J74" s="11"/>
      <c r="K74" s="11"/>
      <c r="L74" s="13">
        <f t="shared" si="20"/>
        <v>12</v>
      </c>
      <c r="M74" s="13">
        <f>E74+I74</f>
        <v>0</v>
      </c>
      <c r="N74" s="13">
        <f>F74+J74</f>
        <v>0</v>
      </c>
      <c r="O74" s="13">
        <f>G74+K74</f>
        <v>12</v>
      </c>
    </row>
    <row r="75" spans="1:15" ht="15" customHeight="1" x14ac:dyDescent="0.25">
      <c r="A75" s="6" t="s">
        <v>167</v>
      </c>
      <c r="B75" s="35" t="s">
        <v>41</v>
      </c>
      <c r="C75" s="31" t="s">
        <v>51</v>
      </c>
      <c r="D75" s="17">
        <f t="shared" si="18"/>
        <v>22.700000000000003</v>
      </c>
      <c r="E75" s="17">
        <v>0.1</v>
      </c>
      <c r="F75" s="17"/>
      <c r="G75" s="17">
        <v>22.6</v>
      </c>
      <c r="H75" s="11">
        <f t="shared" si="19"/>
        <v>0</v>
      </c>
      <c r="I75" s="11"/>
      <c r="J75" s="11"/>
      <c r="K75" s="11"/>
      <c r="L75" s="13">
        <f t="shared" si="20"/>
        <v>22.700000000000003</v>
      </c>
      <c r="M75" s="13">
        <f t="shared" si="21"/>
        <v>0.1</v>
      </c>
      <c r="N75" s="13">
        <f t="shared" si="22"/>
        <v>0</v>
      </c>
      <c r="O75" s="13">
        <f t="shared" si="23"/>
        <v>22.6</v>
      </c>
    </row>
    <row r="76" spans="1:15" ht="15" customHeight="1" x14ac:dyDescent="0.25">
      <c r="A76" s="6" t="s">
        <v>117</v>
      </c>
      <c r="B76" s="30" t="s">
        <v>162</v>
      </c>
      <c r="C76" s="31" t="s">
        <v>51</v>
      </c>
      <c r="D76" s="17">
        <f t="shared" si="18"/>
        <v>10.3</v>
      </c>
      <c r="E76" s="17">
        <v>2.2999999999999998</v>
      </c>
      <c r="F76" s="17"/>
      <c r="G76" s="17">
        <v>8</v>
      </c>
      <c r="H76" s="11">
        <f t="shared" si="19"/>
        <v>0</v>
      </c>
      <c r="I76" s="11"/>
      <c r="J76" s="11"/>
      <c r="K76" s="11"/>
      <c r="L76" s="13">
        <f t="shared" si="20"/>
        <v>10.3</v>
      </c>
      <c r="M76" s="13">
        <f t="shared" si="21"/>
        <v>2.2999999999999998</v>
      </c>
      <c r="N76" s="13">
        <f t="shared" si="22"/>
        <v>0</v>
      </c>
      <c r="O76" s="13">
        <f t="shared" si="23"/>
        <v>8</v>
      </c>
    </row>
    <row r="77" spans="1:15" ht="15" customHeight="1" x14ac:dyDescent="0.25">
      <c r="A77" s="6" t="s">
        <v>118</v>
      </c>
      <c r="B77" s="30" t="s">
        <v>154</v>
      </c>
      <c r="C77" s="31" t="s">
        <v>51</v>
      </c>
      <c r="D77" s="17">
        <f t="shared" si="18"/>
        <v>60.4</v>
      </c>
      <c r="E77" s="17"/>
      <c r="F77" s="17"/>
      <c r="G77" s="17">
        <v>60.4</v>
      </c>
      <c r="H77" s="11">
        <f t="shared" si="19"/>
        <v>0</v>
      </c>
      <c r="I77" s="11"/>
      <c r="J77" s="11"/>
      <c r="K77" s="11"/>
      <c r="L77" s="13">
        <f t="shared" si="20"/>
        <v>60.4</v>
      </c>
      <c r="M77" s="13">
        <f t="shared" si="21"/>
        <v>0</v>
      </c>
      <c r="N77" s="13">
        <f t="shared" si="22"/>
        <v>0</v>
      </c>
      <c r="O77" s="13">
        <f t="shared" si="23"/>
        <v>60.4</v>
      </c>
    </row>
    <row r="78" spans="1:15" ht="15" customHeight="1" x14ac:dyDescent="0.25">
      <c r="A78" s="6" t="s">
        <v>119</v>
      </c>
      <c r="B78" s="30" t="s">
        <v>34</v>
      </c>
      <c r="C78" s="31" t="s">
        <v>51</v>
      </c>
      <c r="D78" s="17">
        <f t="shared" si="18"/>
        <v>35.299999999999997</v>
      </c>
      <c r="E78" s="17"/>
      <c r="F78" s="17"/>
      <c r="G78" s="17">
        <v>35.299999999999997</v>
      </c>
      <c r="H78" s="11">
        <f t="shared" si="19"/>
        <v>0</v>
      </c>
      <c r="I78" s="11"/>
      <c r="J78" s="11"/>
      <c r="K78" s="11"/>
      <c r="L78" s="13">
        <f t="shared" si="20"/>
        <v>35.299999999999997</v>
      </c>
      <c r="M78" s="13">
        <f t="shared" si="21"/>
        <v>0</v>
      </c>
      <c r="N78" s="13">
        <f t="shared" si="22"/>
        <v>0</v>
      </c>
      <c r="O78" s="13">
        <f t="shared" si="23"/>
        <v>35.299999999999997</v>
      </c>
    </row>
    <row r="79" spans="1:15" ht="15" customHeight="1" x14ac:dyDescent="0.25">
      <c r="A79" s="6" t="s">
        <v>120</v>
      </c>
      <c r="B79" s="30" t="s">
        <v>36</v>
      </c>
      <c r="C79" s="31" t="s">
        <v>51</v>
      </c>
      <c r="D79" s="17">
        <f t="shared" si="18"/>
        <v>34.1</v>
      </c>
      <c r="E79" s="17"/>
      <c r="F79" s="17"/>
      <c r="G79" s="17">
        <v>34.1</v>
      </c>
      <c r="H79" s="11">
        <f t="shared" si="19"/>
        <v>0</v>
      </c>
      <c r="I79" s="11"/>
      <c r="J79" s="11"/>
      <c r="K79" s="11"/>
      <c r="L79" s="13">
        <f t="shared" si="20"/>
        <v>34.1</v>
      </c>
      <c r="M79" s="13">
        <f t="shared" si="21"/>
        <v>0</v>
      </c>
      <c r="N79" s="13">
        <f t="shared" si="22"/>
        <v>0</v>
      </c>
      <c r="O79" s="13">
        <f t="shared" si="23"/>
        <v>34.1</v>
      </c>
    </row>
    <row r="80" spans="1:15" ht="15" customHeight="1" x14ac:dyDescent="0.25">
      <c r="A80" s="6" t="s">
        <v>121</v>
      </c>
      <c r="B80" s="30" t="s">
        <v>38</v>
      </c>
      <c r="C80" s="31" t="s">
        <v>51</v>
      </c>
      <c r="D80" s="17">
        <f t="shared" si="18"/>
        <v>76.400000000000006</v>
      </c>
      <c r="E80" s="17"/>
      <c r="F80" s="17"/>
      <c r="G80" s="17">
        <v>76.400000000000006</v>
      </c>
      <c r="H80" s="11">
        <f t="shared" si="19"/>
        <v>0</v>
      </c>
      <c r="I80" s="11"/>
      <c r="J80" s="11"/>
      <c r="K80" s="11"/>
      <c r="L80" s="13">
        <f t="shared" si="20"/>
        <v>76.400000000000006</v>
      </c>
      <c r="M80" s="13">
        <f t="shared" si="21"/>
        <v>0</v>
      </c>
      <c r="N80" s="13">
        <f t="shared" si="22"/>
        <v>0</v>
      </c>
      <c r="O80" s="13">
        <f t="shared" si="23"/>
        <v>76.400000000000006</v>
      </c>
    </row>
    <row r="81" spans="1:15" ht="15" customHeight="1" x14ac:dyDescent="0.25">
      <c r="A81" s="6" t="s">
        <v>163</v>
      </c>
      <c r="B81" s="30" t="s">
        <v>37</v>
      </c>
      <c r="C81" s="31" t="s">
        <v>51</v>
      </c>
      <c r="D81" s="17">
        <f t="shared" si="18"/>
        <v>37.9</v>
      </c>
      <c r="E81" s="17"/>
      <c r="F81" s="17"/>
      <c r="G81" s="17">
        <v>37.9</v>
      </c>
      <c r="H81" s="11">
        <f t="shared" si="19"/>
        <v>0</v>
      </c>
      <c r="I81" s="11"/>
      <c r="J81" s="11"/>
      <c r="K81" s="11"/>
      <c r="L81" s="13">
        <f t="shared" si="20"/>
        <v>37.9</v>
      </c>
      <c r="M81" s="13">
        <f t="shared" si="21"/>
        <v>0</v>
      </c>
      <c r="N81" s="13">
        <f t="shared" si="22"/>
        <v>0</v>
      </c>
      <c r="O81" s="13">
        <f t="shared" si="23"/>
        <v>37.9</v>
      </c>
    </row>
    <row r="82" spans="1:15" ht="15" customHeight="1" x14ac:dyDescent="0.25">
      <c r="A82" s="6" t="s">
        <v>122</v>
      </c>
      <c r="B82" s="36" t="s">
        <v>35</v>
      </c>
      <c r="C82" s="16" t="s">
        <v>51</v>
      </c>
      <c r="D82" s="17">
        <f t="shared" si="18"/>
        <v>62</v>
      </c>
      <c r="E82" s="17"/>
      <c r="F82" s="17"/>
      <c r="G82" s="17">
        <v>62</v>
      </c>
      <c r="H82" s="11">
        <f t="shared" si="19"/>
        <v>0</v>
      </c>
      <c r="I82" s="11"/>
      <c r="J82" s="11"/>
      <c r="K82" s="11"/>
      <c r="L82" s="13">
        <f t="shared" si="20"/>
        <v>62</v>
      </c>
      <c r="M82" s="13">
        <f t="shared" si="21"/>
        <v>0</v>
      </c>
      <c r="N82" s="13">
        <f t="shared" si="22"/>
        <v>0</v>
      </c>
      <c r="O82" s="13">
        <f t="shared" si="23"/>
        <v>62</v>
      </c>
    </row>
    <row r="83" spans="1:15" ht="15" customHeight="1" x14ac:dyDescent="0.25">
      <c r="A83" s="33" t="s">
        <v>123</v>
      </c>
      <c r="B83" s="37" t="s">
        <v>39</v>
      </c>
      <c r="C83" s="16" t="s">
        <v>51</v>
      </c>
      <c r="D83" s="17">
        <f t="shared" si="18"/>
        <v>9.6</v>
      </c>
      <c r="E83" s="17"/>
      <c r="F83" s="17"/>
      <c r="G83" s="17">
        <v>9.6</v>
      </c>
      <c r="H83" s="11">
        <f t="shared" si="19"/>
        <v>0</v>
      </c>
      <c r="I83" s="11"/>
      <c r="J83" s="11"/>
      <c r="K83" s="11"/>
      <c r="L83" s="13">
        <f t="shared" si="20"/>
        <v>9.6</v>
      </c>
      <c r="M83" s="13">
        <f t="shared" si="21"/>
        <v>0</v>
      </c>
      <c r="N83" s="13">
        <f t="shared" si="22"/>
        <v>0</v>
      </c>
      <c r="O83" s="13">
        <f t="shared" si="23"/>
        <v>9.6</v>
      </c>
    </row>
    <row r="84" spans="1:15" ht="15" customHeight="1" x14ac:dyDescent="0.25">
      <c r="A84" s="39" t="s">
        <v>124</v>
      </c>
      <c r="B84" s="37" t="s">
        <v>40</v>
      </c>
      <c r="C84" s="16" t="s">
        <v>51</v>
      </c>
      <c r="D84" s="17">
        <f t="shared" si="18"/>
        <v>16.100000000000001</v>
      </c>
      <c r="E84" s="17"/>
      <c r="F84" s="17"/>
      <c r="G84" s="17">
        <v>16.100000000000001</v>
      </c>
      <c r="H84" s="11">
        <f t="shared" si="19"/>
        <v>0</v>
      </c>
      <c r="I84" s="11"/>
      <c r="J84" s="11"/>
      <c r="K84" s="11"/>
      <c r="L84" s="13">
        <f t="shared" si="20"/>
        <v>16.100000000000001</v>
      </c>
      <c r="M84" s="13">
        <f t="shared" si="21"/>
        <v>0</v>
      </c>
      <c r="N84" s="13">
        <f t="shared" si="22"/>
        <v>0</v>
      </c>
      <c r="O84" s="13">
        <f t="shared" si="23"/>
        <v>16.100000000000001</v>
      </c>
    </row>
    <row r="85" spans="1:15" ht="15" customHeight="1" x14ac:dyDescent="0.25">
      <c r="A85" s="14" t="s">
        <v>125</v>
      </c>
      <c r="B85" s="36" t="s">
        <v>49</v>
      </c>
      <c r="C85" s="16" t="s">
        <v>51</v>
      </c>
      <c r="D85" s="17">
        <f t="shared" si="18"/>
        <v>4</v>
      </c>
      <c r="E85" s="17"/>
      <c r="F85" s="17">
        <v>0.1</v>
      </c>
      <c r="G85" s="17">
        <v>3.9</v>
      </c>
      <c r="H85" s="11">
        <f t="shared" si="19"/>
        <v>0</v>
      </c>
      <c r="I85" s="11"/>
      <c r="J85" s="11"/>
      <c r="K85" s="11"/>
      <c r="L85" s="13">
        <f t="shared" si="20"/>
        <v>4</v>
      </c>
      <c r="M85" s="13">
        <f t="shared" si="21"/>
        <v>0</v>
      </c>
      <c r="N85" s="13">
        <f t="shared" si="22"/>
        <v>0.1</v>
      </c>
      <c r="O85" s="13">
        <f t="shared" si="23"/>
        <v>3.9</v>
      </c>
    </row>
    <row r="86" spans="1:15" ht="15" customHeight="1" x14ac:dyDescent="0.25">
      <c r="A86" s="20" t="s">
        <v>126</v>
      </c>
      <c r="B86" s="36" t="s">
        <v>48</v>
      </c>
      <c r="C86" s="16" t="s">
        <v>51</v>
      </c>
      <c r="D86" s="17">
        <f t="shared" si="18"/>
        <v>53</v>
      </c>
      <c r="E86" s="17"/>
      <c r="F86" s="17">
        <v>1</v>
      </c>
      <c r="G86" s="17">
        <v>52</v>
      </c>
      <c r="H86" s="11">
        <f t="shared" si="19"/>
        <v>0</v>
      </c>
      <c r="I86" s="11"/>
      <c r="J86" s="11"/>
      <c r="K86" s="11"/>
      <c r="L86" s="13">
        <f t="shared" si="20"/>
        <v>53</v>
      </c>
      <c r="M86" s="13">
        <f t="shared" si="21"/>
        <v>0</v>
      </c>
      <c r="N86" s="13">
        <f t="shared" si="22"/>
        <v>1</v>
      </c>
      <c r="O86" s="13">
        <f t="shared" si="23"/>
        <v>52</v>
      </c>
    </row>
    <row r="87" spans="1:15" ht="15" customHeight="1" x14ac:dyDescent="0.25">
      <c r="A87" s="482" t="s">
        <v>127</v>
      </c>
      <c r="B87" s="36" t="s">
        <v>66</v>
      </c>
      <c r="C87" s="16" t="s">
        <v>51</v>
      </c>
      <c r="D87" s="17">
        <f t="shared" si="18"/>
        <v>9.4</v>
      </c>
      <c r="E87" s="17"/>
      <c r="F87" s="17"/>
      <c r="G87" s="17">
        <v>9.4</v>
      </c>
      <c r="H87" s="11">
        <f t="shared" si="19"/>
        <v>2</v>
      </c>
      <c r="I87" s="11"/>
      <c r="J87" s="11"/>
      <c r="K87" s="11">
        <v>2</v>
      </c>
      <c r="L87" s="13">
        <f t="shared" si="20"/>
        <v>11.4</v>
      </c>
      <c r="M87" s="13">
        <f t="shared" si="21"/>
        <v>0</v>
      </c>
      <c r="N87" s="13">
        <f t="shared" si="22"/>
        <v>0</v>
      </c>
      <c r="O87" s="13">
        <f t="shared" si="23"/>
        <v>11.4</v>
      </c>
    </row>
    <row r="88" spans="1:15" ht="15" customHeight="1" x14ac:dyDescent="0.25">
      <c r="A88" s="33" t="s">
        <v>128</v>
      </c>
      <c r="B88" s="36" t="s">
        <v>50</v>
      </c>
      <c r="C88" s="16" t="s">
        <v>51</v>
      </c>
      <c r="D88" s="17">
        <f t="shared" si="18"/>
        <v>26.5</v>
      </c>
      <c r="E88" s="17"/>
      <c r="F88" s="17">
        <v>26.5</v>
      </c>
      <c r="G88" s="17"/>
      <c r="H88" s="11">
        <f t="shared" si="19"/>
        <v>6.5</v>
      </c>
      <c r="I88" s="11"/>
      <c r="J88" s="11">
        <v>6.5</v>
      </c>
      <c r="K88" s="11"/>
      <c r="L88" s="13">
        <f t="shared" si="20"/>
        <v>33</v>
      </c>
      <c r="M88" s="13">
        <f t="shared" si="21"/>
        <v>0</v>
      </c>
      <c r="N88" s="13">
        <f t="shared" si="22"/>
        <v>33</v>
      </c>
      <c r="O88" s="13">
        <f t="shared" si="23"/>
        <v>0</v>
      </c>
    </row>
    <row r="89" spans="1:15" ht="15" customHeight="1" x14ac:dyDescent="0.25">
      <c r="A89" s="33" t="s">
        <v>129</v>
      </c>
      <c r="B89" s="36" t="s">
        <v>168</v>
      </c>
      <c r="C89" s="16" t="s">
        <v>51</v>
      </c>
      <c r="D89" s="17">
        <f t="shared" si="18"/>
        <v>14.2</v>
      </c>
      <c r="E89" s="17">
        <v>0.1</v>
      </c>
      <c r="F89" s="17"/>
      <c r="G89" s="17">
        <v>14.1</v>
      </c>
      <c r="H89" s="11">
        <f t="shared" si="19"/>
        <v>1.6</v>
      </c>
      <c r="I89" s="11"/>
      <c r="J89" s="11"/>
      <c r="K89" s="11">
        <v>1.6</v>
      </c>
      <c r="L89" s="13">
        <f t="shared" si="20"/>
        <v>15.799999999999999</v>
      </c>
      <c r="M89" s="13">
        <f t="shared" si="21"/>
        <v>0.1</v>
      </c>
      <c r="N89" s="13">
        <f t="shared" si="22"/>
        <v>0</v>
      </c>
      <c r="O89" s="13">
        <f t="shared" si="23"/>
        <v>15.7</v>
      </c>
    </row>
    <row r="90" spans="1:15" s="38" customFormat="1" ht="15" customHeight="1" x14ac:dyDescent="0.25">
      <c r="A90" s="33" t="s">
        <v>130</v>
      </c>
      <c r="B90" s="36" t="s">
        <v>169</v>
      </c>
      <c r="C90" s="16" t="s">
        <v>51</v>
      </c>
      <c r="D90" s="17">
        <f t="shared" si="18"/>
        <v>4.0999999999999996</v>
      </c>
      <c r="E90" s="17">
        <v>4.0999999999999996</v>
      </c>
      <c r="F90" s="17"/>
      <c r="G90" s="17"/>
      <c r="H90" s="11">
        <f t="shared" si="19"/>
        <v>0</v>
      </c>
      <c r="I90" s="11"/>
      <c r="J90" s="11"/>
      <c r="K90" s="11"/>
      <c r="L90" s="13">
        <f t="shared" si="20"/>
        <v>4.0999999999999996</v>
      </c>
      <c r="M90" s="13">
        <f t="shared" si="21"/>
        <v>4.0999999999999996</v>
      </c>
      <c r="N90" s="13">
        <f t="shared" si="22"/>
        <v>0</v>
      </c>
      <c r="O90" s="13">
        <f t="shared" si="23"/>
        <v>0</v>
      </c>
    </row>
    <row r="91" spans="1:15" ht="15.95" customHeight="1" x14ac:dyDescent="0.25">
      <c r="A91" s="484" t="s">
        <v>131</v>
      </c>
      <c r="B91" s="28" t="s">
        <v>178</v>
      </c>
      <c r="C91" s="26"/>
      <c r="D91" s="22">
        <f>SUM(D55:D90)</f>
        <v>603.90000000000009</v>
      </c>
      <c r="E91" s="22">
        <f t="shared" ref="E91:G91" si="36">SUM(E55:E90)</f>
        <v>15.599999999999998</v>
      </c>
      <c r="F91" s="22">
        <f t="shared" si="36"/>
        <v>65.900000000000006</v>
      </c>
      <c r="G91" s="22">
        <f t="shared" si="36"/>
        <v>522.4</v>
      </c>
      <c r="H91" s="25">
        <f>SUM(H56:H90)</f>
        <v>11</v>
      </c>
      <c r="I91" s="25">
        <f t="shared" ref="I91:K91" si="37">SUM(I56:I90)</f>
        <v>0</v>
      </c>
      <c r="J91" s="25">
        <f t="shared" si="37"/>
        <v>6.6</v>
      </c>
      <c r="K91" s="25">
        <f t="shared" si="37"/>
        <v>4.4000000000000004</v>
      </c>
      <c r="L91" s="22">
        <f>SUM(L55:L90)</f>
        <v>614.9</v>
      </c>
      <c r="M91" s="22">
        <f t="shared" ref="M91:O91" si="38">SUM(M55:M90)</f>
        <v>15.599999999999998</v>
      </c>
      <c r="N91" s="22">
        <f t="shared" si="38"/>
        <v>72.5</v>
      </c>
      <c r="O91" s="22">
        <f t="shared" si="38"/>
        <v>526.79999999999995</v>
      </c>
    </row>
    <row r="92" spans="1:15" ht="15.95" customHeight="1" x14ac:dyDescent="0.25">
      <c r="A92" s="33" t="s">
        <v>132</v>
      </c>
      <c r="B92" s="502" t="s">
        <v>67</v>
      </c>
      <c r="C92" s="502"/>
      <c r="D92" s="502"/>
      <c r="E92" s="502"/>
      <c r="F92" s="502"/>
      <c r="G92" s="502"/>
      <c r="H92" s="502"/>
      <c r="I92" s="502"/>
      <c r="J92" s="502"/>
      <c r="K92" s="502"/>
      <c r="L92" s="502"/>
      <c r="M92" s="502"/>
      <c r="N92" s="502"/>
      <c r="O92" s="502"/>
    </row>
    <row r="93" spans="1:15" ht="15" customHeight="1" x14ac:dyDescent="0.25">
      <c r="A93" s="33" t="s">
        <v>133</v>
      </c>
      <c r="B93" s="30" t="s">
        <v>7</v>
      </c>
      <c r="C93" s="40" t="s">
        <v>30</v>
      </c>
      <c r="D93" s="17">
        <f>E93+F93+G93</f>
        <v>0.7</v>
      </c>
      <c r="E93" s="17">
        <v>0.4</v>
      </c>
      <c r="F93" s="17">
        <v>0.3</v>
      </c>
      <c r="G93" s="17"/>
      <c r="H93" s="11">
        <f>I93+J93+K93</f>
        <v>0</v>
      </c>
      <c r="I93" s="11"/>
      <c r="J93" s="11"/>
      <c r="K93" s="11"/>
      <c r="L93" s="13">
        <f>M93+N93+O93</f>
        <v>0.7</v>
      </c>
      <c r="M93" s="13">
        <f>E93+I93</f>
        <v>0.4</v>
      </c>
      <c r="N93" s="13">
        <f>F93+J93</f>
        <v>0.3</v>
      </c>
      <c r="O93" s="13">
        <f>G93+K93</f>
        <v>0</v>
      </c>
    </row>
    <row r="94" spans="1:15" ht="15" customHeight="1" x14ac:dyDescent="0.25">
      <c r="A94" s="33" t="s">
        <v>164</v>
      </c>
      <c r="B94" s="30" t="s">
        <v>10</v>
      </c>
      <c r="C94" s="40" t="s">
        <v>30</v>
      </c>
      <c r="D94" s="17">
        <f t="shared" ref="D94:D106" si="39">E94+F94+G94</f>
        <v>0.8</v>
      </c>
      <c r="E94" s="17">
        <v>0.2</v>
      </c>
      <c r="F94" s="17">
        <v>0.6</v>
      </c>
      <c r="G94" s="17"/>
      <c r="H94" s="11">
        <f t="shared" ref="H94:H106" si="40">I94+J94+K94</f>
        <v>-0.30000000000000004</v>
      </c>
      <c r="I94" s="11">
        <v>-0.2</v>
      </c>
      <c r="J94" s="11">
        <v>-0.1</v>
      </c>
      <c r="K94" s="11"/>
      <c r="L94" s="13">
        <f t="shared" ref="L94:L106" si="41">M94+N94+O94</f>
        <v>0.5</v>
      </c>
      <c r="M94" s="13">
        <f t="shared" ref="M94:M106" si="42">E94+I94</f>
        <v>0</v>
      </c>
      <c r="N94" s="13">
        <f t="shared" ref="N94:N106" si="43">F94+J94</f>
        <v>0.5</v>
      </c>
      <c r="O94" s="13">
        <f t="shared" ref="O94:O106" si="44">G94+K94</f>
        <v>0</v>
      </c>
    </row>
    <row r="95" spans="1:15" ht="15" customHeight="1" x14ac:dyDescent="0.25">
      <c r="A95" s="33" t="s">
        <v>134</v>
      </c>
      <c r="B95" s="30" t="s">
        <v>11</v>
      </c>
      <c r="C95" s="40" t="s">
        <v>30</v>
      </c>
      <c r="D95" s="17">
        <f t="shared" si="39"/>
        <v>2.7</v>
      </c>
      <c r="E95" s="17">
        <v>1</v>
      </c>
      <c r="F95" s="17">
        <v>1.7</v>
      </c>
      <c r="G95" s="17"/>
      <c r="H95" s="11">
        <f t="shared" si="40"/>
        <v>-1</v>
      </c>
      <c r="I95" s="11">
        <v>-1</v>
      </c>
      <c r="J95" s="11"/>
      <c r="K95" s="11"/>
      <c r="L95" s="13">
        <f t="shared" si="41"/>
        <v>1.7</v>
      </c>
      <c r="M95" s="13">
        <f t="shared" si="42"/>
        <v>0</v>
      </c>
      <c r="N95" s="13">
        <f t="shared" si="43"/>
        <v>1.7</v>
      </c>
      <c r="O95" s="13">
        <f t="shared" si="44"/>
        <v>0</v>
      </c>
    </row>
    <row r="96" spans="1:15" ht="15" customHeight="1" x14ac:dyDescent="0.25">
      <c r="A96" s="33" t="s">
        <v>135</v>
      </c>
      <c r="B96" s="30" t="s">
        <v>15</v>
      </c>
      <c r="C96" s="40" t="s">
        <v>30</v>
      </c>
      <c r="D96" s="17">
        <f t="shared" si="39"/>
        <v>1</v>
      </c>
      <c r="E96" s="17">
        <v>0.2</v>
      </c>
      <c r="F96" s="17">
        <v>0.8</v>
      </c>
      <c r="G96" s="17"/>
      <c r="H96" s="11">
        <f t="shared" si="40"/>
        <v>-0.2</v>
      </c>
      <c r="I96" s="11">
        <v>-0.2</v>
      </c>
      <c r="J96" s="11"/>
      <c r="K96" s="11"/>
      <c r="L96" s="13">
        <f t="shared" si="41"/>
        <v>0.8</v>
      </c>
      <c r="M96" s="13">
        <f t="shared" si="42"/>
        <v>0</v>
      </c>
      <c r="N96" s="13">
        <f t="shared" si="43"/>
        <v>0.8</v>
      </c>
      <c r="O96" s="13">
        <f t="shared" si="44"/>
        <v>0</v>
      </c>
    </row>
    <row r="97" spans="1:15" ht="15" customHeight="1" x14ac:dyDescent="0.25">
      <c r="A97" s="33" t="s">
        <v>136</v>
      </c>
      <c r="B97" s="30" t="s">
        <v>27</v>
      </c>
      <c r="C97" s="40" t="s">
        <v>30</v>
      </c>
      <c r="D97" s="17">
        <f t="shared" si="39"/>
        <v>12.8</v>
      </c>
      <c r="E97" s="17"/>
      <c r="F97" s="17">
        <v>10.5</v>
      </c>
      <c r="G97" s="17">
        <v>2.2999999999999998</v>
      </c>
      <c r="H97" s="11">
        <f t="shared" si="40"/>
        <v>0.5</v>
      </c>
      <c r="I97" s="11"/>
      <c r="J97" s="11"/>
      <c r="K97" s="11">
        <v>0.5</v>
      </c>
      <c r="L97" s="13">
        <f t="shared" si="41"/>
        <v>13.3</v>
      </c>
      <c r="M97" s="13">
        <f t="shared" si="42"/>
        <v>0</v>
      </c>
      <c r="N97" s="13">
        <f t="shared" si="43"/>
        <v>10.5</v>
      </c>
      <c r="O97" s="13">
        <f t="shared" si="44"/>
        <v>2.8</v>
      </c>
    </row>
    <row r="98" spans="1:15" ht="15" customHeight="1" x14ac:dyDescent="0.25">
      <c r="A98" s="33" t="s">
        <v>137</v>
      </c>
      <c r="B98" s="30" t="s">
        <v>57</v>
      </c>
      <c r="C98" s="40" t="s">
        <v>30</v>
      </c>
      <c r="D98" s="17">
        <f t="shared" si="39"/>
        <v>3.4000000000000004</v>
      </c>
      <c r="E98" s="17">
        <v>0.2</v>
      </c>
      <c r="F98" s="17">
        <v>3.2</v>
      </c>
      <c r="G98" s="17"/>
      <c r="H98" s="11">
        <f t="shared" si="40"/>
        <v>0.3</v>
      </c>
      <c r="I98" s="11"/>
      <c r="J98" s="11">
        <v>0.3</v>
      </c>
      <c r="K98" s="11"/>
      <c r="L98" s="13">
        <f t="shared" si="41"/>
        <v>3.7</v>
      </c>
      <c r="M98" s="13">
        <f t="shared" si="42"/>
        <v>0.2</v>
      </c>
      <c r="N98" s="13">
        <f t="shared" si="43"/>
        <v>3.5</v>
      </c>
      <c r="O98" s="13">
        <f t="shared" si="44"/>
        <v>0</v>
      </c>
    </row>
    <row r="99" spans="1:15" ht="15" customHeight="1" x14ac:dyDescent="0.25">
      <c r="A99" s="33" t="s">
        <v>138</v>
      </c>
      <c r="B99" s="30" t="s">
        <v>58</v>
      </c>
      <c r="C99" s="40" t="s">
        <v>30</v>
      </c>
      <c r="D99" s="17">
        <f t="shared" si="39"/>
        <v>2.1</v>
      </c>
      <c r="E99" s="17">
        <v>0.3</v>
      </c>
      <c r="F99" s="17">
        <v>1.8</v>
      </c>
      <c r="G99" s="17"/>
      <c r="H99" s="11">
        <f t="shared" si="40"/>
        <v>0</v>
      </c>
      <c r="I99" s="11"/>
      <c r="J99" s="11"/>
      <c r="K99" s="11"/>
      <c r="L99" s="13">
        <f t="shared" si="41"/>
        <v>2.1</v>
      </c>
      <c r="M99" s="13">
        <f t="shared" si="42"/>
        <v>0.3</v>
      </c>
      <c r="N99" s="13">
        <f t="shared" si="43"/>
        <v>1.8</v>
      </c>
      <c r="O99" s="13">
        <f t="shared" si="44"/>
        <v>0</v>
      </c>
    </row>
    <row r="100" spans="1:15" ht="15" customHeight="1" x14ac:dyDescent="0.25">
      <c r="A100" s="39" t="s">
        <v>139</v>
      </c>
      <c r="B100" s="30" t="s">
        <v>422</v>
      </c>
      <c r="C100" s="40" t="s">
        <v>30</v>
      </c>
      <c r="D100" s="17">
        <f t="shared" si="39"/>
        <v>2.6</v>
      </c>
      <c r="E100" s="17">
        <v>0.5</v>
      </c>
      <c r="F100" s="17">
        <v>2.1</v>
      </c>
      <c r="G100" s="17"/>
      <c r="H100" s="11">
        <f t="shared" si="40"/>
        <v>0</v>
      </c>
      <c r="I100" s="11"/>
      <c r="J100" s="11"/>
      <c r="K100" s="11"/>
      <c r="L100" s="13">
        <f t="shared" si="41"/>
        <v>2.6</v>
      </c>
      <c r="M100" s="13">
        <f t="shared" si="42"/>
        <v>0.5</v>
      </c>
      <c r="N100" s="13">
        <f t="shared" si="43"/>
        <v>2.1</v>
      </c>
      <c r="O100" s="13">
        <f t="shared" si="44"/>
        <v>0</v>
      </c>
    </row>
    <row r="101" spans="1:15" ht="15" customHeight="1" x14ac:dyDescent="0.25">
      <c r="A101" s="14" t="s">
        <v>140</v>
      </c>
      <c r="B101" s="30" t="s">
        <v>423</v>
      </c>
      <c r="C101" s="40" t="s">
        <v>30</v>
      </c>
      <c r="D101" s="17">
        <f t="shared" si="39"/>
        <v>1.2000000000000002</v>
      </c>
      <c r="E101" s="17">
        <v>0.4</v>
      </c>
      <c r="F101" s="17">
        <v>0.8</v>
      </c>
      <c r="G101" s="17"/>
      <c r="H101" s="11">
        <f t="shared" si="40"/>
        <v>0</v>
      </c>
      <c r="I101" s="11"/>
      <c r="J101" s="11"/>
      <c r="K101" s="11"/>
      <c r="L101" s="13">
        <f t="shared" si="41"/>
        <v>1.2000000000000002</v>
      </c>
      <c r="M101" s="13">
        <f t="shared" si="42"/>
        <v>0.4</v>
      </c>
      <c r="N101" s="13">
        <f t="shared" si="43"/>
        <v>0.8</v>
      </c>
      <c r="O101" s="13">
        <f t="shared" si="44"/>
        <v>0</v>
      </c>
    </row>
    <row r="102" spans="1:15" ht="15" customHeight="1" x14ac:dyDescent="0.25">
      <c r="A102" s="14" t="s">
        <v>165</v>
      </c>
      <c r="B102" s="30" t="s">
        <v>68</v>
      </c>
      <c r="C102" s="40" t="s">
        <v>30</v>
      </c>
      <c r="D102" s="17">
        <f t="shared" si="39"/>
        <v>1.5</v>
      </c>
      <c r="E102" s="17">
        <v>0.8</v>
      </c>
      <c r="F102" s="17">
        <v>0.7</v>
      </c>
      <c r="G102" s="17"/>
      <c r="H102" s="11">
        <f t="shared" si="40"/>
        <v>0</v>
      </c>
      <c r="I102" s="11"/>
      <c r="J102" s="11"/>
      <c r="K102" s="11"/>
      <c r="L102" s="13">
        <f t="shared" si="41"/>
        <v>1.5</v>
      </c>
      <c r="M102" s="13">
        <f t="shared" si="42"/>
        <v>0.8</v>
      </c>
      <c r="N102" s="13">
        <f t="shared" si="43"/>
        <v>0.7</v>
      </c>
      <c r="O102" s="13">
        <f t="shared" si="44"/>
        <v>0</v>
      </c>
    </row>
    <row r="103" spans="1:15" ht="15" customHeight="1" x14ac:dyDescent="0.25">
      <c r="A103" s="482" t="s">
        <v>141</v>
      </c>
      <c r="B103" s="30" t="s">
        <v>155</v>
      </c>
      <c r="C103" s="40" t="s">
        <v>30</v>
      </c>
      <c r="D103" s="17">
        <f t="shared" si="39"/>
        <v>1.4</v>
      </c>
      <c r="E103" s="17">
        <v>0.5</v>
      </c>
      <c r="F103" s="17">
        <v>0.9</v>
      </c>
      <c r="G103" s="17"/>
      <c r="H103" s="11">
        <f t="shared" si="40"/>
        <v>0</v>
      </c>
      <c r="I103" s="11"/>
      <c r="J103" s="11"/>
      <c r="K103" s="11"/>
      <c r="L103" s="13">
        <f t="shared" si="41"/>
        <v>1.4</v>
      </c>
      <c r="M103" s="13">
        <f t="shared" si="42"/>
        <v>0.5</v>
      </c>
      <c r="N103" s="13">
        <f t="shared" si="43"/>
        <v>0.9</v>
      </c>
      <c r="O103" s="13">
        <f t="shared" si="44"/>
        <v>0</v>
      </c>
    </row>
    <row r="104" spans="1:15" ht="15" customHeight="1" x14ac:dyDescent="0.25">
      <c r="A104" s="14" t="s">
        <v>184</v>
      </c>
      <c r="B104" s="30" t="s">
        <v>28</v>
      </c>
      <c r="C104" s="40" t="s">
        <v>30</v>
      </c>
      <c r="D104" s="17">
        <f t="shared" si="39"/>
        <v>1.3</v>
      </c>
      <c r="E104" s="17"/>
      <c r="F104" s="17">
        <v>1.3</v>
      </c>
      <c r="G104" s="17"/>
      <c r="H104" s="11">
        <f t="shared" si="40"/>
        <v>0</v>
      </c>
      <c r="I104" s="11"/>
      <c r="J104" s="11"/>
      <c r="K104" s="11"/>
      <c r="L104" s="13">
        <f t="shared" si="41"/>
        <v>1.3</v>
      </c>
      <c r="M104" s="13">
        <f t="shared" si="42"/>
        <v>0</v>
      </c>
      <c r="N104" s="13">
        <f t="shared" si="43"/>
        <v>1.3</v>
      </c>
      <c r="O104" s="13">
        <f t="shared" si="44"/>
        <v>0</v>
      </c>
    </row>
    <row r="105" spans="1:15" ht="15" customHeight="1" x14ac:dyDescent="0.25">
      <c r="A105" s="14" t="s">
        <v>185</v>
      </c>
      <c r="B105" s="13" t="s">
        <v>29</v>
      </c>
      <c r="C105" s="40" t="s">
        <v>30</v>
      </c>
      <c r="D105" s="17">
        <f t="shared" si="39"/>
        <v>14.1</v>
      </c>
      <c r="E105" s="17">
        <v>8.6</v>
      </c>
      <c r="F105" s="17">
        <v>5.5</v>
      </c>
      <c r="G105" s="17"/>
      <c r="H105" s="11">
        <f t="shared" si="40"/>
        <v>3.4</v>
      </c>
      <c r="I105" s="11">
        <v>3.4</v>
      </c>
      <c r="J105" s="11"/>
      <c r="K105" s="11"/>
      <c r="L105" s="13">
        <f t="shared" si="41"/>
        <v>17.5</v>
      </c>
      <c r="M105" s="13">
        <f t="shared" si="42"/>
        <v>12</v>
      </c>
      <c r="N105" s="13">
        <f t="shared" si="43"/>
        <v>5.5</v>
      </c>
      <c r="O105" s="13">
        <f t="shared" si="44"/>
        <v>0</v>
      </c>
    </row>
    <row r="106" spans="1:15" ht="15" customHeight="1" x14ac:dyDescent="0.25">
      <c r="A106" s="14" t="s">
        <v>186</v>
      </c>
      <c r="B106" s="42" t="s">
        <v>65</v>
      </c>
      <c r="C106" s="40" t="s">
        <v>30</v>
      </c>
      <c r="D106" s="17">
        <f t="shared" si="39"/>
        <v>13</v>
      </c>
      <c r="E106" s="17"/>
      <c r="F106" s="17"/>
      <c r="G106" s="17">
        <v>13</v>
      </c>
      <c r="H106" s="11">
        <f t="shared" si="40"/>
        <v>0</v>
      </c>
      <c r="I106" s="11"/>
      <c r="J106" s="11"/>
      <c r="K106" s="11"/>
      <c r="L106" s="13">
        <f t="shared" si="41"/>
        <v>13</v>
      </c>
      <c r="M106" s="13">
        <f t="shared" si="42"/>
        <v>0</v>
      </c>
      <c r="N106" s="13">
        <f t="shared" si="43"/>
        <v>0</v>
      </c>
      <c r="O106" s="13">
        <f t="shared" si="44"/>
        <v>13</v>
      </c>
    </row>
    <row r="107" spans="1:15" ht="15.95" customHeight="1" x14ac:dyDescent="0.25">
      <c r="A107" s="483" t="s">
        <v>187</v>
      </c>
      <c r="B107" s="28" t="s">
        <v>180</v>
      </c>
      <c r="C107" s="26"/>
      <c r="D107" s="24">
        <f>SUM(D93:D106)</f>
        <v>58.6</v>
      </c>
      <c r="E107" s="24">
        <f>SUM(E93:E106)</f>
        <v>13.1</v>
      </c>
      <c r="F107" s="24">
        <f>SUM(F93:F106)</f>
        <v>30.2</v>
      </c>
      <c r="G107" s="24">
        <f>SUM(G93:G106)</f>
        <v>15.3</v>
      </c>
      <c r="H107" s="25">
        <f t="shared" ref="H107:O107" si="45">SUM(H93:H106)</f>
        <v>2.7</v>
      </c>
      <c r="I107" s="25">
        <f t="shared" si="45"/>
        <v>2</v>
      </c>
      <c r="J107" s="25">
        <f t="shared" si="45"/>
        <v>0.19999999999999998</v>
      </c>
      <c r="K107" s="25">
        <f t="shared" si="45"/>
        <v>0.5</v>
      </c>
      <c r="L107" s="22">
        <f t="shared" si="45"/>
        <v>61.3</v>
      </c>
      <c r="M107" s="22">
        <f t="shared" si="45"/>
        <v>15.100000000000001</v>
      </c>
      <c r="N107" s="22">
        <f t="shared" si="45"/>
        <v>30.400000000000002</v>
      </c>
      <c r="O107" s="22">
        <f t="shared" si="45"/>
        <v>15.8</v>
      </c>
    </row>
    <row r="108" spans="1:15" ht="15.95" customHeight="1" x14ac:dyDescent="0.25">
      <c r="A108" s="39" t="s">
        <v>188</v>
      </c>
      <c r="B108" s="491" t="s">
        <v>69</v>
      </c>
      <c r="C108" s="492"/>
      <c r="D108" s="492"/>
      <c r="E108" s="492"/>
      <c r="F108" s="492"/>
      <c r="G108" s="492"/>
      <c r="H108" s="492"/>
      <c r="I108" s="492"/>
      <c r="J108" s="492"/>
      <c r="K108" s="492"/>
      <c r="L108" s="492"/>
      <c r="M108" s="492"/>
      <c r="N108" s="492"/>
      <c r="O108" s="493"/>
    </row>
    <row r="109" spans="1:15" ht="15" customHeight="1" x14ac:dyDescent="0.25">
      <c r="A109" s="482" t="s">
        <v>189</v>
      </c>
      <c r="B109" s="12" t="s">
        <v>52</v>
      </c>
      <c r="C109" s="8" t="s">
        <v>24</v>
      </c>
      <c r="D109" s="9">
        <f>E109+F109+G109</f>
        <v>218.5</v>
      </c>
      <c r="E109" s="43"/>
      <c r="F109" s="43"/>
      <c r="G109" s="43">
        <v>218.5</v>
      </c>
      <c r="H109" s="11">
        <f>I109+J109+K109</f>
        <v>15.2</v>
      </c>
      <c r="I109" s="11"/>
      <c r="J109" s="11"/>
      <c r="K109" s="11">
        <v>15.2</v>
      </c>
      <c r="L109" s="13">
        <f>M109+N109+O109</f>
        <v>233.7</v>
      </c>
      <c r="M109" s="13">
        <f t="shared" ref="M109:O112" si="46">E109+I109</f>
        <v>0</v>
      </c>
      <c r="N109" s="13">
        <f t="shared" si="46"/>
        <v>0</v>
      </c>
      <c r="O109" s="13">
        <f t="shared" si="46"/>
        <v>233.7</v>
      </c>
    </row>
    <row r="110" spans="1:15" ht="15" customHeight="1" x14ac:dyDescent="0.25">
      <c r="A110" s="482" t="s">
        <v>190</v>
      </c>
      <c r="B110" s="13" t="s">
        <v>53</v>
      </c>
      <c r="C110" s="16" t="s">
        <v>24</v>
      </c>
      <c r="D110" s="17">
        <f>E110+F110+G110</f>
        <v>23</v>
      </c>
      <c r="E110" s="17"/>
      <c r="F110" s="17"/>
      <c r="G110" s="17">
        <v>23</v>
      </c>
      <c r="H110" s="11">
        <f>I110+J110+K110</f>
        <v>9</v>
      </c>
      <c r="I110" s="11"/>
      <c r="J110" s="11"/>
      <c r="K110" s="11">
        <v>9</v>
      </c>
      <c r="L110" s="13">
        <f>M110+N110+O110</f>
        <v>32</v>
      </c>
      <c r="M110" s="13">
        <f t="shared" si="46"/>
        <v>0</v>
      </c>
      <c r="N110" s="13">
        <f t="shared" si="46"/>
        <v>0</v>
      </c>
      <c r="O110" s="13">
        <f t="shared" si="46"/>
        <v>32</v>
      </c>
    </row>
    <row r="111" spans="1:15" ht="15" customHeight="1" x14ac:dyDescent="0.25">
      <c r="A111" s="482" t="s">
        <v>191</v>
      </c>
      <c r="B111" s="13" t="s">
        <v>168</v>
      </c>
      <c r="C111" s="16" t="s">
        <v>24</v>
      </c>
      <c r="D111" s="17">
        <f>E111+F111+G111</f>
        <v>7.6</v>
      </c>
      <c r="E111" s="44"/>
      <c r="F111" s="44"/>
      <c r="G111" s="44">
        <v>7.6</v>
      </c>
      <c r="H111" s="11">
        <f>I111+J111+K111</f>
        <v>0.2</v>
      </c>
      <c r="I111" s="11"/>
      <c r="J111" s="11"/>
      <c r="K111" s="11">
        <v>0.2</v>
      </c>
      <c r="L111" s="13">
        <f>M111+N111+O111</f>
        <v>7.8</v>
      </c>
      <c r="M111" s="13">
        <f t="shared" si="46"/>
        <v>0</v>
      </c>
      <c r="N111" s="13">
        <f t="shared" si="46"/>
        <v>0</v>
      </c>
      <c r="O111" s="13">
        <f t="shared" si="46"/>
        <v>7.8</v>
      </c>
    </row>
    <row r="112" spans="1:15" s="38" customFormat="1" ht="15" customHeight="1" x14ac:dyDescent="0.25">
      <c r="A112" s="482" t="s">
        <v>192</v>
      </c>
      <c r="B112" s="13" t="s">
        <v>70</v>
      </c>
      <c r="C112" s="31" t="s">
        <v>24</v>
      </c>
      <c r="D112" s="17">
        <f>E112+F112+G112</f>
        <v>4.5999999999999996</v>
      </c>
      <c r="E112" s="17"/>
      <c r="F112" s="17"/>
      <c r="G112" s="17">
        <v>4.5999999999999996</v>
      </c>
      <c r="H112" s="11">
        <f>I112+J112+K112</f>
        <v>0</v>
      </c>
      <c r="I112" s="11"/>
      <c r="J112" s="11"/>
      <c r="K112" s="11"/>
      <c r="L112" s="13">
        <f>M112+N112+O112</f>
        <v>4.5999999999999996</v>
      </c>
      <c r="M112" s="13">
        <f t="shared" si="46"/>
        <v>0</v>
      </c>
      <c r="N112" s="13">
        <f t="shared" si="46"/>
        <v>0</v>
      </c>
      <c r="O112" s="13">
        <f t="shared" si="46"/>
        <v>4.5999999999999996</v>
      </c>
    </row>
    <row r="113" spans="1:15" ht="15.95" customHeight="1" x14ac:dyDescent="0.25">
      <c r="A113" s="21" t="s">
        <v>193</v>
      </c>
      <c r="B113" s="45" t="s">
        <v>181</v>
      </c>
      <c r="C113" s="26"/>
      <c r="D113" s="24">
        <f>SUM(D109:D112)</f>
        <v>253.7</v>
      </c>
      <c r="E113" s="24">
        <f>SUM(E109:E112)</f>
        <v>0</v>
      </c>
      <c r="F113" s="24">
        <f>SUM(F109:F112)</f>
        <v>0</v>
      </c>
      <c r="G113" s="24">
        <f>SUM(G109:G112)</f>
        <v>253.7</v>
      </c>
      <c r="H113" s="25">
        <f t="shared" ref="H113:O113" si="47">SUM(H109:H112)</f>
        <v>24.4</v>
      </c>
      <c r="I113" s="25">
        <f t="shared" si="47"/>
        <v>0</v>
      </c>
      <c r="J113" s="25">
        <f t="shared" si="47"/>
        <v>0</v>
      </c>
      <c r="K113" s="25">
        <f t="shared" si="47"/>
        <v>24.4</v>
      </c>
      <c r="L113" s="22">
        <f t="shared" si="47"/>
        <v>278.10000000000002</v>
      </c>
      <c r="M113" s="22">
        <f t="shared" si="47"/>
        <v>0</v>
      </c>
      <c r="N113" s="22">
        <f t="shared" si="47"/>
        <v>0</v>
      </c>
      <c r="O113" s="22">
        <f t="shared" si="47"/>
        <v>278.10000000000002</v>
      </c>
    </row>
    <row r="114" spans="1:15" ht="15.95" customHeight="1" x14ac:dyDescent="0.25">
      <c r="A114" s="21" t="s">
        <v>194</v>
      </c>
      <c r="B114" s="46" t="s">
        <v>173</v>
      </c>
      <c r="C114" s="47"/>
      <c r="D114" s="48">
        <f t="shared" ref="D114:O114" si="48">D37+D50+D54+D91+D107+D113</f>
        <v>1073.5</v>
      </c>
      <c r="E114" s="48">
        <f t="shared" si="48"/>
        <v>173.79999999999998</v>
      </c>
      <c r="F114" s="48">
        <f t="shared" si="48"/>
        <v>108.30000000000001</v>
      </c>
      <c r="G114" s="48">
        <f t="shared" si="48"/>
        <v>791.39999999999986</v>
      </c>
      <c r="H114" s="49">
        <f t="shared" si="48"/>
        <v>36.099999999999994</v>
      </c>
      <c r="I114" s="49">
        <f t="shared" si="48"/>
        <v>2.1</v>
      </c>
      <c r="J114" s="49">
        <f t="shared" si="48"/>
        <v>4.7</v>
      </c>
      <c r="K114" s="49">
        <f t="shared" si="48"/>
        <v>29.299999999999997</v>
      </c>
      <c r="L114" s="50">
        <f t="shared" si="48"/>
        <v>1109.5999999999999</v>
      </c>
      <c r="M114" s="50">
        <f t="shared" si="48"/>
        <v>175.89999999999998</v>
      </c>
      <c r="N114" s="50">
        <f t="shared" si="48"/>
        <v>113</v>
      </c>
      <c r="O114" s="50">
        <f t="shared" si="48"/>
        <v>820.69999999999993</v>
      </c>
    </row>
    <row r="115" spans="1:15" x14ac:dyDescent="0.25">
      <c r="A115" s="56"/>
      <c r="B115" s="51"/>
      <c r="C115" s="52"/>
      <c r="D115" s="51"/>
      <c r="E115" s="51"/>
      <c r="F115" s="51"/>
      <c r="G115" s="51"/>
      <c r="H115" s="51"/>
      <c r="I115" s="51"/>
      <c r="J115" s="51"/>
      <c r="K115" s="51"/>
      <c r="L115" s="51"/>
      <c r="M115" s="51"/>
      <c r="N115" s="51"/>
    </row>
    <row r="116" spans="1:15" x14ac:dyDescent="0.25">
      <c r="A116" s="7"/>
      <c r="B116" s="7"/>
      <c r="C116" s="53"/>
      <c r="D116" s="7"/>
      <c r="E116" s="7"/>
      <c r="F116" s="7"/>
      <c r="G116" s="7"/>
    </row>
    <row r="117" spans="1:15" x14ac:dyDescent="0.25">
      <c r="A117" s="7"/>
      <c r="B117" s="7"/>
      <c r="C117" s="53"/>
      <c r="D117" s="7"/>
      <c r="E117" s="7"/>
      <c r="F117" s="7"/>
      <c r="G117" s="7"/>
    </row>
    <row r="118" spans="1:15" x14ac:dyDescent="0.25">
      <c r="A118" s="7"/>
      <c r="B118" s="7"/>
      <c r="C118" s="53"/>
      <c r="D118" s="7"/>
      <c r="E118" s="7"/>
      <c r="F118" s="7"/>
      <c r="G118" s="7"/>
    </row>
    <row r="119" spans="1:15" x14ac:dyDescent="0.25">
      <c r="A119" s="7"/>
      <c r="B119" s="7"/>
      <c r="C119" s="53"/>
      <c r="D119" s="7"/>
      <c r="E119" s="7"/>
      <c r="F119" s="7"/>
      <c r="G119" s="7"/>
    </row>
    <row r="120" spans="1:15" x14ac:dyDescent="0.25">
      <c r="A120" s="7"/>
      <c r="B120" s="7"/>
      <c r="C120" s="53"/>
      <c r="D120" s="7"/>
      <c r="E120" s="7"/>
      <c r="F120" s="7"/>
      <c r="G120" s="7"/>
    </row>
    <row r="121" spans="1:15" x14ac:dyDescent="0.25">
      <c r="A121" s="7"/>
      <c r="B121" s="7"/>
      <c r="C121" s="53"/>
      <c r="D121" s="7"/>
      <c r="E121" s="7"/>
      <c r="F121" s="7"/>
      <c r="G121" s="7"/>
    </row>
    <row r="122" spans="1:15" x14ac:dyDescent="0.25">
      <c r="A122" s="7"/>
      <c r="B122" s="7"/>
      <c r="C122" s="53"/>
      <c r="D122" s="7"/>
      <c r="E122" s="7"/>
      <c r="F122" s="7"/>
      <c r="G122" s="7"/>
    </row>
    <row r="123" spans="1:15" x14ac:dyDescent="0.25">
      <c r="A123" s="7"/>
      <c r="B123" s="7"/>
      <c r="C123" s="53"/>
      <c r="D123" s="7"/>
      <c r="E123" s="7"/>
      <c r="F123" s="7"/>
      <c r="G123" s="7"/>
    </row>
    <row r="124" spans="1:15" x14ac:dyDescent="0.25">
      <c r="A124" s="7"/>
      <c r="B124" s="7"/>
      <c r="C124" s="53"/>
      <c r="D124" s="7"/>
      <c r="E124" s="7"/>
      <c r="F124" s="7"/>
      <c r="G124" s="7"/>
    </row>
    <row r="125" spans="1:15" x14ac:dyDescent="0.25">
      <c r="A125" s="7"/>
      <c r="B125" s="7"/>
      <c r="C125" s="53"/>
      <c r="D125" s="7"/>
      <c r="E125" s="7"/>
      <c r="F125" s="7"/>
      <c r="G125" s="7"/>
    </row>
    <row r="126" spans="1:15" x14ac:dyDescent="0.25">
      <c r="A126" s="7"/>
      <c r="B126" s="7"/>
      <c r="C126" s="53"/>
      <c r="D126" s="7"/>
      <c r="E126" s="7"/>
      <c r="F126" s="7"/>
      <c r="G126" s="7"/>
    </row>
    <row r="127" spans="1:15" x14ac:dyDescent="0.25">
      <c r="A127" s="7"/>
      <c r="B127" s="7"/>
      <c r="C127" s="53"/>
      <c r="D127" s="7"/>
      <c r="E127" s="7"/>
      <c r="F127" s="7"/>
      <c r="G127" s="7"/>
    </row>
    <row r="128" spans="1:15" x14ac:dyDescent="0.25">
      <c r="A128" s="7"/>
      <c r="B128" s="7"/>
      <c r="C128" s="53"/>
      <c r="D128" s="7"/>
      <c r="E128" s="7"/>
      <c r="F128" s="7"/>
      <c r="G128" s="7"/>
    </row>
    <row r="129" spans="1:7" x14ac:dyDescent="0.25">
      <c r="A129" s="7"/>
      <c r="B129" s="7"/>
      <c r="C129" s="53"/>
      <c r="D129" s="7"/>
      <c r="E129" s="7"/>
      <c r="F129" s="7"/>
      <c r="G129" s="7"/>
    </row>
    <row r="130" spans="1:7" x14ac:dyDescent="0.25">
      <c r="A130" s="7"/>
      <c r="B130" s="7"/>
      <c r="C130" s="53"/>
      <c r="D130" s="7"/>
      <c r="E130" s="7"/>
      <c r="F130" s="7"/>
      <c r="G130" s="7"/>
    </row>
    <row r="131" spans="1:7" x14ac:dyDescent="0.25">
      <c r="A131" s="7"/>
      <c r="B131" s="7"/>
      <c r="C131" s="53"/>
      <c r="D131" s="7"/>
      <c r="E131" s="7"/>
      <c r="F131" s="7"/>
      <c r="G131" s="7"/>
    </row>
    <row r="132" spans="1:7" x14ac:dyDescent="0.25">
      <c r="A132" s="7"/>
      <c r="B132" s="7"/>
      <c r="C132" s="53"/>
      <c r="D132" s="7"/>
      <c r="E132" s="7"/>
      <c r="F132" s="7"/>
      <c r="G132" s="7"/>
    </row>
    <row r="133" spans="1:7" x14ac:dyDescent="0.25">
      <c r="A133" s="7"/>
      <c r="B133" s="7"/>
      <c r="C133" s="53"/>
      <c r="D133" s="7"/>
      <c r="E133" s="7"/>
      <c r="F133" s="7"/>
      <c r="G133" s="7"/>
    </row>
    <row r="134" spans="1:7" x14ac:dyDescent="0.25">
      <c r="A134" s="7"/>
      <c r="B134" s="7"/>
      <c r="C134" s="53"/>
      <c r="D134" s="7"/>
      <c r="E134" s="7"/>
      <c r="F134" s="7"/>
      <c r="G134" s="7"/>
    </row>
    <row r="135" spans="1:7" x14ac:dyDescent="0.25">
      <c r="A135" s="7"/>
      <c r="B135" s="7"/>
      <c r="C135" s="53"/>
      <c r="D135" s="7"/>
      <c r="E135" s="7"/>
      <c r="F135" s="7"/>
      <c r="G135" s="7"/>
    </row>
    <row r="136" spans="1:7" x14ac:dyDescent="0.25">
      <c r="A136" s="7"/>
      <c r="B136" s="7"/>
      <c r="C136" s="53"/>
      <c r="D136" s="7"/>
      <c r="E136" s="7"/>
      <c r="F136" s="7"/>
      <c r="G136" s="7"/>
    </row>
    <row r="137" spans="1:7" x14ac:dyDescent="0.25">
      <c r="A137" s="7"/>
      <c r="B137" s="7"/>
      <c r="C137" s="53"/>
      <c r="D137" s="7"/>
      <c r="E137" s="7"/>
      <c r="F137" s="7"/>
      <c r="G137" s="7"/>
    </row>
    <row r="138" spans="1:7" x14ac:dyDescent="0.25">
      <c r="A138" s="7"/>
      <c r="B138" s="7"/>
      <c r="C138" s="53"/>
      <c r="D138" s="7"/>
      <c r="E138" s="7"/>
      <c r="F138" s="7"/>
      <c r="G138" s="7"/>
    </row>
    <row r="139" spans="1:7" x14ac:dyDescent="0.25">
      <c r="A139" s="7"/>
      <c r="B139" s="7"/>
      <c r="C139" s="53"/>
      <c r="D139" s="7"/>
      <c r="E139" s="7"/>
      <c r="F139" s="7"/>
      <c r="G139" s="7"/>
    </row>
    <row r="140" spans="1:7" x14ac:dyDescent="0.25">
      <c r="A140" s="7"/>
      <c r="B140" s="7"/>
      <c r="C140" s="53"/>
      <c r="D140" s="7"/>
      <c r="E140" s="7"/>
      <c r="F140" s="7"/>
      <c r="G140" s="7"/>
    </row>
    <row r="141" spans="1:7" x14ac:dyDescent="0.25">
      <c r="A141" s="7"/>
      <c r="B141" s="7"/>
      <c r="C141" s="53"/>
      <c r="D141" s="7"/>
      <c r="E141" s="7"/>
      <c r="F141" s="7"/>
      <c r="G141" s="7"/>
    </row>
    <row r="142" spans="1:7" x14ac:dyDescent="0.25">
      <c r="A142" s="7"/>
      <c r="B142" s="7"/>
      <c r="C142" s="53"/>
      <c r="D142" s="7"/>
      <c r="E142" s="7"/>
      <c r="F142" s="7"/>
      <c r="G142" s="7"/>
    </row>
    <row r="143" spans="1:7" x14ac:dyDescent="0.25">
      <c r="A143" s="7"/>
      <c r="B143" s="7"/>
      <c r="C143" s="53"/>
      <c r="D143" s="7"/>
      <c r="E143" s="7"/>
      <c r="F143" s="7"/>
      <c r="G143" s="7"/>
    </row>
    <row r="144" spans="1:7" x14ac:dyDescent="0.25">
      <c r="A144" s="7"/>
      <c r="B144" s="7"/>
      <c r="C144" s="53"/>
      <c r="D144" s="7"/>
      <c r="E144" s="7"/>
      <c r="F144" s="7"/>
      <c r="G144" s="7"/>
    </row>
    <row r="145" spans="1:7" x14ac:dyDescent="0.25">
      <c r="A145" s="7"/>
      <c r="B145" s="7"/>
      <c r="C145" s="53"/>
      <c r="D145" s="7"/>
      <c r="E145" s="7"/>
      <c r="F145" s="7"/>
      <c r="G145" s="7"/>
    </row>
    <row r="146" spans="1:7" x14ac:dyDescent="0.25">
      <c r="A146" s="7"/>
      <c r="B146" s="7"/>
      <c r="C146" s="53"/>
      <c r="D146" s="7"/>
      <c r="E146" s="7"/>
      <c r="F146" s="7"/>
      <c r="G146" s="7"/>
    </row>
    <row r="147" spans="1:7" x14ac:dyDescent="0.25">
      <c r="A147" s="7"/>
      <c r="B147" s="7"/>
      <c r="C147" s="53"/>
      <c r="D147" s="7"/>
      <c r="E147" s="7"/>
      <c r="F147" s="7"/>
      <c r="G147" s="7"/>
    </row>
    <row r="148" spans="1:7" x14ac:dyDescent="0.25">
      <c r="A148" s="7"/>
      <c r="B148" s="7"/>
      <c r="C148" s="53"/>
      <c r="D148" s="7"/>
      <c r="E148" s="7"/>
      <c r="F148" s="7"/>
      <c r="G148" s="7"/>
    </row>
    <row r="149" spans="1:7" x14ac:dyDescent="0.25">
      <c r="A149" s="7"/>
      <c r="B149" s="7"/>
      <c r="C149" s="53"/>
      <c r="D149" s="7"/>
      <c r="E149" s="7"/>
      <c r="F149" s="7"/>
      <c r="G149" s="7"/>
    </row>
    <row r="150" spans="1:7" x14ac:dyDescent="0.25">
      <c r="A150" s="7"/>
      <c r="B150" s="7"/>
      <c r="C150" s="53"/>
      <c r="D150" s="7"/>
      <c r="E150" s="7"/>
      <c r="F150" s="7"/>
      <c r="G150" s="7"/>
    </row>
    <row r="151" spans="1:7" x14ac:dyDescent="0.25">
      <c r="A151" s="7"/>
      <c r="B151" s="7"/>
      <c r="C151" s="53"/>
      <c r="D151" s="7"/>
      <c r="E151" s="7"/>
      <c r="F151" s="7"/>
      <c r="G151" s="7"/>
    </row>
    <row r="152" spans="1:7" x14ac:dyDescent="0.25">
      <c r="A152" s="7"/>
      <c r="B152" s="7"/>
      <c r="C152" s="53"/>
      <c r="D152" s="7"/>
      <c r="E152" s="7"/>
      <c r="F152" s="7"/>
      <c r="G152" s="7"/>
    </row>
    <row r="153" spans="1:7" x14ac:dyDescent="0.25">
      <c r="A153" s="7"/>
      <c r="B153" s="7"/>
      <c r="C153" s="53"/>
      <c r="D153" s="7"/>
      <c r="E153" s="7"/>
      <c r="F153" s="7"/>
      <c r="G153" s="7"/>
    </row>
    <row r="154" spans="1:7" x14ac:dyDescent="0.25">
      <c r="A154" s="7"/>
      <c r="B154" s="7"/>
      <c r="C154" s="53"/>
      <c r="D154" s="7"/>
      <c r="E154" s="7"/>
      <c r="F154" s="7"/>
      <c r="G154" s="7"/>
    </row>
    <row r="155" spans="1:7" x14ac:dyDescent="0.25">
      <c r="A155" s="7"/>
      <c r="B155" s="7"/>
      <c r="C155" s="53"/>
      <c r="D155" s="7"/>
      <c r="E155" s="7"/>
      <c r="F155" s="7"/>
      <c r="G155" s="7"/>
    </row>
    <row r="156" spans="1:7" x14ac:dyDescent="0.25">
      <c r="A156" s="7"/>
      <c r="B156" s="7"/>
      <c r="C156" s="53"/>
      <c r="D156" s="7"/>
      <c r="E156" s="7"/>
      <c r="F156" s="7"/>
      <c r="G156" s="7"/>
    </row>
    <row r="157" spans="1:7" x14ac:dyDescent="0.25">
      <c r="A157" s="7"/>
      <c r="B157" s="7"/>
      <c r="C157" s="53"/>
      <c r="D157" s="7"/>
      <c r="E157" s="7"/>
      <c r="F157" s="7"/>
      <c r="G157" s="7"/>
    </row>
    <row r="158" spans="1:7" x14ac:dyDescent="0.25">
      <c r="A158" s="7"/>
      <c r="B158" s="7"/>
      <c r="C158" s="53"/>
      <c r="D158" s="7"/>
      <c r="E158" s="7"/>
      <c r="F158" s="7"/>
      <c r="G158" s="7"/>
    </row>
    <row r="159" spans="1:7" x14ac:dyDescent="0.25">
      <c r="A159" s="7"/>
      <c r="B159" s="7"/>
      <c r="C159" s="53"/>
      <c r="D159" s="7"/>
      <c r="E159" s="7"/>
      <c r="F159" s="7"/>
      <c r="G159" s="7"/>
    </row>
    <row r="160" spans="1:7" x14ac:dyDescent="0.25">
      <c r="A160" s="7"/>
      <c r="B160" s="7"/>
      <c r="C160" s="53"/>
      <c r="D160" s="7"/>
      <c r="E160" s="7"/>
      <c r="F160" s="7"/>
      <c r="G160" s="7"/>
    </row>
    <row r="161" spans="1:7" x14ac:dyDescent="0.25">
      <c r="A161" s="7"/>
      <c r="B161" s="7"/>
      <c r="C161" s="53"/>
      <c r="D161" s="7"/>
      <c r="E161" s="7"/>
      <c r="F161" s="7"/>
      <c r="G161" s="7"/>
    </row>
    <row r="162" spans="1:7" x14ac:dyDescent="0.25">
      <c r="A162" s="7"/>
      <c r="B162" s="7"/>
      <c r="C162" s="53"/>
      <c r="D162" s="7"/>
      <c r="E162" s="7"/>
      <c r="F162" s="7"/>
      <c r="G162" s="7"/>
    </row>
    <row r="163" spans="1:7" x14ac:dyDescent="0.25">
      <c r="A163" s="7"/>
      <c r="B163" s="7"/>
      <c r="C163" s="53"/>
      <c r="D163" s="7"/>
      <c r="E163" s="7"/>
      <c r="F163" s="7"/>
      <c r="G163" s="7"/>
    </row>
    <row r="164" spans="1:7" x14ac:dyDescent="0.25">
      <c r="A164" s="7"/>
      <c r="B164" s="7"/>
      <c r="C164" s="53"/>
      <c r="D164" s="7"/>
      <c r="E164" s="7"/>
      <c r="F164" s="7"/>
      <c r="G164" s="7"/>
    </row>
    <row r="165" spans="1:7" x14ac:dyDescent="0.25">
      <c r="A165" s="7"/>
      <c r="B165" s="7"/>
      <c r="C165" s="53"/>
      <c r="D165" s="7"/>
      <c r="E165" s="7"/>
      <c r="F165" s="7"/>
      <c r="G165" s="7"/>
    </row>
    <row r="166" spans="1:7" x14ac:dyDescent="0.25">
      <c r="A166" s="7"/>
      <c r="B166" s="7"/>
      <c r="C166" s="53"/>
      <c r="D166" s="7"/>
      <c r="E166" s="7"/>
      <c r="F166" s="7"/>
      <c r="G166" s="7"/>
    </row>
    <row r="167" spans="1:7" x14ac:dyDescent="0.25">
      <c r="A167" s="7"/>
      <c r="B167" s="7"/>
      <c r="C167" s="53"/>
      <c r="D167" s="7"/>
      <c r="E167" s="7"/>
      <c r="F167" s="7"/>
      <c r="G167" s="7"/>
    </row>
    <row r="168" spans="1:7" x14ac:dyDescent="0.25">
      <c r="A168" s="7"/>
      <c r="B168" s="7"/>
      <c r="C168" s="53"/>
      <c r="D168" s="7"/>
      <c r="E168" s="7"/>
      <c r="F168" s="7"/>
      <c r="G168" s="7"/>
    </row>
    <row r="169" spans="1:7" x14ac:dyDescent="0.25">
      <c r="A169" s="7"/>
      <c r="B169" s="7"/>
      <c r="C169" s="53"/>
      <c r="D169" s="7"/>
      <c r="E169" s="7"/>
      <c r="F169" s="7"/>
      <c r="G169" s="7"/>
    </row>
    <row r="170" spans="1:7" x14ac:dyDescent="0.25">
      <c r="A170" s="7"/>
      <c r="B170" s="7"/>
      <c r="C170" s="53"/>
      <c r="D170" s="7"/>
      <c r="E170" s="7"/>
      <c r="F170" s="7"/>
      <c r="G170" s="7"/>
    </row>
    <row r="171" spans="1:7" x14ac:dyDescent="0.25">
      <c r="A171" s="7"/>
      <c r="B171" s="7"/>
      <c r="C171" s="53"/>
      <c r="D171" s="7"/>
      <c r="E171" s="7"/>
      <c r="F171" s="7"/>
      <c r="G171" s="7"/>
    </row>
    <row r="172" spans="1:7" x14ac:dyDescent="0.25">
      <c r="A172" s="7"/>
      <c r="B172" s="7"/>
      <c r="C172" s="53"/>
      <c r="D172" s="7"/>
      <c r="E172" s="7"/>
      <c r="F172" s="7"/>
      <c r="G172" s="7"/>
    </row>
    <row r="173" spans="1:7" x14ac:dyDescent="0.25">
      <c r="A173" s="7"/>
      <c r="B173" s="7"/>
      <c r="C173" s="53"/>
      <c r="D173" s="7"/>
      <c r="E173" s="7"/>
      <c r="F173" s="7"/>
      <c r="G173" s="7"/>
    </row>
    <row r="174" spans="1:7" x14ac:dyDescent="0.25">
      <c r="A174" s="7"/>
      <c r="B174" s="7"/>
      <c r="C174" s="53"/>
      <c r="D174" s="7"/>
      <c r="E174" s="7"/>
      <c r="F174" s="7"/>
      <c r="G174" s="7"/>
    </row>
    <row r="175" spans="1:7" x14ac:dyDescent="0.25">
      <c r="A175" s="7"/>
      <c r="B175" s="7"/>
      <c r="C175" s="53"/>
      <c r="D175" s="7"/>
      <c r="E175" s="7"/>
      <c r="F175" s="7"/>
      <c r="G175" s="7"/>
    </row>
    <row r="176" spans="1:7" x14ac:dyDescent="0.25">
      <c r="A176" s="7"/>
      <c r="B176" s="7"/>
      <c r="C176" s="53"/>
      <c r="D176" s="7"/>
      <c r="E176" s="7"/>
      <c r="F176" s="7"/>
      <c r="G176" s="7"/>
    </row>
    <row r="177" spans="1:7" x14ac:dyDescent="0.25">
      <c r="A177" s="7"/>
      <c r="B177" s="7"/>
      <c r="C177" s="53"/>
      <c r="D177" s="7"/>
      <c r="E177" s="7"/>
      <c r="F177" s="7"/>
      <c r="G177" s="7"/>
    </row>
    <row r="178" spans="1:7" x14ac:dyDescent="0.25">
      <c r="A178" s="7"/>
      <c r="B178" s="7"/>
      <c r="C178" s="53"/>
      <c r="D178" s="7"/>
      <c r="E178" s="7"/>
      <c r="F178" s="7"/>
      <c r="G178" s="7"/>
    </row>
    <row r="179" spans="1:7" x14ac:dyDescent="0.25">
      <c r="A179" s="7"/>
      <c r="B179" s="7"/>
      <c r="C179" s="53"/>
      <c r="D179" s="7"/>
      <c r="E179" s="7"/>
      <c r="F179" s="7"/>
      <c r="G179" s="7"/>
    </row>
    <row r="180" spans="1:7" x14ac:dyDescent="0.25">
      <c r="A180" s="7"/>
      <c r="B180" s="7"/>
      <c r="C180" s="53"/>
      <c r="D180" s="7"/>
      <c r="E180" s="7"/>
      <c r="F180" s="7"/>
      <c r="G180" s="7"/>
    </row>
    <row r="181" spans="1:7" x14ac:dyDescent="0.25">
      <c r="A181" s="7"/>
      <c r="B181" s="7"/>
      <c r="C181" s="53"/>
      <c r="D181" s="7"/>
      <c r="E181" s="7"/>
      <c r="F181" s="7"/>
      <c r="G181" s="7"/>
    </row>
    <row r="182" spans="1:7" x14ac:dyDescent="0.25">
      <c r="A182" s="7"/>
      <c r="B182" s="7"/>
      <c r="C182" s="53"/>
      <c r="D182" s="7"/>
      <c r="E182" s="7"/>
      <c r="F182" s="7"/>
      <c r="G182" s="7"/>
    </row>
    <row r="183" spans="1:7" x14ac:dyDescent="0.25">
      <c r="A183" s="7"/>
      <c r="B183" s="7"/>
      <c r="C183" s="53"/>
      <c r="D183" s="7"/>
      <c r="E183" s="7"/>
      <c r="F183" s="7"/>
      <c r="G183" s="7"/>
    </row>
    <row r="184" spans="1:7" x14ac:dyDescent="0.25">
      <c r="A184" s="7"/>
      <c r="B184" s="7"/>
      <c r="C184" s="53"/>
      <c r="D184" s="7"/>
      <c r="E184" s="7"/>
      <c r="F184" s="7"/>
      <c r="G184" s="7"/>
    </row>
    <row r="185" spans="1:7" x14ac:dyDescent="0.25">
      <c r="A185" s="7"/>
      <c r="B185" s="7"/>
      <c r="C185" s="53"/>
      <c r="D185" s="7"/>
      <c r="E185" s="7"/>
      <c r="F185" s="7"/>
      <c r="G185" s="7"/>
    </row>
    <row r="186" spans="1:7" x14ac:dyDescent="0.25">
      <c r="A186" s="7"/>
      <c r="B186" s="7"/>
      <c r="C186" s="53"/>
      <c r="D186" s="7"/>
      <c r="E186" s="7"/>
      <c r="F186" s="7"/>
      <c r="G186" s="7"/>
    </row>
    <row r="187" spans="1:7" x14ac:dyDescent="0.25">
      <c r="A187" s="7"/>
      <c r="B187" s="7"/>
      <c r="C187" s="53"/>
      <c r="D187" s="7"/>
      <c r="E187" s="7"/>
      <c r="F187" s="7"/>
      <c r="G187" s="7"/>
    </row>
    <row r="188" spans="1:7" x14ac:dyDescent="0.25">
      <c r="A188" s="7"/>
      <c r="B188" s="7"/>
      <c r="C188" s="53"/>
      <c r="D188" s="7"/>
      <c r="E188" s="7"/>
      <c r="F188" s="7"/>
      <c r="G188" s="7"/>
    </row>
    <row r="189" spans="1:7" x14ac:dyDescent="0.25">
      <c r="A189" s="7"/>
      <c r="B189" s="7"/>
      <c r="C189" s="53"/>
      <c r="D189" s="7"/>
      <c r="E189" s="7"/>
      <c r="F189" s="7"/>
      <c r="G189" s="7"/>
    </row>
    <row r="190" spans="1:7" x14ac:dyDescent="0.25">
      <c r="A190" s="7"/>
      <c r="B190" s="7"/>
      <c r="C190" s="53"/>
      <c r="D190" s="7"/>
      <c r="E190" s="7"/>
      <c r="F190" s="7"/>
      <c r="G190" s="7"/>
    </row>
    <row r="191" spans="1:7" x14ac:dyDescent="0.25">
      <c r="A191" s="7"/>
      <c r="B191" s="7"/>
      <c r="C191" s="53"/>
      <c r="D191" s="7"/>
      <c r="E191" s="7"/>
      <c r="F191" s="7"/>
      <c r="G191" s="7"/>
    </row>
    <row r="192" spans="1:7" x14ac:dyDescent="0.25">
      <c r="A192" s="7"/>
      <c r="B192" s="7"/>
      <c r="C192" s="53"/>
      <c r="D192" s="7"/>
      <c r="E192" s="7"/>
      <c r="F192" s="7"/>
      <c r="G192" s="7"/>
    </row>
    <row r="193" spans="1:7" x14ac:dyDescent="0.25">
      <c r="A193" s="7"/>
      <c r="B193" s="7"/>
      <c r="C193" s="53"/>
      <c r="D193" s="7"/>
      <c r="E193" s="7"/>
      <c r="F193" s="7"/>
      <c r="G193" s="7"/>
    </row>
    <row r="194" spans="1:7" x14ac:dyDescent="0.25">
      <c r="A194" s="7"/>
      <c r="B194" s="7"/>
      <c r="C194" s="53"/>
      <c r="D194" s="7"/>
      <c r="E194" s="7"/>
      <c r="F194" s="7"/>
      <c r="G194" s="7"/>
    </row>
    <row r="195" spans="1:7" x14ac:dyDescent="0.25">
      <c r="A195" s="7"/>
      <c r="B195" s="7"/>
      <c r="C195" s="53"/>
      <c r="D195" s="7"/>
      <c r="E195" s="7"/>
      <c r="F195" s="7"/>
      <c r="G195" s="7"/>
    </row>
    <row r="196" spans="1:7" x14ac:dyDescent="0.25">
      <c r="A196" s="7"/>
      <c r="B196" s="7"/>
      <c r="C196" s="53"/>
      <c r="D196" s="7"/>
      <c r="E196" s="7"/>
      <c r="F196" s="7"/>
      <c r="G196" s="7"/>
    </row>
    <row r="197" spans="1:7" x14ac:dyDescent="0.25">
      <c r="A197" s="7"/>
      <c r="B197" s="7"/>
      <c r="C197" s="53"/>
      <c r="D197" s="7"/>
      <c r="E197" s="7"/>
      <c r="F197" s="7"/>
      <c r="G197" s="7"/>
    </row>
    <row r="198" spans="1:7" x14ac:dyDescent="0.25">
      <c r="A198" s="7"/>
      <c r="B198" s="7"/>
      <c r="C198" s="53"/>
      <c r="D198" s="7"/>
      <c r="E198" s="7"/>
      <c r="F198" s="7"/>
      <c r="G198" s="7"/>
    </row>
    <row r="199" spans="1:7" x14ac:dyDescent="0.25">
      <c r="A199" s="7"/>
      <c r="B199" s="7"/>
      <c r="C199" s="53"/>
      <c r="D199" s="7"/>
      <c r="E199" s="7"/>
      <c r="F199" s="7"/>
      <c r="G199" s="7"/>
    </row>
    <row r="200" spans="1:7" x14ac:dyDescent="0.25">
      <c r="A200" s="7"/>
      <c r="B200" s="7"/>
      <c r="C200" s="53"/>
      <c r="D200" s="7"/>
      <c r="E200" s="7"/>
      <c r="F200" s="7"/>
      <c r="G200" s="7"/>
    </row>
    <row r="201" spans="1:7" x14ac:dyDescent="0.25">
      <c r="A201" s="7"/>
      <c r="B201" s="7"/>
      <c r="C201" s="53"/>
      <c r="D201" s="7"/>
      <c r="E201" s="7"/>
      <c r="F201" s="7"/>
      <c r="G201" s="7"/>
    </row>
    <row r="202" spans="1:7" x14ac:dyDescent="0.25">
      <c r="A202" s="7"/>
      <c r="B202" s="7"/>
      <c r="C202" s="53"/>
      <c r="D202" s="7"/>
      <c r="E202" s="7"/>
      <c r="F202" s="7"/>
      <c r="G202" s="7"/>
    </row>
    <row r="203" spans="1:7" x14ac:dyDescent="0.25">
      <c r="A203" s="7"/>
      <c r="B203" s="7"/>
      <c r="C203" s="53"/>
      <c r="D203" s="7"/>
      <c r="E203" s="7"/>
      <c r="F203" s="7"/>
      <c r="G203" s="7"/>
    </row>
    <row r="204" spans="1:7" x14ac:dyDescent="0.25">
      <c r="A204" s="7"/>
      <c r="B204" s="7"/>
      <c r="C204" s="53"/>
      <c r="D204" s="7"/>
      <c r="E204" s="7"/>
      <c r="F204" s="7"/>
      <c r="G204" s="7"/>
    </row>
    <row r="205" spans="1:7" x14ac:dyDescent="0.25">
      <c r="A205" s="7"/>
      <c r="B205" s="7"/>
      <c r="C205" s="53"/>
      <c r="D205" s="7"/>
      <c r="E205" s="7"/>
      <c r="F205" s="7"/>
      <c r="G205" s="7"/>
    </row>
    <row r="206" spans="1:7" x14ac:dyDescent="0.25">
      <c r="A206" s="7"/>
      <c r="B206" s="7"/>
      <c r="C206" s="53"/>
      <c r="D206" s="7"/>
      <c r="E206" s="7"/>
      <c r="F206" s="7"/>
      <c r="G206" s="7"/>
    </row>
    <row r="207" spans="1:7" x14ac:dyDescent="0.25">
      <c r="A207" s="7"/>
      <c r="B207" s="7"/>
      <c r="C207" s="53"/>
      <c r="D207" s="7"/>
      <c r="E207" s="7"/>
      <c r="F207" s="7"/>
      <c r="G207" s="7"/>
    </row>
    <row r="208" spans="1:7" x14ac:dyDescent="0.25">
      <c r="A208" s="7"/>
      <c r="B208" s="7"/>
      <c r="C208" s="53"/>
      <c r="D208" s="7"/>
      <c r="E208" s="7"/>
      <c r="F208" s="7"/>
      <c r="G208" s="7"/>
    </row>
    <row r="209" spans="1:7" x14ac:dyDescent="0.25">
      <c r="A209" s="7"/>
      <c r="B209" s="7"/>
      <c r="C209" s="53"/>
      <c r="D209" s="7"/>
      <c r="E209" s="7"/>
      <c r="F209" s="7"/>
      <c r="G209" s="7"/>
    </row>
    <row r="210" spans="1:7" x14ac:dyDescent="0.25">
      <c r="A210" s="7"/>
      <c r="B210" s="7"/>
      <c r="C210" s="53"/>
      <c r="D210" s="7"/>
      <c r="E210" s="7"/>
      <c r="F210" s="7"/>
      <c r="G210" s="7"/>
    </row>
    <row r="211" spans="1:7" x14ac:dyDescent="0.25">
      <c r="A211" s="7"/>
      <c r="B211" s="7"/>
      <c r="C211" s="53"/>
      <c r="D211" s="7"/>
      <c r="E211" s="7"/>
      <c r="F211" s="7"/>
      <c r="G211" s="7"/>
    </row>
    <row r="212" spans="1:7" x14ac:dyDescent="0.25">
      <c r="A212" s="7"/>
      <c r="B212" s="7"/>
      <c r="C212" s="53"/>
      <c r="D212" s="7"/>
      <c r="E212" s="7"/>
      <c r="F212" s="7"/>
      <c r="G212" s="7"/>
    </row>
    <row r="213" spans="1:7" x14ac:dyDescent="0.25">
      <c r="C213" s="54"/>
    </row>
    <row r="214" spans="1:7" x14ac:dyDescent="0.25">
      <c r="C214" s="54"/>
    </row>
    <row r="215" spans="1:7" x14ac:dyDescent="0.25">
      <c r="C215" s="54"/>
    </row>
    <row r="216" spans="1:7" x14ac:dyDescent="0.25">
      <c r="C216" s="54"/>
    </row>
    <row r="217" spans="1:7" x14ac:dyDescent="0.25">
      <c r="C217" s="54"/>
    </row>
    <row r="218" spans="1:7" x14ac:dyDescent="0.25">
      <c r="C218" s="54"/>
    </row>
    <row r="219" spans="1:7" x14ac:dyDescent="0.25">
      <c r="C219" s="54"/>
    </row>
    <row r="220" spans="1:7" x14ac:dyDescent="0.25">
      <c r="C220" s="54"/>
    </row>
    <row r="221" spans="1:7" x14ac:dyDescent="0.25">
      <c r="C221" s="54"/>
    </row>
    <row r="222" spans="1:7" x14ac:dyDescent="0.25">
      <c r="C222" s="54"/>
    </row>
    <row r="223" spans="1:7" x14ac:dyDescent="0.25">
      <c r="C223" s="54"/>
    </row>
    <row r="224" spans="1:7" x14ac:dyDescent="0.25">
      <c r="C224" s="54"/>
    </row>
    <row r="225" spans="3:3" x14ac:dyDescent="0.25">
      <c r="C225" s="54"/>
    </row>
    <row r="226" spans="3:3" x14ac:dyDescent="0.25">
      <c r="C226" s="54"/>
    </row>
    <row r="227" spans="3:3" x14ac:dyDescent="0.25">
      <c r="C227" s="54"/>
    </row>
    <row r="228" spans="3:3" x14ac:dyDescent="0.25">
      <c r="C228" s="54"/>
    </row>
    <row r="229" spans="3:3" x14ac:dyDescent="0.25">
      <c r="C229" s="54"/>
    </row>
    <row r="230" spans="3:3" x14ac:dyDescent="0.25">
      <c r="C230" s="54"/>
    </row>
    <row r="231" spans="3:3" x14ac:dyDescent="0.25">
      <c r="C231" s="54"/>
    </row>
    <row r="232" spans="3:3" x14ac:dyDescent="0.25">
      <c r="C232" s="54"/>
    </row>
    <row r="233" spans="3:3" x14ac:dyDescent="0.25">
      <c r="C233" s="54"/>
    </row>
    <row r="234" spans="3:3" x14ac:dyDescent="0.25">
      <c r="C234" s="54"/>
    </row>
    <row r="235" spans="3:3" x14ac:dyDescent="0.25">
      <c r="C235" s="54"/>
    </row>
    <row r="236" spans="3:3" x14ac:dyDescent="0.25">
      <c r="C236" s="54"/>
    </row>
    <row r="237" spans="3:3" x14ac:dyDescent="0.25">
      <c r="C237" s="54"/>
    </row>
    <row r="238" spans="3:3" x14ac:dyDescent="0.25">
      <c r="C238" s="54"/>
    </row>
    <row r="239" spans="3:3" x14ac:dyDescent="0.25">
      <c r="C239" s="54"/>
    </row>
    <row r="240" spans="3:3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  <row r="494" spans="3:3" x14ac:dyDescent="0.25">
      <c r="C494" s="54"/>
    </row>
    <row r="495" spans="3:3" x14ac:dyDescent="0.25">
      <c r="C495" s="54"/>
    </row>
    <row r="496" spans="3:3" x14ac:dyDescent="0.25">
      <c r="C496" s="54"/>
    </row>
    <row r="497" spans="3:3" x14ac:dyDescent="0.25">
      <c r="C497" s="54"/>
    </row>
    <row r="498" spans="3:3" x14ac:dyDescent="0.25">
      <c r="C498" s="54"/>
    </row>
    <row r="499" spans="3:3" x14ac:dyDescent="0.25">
      <c r="C499" s="54"/>
    </row>
    <row r="500" spans="3:3" x14ac:dyDescent="0.25">
      <c r="C500" s="54"/>
    </row>
    <row r="501" spans="3:3" x14ac:dyDescent="0.25">
      <c r="C501" s="54"/>
    </row>
    <row r="502" spans="3:3" x14ac:dyDescent="0.25">
      <c r="C502" s="54"/>
    </row>
    <row r="503" spans="3:3" x14ac:dyDescent="0.25">
      <c r="C503" s="54"/>
    </row>
    <row r="504" spans="3:3" x14ac:dyDescent="0.25">
      <c r="C504" s="54"/>
    </row>
    <row r="505" spans="3:3" x14ac:dyDescent="0.25">
      <c r="C505" s="54"/>
    </row>
    <row r="506" spans="3:3" x14ac:dyDescent="0.25">
      <c r="C506" s="54"/>
    </row>
    <row r="507" spans="3:3" x14ac:dyDescent="0.25">
      <c r="C507" s="54"/>
    </row>
    <row r="508" spans="3:3" x14ac:dyDescent="0.25">
      <c r="C508" s="54"/>
    </row>
    <row r="509" spans="3:3" x14ac:dyDescent="0.25">
      <c r="C509" s="54"/>
    </row>
    <row r="510" spans="3:3" x14ac:dyDescent="0.25">
      <c r="C510" s="54"/>
    </row>
    <row r="511" spans="3:3" x14ac:dyDescent="0.25">
      <c r="C511" s="54"/>
    </row>
    <row r="512" spans="3:3" x14ac:dyDescent="0.25">
      <c r="C512" s="54"/>
    </row>
    <row r="513" spans="3:3" x14ac:dyDescent="0.25">
      <c r="C513" s="54"/>
    </row>
    <row r="514" spans="3:3" x14ac:dyDescent="0.25">
      <c r="C514" s="54"/>
    </row>
    <row r="515" spans="3:3" x14ac:dyDescent="0.25">
      <c r="C515" s="54"/>
    </row>
    <row r="516" spans="3:3" x14ac:dyDescent="0.25">
      <c r="C516" s="54"/>
    </row>
    <row r="517" spans="3:3" x14ac:dyDescent="0.25">
      <c r="C517" s="54"/>
    </row>
    <row r="518" spans="3:3" x14ac:dyDescent="0.25">
      <c r="C518" s="54"/>
    </row>
    <row r="519" spans="3:3" x14ac:dyDescent="0.25">
      <c r="C519" s="54"/>
    </row>
    <row r="520" spans="3:3" x14ac:dyDescent="0.25">
      <c r="C520" s="54"/>
    </row>
    <row r="521" spans="3:3" x14ac:dyDescent="0.25">
      <c r="C521" s="54"/>
    </row>
    <row r="522" spans="3:3" x14ac:dyDescent="0.25">
      <c r="C522" s="54"/>
    </row>
    <row r="523" spans="3:3" x14ac:dyDescent="0.25">
      <c r="C523" s="54"/>
    </row>
    <row r="524" spans="3:3" x14ac:dyDescent="0.25">
      <c r="C524" s="54"/>
    </row>
    <row r="525" spans="3:3" x14ac:dyDescent="0.25">
      <c r="C525" s="54"/>
    </row>
    <row r="526" spans="3:3" x14ac:dyDescent="0.25">
      <c r="C526" s="54"/>
    </row>
    <row r="527" spans="3:3" x14ac:dyDescent="0.25">
      <c r="C527" s="54"/>
    </row>
    <row r="528" spans="3:3" x14ac:dyDescent="0.25">
      <c r="C528" s="54"/>
    </row>
    <row r="529" spans="3:3" x14ac:dyDescent="0.25">
      <c r="C529" s="54"/>
    </row>
    <row r="530" spans="3:3" x14ac:dyDescent="0.25">
      <c r="C530" s="54"/>
    </row>
    <row r="531" spans="3:3" x14ac:dyDescent="0.25">
      <c r="C531" s="54"/>
    </row>
    <row r="532" spans="3:3" x14ac:dyDescent="0.25">
      <c r="C532" s="54"/>
    </row>
    <row r="533" spans="3:3" x14ac:dyDescent="0.25">
      <c r="C533" s="54"/>
    </row>
    <row r="534" spans="3:3" x14ac:dyDescent="0.25">
      <c r="C534" s="54"/>
    </row>
    <row r="535" spans="3:3" x14ac:dyDescent="0.25">
      <c r="C535" s="54"/>
    </row>
    <row r="536" spans="3:3" x14ac:dyDescent="0.25">
      <c r="C536" s="54"/>
    </row>
    <row r="537" spans="3:3" x14ac:dyDescent="0.25">
      <c r="C537" s="54"/>
    </row>
    <row r="538" spans="3:3" x14ac:dyDescent="0.25">
      <c r="C538" s="54"/>
    </row>
    <row r="539" spans="3:3" x14ac:dyDescent="0.25">
      <c r="C539" s="54"/>
    </row>
    <row r="540" spans="3:3" x14ac:dyDescent="0.25">
      <c r="C540" s="54"/>
    </row>
    <row r="541" spans="3:3" x14ac:dyDescent="0.25">
      <c r="C541" s="54"/>
    </row>
  </sheetData>
  <mergeCells count="43">
    <mergeCell ref="B14:O14"/>
    <mergeCell ref="B11:O11"/>
    <mergeCell ref="B12:O12"/>
    <mergeCell ref="J23:J24"/>
    <mergeCell ref="B51:O51"/>
    <mergeCell ref="A20:O20"/>
    <mergeCell ref="N23:N24"/>
    <mergeCell ref="O23:O24"/>
    <mergeCell ref="K23:K24"/>
    <mergeCell ref="B25:O25"/>
    <mergeCell ref="A22:A24"/>
    <mergeCell ref="B22:B24"/>
    <mergeCell ref="C22:C24"/>
    <mergeCell ref="H22:H24"/>
    <mergeCell ref="I22:K22"/>
    <mergeCell ref="I23:I24"/>
    <mergeCell ref="B13:O13"/>
    <mergeCell ref="B1:O1"/>
    <mergeCell ref="B2:O2"/>
    <mergeCell ref="B3:O3"/>
    <mergeCell ref="B4:O4"/>
    <mergeCell ref="B9:O9"/>
    <mergeCell ref="B10:O10"/>
    <mergeCell ref="B7:O7"/>
    <mergeCell ref="B8:O8"/>
    <mergeCell ref="B5:O5"/>
    <mergeCell ref="B6:O6"/>
    <mergeCell ref="B15:O15"/>
    <mergeCell ref="B16:O16"/>
    <mergeCell ref="B108:O108"/>
    <mergeCell ref="L22:L24"/>
    <mergeCell ref="D22:D24"/>
    <mergeCell ref="E22:G22"/>
    <mergeCell ref="G23:G24"/>
    <mergeCell ref="E23:E24"/>
    <mergeCell ref="B92:O92"/>
    <mergeCell ref="M22:O22"/>
    <mergeCell ref="M23:M24"/>
    <mergeCell ref="B55:O55"/>
    <mergeCell ref="F23:F24"/>
    <mergeCell ref="B38:O38"/>
    <mergeCell ref="B17:O17"/>
    <mergeCell ref="B18:O18"/>
  </mergeCells>
  <pageMargins left="1.1811023622047245" right="0.39370078740157483" top="0.59055118110236227" bottom="0.19685039370078741" header="0.31496062992125984" footer="0.31496062992125984"/>
  <pageSetup paperSize="9" scale="95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85"/>
  <sheetViews>
    <sheetView showZeros="0" topLeftCell="A19" workbookViewId="0">
      <selection activeCell="B20" sqref="B20:N20"/>
    </sheetView>
  </sheetViews>
  <sheetFormatPr defaultRowHeight="15" x14ac:dyDescent="0.25"/>
  <cols>
    <col min="1" max="1" width="5" style="2" customWidth="1"/>
    <col min="2" max="2" width="43.85546875" style="2" customWidth="1"/>
    <col min="3" max="10" width="10.28515625" style="2" hidden="1" customWidth="1"/>
    <col min="11" max="14" width="10.28515625" style="2" customWidth="1"/>
    <col min="15" max="16384" width="9.140625" style="2"/>
  </cols>
  <sheetData>
    <row r="1" spans="2:14" x14ac:dyDescent="0.25">
      <c r="B1" s="487" t="s">
        <v>350</v>
      </c>
      <c r="C1" s="487"/>
      <c r="D1" s="487"/>
      <c r="E1" s="487"/>
      <c r="F1" s="487"/>
      <c r="G1" s="487"/>
      <c r="H1" s="487"/>
      <c r="I1" s="487"/>
      <c r="J1" s="487"/>
      <c r="K1" s="487"/>
      <c r="L1" s="487"/>
      <c r="M1" s="487"/>
      <c r="N1" s="487"/>
    </row>
    <row r="2" spans="2:14" x14ac:dyDescent="0.25">
      <c r="B2" s="487" t="s">
        <v>436</v>
      </c>
      <c r="C2" s="487"/>
      <c r="D2" s="487"/>
      <c r="E2" s="487"/>
      <c r="F2" s="487"/>
      <c r="G2" s="487"/>
      <c r="H2" s="487"/>
      <c r="I2" s="487"/>
      <c r="J2" s="487"/>
      <c r="K2" s="487"/>
      <c r="L2" s="487"/>
      <c r="M2" s="487"/>
      <c r="N2" s="487"/>
    </row>
    <row r="3" spans="2:14" x14ac:dyDescent="0.25">
      <c r="B3" s="487" t="s">
        <v>455</v>
      </c>
      <c r="C3" s="487"/>
      <c r="D3" s="487"/>
      <c r="E3" s="487"/>
      <c r="F3" s="487"/>
      <c r="G3" s="487"/>
      <c r="H3" s="487"/>
      <c r="I3" s="487"/>
      <c r="J3" s="487"/>
      <c r="K3" s="487"/>
      <c r="L3" s="487"/>
      <c r="M3" s="487"/>
      <c r="N3" s="487"/>
    </row>
    <row r="4" spans="2:14" x14ac:dyDescent="0.25">
      <c r="B4" s="487" t="s">
        <v>355</v>
      </c>
      <c r="C4" s="487"/>
      <c r="D4" s="487"/>
      <c r="E4" s="487"/>
      <c r="F4" s="487"/>
      <c r="G4" s="487"/>
      <c r="H4" s="487"/>
      <c r="I4" s="487"/>
      <c r="J4" s="487"/>
      <c r="K4" s="487"/>
      <c r="L4" s="487"/>
      <c r="M4" s="487"/>
      <c r="N4" s="487"/>
    </row>
    <row r="5" spans="2:14" s="396" customFormat="1" x14ac:dyDescent="0.25">
      <c r="B5" s="488" t="s">
        <v>456</v>
      </c>
      <c r="C5" s="488"/>
      <c r="D5" s="488"/>
      <c r="E5" s="488"/>
      <c r="F5" s="488"/>
      <c r="G5" s="488"/>
      <c r="H5" s="488"/>
      <c r="I5" s="488"/>
      <c r="J5" s="488"/>
      <c r="K5" s="488"/>
      <c r="L5" s="488"/>
      <c r="M5" s="488"/>
      <c r="N5" s="488"/>
    </row>
    <row r="6" spans="2:14" s="396" customFormat="1" x14ac:dyDescent="0.25">
      <c r="B6" s="488" t="s">
        <v>530</v>
      </c>
      <c r="C6" s="488"/>
      <c r="D6" s="488"/>
      <c r="E6" s="488"/>
      <c r="F6" s="488"/>
      <c r="G6" s="488"/>
      <c r="H6" s="488"/>
      <c r="I6" s="488"/>
      <c r="J6" s="488"/>
      <c r="K6" s="488"/>
      <c r="L6" s="488"/>
      <c r="M6" s="488"/>
      <c r="N6" s="488"/>
    </row>
    <row r="7" spans="2:14" s="396" customFormat="1" x14ac:dyDescent="0.25">
      <c r="B7" s="488" t="s">
        <v>462</v>
      </c>
      <c r="C7" s="488"/>
      <c r="D7" s="488"/>
      <c r="E7" s="488"/>
      <c r="F7" s="488"/>
      <c r="G7" s="488"/>
      <c r="H7" s="488"/>
      <c r="I7" s="488"/>
      <c r="J7" s="488"/>
      <c r="K7" s="488"/>
      <c r="L7" s="488"/>
      <c r="M7" s="488"/>
      <c r="N7" s="488"/>
    </row>
    <row r="8" spans="2:14" s="396" customFormat="1" x14ac:dyDescent="0.25">
      <c r="B8" s="488" t="s">
        <v>531</v>
      </c>
      <c r="C8" s="488"/>
      <c r="D8" s="488"/>
      <c r="E8" s="488"/>
      <c r="F8" s="488"/>
      <c r="G8" s="488"/>
      <c r="H8" s="488"/>
      <c r="I8" s="488"/>
      <c r="J8" s="488"/>
      <c r="K8" s="488"/>
      <c r="L8" s="488"/>
      <c r="M8" s="488"/>
      <c r="N8" s="488"/>
    </row>
    <row r="9" spans="2:14" s="396" customFormat="1" ht="15" customHeight="1" x14ac:dyDescent="0.25">
      <c r="B9" s="488" t="s">
        <v>468</v>
      </c>
      <c r="C9" s="488"/>
      <c r="D9" s="488"/>
      <c r="E9" s="488"/>
      <c r="F9" s="488"/>
      <c r="G9" s="488"/>
      <c r="H9" s="488"/>
      <c r="I9" s="488"/>
      <c r="J9" s="488"/>
      <c r="K9" s="488"/>
      <c r="L9" s="488"/>
      <c r="M9" s="488"/>
      <c r="N9" s="488"/>
    </row>
    <row r="10" spans="2:14" s="396" customFormat="1" ht="15" customHeight="1" x14ac:dyDescent="0.25">
      <c r="B10" s="488" t="s">
        <v>483</v>
      </c>
      <c r="C10" s="488"/>
      <c r="D10" s="488"/>
      <c r="E10" s="488"/>
      <c r="F10" s="488"/>
      <c r="G10" s="488"/>
      <c r="H10" s="488"/>
      <c r="I10" s="488"/>
      <c r="J10" s="488"/>
      <c r="K10" s="488"/>
      <c r="L10" s="488"/>
      <c r="M10" s="488"/>
      <c r="N10" s="488"/>
    </row>
    <row r="11" spans="2:14" s="396" customFormat="1" ht="15" customHeight="1" x14ac:dyDescent="0.25">
      <c r="B11" s="488" t="s">
        <v>489</v>
      </c>
      <c r="C11" s="488"/>
      <c r="D11" s="488"/>
      <c r="E11" s="488"/>
      <c r="F11" s="488"/>
      <c r="G11" s="488"/>
      <c r="H11" s="488"/>
      <c r="I11" s="488"/>
      <c r="J11" s="488"/>
      <c r="K11" s="488"/>
      <c r="L11" s="488"/>
      <c r="M11" s="488"/>
      <c r="N11" s="488"/>
    </row>
    <row r="12" spans="2:14" s="396" customFormat="1" ht="15" customHeight="1" x14ac:dyDescent="0.25">
      <c r="B12" s="488" t="s">
        <v>498</v>
      </c>
      <c r="C12" s="488"/>
      <c r="D12" s="488"/>
      <c r="E12" s="488"/>
      <c r="F12" s="488"/>
      <c r="G12" s="488"/>
      <c r="H12" s="488"/>
      <c r="I12" s="488"/>
      <c r="J12" s="488"/>
      <c r="K12" s="488"/>
      <c r="L12" s="488"/>
      <c r="M12" s="488"/>
      <c r="N12" s="488"/>
    </row>
    <row r="13" spans="2:14" s="396" customFormat="1" ht="15" customHeight="1" x14ac:dyDescent="0.25">
      <c r="B13" s="488" t="s">
        <v>506</v>
      </c>
      <c r="C13" s="488"/>
      <c r="D13" s="488"/>
      <c r="E13" s="488"/>
      <c r="F13" s="488"/>
      <c r="G13" s="488"/>
      <c r="H13" s="488"/>
      <c r="I13" s="488"/>
      <c r="J13" s="488"/>
      <c r="K13" s="488"/>
      <c r="L13" s="488"/>
      <c r="M13" s="488"/>
      <c r="N13" s="488"/>
    </row>
    <row r="14" spans="2:14" s="396" customFormat="1" ht="15" customHeight="1" x14ac:dyDescent="0.25">
      <c r="B14" s="488" t="s">
        <v>517</v>
      </c>
      <c r="C14" s="488"/>
      <c r="D14" s="488"/>
      <c r="E14" s="488"/>
      <c r="F14" s="488"/>
      <c r="G14" s="488"/>
      <c r="H14" s="488"/>
      <c r="I14" s="488"/>
      <c r="J14" s="488"/>
      <c r="K14" s="488"/>
      <c r="L14" s="488"/>
      <c r="M14" s="488"/>
      <c r="N14" s="488"/>
    </row>
    <row r="15" spans="2:14" s="396" customFormat="1" ht="15" customHeight="1" x14ac:dyDescent="0.25">
      <c r="B15" s="488" t="s">
        <v>535</v>
      </c>
      <c r="C15" s="488"/>
      <c r="D15" s="488"/>
      <c r="E15" s="488"/>
      <c r="F15" s="488"/>
      <c r="G15" s="488"/>
      <c r="H15" s="488"/>
      <c r="I15" s="488"/>
      <c r="J15" s="488"/>
      <c r="K15" s="488"/>
      <c r="L15" s="488"/>
      <c r="M15" s="488"/>
      <c r="N15" s="488"/>
    </row>
    <row r="16" spans="2:14" s="396" customFormat="1" ht="15" customHeight="1" x14ac:dyDescent="0.25">
      <c r="B16" s="488" t="s">
        <v>547</v>
      </c>
      <c r="C16" s="488"/>
      <c r="D16" s="488"/>
      <c r="E16" s="488"/>
      <c r="F16" s="488"/>
      <c r="G16" s="488"/>
      <c r="H16" s="488"/>
      <c r="I16" s="488"/>
      <c r="J16" s="488"/>
      <c r="K16" s="488"/>
      <c r="L16" s="488"/>
      <c r="M16" s="488"/>
      <c r="N16" s="488"/>
    </row>
    <row r="17" spans="1:14" s="396" customFormat="1" ht="15" customHeight="1" x14ac:dyDescent="0.25">
      <c r="B17" s="488" t="s">
        <v>549</v>
      </c>
      <c r="C17" s="488"/>
      <c r="D17" s="488"/>
      <c r="E17" s="488"/>
      <c r="F17" s="488"/>
      <c r="G17" s="488"/>
      <c r="H17" s="488"/>
      <c r="I17" s="488"/>
      <c r="J17" s="488"/>
      <c r="K17" s="488"/>
      <c r="L17" s="488"/>
      <c r="M17" s="488"/>
      <c r="N17" s="488"/>
    </row>
    <row r="18" spans="1:14" s="396" customFormat="1" ht="15" customHeight="1" x14ac:dyDescent="0.25">
      <c r="B18" s="488" t="s">
        <v>571</v>
      </c>
      <c r="C18" s="488"/>
      <c r="D18" s="488"/>
      <c r="E18" s="488"/>
      <c r="F18" s="488"/>
      <c r="G18" s="488"/>
      <c r="H18" s="488"/>
      <c r="I18" s="488"/>
      <c r="J18" s="488"/>
      <c r="K18" s="488"/>
      <c r="L18" s="488"/>
      <c r="M18" s="488"/>
      <c r="N18" s="488"/>
    </row>
    <row r="19" spans="1:14" s="396" customFormat="1" ht="15" customHeight="1" x14ac:dyDescent="0.25">
      <c r="B19" s="488" t="s">
        <v>564</v>
      </c>
      <c r="C19" s="488"/>
      <c r="D19" s="488"/>
      <c r="E19" s="488"/>
      <c r="F19" s="488"/>
      <c r="G19" s="488"/>
      <c r="H19" s="488"/>
      <c r="I19" s="488"/>
      <c r="J19" s="488"/>
      <c r="K19" s="488"/>
      <c r="L19" s="488"/>
      <c r="M19" s="488"/>
      <c r="N19" s="488"/>
    </row>
    <row r="20" spans="1:14" s="396" customFormat="1" ht="15" customHeight="1" x14ac:dyDescent="0.25">
      <c r="B20" s="488" t="s">
        <v>579</v>
      </c>
      <c r="C20" s="488"/>
      <c r="D20" s="488"/>
      <c r="E20" s="488"/>
      <c r="F20" s="488"/>
      <c r="G20" s="488"/>
      <c r="H20" s="488"/>
      <c r="I20" s="488"/>
      <c r="J20" s="488"/>
      <c r="K20" s="488"/>
      <c r="L20" s="488"/>
      <c r="M20" s="488"/>
      <c r="N20" s="488"/>
    </row>
    <row r="22" spans="1:14" ht="15" customHeight="1" x14ac:dyDescent="0.25">
      <c r="A22" s="512" t="s">
        <v>229</v>
      </c>
      <c r="B22" s="512"/>
      <c r="C22" s="512"/>
      <c r="D22" s="512"/>
      <c r="E22" s="512"/>
      <c r="F22" s="512"/>
      <c r="G22" s="512"/>
      <c r="H22" s="512"/>
      <c r="I22" s="512"/>
      <c r="J22" s="512"/>
      <c r="K22" s="512"/>
      <c r="L22" s="512"/>
      <c r="M22" s="512"/>
      <c r="N22" s="512"/>
    </row>
    <row r="23" spans="1:14" x14ac:dyDescent="0.25">
      <c r="F23" s="5"/>
      <c r="N23" s="5" t="s">
        <v>446</v>
      </c>
    </row>
    <row r="24" spans="1:14" ht="15" customHeight="1" x14ac:dyDescent="0.25">
      <c r="A24" s="516" t="s">
        <v>5</v>
      </c>
      <c r="B24" s="519" t="s">
        <v>356</v>
      </c>
      <c r="C24" s="495" t="s">
        <v>358</v>
      </c>
      <c r="D24" s="499" t="s">
        <v>196</v>
      </c>
      <c r="E24" s="499"/>
      <c r="F24" s="500"/>
      <c r="G24" s="522" t="s">
        <v>360</v>
      </c>
      <c r="H24" s="525" t="s">
        <v>196</v>
      </c>
      <c r="I24" s="526"/>
      <c r="J24" s="527"/>
      <c r="K24" s="530" t="s">
        <v>0</v>
      </c>
      <c r="L24" s="531" t="s">
        <v>196</v>
      </c>
      <c r="M24" s="532"/>
      <c r="N24" s="533"/>
    </row>
    <row r="25" spans="1:14" ht="15" customHeight="1" x14ac:dyDescent="0.25">
      <c r="A25" s="517"/>
      <c r="B25" s="520"/>
      <c r="C25" s="496"/>
      <c r="D25" s="500" t="s">
        <v>1</v>
      </c>
      <c r="E25" s="529"/>
      <c r="F25" s="501" t="s">
        <v>2</v>
      </c>
      <c r="G25" s="523"/>
      <c r="H25" s="528" t="s">
        <v>1</v>
      </c>
      <c r="I25" s="528"/>
      <c r="J25" s="515" t="s">
        <v>2</v>
      </c>
      <c r="K25" s="530"/>
      <c r="L25" s="530" t="s">
        <v>1</v>
      </c>
      <c r="M25" s="530"/>
      <c r="N25" s="534" t="s">
        <v>2</v>
      </c>
    </row>
    <row r="26" spans="1:14" ht="28.5" customHeight="1" x14ac:dyDescent="0.25">
      <c r="A26" s="518"/>
      <c r="B26" s="521"/>
      <c r="C26" s="497"/>
      <c r="D26" s="89" t="s">
        <v>3</v>
      </c>
      <c r="E26" s="90" t="s">
        <v>4</v>
      </c>
      <c r="F26" s="501"/>
      <c r="G26" s="524"/>
      <c r="H26" s="91" t="s">
        <v>3</v>
      </c>
      <c r="I26" s="92" t="s">
        <v>4</v>
      </c>
      <c r="J26" s="515"/>
      <c r="K26" s="530"/>
      <c r="L26" s="146" t="s">
        <v>3</v>
      </c>
      <c r="M26" s="147" t="s">
        <v>4</v>
      </c>
      <c r="N26" s="534"/>
    </row>
    <row r="27" spans="1:14" ht="15" customHeight="1" x14ac:dyDescent="0.25">
      <c r="A27" s="6" t="s">
        <v>72</v>
      </c>
      <c r="B27" s="18" t="s">
        <v>56</v>
      </c>
      <c r="C27" s="17">
        <f>D27+F27</f>
        <v>75.400000000000006</v>
      </c>
      <c r="D27" s="17">
        <f>'4 pr._savarankiškos f-jos'!E28</f>
        <v>75.400000000000006</v>
      </c>
      <c r="E27" s="17">
        <f>'4 pr._savarankiškos f-jos'!F28</f>
        <v>55.7</v>
      </c>
      <c r="F27" s="17">
        <f>'4 pr._savarankiškos f-jos'!G28</f>
        <v>0</v>
      </c>
      <c r="G27" s="11">
        <f>H27+J27</f>
        <v>0</v>
      </c>
      <c r="H27" s="11">
        <f>'4 pr._savarankiškos f-jos'!I28</f>
        <v>0</v>
      </c>
      <c r="I27" s="11">
        <f>'4 pr._savarankiškos f-jos'!J28</f>
        <v>0</v>
      </c>
      <c r="J27" s="11">
        <f>'4 pr._savarankiškos f-jos'!K28</f>
        <v>0</v>
      </c>
      <c r="K27" s="95">
        <f>L27+N27</f>
        <v>75.400000000000006</v>
      </c>
      <c r="L27" s="95">
        <f>'4 pr._savarankiškos f-jos'!M28</f>
        <v>75.400000000000006</v>
      </c>
      <c r="M27" s="95">
        <f>'4 pr._savarankiškos f-jos'!N28</f>
        <v>55.7</v>
      </c>
      <c r="N27" s="95">
        <f>'4 pr._savarankiškos f-jos'!O28</f>
        <v>0</v>
      </c>
    </row>
    <row r="28" spans="1:14" ht="15" customHeight="1" x14ac:dyDescent="0.25">
      <c r="A28" s="14" t="s">
        <v>183</v>
      </c>
      <c r="B28" s="18" t="s">
        <v>20</v>
      </c>
      <c r="C28" s="17">
        <f>D28+F28</f>
        <v>17733.799999999996</v>
      </c>
      <c r="D28" s="17">
        <f>'4 pr._savarankiškos f-jos'!E29+'4 pr._savarankiškos f-jos'!E95+'4 pr._savarankiškos f-jos'!E150+'4 pr._savarankiškos f-jos'!E154+'4 pr._savarankiškos f-jos'!E195+'4 pr._savarankiškos f-jos'!E200+'4 pr._savarankiškos f-jos'!E217+'5 pr._valstybinės f-jos'!E28+'5 pr._valstybinės f-jos'!E98+'5 pr._valstybinės f-jos'!E124+'6 pr._mokinio krepšelis'!E20+'8 pr._aplinkos apsaugos s. p.'!E22+'8 pr._aplinkos apsaugos s. p.'!E25+'9 pr._įstaigų pajamos'!E26+'9 pr._įstaigų pajamos'!E52+'10 pr._skolintos lėšos'!E24+'10 pr._skolintos lėšos'!E29+'10 pr._skolintos lėšos'!E32+'10 pr._skolintos lėšos'!E35+'10 pr._skolintos lėšos'!E38+'10 pr._skolintos lėšos'!E42+'11 pr._apyvartinės lėšos'!E14+'11 pr._apyvartinės lėšos'!E25+'11 pr._apyvartinės lėšos'!E35+'11 pr._apyvartinės lėšos'!E65+'7 pr._kita dotacija'!E28+'7 pr._kita dotacija'!E78+'7 pr._kita dotacija'!E85+'7 pr._kita dotacija'!E90+'7 pr._kita dotacija'!E185+'7 pr._kita dotacija'!E189+'7 pr._kita dotacija'!E249</f>
        <v>11981.899999999998</v>
      </c>
      <c r="E28" s="17">
        <f>'4 pr._savarankiškos f-jos'!F29+'4 pr._savarankiškos f-jos'!F95+'4 pr._savarankiškos f-jos'!F150+'4 pr._savarankiškos f-jos'!F154+'4 pr._savarankiškos f-jos'!F195+'4 pr._savarankiškos f-jos'!F200+'4 pr._savarankiškos f-jos'!F217+'5 pr._valstybinės f-jos'!F28+'5 pr._valstybinės f-jos'!F98+'5 pr._valstybinės f-jos'!F124+'6 pr._mokinio krepšelis'!F20+'8 pr._aplinkos apsaugos s. p.'!F22+'8 pr._aplinkos apsaugos s. p.'!F25+'9 pr._įstaigų pajamos'!F26+'9 pr._įstaigų pajamos'!F52+'10 pr._skolintos lėšos'!F24+'10 pr._skolintos lėšos'!F29+'10 pr._skolintos lėšos'!F32+'10 pr._skolintos lėšos'!F35+'10 pr._skolintos lėšos'!F38+'10 pr._skolintos lėšos'!F42+'11 pr._apyvartinės lėšos'!F14+'11 pr._apyvartinės lėšos'!F25+'11 pr._apyvartinės lėšos'!F35+'11 pr._apyvartinės lėšos'!F65+'7 pr._kita dotacija'!F28+'7 pr._kita dotacija'!F78+'7 pr._kita dotacija'!F85+'7 pr._kita dotacija'!F90+'7 pr._kita dotacija'!F185+'7 pr._kita dotacija'!F189+'7 pr._kita dotacija'!F249</f>
        <v>2166.7999999999997</v>
      </c>
      <c r="F28" s="17">
        <f>'4 pr._savarankiškos f-jos'!G29+'4 pr._savarankiškos f-jos'!G95+'4 pr._savarankiškos f-jos'!G150+'4 pr._savarankiškos f-jos'!G154+'4 pr._savarankiškos f-jos'!G195+'4 pr._savarankiškos f-jos'!G200+'4 pr._savarankiškos f-jos'!G217+'5 pr._valstybinės f-jos'!G28+'5 pr._valstybinės f-jos'!G98+'5 pr._valstybinės f-jos'!G124+'6 pr._mokinio krepšelis'!G20+'8 pr._aplinkos apsaugos s. p.'!G22+'8 pr._aplinkos apsaugos s. p.'!G25+'9 pr._įstaigų pajamos'!G26+'9 pr._įstaigų pajamos'!G52+'10 pr._skolintos lėšos'!G24+'10 pr._skolintos lėšos'!G29+'10 pr._skolintos lėšos'!G32+'10 pr._skolintos lėšos'!G35+'10 pr._skolintos lėšos'!G38+'10 pr._skolintos lėšos'!G42+'11 pr._apyvartinės lėšos'!G14+'11 pr._apyvartinės lėšos'!G25+'11 pr._apyvartinės lėšos'!G35+'11 pr._apyvartinės lėšos'!G65+'7 pr._kita dotacija'!G28+'7 pr._kita dotacija'!G78+'7 pr._kita dotacija'!G85+'7 pr._kita dotacija'!G90+'7 pr._kita dotacija'!G185+'7 pr._kita dotacija'!G189+'7 pr._kita dotacija'!G249</f>
        <v>5751.9</v>
      </c>
      <c r="G28" s="11">
        <f t="shared" ref="G28" si="0">H28+J28</f>
        <v>108</v>
      </c>
      <c r="H28" s="11">
        <f>'4 pr._savarankiškos f-jos'!I29+'4 pr._savarankiškos f-jos'!I95+'4 pr._savarankiškos f-jos'!I150+'4 pr._savarankiškos f-jos'!I154+'4 pr._savarankiškos f-jos'!I195+'4 pr._savarankiškos f-jos'!I200+'4 pr._savarankiškos f-jos'!I217+'5 pr._valstybinės f-jos'!I28+'5 pr._valstybinės f-jos'!I98+'5 pr._valstybinės f-jos'!I124+'6 pr._mokinio krepšelis'!I20+'8 pr._aplinkos apsaugos s. p.'!I22+'8 pr._aplinkos apsaugos s. p.'!I25+'9 pr._įstaigų pajamos'!I26+'9 pr._įstaigų pajamos'!I52+'10 pr._skolintos lėšos'!I24+'10 pr._skolintos lėšos'!I29+'10 pr._skolintos lėšos'!I32+'10 pr._skolintos lėšos'!I35+'10 pr._skolintos lėšos'!I38+'10 pr._skolintos lėšos'!I42+'11 pr._apyvartinės lėšos'!I14+'11 pr._apyvartinės lėšos'!I25+'11 pr._apyvartinės lėšos'!I35+'11 pr._apyvartinės lėšos'!I65+'7 pr._kita dotacija'!I28+'7 pr._kita dotacija'!I78+'7 pr._kita dotacija'!I85+'7 pr._kita dotacija'!I90+'7 pr._kita dotacija'!I185+'7 pr._kita dotacija'!I189+'7 pr._kita dotacija'!I249</f>
        <v>52.100000000000009</v>
      </c>
      <c r="I28" s="11">
        <f>'4 pr._savarankiškos f-jos'!J29+'4 pr._savarankiškos f-jos'!J95+'4 pr._savarankiškos f-jos'!J150+'4 pr._savarankiškos f-jos'!J154+'4 pr._savarankiškos f-jos'!J195+'4 pr._savarankiškos f-jos'!J200+'4 pr._savarankiškos f-jos'!J217+'5 pr._valstybinės f-jos'!J28+'5 pr._valstybinės f-jos'!J98+'5 pr._valstybinės f-jos'!J124+'6 pr._mokinio krepšelis'!J20+'8 pr._aplinkos apsaugos s. p.'!J22+'8 pr._aplinkos apsaugos s. p.'!J25+'9 pr._įstaigų pajamos'!J26+'9 pr._įstaigų pajamos'!J52+'10 pr._skolintos lėšos'!J24+'10 pr._skolintos lėšos'!J29+'10 pr._skolintos lėšos'!J32+'10 pr._skolintos lėšos'!J35+'10 pr._skolintos lėšos'!J38+'10 pr._skolintos lėšos'!J42+'11 pr._apyvartinės lėšos'!J14+'11 pr._apyvartinės lėšos'!J25+'11 pr._apyvartinės lėšos'!J35+'11 pr._apyvartinės lėšos'!J65+'7 pr._kita dotacija'!J28+'7 pr._kita dotacija'!J78+'7 pr._kita dotacija'!J85+'7 pr._kita dotacija'!J90+'7 pr._kita dotacija'!J185+'7 pr._kita dotacija'!J189+'7 pr._kita dotacija'!J249</f>
        <v>0.79999999999999993</v>
      </c>
      <c r="J28" s="11">
        <f>'4 pr._savarankiškos f-jos'!K29+'4 pr._savarankiškos f-jos'!K95+'4 pr._savarankiškos f-jos'!K150+'4 pr._savarankiškos f-jos'!K154+'4 pr._savarankiškos f-jos'!K195+'4 pr._savarankiškos f-jos'!K200+'4 pr._savarankiškos f-jos'!K217+'5 pr._valstybinės f-jos'!K28+'5 pr._valstybinės f-jos'!K98+'5 pr._valstybinės f-jos'!K124+'6 pr._mokinio krepšelis'!K20+'8 pr._aplinkos apsaugos s. p.'!K22+'8 pr._aplinkos apsaugos s. p.'!K25+'9 pr._įstaigų pajamos'!K26+'9 pr._įstaigų pajamos'!K52+'10 pr._skolintos lėšos'!K24+'10 pr._skolintos lėšos'!K29+'10 pr._skolintos lėšos'!K32+'10 pr._skolintos lėšos'!K35+'10 pr._skolintos lėšos'!K38+'10 pr._skolintos lėšos'!K42+'11 pr._apyvartinės lėšos'!K14+'11 pr._apyvartinės lėšos'!K25+'11 pr._apyvartinės lėšos'!K35+'11 pr._apyvartinės lėšos'!K65+'7 pr._kita dotacija'!K28+'7 pr._kita dotacija'!K78+'7 pr._kita dotacija'!K85+'7 pr._kita dotacija'!K90+'7 pr._kita dotacija'!K185+'7 pr._kita dotacija'!K189+'7 pr._kita dotacija'!K249</f>
        <v>55.9</v>
      </c>
      <c r="K28" s="95">
        <f t="shared" ref="K28" si="1">L28+N28</f>
        <v>17841.799999999996</v>
      </c>
      <c r="L28" s="95">
        <f>'4 pr._savarankiškos f-jos'!M29+'4 pr._savarankiškos f-jos'!M95+'4 pr._savarankiškos f-jos'!M150+'4 pr._savarankiškos f-jos'!M154+'4 pr._savarankiškos f-jos'!M195+'4 pr._savarankiškos f-jos'!M200+'4 pr._savarankiškos f-jos'!M217+'5 pr._valstybinės f-jos'!M28+'5 pr._valstybinės f-jos'!M98+'5 pr._valstybinės f-jos'!M124+'6 pr._mokinio krepšelis'!M20+'8 pr._aplinkos apsaugos s. p.'!M22+'8 pr._aplinkos apsaugos s. p.'!M25+'9 pr._įstaigų pajamos'!M26+'9 pr._įstaigų pajamos'!M52+'10 pr._skolintos lėšos'!M24+'10 pr._skolintos lėšos'!M29+'10 pr._skolintos lėšos'!M32+'10 pr._skolintos lėšos'!M35+'10 pr._skolintos lėšos'!M38+'10 pr._skolintos lėšos'!M42+'11 pr._apyvartinės lėšos'!M14+'11 pr._apyvartinės lėšos'!M25+'11 pr._apyvartinės lėšos'!M35+'11 pr._apyvartinės lėšos'!M65+'7 pr._kita dotacija'!M28+'7 pr._kita dotacija'!M78+'7 pr._kita dotacija'!M85+'7 pr._kita dotacija'!M90+'7 pr._kita dotacija'!M185+'7 pr._kita dotacija'!M189+'7 pr._kita dotacija'!M249</f>
        <v>12033.999999999998</v>
      </c>
      <c r="M28" s="95">
        <f>'4 pr._savarankiškos f-jos'!N29+'4 pr._savarankiškos f-jos'!N95+'4 pr._savarankiškos f-jos'!N150+'4 pr._savarankiškos f-jos'!N154+'4 pr._savarankiškos f-jos'!N195+'4 pr._savarankiškos f-jos'!N200+'4 pr._savarankiškos f-jos'!N217+'5 pr._valstybinės f-jos'!N28+'5 pr._valstybinės f-jos'!N98+'5 pr._valstybinės f-jos'!N124+'6 pr._mokinio krepšelis'!N20+'8 pr._aplinkos apsaugos s. p.'!N22+'8 pr._aplinkos apsaugos s. p.'!N25+'9 pr._įstaigų pajamos'!N26+'9 pr._įstaigų pajamos'!N52+'10 pr._skolintos lėšos'!N24+'10 pr._skolintos lėšos'!N29+'10 pr._skolintos lėšos'!N32+'10 pr._skolintos lėšos'!N35+'10 pr._skolintos lėšos'!N38+'10 pr._skolintos lėšos'!N42+'11 pr._apyvartinės lėšos'!N14+'11 pr._apyvartinės lėšos'!N25+'11 pr._apyvartinės lėšos'!N35+'11 pr._apyvartinės lėšos'!N65+'7 pr._kita dotacija'!N28+'7 pr._kita dotacija'!N78+'7 pr._kita dotacija'!N85+'7 pr._kita dotacija'!N90+'7 pr._kita dotacija'!N185+'7 pr._kita dotacija'!N189+'7 pr._kita dotacija'!N249</f>
        <v>2167.6</v>
      </c>
      <c r="N28" s="95">
        <f>'4 pr._savarankiškos f-jos'!O29+'4 pr._savarankiškos f-jos'!O95+'4 pr._savarankiškos f-jos'!O150+'4 pr._savarankiškos f-jos'!O154+'4 pr._savarankiškos f-jos'!O195+'4 pr._savarankiškos f-jos'!O200+'4 pr._savarankiškos f-jos'!O217+'5 pr._valstybinės f-jos'!O28+'5 pr._valstybinės f-jos'!O98+'5 pr._valstybinės f-jos'!O124+'6 pr._mokinio krepšelis'!O20+'8 pr._aplinkos apsaugos s. p.'!O22+'8 pr._aplinkos apsaugos s. p.'!O25+'9 pr._įstaigų pajamos'!O26+'9 pr._įstaigų pajamos'!O52+'10 pr._skolintos lėšos'!O24+'10 pr._skolintos lėšos'!O29+'10 pr._skolintos lėšos'!O32+'10 pr._skolintos lėšos'!O35+'10 pr._skolintos lėšos'!O38+'10 pr._skolintos lėšos'!O42+'11 pr._apyvartinės lėšos'!O14+'11 pr._apyvartinės lėšos'!O25+'11 pr._apyvartinės lėšos'!O35+'11 pr._apyvartinės lėšos'!O65+'7 pr._kita dotacija'!O28+'7 pr._kita dotacija'!O78+'7 pr._kita dotacija'!O85+'7 pr._kita dotacija'!O90+'7 pr._kita dotacija'!O185+'7 pr._kita dotacija'!O189+'7 pr._kita dotacija'!O249</f>
        <v>5807.7999999999993</v>
      </c>
    </row>
    <row r="29" spans="1:14" ht="15" customHeight="1" x14ac:dyDescent="0.25">
      <c r="A29" s="6" t="s">
        <v>73</v>
      </c>
      <c r="B29" s="18" t="s">
        <v>7</v>
      </c>
      <c r="C29" s="17">
        <f t="shared" ref="C29:C39" si="2">D29+F29</f>
        <v>148.39999999999998</v>
      </c>
      <c r="D29" s="17">
        <f>'4 pr._savarankiškos f-jos'!E34+'4 pr._savarankiškos f-jos'!E103+'4 pr._savarankiškos f-jos'!E201+'5 pr._valstybinės f-jos'!E46+'5 pr._valstybinės f-jos'!E100+'7 pr._kita dotacija'!E32+'7 pr._kita dotacija'!E193+'9 pr._įstaigų pajamos'!E27+'9 pr._įstaigų pajamos'!E39++'9 pr._įstaigų pajamos'!E93</f>
        <v>148.39999999999998</v>
      </c>
      <c r="E29" s="17">
        <f>'4 pr._savarankiškos f-jos'!F34+'4 pr._savarankiškos f-jos'!F103+'4 pr._savarankiškos f-jos'!F201+'5 pr._valstybinės f-jos'!F46+'5 pr._valstybinės f-jos'!F100+'7 pr._kita dotacija'!F32+'7 pr._kita dotacija'!F193+'9 pr._įstaigų pajamos'!F27+'9 pr._įstaigų pajamos'!F39++'9 pr._įstaigų pajamos'!F93</f>
        <v>83.100000000000009</v>
      </c>
      <c r="F29" s="17">
        <f>'4 pr._savarankiškos f-jos'!G34+'4 pr._savarankiškos f-jos'!G103+'4 pr._savarankiškos f-jos'!G201+'5 pr._valstybinės f-jos'!G46+'5 pr._valstybinės f-jos'!G100+'7 pr._kita dotacija'!G32+'7 pr._kita dotacija'!G193+'9 pr._įstaigų pajamos'!G27+'9 pr._įstaigų pajamos'!G39++'9 pr._įstaigų pajamos'!G93</f>
        <v>0</v>
      </c>
      <c r="G29" s="11">
        <f t="shared" ref="G29:G39" si="3">H29+J29</f>
        <v>0.1</v>
      </c>
      <c r="H29" s="11">
        <f>'4 pr._savarankiškos f-jos'!I34+'4 pr._savarankiškos f-jos'!I103+'4 pr._savarankiškos f-jos'!I201+'5 pr._valstybinės f-jos'!I46+'5 pr._valstybinės f-jos'!I100+'7 pr._kita dotacija'!I32+'7 pr._kita dotacija'!I193+'9 pr._įstaigų pajamos'!I27+'9 pr._įstaigų pajamos'!I39++'9 pr._įstaigų pajamos'!I93</f>
        <v>0.1</v>
      </c>
      <c r="I29" s="11">
        <f>'4 pr._savarankiškos f-jos'!J34+'4 pr._savarankiškos f-jos'!J103+'4 pr._savarankiškos f-jos'!J201+'5 pr._valstybinės f-jos'!J46+'5 pr._valstybinės f-jos'!J100+'7 pr._kita dotacija'!J32+'7 pr._kita dotacija'!J193+'9 pr._įstaigų pajamos'!J27+'9 pr._įstaigų pajamos'!J39++'9 pr._įstaigų pajamos'!J93</f>
        <v>0</v>
      </c>
      <c r="J29" s="11">
        <f>'4 pr._savarankiškos f-jos'!K34+'4 pr._savarankiškos f-jos'!K103+'4 pr._savarankiškos f-jos'!K201+'5 pr._valstybinės f-jos'!K46+'5 pr._valstybinės f-jos'!K100+'7 pr._kita dotacija'!K32+'7 pr._kita dotacija'!K193+'9 pr._įstaigų pajamos'!K27+'9 pr._įstaigų pajamos'!K39++'9 pr._įstaigų pajamos'!K93</f>
        <v>0</v>
      </c>
      <c r="K29" s="95">
        <f t="shared" ref="K29:K39" si="4">L29+N29</f>
        <v>148.49999999999997</v>
      </c>
      <c r="L29" s="95">
        <f>'4 pr._savarankiškos f-jos'!M34+'4 pr._savarankiškos f-jos'!M103+'4 pr._savarankiškos f-jos'!M201+'5 pr._valstybinės f-jos'!M46+'5 pr._valstybinės f-jos'!M100+'7 pr._kita dotacija'!M32+'7 pr._kita dotacija'!M193+'9 pr._įstaigų pajamos'!M27+'9 pr._įstaigų pajamos'!M39++'9 pr._įstaigų pajamos'!M93</f>
        <v>148.49999999999997</v>
      </c>
      <c r="M29" s="95">
        <f>'4 pr._savarankiškos f-jos'!N34+'4 pr._savarankiškos f-jos'!N103+'4 pr._savarankiškos f-jos'!N201+'5 pr._valstybinės f-jos'!N46+'5 pr._valstybinės f-jos'!N100+'7 pr._kita dotacija'!N32+'7 pr._kita dotacija'!N193+'9 pr._įstaigų pajamos'!N27+'9 pr._įstaigų pajamos'!N39++'9 pr._įstaigų pajamos'!N93</f>
        <v>83.100000000000009</v>
      </c>
      <c r="N29" s="95">
        <f>'4 pr._savarankiškos f-jos'!O34+'4 pr._savarankiškos f-jos'!O103+'4 pr._savarankiškos f-jos'!O201+'5 pr._valstybinės f-jos'!O46+'5 pr._valstybinės f-jos'!O100+'7 pr._kita dotacija'!O32+'7 pr._kita dotacija'!O193+'9 pr._įstaigų pajamos'!O27+'9 pr._įstaigų pajamos'!O39++'9 pr._įstaigų pajamos'!O93</f>
        <v>0</v>
      </c>
    </row>
    <row r="30" spans="1:14" ht="15" customHeight="1" x14ac:dyDescent="0.25">
      <c r="A30" s="6" t="s">
        <v>74</v>
      </c>
      <c r="B30" s="18" t="s">
        <v>10</v>
      </c>
      <c r="C30" s="17">
        <f t="shared" si="2"/>
        <v>160.1</v>
      </c>
      <c r="D30" s="17">
        <f>'4 pr._savarankiškos f-jos'!E40+'4 pr._savarankiškos f-jos'!E107+'4 pr._savarankiškos f-jos'!E202+'5 pr._valstybinės f-jos'!E50+'5 pr._valstybinės f-jos'!E102+'7 pr._kita dotacija'!E197+'7 pr._kita dotacija'!E36+'9 pr._įstaigų pajamos'!E28+'9 pr._įstaigų pajamos'!E40+'9 pr._įstaigų pajamos'!E94</f>
        <v>137.79999999999998</v>
      </c>
      <c r="E30" s="17">
        <f>'4 pr._savarankiškos f-jos'!F40+'4 pr._savarankiškos f-jos'!F107+'4 pr._savarankiškos f-jos'!F202+'5 pr._valstybinės f-jos'!F50+'5 pr._valstybinės f-jos'!F102+'7 pr._kita dotacija'!F197+'7 pr._kita dotacija'!F36+'9 pr._įstaigų pajamos'!F28+'9 pr._įstaigų pajamos'!F40+'9 pr._įstaigų pajamos'!F94</f>
        <v>82.1</v>
      </c>
      <c r="F30" s="17">
        <f>'4 pr._savarankiškos f-jos'!G40+'4 pr._savarankiškos f-jos'!G107+'4 pr._savarankiškos f-jos'!G202+'5 pr._valstybinės f-jos'!G50+'5 pr._valstybinės f-jos'!G102+'7 pr._kita dotacija'!G197+'7 pr._kita dotacija'!G36+'9 pr._įstaigų pajamos'!G28+'9 pr._įstaigų pajamos'!G40+'9 pr._įstaigų pajamos'!G94</f>
        <v>22.3</v>
      </c>
      <c r="G30" s="11">
        <f t="shared" si="3"/>
        <v>-0.4</v>
      </c>
      <c r="H30" s="11">
        <f>'4 pr._savarankiškos f-jos'!I40+'4 pr._savarankiškos f-jos'!I107+'4 pr._savarankiškos f-jos'!I202+'5 pr._valstybinės f-jos'!I50+'5 pr._valstybinės f-jos'!I102+'7 pr._kita dotacija'!I197+'7 pr._kita dotacija'!I36+'9 pr._įstaigų pajamos'!I28+'9 pr._įstaigų pajamos'!I40+'9 pr._įstaigų pajamos'!I94</f>
        <v>-0.4</v>
      </c>
      <c r="I30" s="11">
        <f>'4 pr._savarankiškos f-jos'!J40+'4 pr._savarankiškos f-jos'!J107+'4 pr._savarankiškos f-jos'!J202+'5 pr._valstybinės f-jos'!J50+'5 pr._valstybinės f-jos'!J102+'7 pr._kita dotacija'!J197+'7 pr._kita dotacija'!J36+'9 pr._įstaigų pajamos'!J28+'9 pr._įstaigų pajamos'!J40+'9 pr._įstaigų pajamos'!J94</f>
        <v>-0.3000000000000001</v>
      </c>
      <c r="J30" s="11">
        <f>'4 pr._savarankiškos f-jos'!K40+'4 pr._savarankiškos f-jos'!K107+'4 pr._savarankiškos f-jos'!K202+'5 pr._valstybinės f-jos'!K50+'5 pr._valstybinės f-jos'!K102+'7 pr._kita dotacija'!K197+'7 pr._kita dotacija'!K36+'9 pr._įstaigų pajamos'!K28+'9 pr._įstaigų pajamos'!K40+'9 pr._įstaigų pajamos'!K94</f>
        <v>0</v>
      </c>
      <c r="K30" s="95">
        <f t="shared" si="4"/>
        <v>159.70000000000002</v>
      </c>
      <c r="L30" s="95">
        <f>'4 pr._savarankiškos f-jos'!M40+'4 pr._savarankiškos f-jos'!M107+'4 pr._savarankiškos f-jos'!M202+'5 pr._valstybinės f-jos'!M50+'5 pr._valstybinės f-jos'!M102+'7 pr._kita dotacija'!M197+'7 pr._kita dotacija'!M36+'9 pr._įstaigų pajamos'!M28+'9 pr._įstaigų pajamos'!M40+'9 pr._įstaigų pajamos'!M94</f>
        <v>137.4</v>
      </c>
      <c r="M30" s="95">
        <f>'4 pr._savarankiškos f-jos'!N40+'4 pr._savarankiškos f-jos'!N107+'4 pr._savarankiškos f-jos'!N202+'5 pr._valstybinės f-jos'!N50+'5 pr._valstybinės f-jos'!N102+'7 pr._kita dotacija'!N197+'7 pr._kita dotacija'!N36+'9 pr._įstaigų pajamos'!N28+'9 pr._įstaigų pajamos'!N40+'9 pr._įstaigų pajamos'!N94</f>
        <v>81.8</v>
      </c>
      <c r="N30" s="95">
        <f>'4 pr._savarankiškos f-jos'!O40+'4 pr._savarankiškos f-jos'!O107+'4 pr._savarankiškos f-jos'!O202+'5 pr._valstybinės f-jos'!O50+'5 pr._valstybinės f-jos'!O102+'7 pr._kita dotacija'!O197+'7 pr._kita dotacija'!O36+'9 pr._įstaigų pajamos'!O28+'9 pr._įstaigų pajamos'!O40+'9 pr._įstaigų pajamos'!O94</f>
        <v>22.3</v>
      </c>
    </row>
    <row r="31" spans="1:14" ht="15" customHeight="1" x14ac:dyDescent="0.25">
      <c r="A31" s="6" t="s">
        <v>75</v>
      </c>
      <c r="B31" s="18" t="s">
        <v>11</v>
      </c>
      <c r="C31" s="17">
        <f t="shared" si="2"/>
        <v>267.60000000000002</v>
      </c>
      <c r="D31" s="17">
        <f>'4 pr._savarankiškos f-jos'!E45+'4 pr._savarankiškos f-jos'!E111+'4 pr._savarankiškos f-jos'!E203+'5 pr._valstybinės f-jos'!E54+'5 pr._valstybinės f-jos'!E104+'7 pr._kita dotacija'!E40+'7 pr._kita dotacija'!E201+'9 pr._įstaigų pajamos'!E29+'9 pr._įstaigų pajamos'!E41+'9 pr._įstaigų pajamos'!E95</f>
        <v>263.3</v>
      </c>
      <c r="E31" s="17">
        <f>'4 pr._savarankiškos f-jos'!F45+'4 pr._savarankiškos f-jos'!F111+'4 pr._savarankiškos f-jos'!F203+'5 pr._valstybinės f-jos'!F54+'5 pr._valstybinės f-jos'!F104+'7 pr._kita dotacija'!F40+'7 pr._kita dotacija'!F201+'9 pr._įstaigų pajamos'!F29+'9 pr._įstaigų pajamos'!F41+'9 pr._įstaigų pajamos'!F95</f>
        <v>148.69999999999999</v>
      </c>
      <c r="F31" s="17">
        <f>'4 pr._savarankiškos f-jos'!G45+'4 pr._savarankiškos f-jos'!G111+'4 pr._savarankiškos f-jos'!G203+'5 pr._valstybinės f-jos'!G54+'5 pr._valstybinės f-jos'!G104+'7 pr._kita dotacija'!G40+'7 pr._kita dotacija'!G201+'9 pr._įstaigų pajamos'!G29+'9 pr._įstaigų pajamos'!G41+'9 pr._įstaigų pajamos'!G95</f>
        <v>4.3</v>
      </c>
      <c r="G31" s="11">
        <f t="shared" si="3"/>
        <v>-5.4</v>
      </c>
      <c r="H31" s="11">
        <f>'4 pr._savarankiškos f-jos'!I45+'4 pr._savarankiškos f-jos'!I111+'4 pr._savarankiškos f-jos'!I203+'5 pr._valstybinės f-jos'!I54+'5 pr._valstybinės f-jos'!I104+'7 pr._kita dotacija'!I40+'7 pr._kita dotacija'!I201+'9 pr._įstaigų pajamos'!I29+'9 pr._įstaigų pajamos'!I41+'9 pr._įstaigų pajamos'!I95</f>
        <v>-6.9</v>
      </c>
      <c r="I31" s="11">
        <f>'4 pr._savarankiškos f-jos'!J45+'4 pr._savarankiškos f-jos'!J111+'4 pr._savarankiškos f-jos'!J203+'5 pr._valstybinės f-jos'!J54+'5 pr._valstybinės f-jos'!J104+'7 pr._kita dotacija'!J40+'7 pr._kita dotacija'!J201+'9 pr._įstaigų pajamos'!J29+'9 pr._įstaigų pajamos'!J41+'9 pr._įstaigų pajamos'!J95</f>
        <v>0.29999999999999993</v>
      </c>
      <c r="J31" s="11">
        <f>'4 pr._savarankiškos f-jos'!K45+'4 pr._savarankiškos f-jos'!K111+'4 pr._savarankiškos f-jos'!K203+'5 pr._valstybinės f-jos'!K54+'5 pr._valstybinės f-jos'!K104+'7 pr._kita dotacija'!K40+'7 pr._kita dotacija'!K201+'9 pr._įstaigų pajamos'!K29+'9 pr._įstaigų pajamos'!K41+'9 pr._įstaigų pajamos'!K95</f>
        <v>1.5</v>
      </c>
      <c r="K31" s="95">
        <f t="shared" si="4"/>
        <v>262.20000000000005</v>
      </c>
      <c r="L31" s="95">
        <f>'4 pr._savarankiškos f-jos'!M45+'4 pr._savarankiškos f-jos'!M111+'4 pr._savarankiškos f-jos'!M203+'5 pr._valstybinės f-jos'!M54+'5 pr._valstybinės f-jos'!M104+'7 pr._kita dotacija'!M40+'7 pr._kita dotacija'!M201+'9 pr._įstaigų pajamos'!M29+'9 pr._įstaigų pajamos'!M41+'9 pr._įstaigų pajamos'!M95</f>
        <v>256.40000000000003</v>
      </c>
      <c r="M31" s="95">
        <f>'4 pr._savarankiškos f-jos'!N45+'4 pr._savarankiškos f-jos'!N111+'4 pr._savarankiškos f-jos'!N203+'5 pr._valstybinės f-jos'!N54+'5 pr._valstybinės f-jos'!N104+'7 pr._kita dotacija'!N40+'7 pr._kita dotacija'!N201+'9 pr._įstaigų pajamos'!N29+'9 pr._įstaigų pajamos'!N41+'9 pr._įstaigų pajamos'!N95</f>
        <v>149</v>
      </c>
      <c r="N31" s="95">
        <f>'4 pr._savarankiškos f-jos'!O45+'4 pr._savarankiškos f-jos'!O111+'4 pr._savarankiškos f-jos'!O203+'5 pr._valstybinės f-jos'!O54+'5 pr._valstybinės f-jos'!O104+'7 pr._kita dotacija'!O40+'7 pr._kita dotacija'!O201+'9 pr._įstaigų pajamos'!O29+'9 pr._įstaigų pajamos'!O41+'9 pr._įstaigų pajamos'!O95</f>
        <v>5.8</v>
      </c>
    </row>
    <row r="32" spans="1:14" ht="15" customHeight="1" x14ac:dyDescent="0.25">
      <c r="A32" s="6" t="s">
        <v>76</v>
      </c>
      <c r="B32" s="18" t="s">
        <v>12</v>
      </c>
      <c r="C32" s="17">
        <f t="shared" si="2"/>
        <v>175.69999999999996</v>
      </c>
      <c r="D32" s="17">
        <f>'4 pr._savarankiškos f-jos'!E51+'4 pr._savarankiškos f-jos'!E115+'5 pr._valstybinės f-jos'!E58+'5 pr._valstybinės f-jos'!E106+'7 pr._kita dotacija'!E44+'9 pr._įstaigų pajamos'!E30+'9 pr._įstaigų pajamos'!E42</f>
        <v>157.59999999999997</v>
      </c>
      <c r="E32" s="17">
        <f>'4 pr._savarankiškos f-jos'!F51+'4 pr._savarankiškos f-jos'!F115+'5 pr._valstybinės f-jos'!F58+'5 pr._valstybinės f-jos'!F106+'7 pr._kita dotacija'!F44+'9 pr._įstaigų pajamos'!F30+'9 pr._įstaigų pajamos'!F42</f>
        <v>90.8</v>
      </c>
      <c r="F32" s="17">
        <f>'4 pr._savarankiškos f-jos'!G51+'4 pr._savarankiškos f-jos'!G115+'5 pr._valstybinės f-jos'!G58+'5 pr._valstybinės f-jos'!G106+'7 pr._kita dotacija'!G44+'9 pr._įstaigų pajamos'!G30+'9 pr._įstaigų pajamos'!G42</f>
        <v>18.100000000000001</v>
      </c>
      <c r="G32" s="11">
        <f t="shared" si="3"/>
        <v>-9.9999999999999867E-2</v>
      </c>
      <c r="H32" s="11">
        <f>'4 pr._savarankiškos f-jos'!I51+'4 pr._savarankiškos f-jos'!I115+'5 pr._valstybinės f-jos'!I58+'5 pr._valstybinės f-jos'!I106+'7 pr._kita dotacija'!I44+'9 pr._įstaigų pajamos'!I30+'9 pr._įstaigų pajamos'!I42</f>
        <v>-1.2</v>
      </c>
      <c r="I32" s="11">
        <f>'4 pr._savarankiškos f-jos'!J51+'4 pr._savarankiškos f-jos'!J115+'5 pr._valstybinės f-jos'!J58+'5 pr._valstybinės f-jos'!J106+'7 pr._kita dotacija'!J44+'9 pr._įstaigų pajamos'!J30+'9 pr._įstaigų pajamos'!J42</f>
        <v>-1.5999999999999999</v>
      </c>
      <c r="J32" s="11">
        <f>'4 pr._savarankiškos f-jos'!K51+'4 pr._savarankiškos f-jos'!K115+'5 pr._valstybinės f-jos'!K58+'5 pr._valstybinės f-jos'!K106+'7 pr._kita dotacija'!K44+'9 pr._įstaigų pajamos'!K30+'9 pr._įstaigų pajamos'!K42</f>
        <v>1.1000000000000001</v>
      </c>
      <c r="K32" s="95">
        <f t="shared" si="4"/>
        <v>175.59999999999997</v>
      </c>
      <c r="L32" s="95">
        <f>'4 pr._savarankiškos f-jos'!M51+'4 pr._savarankiškos f-jos'!M115+'5 pr._valstybinės f-jos'!M58+'5 pr._valstybinės f-jos'!M106+'7 pr._kita dotacija'!M44+'9 pr._įstaigų pajamos'!M30+'9 pr._įstaigų pajamos'!M42</f>
        <v>156.39999999999998</v>
      </c>
      <c r="M32" s="95">
        <f>'4 pr._savarankiškos f-jos'!N51+'4 pr._savarankiškos f-jos'!N115+'5 pr._valstybinės f-jos'!N58+'5 pr._valstybinės f-jos'!N106+'7 pr._kita dotacija'!N44+'9 pr._įstaigų pajamos'!N30+'9 pr._įstaigų pajamos'!N42</f>
        <v>89.2</v>
      </c>
      <c r="N32" s="95">
        <f>'4 pr._savarankiškos f-jos'!O51+'4 pr._savarankiškos f-jos'!O115+'5 pr._valstybinės f-jos'!O58+'5 pr._valstybinės f-jos'!O106+'7 pr._kita dotacija'!O44+'9 pr._įstaigų pajamos'!O30+'9 pr._įstaigų pajamos'!O42</f>
        <v>19.200000000000003</v>
      </c>
    </row>
    <row r="33" spans="1:14" ht="15" customHeight="1" x14ac:dyDescent="0.25">
      <c r="A33" s="6" t="s">
        <v>77</v>
      </c>
      <c r="B33" s="18" t="s">
        <v>13</v>
      </c>
      <c r="C33" s="17">
        <f t="shared" si="2"/>
        <v>115.60000000000001</v>
      </c>
      <c r="D33" s="17">
        <f>'4 pr._savarankiškos f-jos'!E56+'4 pr._savarankiškos f-jos'!E119+'5 pr._valstybinės f-jos'!E62+'5 pr._valstybinės f-jos'!E108+'7 pr._kita dotacija'!E48+'9 pr._įstaigų pajamos'!E43+'9 pr._įstaigų pajamos'!E31</f>
        <v>115.60000000000001</v>
      </c>
      <c r="E33" s="17">
        <f>'4 pr._savarankiškos f-jos'!F56+'4 pr._savarankiškos f-jos'!F119+'5 pr._valstybinės f-jos'!F62+'5 pr._valstybinės f-jos'!F108+'7 pr._kita dotacija'!F48+'9 pr._įstaigų pajamos'!F43+'9 pr._įstaigų pajamos'!F31</f>
        <v>68.399999999999991</v>
      </c>
      <c r="F33" s="17">
        <f>'4 pr._savarankiškos f-jos'!G56+'4 pr._savarankiškos f-jos'!G119+'5 pr._valstybinės f-jos'!G62+'5 pr._valstybinės f-jos'!G108+'7 pr._kita dotacija'!G48+'9 pr._įstaigų pajamos'!G43+'9 pr._įstaigų pajamos'!G31</f>
        <v>0</v>
      </c>
      <c r="G33" s="11">
        <f>H33+J33</f>
        <v>-0.2</v>
      </c>
      <c r="H33" s="11">
        <f>'4 pr._savarankiškos f-jos'!I56+'4 pr._savarankiškos f-jos'!I119+'5 pr._valstybinės f-jos'!I62+'5 pr._valstybinės f-jos'!I108+'7 pr._kita dotacija'!I48+'9 pr._įstaigų pajamos'!I43+'9 pr._įstaigų pajamos'!I31</f>
        <v>-0.2</v>
      </c>
      <c r="I33" s="11">
        <f>'4 pr._savarankiškos f-jos'!J56+'4 pr._savarankiškos f-jos'!J119+'5 pr._valstybinės f-jos'!J62+'5 pr._valstybinės f-jos'!J108+'7 pr._kita dotacija'!J48+'9 pr._įstaigų pajamos'!J43+'9 pr._įstaigų pajamos'!J31</f>
        <v>0</v>
      </c>
      <c r="J33" s="11">
        <f>'4 pr._savarankiškos f-jos'!K56+'4 pr._savarankiškos f-jos'!K119+'5 pr._valstybinės f-jos'!K62+'5 pr._valstybinės f-jos'!K108+'7 pr._kita dotacija'!K48+'9 pr._įstaigų pajamos'!K43+'9 pr._įstaigų pajamos'!K31</f>
        <v>0</v>
      </c>
      <c r="K33" s="95">
        <f t="shared" si="4"/>
        <v>115.4</v>
      </c>
      <c r="L33" s="95">
        <f>'4 pr._savarankiškos f-jos'!M56+'4 pr._savarankiškos f-jos'!M119+'5 pr._valstybinės f-jos'!M62+'5 pr._valstybinės f-jos'!M108+'7 pr._kita dotacija'!M48+'9 pr._įstaigų pajamos'!M43+'9 pr._įstaigų pajamos'!M31</f>
        <v>115.4</v>
      </c>
      <c r="M33" s="95">
        <f>'4 pr._savarankiškos f-jos'!N56+'4 pr._savarankiškos f-jos'!N119+'5 pr._valstybinės f-jos'!N62+'5 pr._valstybinės f-jos'!N108+'7 pr._kita dotacija'!N48+'9 pr._įstaigų pajamos'!N43+'9 pr._įstaigų pajamos'!N31</f>
        <v>68.399999999999991</v>
      </c>
      <c r="N33" s="95">
        <f>'4 pr._savarankiškos f-jos'!O56+'4 pr._savarankiškos f-jos'!O119+'5 pr._valstybinės f-jos'!O62+'5 pr._valstybinės f-jos'!O108+'7 pr._kita dotacija'!O48+'9 pr._įstaigų pajamos'!O43+'9 pr._įstaigų pajamos'!O31</f>
        <v>0</v>
      </c>
    </row>
    <row r="34" spans="1:14" ht="15" customHeight="1" x14ac:dyDescent="0.25">
      <c r="A34" s="6" t="s">
        <v>78</v>
      </c>
      <c r="B34" s="13" t="s">
        <v>14</v>
      </c>
      <c r="C34" s="17">
        <f t="shared" si="2"/>
        <v>130.29999999999998</v>
      </c>
      <c r="D34" s="17">
        <f>'4 pr._savarankiškos f-jos'!E61+'4 pr._savarankiškos f-jos'!E123+'5 pr._valstybinės f-jos'!E66+'5 pr._valstybinės f-jos'!E110+'7 pr._kita dotacija'!E52+'9 pr._įstaigų pajamos'!E32+'9 pr._įstaigų pajamos'!E44</f>
        <v>128.79999999999998</v>
      </c>
      <c r="E34" s="17">
        <f>'4 pr._savarankiškos f-jos'!F61+'4 pr._savarankiškos f-jos'!F123+'5 pr._valstybinės f-jos'!F66+'5 pr._valstybinės f-jos'!F110+'7 pr._kita dotacija'!F52+'9 pr._įstaigų pajamos'!F32+'9 pr._įstaigų pajamos'!F44</f>
        <v>68.5</v>
      </c>
      <c r="F34" s="17">
        <f>'4 pr._savarankiškos f-jos'!G61+'4 pr._savarankiškos f-jos'!G123+'5 pr._valstybinės f-jos'!G66+'5 pr._valstybinės f-jos'!G110+'7 pr._kita dotacija'!G52+'9 pr._įstaigų pajamos'!G32+'9 pr._įstaigų pajamos'!G44</f>
        <v>1.5</v>
      </c>
      <c r="G34" s="11">
        <f t="shared" si="3"/>
        <v>9.9999999999999978E-2</v>
      </c>
      <c r="H34" s="11">
        <f>'4 pr._savarankiškos f-jos'!I61+'4 pr._savarankiškos f-jos'!I123+'5 pr._valstybinės f-jos'!I66+'5 pr._valstybinės f-jos'!I110+'7 pr._kita dotacija'!I52+'9 pr._įstaigų pajamos'!I32+'9 pr._įstaigų pajamos'!I44</f>
        <v>9.9999999999999978E-2</v>
      </c>
      <c r="I34" s="11">
        <f>'4 pr._savarankiškos f-jos'!J61+'4 pr._savarankiškos f-jos'!J123+'5 pr._valstybinės f-jos'!J66+'5 pr._valstybinės f-jos'!J110+'7 pr._kita dotacija'!J52+'9 pr._įstaigų pajamos'!J32+'9 pr._įstaigų pajamos'!J44</f>
        <v>0.1</v>
      </c>
      <c r="J34" s="11">
        <f>'4 pr._savarankiškos f-jos'!K61+'4 pr._savarankiškos f-jos'!K123+'5 pr._valstybinės f-jos'!K66+'5 pr._valstybinės f-jos'!K110+'7 pr._kita dotacija'!K52+'9 pr._įstaigų pajamos'!K32+'9 pr._įstaigų pajamos'!K44</f>
        <v>0</v>
      </c>
      <c r="K34" s="95">
        <f t="shared" si="4"/>
        <v>130.39999999999998</v>
      </c>
      <c r="L34" s="95">
        <f>'4 pr._savarankiškos f-jos'!M61+'4 pr._savarankiškos f-jos'!M123+'5 pr._valstybinės f-jos'!M66+'5 pr._valstybinės f-jos'!M110+'7 pr._kita dotacija'!M52+'9 pr._įstaigų pajamos'!M32+'9 pr._įstaigų pajamos'!M44</f>
        <v>128.89999999999998</v>
      </c>
      <c r="M34" s="95">
        <f>'4 pr._savarankiškos f-jos'!N61+'4 pr._savarankiškos f-jos'!N123+'5 pr._valstybinės f-jos'!N66+'5 pr._valstybinės f-jos'!N110+'7 pr._kita dotacija'!N52+'9 pr._įstaigų pajamos'!N32+'9 pr._įstaigų pajamos'!N44</f>
        <v>68.599999999999994</v>
      </c>
      <c r="N34" s="95">
        <f>'4 pr._savarankiškos f-jos'!O61+'4 pr._savarankiškos f-jos'!O123+'5 pr._valstybinės f-jos'!O66+'5 pr._valstybinės f-jos'!O110+'7 pr._kita dotacija'!O52+'9 pr._įstaigų pajamos'!O32+'9 pr._įstaigų pajamos'!O44</f>
        <v>1.5</v>
      </c>
    </row>
    <row r="35" spans="1:14" ht="15" customHeight="1" x14ac:dyDescent="0.25">
      <c r="A35" s="14" t="s">
        <v>79</v>
      </c>
      <c r="B35" s="13" t="s">
        <v>15</v>
      </c>
      <c r="C35" s="17">
        <f t="shared" si="2"/>
        <v>159.9</v>
      </c>
      <c r="D35" s="17">
        <f>'4 pr._savarankiškos f-jos'!E66+'4 pr._savarankiškos f-jos'!E127++'4 pr._savarankiškos f-jos'!E204+'5 pr._valstybinės f-jos'!E70+'5 pr._valstybinės f-jos'!E112+'7 pr._kita dotacija'!E56+'7 pr._kita dotacija'!E205+'9 pr._įstaigų pajamos'!E33+'9 pr._įstaigų pajamos'!E45+'9 pr._įstaigų pajamos'!E96</f>
        <v>159.1</v>
      </c>
      <c r="E35" s="17">
        <f>'4 pr._savarankiškos f-jos'!F66+'4 pr._savarankiškos f-jos'!F127++'4 pr._savarankiškos f-jos'!F204+'5 pr._valstybinės f-jos'!F70+'5 pr._valstybinės f-jos'!F112+'7 pr._kita dotacija'!F56+'7 pr._kita dotacija'!F205+'9 pr._įstaigų pajamos'!F33+'9 pr._įstaigų pajamos'!F45+'9 pr._įstaigų pajamos'!F96</f>
        <v>94.799999999999983</v>
      </c>
      <c r="F35" s="17">
        <f>'4 pr._savarankiškos f-jos'!G66+'4 pr._savarankiškos f-jos'!G127++'4 pr._savarankiškos f-jos'!G204+'5 pr._valstybinės f-jos'!G70+'5 pr._valstybinės f-jos'!G112+'7 pr._kita dotacija'!G56+'7 pr._kita dotacija'!G205+'9 pr._įstaigų pajamos'!G33+'9 pr._įstaigų pajamos'!G45+'9 pr._įstaigų pajamos'!G96</f>
        <v>0.8</v>
      </c>
      <c r="G35" s="11">
        <f t="shared" si="3"/>
        <v>-0.8</v>
      </c>
      <c r="H35" s="11">
        <f>'4 pr._savarankiškos f-jos'!I66+'4 pr._savarankiškos f-jos'!I127++'4 pr._savarankiškos f-jos'!I204+'5 pr._valstybinės f-jos'!I70+'5 pr._valstybinės f-jos'!I112+'7 pr._kita dotacija'!I56+'7 pr._kita dotacija'!I205+'9 pr._įstaigų pajamos'!I33+'9 pr._įstaigų pajamos'!I45+'9 pr._įstaigų pajamos'!I96</f>
        <v>-0.8</v>
      </c>
      <c r="I35" s="11">
        <f>'4 pr._savarankiškos f-jos'!J66+'4 pr._savarankiškos f-jos'!J127++'4 pr._savarankiškos f-jos'!J204+'5 pr._valstybinės f-jos'!J70+'5 pr._valstybinės f-jos'!J112+'7 pr._kita dotacija'!J56+'7 pr._kita dotacija'!J205+'9 pr._įstaigų pajamos'!J33+'9 pr._įstaigų pajamos'!J45+'9 pr._įstaigų pajamos'!J96</f>
        <v>-1.2999999999999998</v>
      </c>
      <c r="J35" s="11">
        <f>'4 pr._savarankiškos f-jos'!K66+'4 pr._savarankiškos f-jos'!K127++'4 pr._savarankiškos f-jos'!K204+'5 pr._valstybinės f-jos'!K70+'5 pr._valstybinės f-jos'!K112+'7 pr._kita dotacija'!K56+'7 pr._kita dotacija'!K205+'9 pr._įstaigų pajamos'!K33+'9 pr._įstaigų pajamos'!K45+'9 pr._įstaigų pajamos'!K96</f>
        <v>0</v>
      </c>
      <c r="K35" s="95">
        <f t="shared" si="4"/>
        <v>159.10000000000002</v>
      </c>
      <c r="L35" s="95">
        <f>'4 pr._savarankiškos f-jos'!M66+'4 pr._savarankiškos f-jos'!M127++'4 pr._savarankiškos f-jos'!M204+'5 pr._valstybinės f-jos'!M70+'5 pr._valstybinės f-jos'!M112+'7 pr._kita dotacija'!M56+'7 pr._kita dotacija'!M205+'9 pr._įstaigų pajamos'!M33+'9 pr._įstaigų pajamos'!M45+'9 pr._įstaigų pajamos'!M96</f>
        <v>158.30000000000001</v>
      </c>
      <c r="M35" s="95">
        <f>'4 pr._savarankiškos f-jos'!N66+'4 pr._savarankiškos f-jos'!N127++'4 pr._savarankiškos f-jos'!N204+'5 pr._valstybinės f-jos'!N70+'5 pr._valstybinės f-jos'!N112+'7 pr._kita dotacija'!N56+'7 pr._kita dotacija'!N205+'9 pr._įstaigų pajamos'!N33+'9 pr._įstaigų pajamos'!N45+'9 pr._įstaigų pajamos'!N96</f>
        <v>93.499999999999986</v>
      </c>
      <c r="N35" s="95">
        <f>'4 pr._savarankiškos f-jos'!O66+'4 pr._savarankiškos f-jos'!O127++'4 pr._savarankiškos f-jos'!O204+'5 pr._valstybinės f-jos'!O70+'5 pr._valstybinės f-jos'!O112+'7 pr._kita dotacija'!O56+'7 pr._kita dotacija'!O205+'9 pr._įstaigų pajamos'!O33+'9 pr._įstaigų pajamos'!O45+'9 pr._įstaigų pajamos'!O96</f>
        <v>0.8</v>
      </c>
    </row>
    <row r="36" spans="1:14" ht="15" customHeight="1" x14ac:dyDescent="0.25">
      <c r="A36" s="20" t="s">
        <v>80</v>
      </c>
      <c r="B36" s="18" t="s">
        <v>16</v>
      </c>
      <c r="C36" s="17">
        <f t="shared" si="2"/>
        <v>272.39999999999998</v>
      </c>
      <c r="D36" s="17">
        <f>'4 pr._savarankiškos f-jos'!E71+'4 pr._savarankiškos f-jos'!E131+'5 pr._valstybinės f-jos'!E74+'5 pr._valstybinės f-jos'!E114+'7 pr._kita dotacija'!E60+'9 pr._įstaigų pajamos'!E34+'9 pr._įstaigų pajamos'!E46</f>
        <v>266.59999999999997</v>
      </c>
      <c r="E36" s="17">
        <f>'4 pr._savarankiškos f-jos'!F71+'4 pr._savarankiškos f-jos'!F131+'5 pr._valstybinės f-jos'!F74+'5 pr._valstybinės f-jos'!F114+'7 pr._kita dotacija'!F60+'9 pr._įstaigų pajamos'!F34+'9 pr._įstaigų pajamos'!F46</f>
        <v>148.10000000000002</v>
      </c>
      <c r="F36" s="17">
        <f>'4 pr._savarankiškos f-jos'!G71+'4 pr._savarankiškos f-jos'!G131+'5 pr._valstybinės f-jos'!G74+'5 pr._valstybinės f-jos'!G114+'7 pr._kita dotacija'!G60+'9 pr._įstaigų pajamos'!G34+'9 pr._įstaigų pajamos'!G46</f>
        <v>5.8</v>
      </c>
      <c r="G36" s="11">
        <f t="shared" si="3"/>
        <v>0.19999999999999973</v>
      </c>
      <c r="H36" s="11">
        <f>'4 pr._savarankiškos f-jos'!I71+'4 pr._savarankiškos f-jos'!I131+'5 pr._valstybinės f-jos'!I74+'5 pr._valstybinės f-jos'!I114+'7 pr._kita dotacija'!I60+'9 pr._įstaigų pajamos'!I34+'9 pr._įstaigų pajamos'!I46</f>
        <v>-1.2000000000000002</v>
      </c>
      <c r="I36" s="11">
        <f>'4 pr._savarankiškos f-jos'!J71+'4 pr._savarankiškos f-jos'!J131+'5 pr._valstybinės f-jos'!J74+'5 pr._valstybinės f-jos'!J114+'7 pr._kita dotacija'!J60+'9 pr._įstaigų pajamos'!J34+'9 pr._įstaigų pajamos'!J46</f>
        <v>0.8</v>
      </c>
      <c r="J36" s="11">
        <f>'4 pr._savarankiškos f-jos'!K71+'4 pr._savarankiškos f-jos'!K131+'5 pr._valstybinės f-jos'!K74+'5 pr._valstybinės f-jos'!K114+'7 pr._kita dotacija'!K60+'9 pr._įstaigų pajamos'!K34+'9 pr._įstaigų pajamos'!K46</f>
        <v>1.4</v>
      </c>
      <c r="K36" s="95">
        <f t="shared" si="4"/>
        <v>272.60000000000002</v>
      </c>
      <c r="L36" s="95">
        <f>'4 pr._savarankiškos f-jos'!M71+'4 pr._savarankiškos f-jos'!M131+'5 pr._valstybinės f-jos'!M74+'5 pr._valstybinės f-jos'!M114+'7 pr._kita dotacija'!M60+'9 pr._įstaigų pajamos'!M34+'9 pr._įstaigų pajamos'!M46</f>
        <v>265.40000000000003</v>
      </c>
      <c r="M36" s="95">
        <f>'4 pr._savarankiškos f-jos'!N71+'4 pr._savarankiškos f-jos'!N131+'5 pr._valstybinės f-jos'!N74+'5 pr._valstybinės f-jos'!N114+'7 pr._kita dotacija'!N60+'9 pr._įstaigų pajamos'!N34+'9 pr._įstaigų pajamos'!N46</f>
        <v>148.9</v>
      </c>
      <c r="N36" s="95">
        <f>'4 pr._savarankiškos f-jos'!O71+'4 pr._savarankiškos f-jos'!O131+'5 pr._valstybinės f-jos'!O74+'5 pr._valstybinės f-jos'!O114+'7 pr._kita dotacija'!O60+'9 pr._įstaigų pajamos'!O34+'9 pr._įstaigų pajamos'!O46</f>
        <v>7.1999999999999993</v>
      </c>
    </row>
    <row r="37" spans="1:14" ht="15" customHeight="1" x14ac:dyDescent="0.25">
      <c r="A37" s="6" t="s">
        <v>81</v>
      </c>
      <c r="B37" s="18" t="s">
        <v>17</v>
      </c>
      <c r="C37" s="17">
        <f t="shared" si="2"/>
        <v>133.30000000000001</v>
      </c>
      <c r="D37" s="17">
        <f>'4 pr._savarankiškos f-jos'!E77+'4 pr._savarankiškos f-jos'!E135+'5 pr._valstybinės f-jos'!E78+'5 pr._valstybinės f-jos'!E116+'7 pr._kita dotacija'!E64+'9 pr._įstaigų pajamos'!E35+'9 pr._įstaigų pajamos'!E47</f>
        <v>123.3</v>
      </c>
      <c r="E37" s="17">
        <f>'4 pr._savarankiškos f-jos'!F77+'4 pr._savarankiškos f-jos'!F135+'5 pr._valstybinės f-jos'!F78+'5 pr._valstybinės f-jos'!F116+'7 pr._kita dotacija'!F64+'9 pr._įstaigų pajamos'!F35+'9 pr._įstaigų pajamos'!F47</f>
        <v>71.100000000000009</v>
      </c>
      <c r="F37" s="17">
        <f>'4 pr._savarankiškos f-jos'!G77+'4 pr._savarankiškos f-jos'!G135+'5 pr._valstybinės f-jos'!G78+'5 pr._valstybinės f-jos'!G116+'7 pr._kita dotacija'!G64+'9 pr._įstaigų pajamos'!G35+'9 pr._įstaigų pajamos'!G47</f>
        <v>10</v>
      </c>
      <c r="G37" s="11">
        <f t="shared" si="3"/>
        <v>0</v>
      </c>
      <c r="H37" s="11">
        <f>'4 pr._savarankiškos f-jos'!I77+'4 pr._savarankiškos f-jos'!I135+'5 pr._valstybinės f-jos'!I78+'5 pr._valstybinės f-jos'!I116+'7 pr._kita dotacija'!I64+'9 pr._įstaigų pajamos'!I35+'9 pr._įstaigų pajamos'!I47</f>
        <v>0</v>
      </c>
      <c r="I37" s="11">
        <f>'4 pr._savarankiškos f-jos'!J77+'4 pr._savarankiškos f-jos'!J135+'5 pr._valstybinės f-jos'!J78+'5 pr._valstybinės f-jos'!J116+'7 pr._kita dotacija'!J64+'9 pr._įstaigų pajamos'!J35+'9 pr._įstaigų pajamos'!J47</f>
        <v>0</v>
      </c>
      <c r="J37" s="11">
        <f>'4 pr._savarankiškos f-jos'!K77+'4 pr._savarankiškos f-jos'!K135+'5 pr._valstybinės f-jos'!K78+'5 pr._valstybinės f-jos'!K116+'7 pr._kita dotacija'!K64+'9 pr._įstaigų pajamos'!K35+'9 pr._įstaigų pajamos'!K47</f>
        <v>0</v>
      </c>
      <c r="K37" s="95">
        <f t="shared" si="4"/>
        <v>133.30000000000001</v>
      </c>
      <c r="L37" s="95">
        <f>'4 pr._savarankiškos f-jos'!M77+'4 pr._savarankiškos f-jos'!M135+'5 pr._valstybinės f-jos'!M78+'5 pr._valstybinės f-jos'!M116+'7 pr._kita dotacija'!M64+'9 pr._įstaigų pajamos'!M35+'9 pr._įstaigų pajamos'!M47</f>
        <v>123.3</v>
      </c>
      <c r="M37" s="95">
        <f>'4 pr._savarankiškos f-jos'!N77+'4 pr._savarankiškos f-jos'!N135+'5 pr._valstybinės f-jos'!N78+'5 pr._valstybinės f-jos'!N116+'7 pr._kita dotacija'!N64+'9 pr._įstaigų pajamos'!N35+'9 pr._įstaigų pajamos'!N47</f>
        <v>71.100000000000009</v>
      </c>
      <c r="N37" s="95">
        <f>'4 pr._savarankiškos f-jos'!O77+'4 pr._savarankiškos f-jos'!O135+'5 pr._valstybinės f-jos'!O78+'5 pr._valstybinės f-jos'!O116+'7 pr._kita dotacija'!O64+'9 pr._įstaigų pajamos'!O35+'9 pr._įstaigų pajamos'!O47</f>
        <v>10</v>
      </c>
    </row>
    <row r="38" spans="1:14" ht="15" customHeight="1" x14ac:dyDescent="0.25">
      <c r="A38" s="6" t="s">
        <v>82</v>
      </c>
      <c r="B38" s="18" t="s">
        <v>18</v>
      </c>
      <c r="C38" s="17">
        <f t="shared" si="2"/>
        <v>91.6</v>
      </c>
      <c r="D38" s="17">
        <f>'4 pr._savarankiškos f-jos'!E82+'4 pr._savarankiškos f-jos'!E139+'5 pr._valstybinės f-jos'!E82+'5 pr._valstybinės f-jos'!E118+'7 pr._kita dotacija'!E68+'9 pr._įstaigų pajamos'!E36+'9 pr._įstaigų pajamos'!E48+'11 pr._apyvartinės lėšos'!E16</f>
        <v>91.6</v>
      </c>
      <c r="E38" s="17">
        <f>'4 pr._savarankiškos f-jos'!F82+'4 pr._savarankiškos f-jos'!F139+'5 pr._valstybinės f-jos'!F82+'5 pr._valstybinės f-jos'!F118+'7 pr._kita dotacija'!F68+'9 pr._įstaigų pajamos'!F36+'9 pr._įstaigų pajamos'!F48+'11 pr._apyvartinės lėšos'!F16</f>
        <v>55.7</v>
      </c>
      <c r="F38" s="17">
        <f>'4 pr._savarankiškos f-jos'!G82+'4 pr._savarankiškos f-jos'!G139+'5 pr._valstybinės f-jos'!G82+'5 pr._valstybinės f-jos'!G118+'7 pr._kita dotacija'!G68+'9 pr._įstaigų pajamos'!G36+'9 pr._įstaigų pajamos'!G48+'11 pr._apyvartinės lėšos'!G16</f>
        <v>0</v>
      </c>
      <c r="G38" s="11">
        <f t="shared" si="3"/>
        <v>0.2</v>
      </c>
      <c r="H38" s="11">
        <f>'4 pr._savarankiškos f-jos'!I82+'4 pr._savarankiškos f-jos'!I139+'5 pr._valstybinės f-jos'!I82+'5 pr._valstybinės f-jos'!I118+'7 pr._kita dotacija'!I68+'9 pr._įstaigų pajamos'!I36+'9 pr._įstaigų pajamos'!I48+'11 pr._apyvartinės lėšos'!I16</f>
        <v>0.2</v>
      </c>
      <c r="I38" s="11">
        <f>'4 pr._savarankiškos f-jos'!J82+'4 pr._savarankiškos f-jos'!J139+'5 pr._valstybinės f-jos'!J82+'5 pr._valstybinės f-jos'!J118+'7 pr._kita dotacija'!J68+'9 pr._įstaigų pajamos'!J36+'9 pr._įstaigų pajamos'!J48+'11 pr._apyvartinės lėšos'!J16</f>
        <v>0.3</v>
      </c>
      <c r="J38" s="11">
        <f>'4 pr._savarankiškos f-jos'!K82+'4 pr._savarankiškos f-jos'!K139+'5 pr._valstybinės f-jos'!K82+'5 pr._valstybinės f-jos'!K118+'7 pr._kita dotacija'!K68+'9 pr._įstaigų pajamos'!K36+'9 pr._įstaigų pajamos'!K48+'11 pr._apyvartinės lėšos'!K16</f>
        <v>0</v>
      </c>
      <c r="K38" s="95">
        <f t="shared" si="4"/>
        <v>91.8</v>
      </c>
      <c r="L38" s="95">
        <f>'4 pr._savarankiškos f-jos'!M82+'4 pr._savarankiškos f-jos'!M139+'5 pr._valstybinės f-jos'!M82+'5 pr._valstybinės f-jos'!M118+'7 pr._kita dotacija'!M68+'9 pr._įstaigų pajamos'!M36+'9 pr._įstaigų pajamos'!M48+'11 pr._apyvartinės lėšos'!M16</f>
        <v>91.8</v>
      </c>
      <c r="M38" s="95">
        <f>'4 pr._savarankiškos f-jos'!N82+'4 pr._savarankiškos f-jos'!N139+'5 pr._valstybinės f-jos'!N82+'5 pr._valstybinės f-jos'!N118+'7 pr._kita dotacija'!N68+'9 pr._įstaigų pajamos'!N36+'9 pr._įstaigų pajamos'!N48+'11 pr._apyvartinės lėšos'!N16</f>
        <v>56</v>
      </c>
      <c r="N38" s="95">
        <f>'4 pr._savarankiškos f-jos'!O82+'4 pr._savarankiškos f-jos'!O139+'5 pr._valstybinės f-jos'!O82+'5 pr._valstybinės f-jos'!O118+'7 pr._kita dotacija'!O68+'9 pr._įstaigų pajamos'!O36+'9 pr._įstaigų pajamos'!O48+'11 pr._apyvartinės lėšos'!O16</f>
        <v>0</v>
      </c>
    </row>
    <row r="39" spans="1:14" ht="15" customHeight="1" x14ac:dyDescent="0.25">
      <c r="A39" s="6" t="s">
        <v>83</v>
      </c>
      <c r="B39" s="18" t="s">
        <v>19</v>
      </c>
      <c r="C39" s="17">
        <f t="shared" si="2"/>
        <v>803.7</v>
      </c>
      <c r="D39" s="17">
        <f>'4 pr._savarankiškos f-jos'!E87+'4 pr._savarankiškos f-jos'!E143+'5 pr._valstybinės f-jos'!E86+'5 pr._valstybinės f-jos'!E120+'7 pr._kita dotacija'!E72+'9 pr._įstaigų pajamos'!E49</f>
        <v>789.1</v>
      </c>
      <c r="E39" s="17">
        <f>'4 pr._savarankiškos f-jos'!F87+'4 pr._savarankiškos f-jos'!F143+'5 pr._valstybinės f-jos'!F86+'5 pr._valstybinės f-jos'!F120+'7 pr._kita dotacija'!F72+'9 pr._įstaigų pajamos'!F49</f>
        <v>143.79999999999998</v>
      </c>
      <c r="F39" s="17">
        <f>'4 pr._savarankiškos f-jos'!G87+'4 pr._savarankiškos f-jos'!G143+'5 pr._valstybinės f-jos'!G86+'5 pr._valstybinės f-jos'!G120+'7 pr._kita dotacija'!G72+'9 pr._įstaigų pajamos'!G49</f>
        <v>14.6</v>
      </c>
      <c r="G39" s="11">
        <f t="shared" si="3"/>
        <v>-0.1</v>
      </c>
      <c r="H39" s="11">
        <f>'4 pr._savarankiškos f-jos'!I87+'4 pr._savarankiškos f-jos'!I143+'5 pr._valstybinės f-jos'!I86+'5 pr._valstybinės f-jos'!I120+'7 pr._kita dotacija'!I72+'9 pr._įstaigų pajamos'!I49</f>
        <v>0.19999999999999998</v>
      </c>
      <c r="I39" s="11">
        <f>'4 pr._savarankiškos f-jos'!J87+'4 pr._savarankiškos f-jos'!J143+'5 pr._valstybinės f-jos'!J86+'5 pr._valstybinės f-jos'!J120+'7 pr._kita dotacija'!J72+'9 pr._įstaigų pajamos'!J49</f>
        <v>0.1</v>
      </c>
      <c r="J39" s="11">
        <f>'4 pr._savarankiškos f-jos'!K87+'4 pr._savarankiškos f-jos'!K143+'5 pr._valstybinės f-jos'!K86+'5 pr._valstybinės f-jos'!K120+'7 pr._kita dotacija'!K72+'9 pr._įstaigų pajamos'!K49</f>
        <v>-0.3</v>
      </c>
      <c r="K39" s="95">
        <f t="shared" si="4"/>
        <v>803.59999999999991</v>
      </c>
      <c r="L39" s="95">
        <f>'4 pr._savarankiškos f-jos'!M87+'4 pr._savarankiškos f-jos'!M143+'5 pr._valstybinės f-jos'!M86+'5 pr._valstybinės f-jos'!M120+'7 pr._kita dotacija'!M72+'9 pr._įstaigų pajamos'!M49</f>
        <v>789.3</v>
      </c>
      <c r="M39" s="95">
        <f>'4 pr._savarankiškos f-jos'!N87+'4 pr._savarankiškos f-jos'!N143+'5 pr._valstybinės f-jos'!N86+'5 pr._valstybinės f-jos'!N120+'7 pr._kita dotacija'!N72+'9 pr._įstaigų pajamos'!N49</f>
        <v>143.89999999999998</v>
      </c>
      <c r="N39" s="95">
        <f>'4 pr._savarankiškos f-jos'!O87+'4 pr._savarankiškos f-jos'!O143+'5 pr._valstybinės f-jos'!O86+'5 pr._valstybinės f-jos'!O120+'7 pr._kita dotacija'!O72+'9 pr._įstaigų pajamos'!O49</f>
        <v>14.3</v>
      </c>
    </row>
    <row r="40" spans="1:14" ht="15" customHeight="1" x14ac:dyDescent="0.25">
      <c r="A40" s="6" t="s">
        <v>84</v>
      </c>
      <c r="B40" s="18" t="s">
        <v>26</v>
      </c>
      <c r="C40" s="17">
        <f>D40+F40</f>
        <v>1287.0999999999999</v>
      </c>
      <c r="D40" s="17">
        <f>'4 pr._savarankiškos f-jos'!E91+'11 pr._apyvartinės lėšos'!E18</f>
        <v>300.10000000000002</v>
      </c>
      <c r="E40" s="17">
        <f>'4 pr._savarankiškos f-jos'!F91+'11 pr._apyvartinės lėšos'!F18</f>
        <v>0</v>
      </c>
      <c r="F40" s="17">
        <f>'4 pr._savarankiškos f-jos'!G91+'11 pr._apyvartinės lėšos'!G18</f>
        <v>987</v>
      </c>
      <c r="G40" s="11">
        <f>H40+J40</f>
        <v>0</v>
      </c>
      <c r="H40" s="11">
        <f>'4 pr._savarankiškos f-jos'!I91+'11 pr._apyvartinės lėšos'!I18</f>
        <v>0</v>
      </c>
      <c r="I40" s="11">
        <f>'4 pr._savarankiškos f-jos'!J91+'11 pr._apyvartinės lėšos'!J18</f>
        <v>0</v>
      </c>
      <c r="J40" s="11">
        <f>'4 pr._savarankiškos f-jos'!K91+'11 pr._apyvartinės lėšos'!K18</f>
        <v>0</v>
      </c>
      <c r="K40" s="95">
        <f>L40+N40</f>
        <v>1287.0999999999999</v>
      </c>
      <c r="L40" s="95">
        <f>'4 pr._savarankiškos f-jos'!M91+'11 pr._apyvartinės lėšos'!M18</f>
        <v>300.10000000000002</v>
      </c>
      <c r="M40" s="95">
        <f>'4 pr._savarankiškos f-jos'!N91+'11 pr._apyvartinės lėšos'!N18</f>
        <v>0</v>
      </c>
      <c r="N40" s="95">
        <f>'4 pr._savarankiškos f-jos'!O91+'11 pr._apyvartinės lėšos'!O18</f>
        <v>987</v>
      </c>
    </row>
    <row r="41" spans="1:14" ht="15" customHeight="1" x14ac:dyDescent="0.25">
      <c r="A41" s="14" t="s">
        <v>85</v>
      </c>
      <c r="B41" s="36" t="s">
        <v>171</v>
      </c>
      <c r="C41" s="17">
        <f>D41+F41</f>
        <v>382.4</v>
      </c>
      <c r="D41" s="17">
        <f>'4 pr._savarankiškos f-jos'!E92+'5 pr._valstybinės f-jos'!E88</f>
        <v>361.4</v>
      </c>
      <c r="E41" s="17">
        <f>'4 pr._savarankiškos f-jos'!F92+'5 pr._valstybinės f-jos'!F88</f>
        <v>239.1</v>
      </c>
      <c r="F41" s="17">
        <f>'4 pr._savarankiškos f-jos'!G92+'5 pr._valstybinės f-jos'!G88</f>
        <v>21</v>
      </c>
      <c r="G41" s="11">
        <f>H41+J41</f>
        <v>0</v>
      </c>
      <c r="H41" s="11">
        <f>'4 pr._savarankiškos f-jos'!I92+'5 pr._valstybinės f-jos'!I88</f>
        <v>0</v>
      </c>
      <c r="I41" s="11">
        <f>'4 pr._savarankiškos f-jos'!J92+'5 pr._valstybinės f-jos'!J88</f>
        <v>0</v>
      </c>
      <c r="J41" s="11">
        <f>'4 pr._savarankiškos f-jos'!K92+'5 pr._valstybinės f-jos'!K88</f>
        <v>0</v>
      </c>
      <c r="K41" s="95">
        <f>L41+N41</f>
        <v>382.4</v>
      </c>
      <c r="L41" s="95">
        <f>'4 pr._savarankiškos f-jos'!M92+'5 pr._valstybinės f-jos'!M88</f>
        <v>361.4</v>
      </c>
      <c r="M41" s="95">
        <f>'4 pr._savarankiškos f-jos'!N92+'5 pr._valstybinės f-jos'!N88</f>
        <v>239.1</v>
      </c>
      <c r="N41" s="95">
        <f>'4 pr._savarankiškos f-jos'!O92+'5 pr._valstybinės f-jos'!O88</f>
        <v>21</v>
      </c>
    </row>
    <row r="42" spans="1:14" ht="15" customHeight="1" x14ac:dyDescent="0.25">
      <c r="A42" s="20" t="s">
        <v>86</v>
      </c>
      <c r="B42" s="30" t="s">
        <v>71</v>
      </c>
      <c r="C42" s="17">
        <f>D42+F42</f>
        <v>181.1</v>
      </c>
      <c r="D42" s="17">
        <f>'4 pr._savarankiškos f-jos'!E151+'5 pr._valstybinės f-jos'!E92+'9 pr._įstaigų pajamos'!E53</f>
        <v>181.1</v>
      </c>
      <c r="E42" s="17">
        <f>'4 pr._savarankiškos f-jos'!F151+'5 pr._valstybinės f-jos'!F92+'9 pr._įstaigų pajamos'!F53</f>
        <v>109.39999999999999</v>
      </c>
      <c r="F42" s="17">
        <f>'4 pr._savarankiškos f-jos'!G151+'5 pr._valstybinės f-jos'!G92+'9 pr._įstaigų pajamos'!G53</f>
        <v>0</v>
      </c>
      <c r="G42" s="11">
        <f t="shared" ref="G42" si="5">H42+J42</f>
        <v>0</v>
      </c>
      <c r="H42" s="11">
        <f>'4 pr._savarankiškos f-jos'!I151+'5 pr._valstybinės f-jos'!I92+'9 pr._įstaigų pajamos'!I53</f>
        <v>0</v>
      </c>
      <c r="I42" s="11">
        <f>'4 pr._savarankiškos f-jos'!J151+'5 pr._valstybinės f-jos'!J92+'9 pr._įstaigų pajamos'!J53</f>
        <v>0</v>
      </c>
      <c r="J42" s="11">
        <f>'4 pr._savarankiškos f-jos'!K151+'5 pr._valstybinės f-jos'!K92+'9 pr._įstaigų pajamos'!K53</f>
        <v>0</v>
      </c>
      <c r="K42" s="95">
        <f t="shared" ref="K42" si="6">L42+N42</f>
        <v>181.1</v>
      </c>
      <c r="L42" s="95">
        <f>'4 pr._savarankiškos f-jos'!M151+'5 pr._valstybinės f-jos'!M92+'9 pr._įstaigų pajamos'!M53</f>
        <v>181.1</v>
      </c>
      <c r="M42" s="95">
        <f>'4 pr._savarankiškos f-jos'!N151+'5 pr._valstybinės f-jos'!N92+'9 pr._įstaigų pajamos'!N53</f>
        <v>109.39999999999999</v>
      </c>
      <c r="N42" s="95">
        <f>'4 pr._savarankiškos f-jos'!O151+'5 pr._valstybinės f-jos'!O92+'9 pr._įstaigų pajamos'!O53</f>
        <v>0</v>
      </c>
    </row>
    <row r="43" spans="1:14" ht="15" customHeight="1" x14ac:dyDescent="0.25">
      <c r="A43" s="6" t="s">
        <v>87</v>
      </c>
      <c r="B43" s="93" t="s">
        <v>55</v>
      </c>
      <c r="C43" s="17">
        <f>D43+F43</f>
        <v>577.5</v>
      </c>
      <c r="D43" s="17">
        <f>'4 pr._savarankiškos f-jos'!E157+'6 pr._mokinio krepšelis'!E23+'7 pr._kita dotacija'!E94+'9 pr._įstaigų pajamos'!E56</f>
        <v>577.5</v>
      </c>
      <c r="E43" s="17">
        <f>'4 pr._savarankiškos f-jos'!F157+'6 pr._mokinio krepšelis'!F23+'7 pr._kita dotacija'!F94+'9 pr._įstaigų pajamos'!F56</f>
        <v>408.4</v>
      </c>
      <c r="F43" s="17">
        <f>'4 pr._savarankiškos f-jos'!G157+'6 pr._mokinio krepšelis'!G23+'7 pr._kita dotacija'!G94+'9 pr._įstaigų pajamos'!G56</f>
        <v>0</v>
      </c>
      <c r="G43" s="11">
        <f>H43+J43</f>
        <v>0</v>
      </c>
      <c r="H43" s="11">
        <f>'4 pr._savarankiškos f-jos'!I157+'6 pr._mokinio krepšelis'!I23+'7 pr._kita dotacija'!I94+'9 pr._įstaigų pajamos'!I56</f>
        <v>0</v>
      </c>
      <c r="I43" s="11">
        <f>'4 pr._savarankiškos f-jos'!J157+'6 pr._mokinio krepšelis'!J23+'7 pr._kita dotacija'!J94+'9 pr._įstaigų pajamos'!J56</f>
        <v>-2.1</v>
      </c>
      <c r="J43" s="11">
        <f>'4 pr._savarankiškos f-jos'!K157+'6 pr._mokinio krepšelis'!K23+'7 pr._kita dotacija'!K94+'9 pr._įstaigų pajamos'!K56</f>
        <v>0</v>
      </c>
      <c r="K43" s="95">
        <f>L43+N43</f>
        <v>577.5</v>
      </c>
      <c r="L43" s="95">
        <f>'4 pr._savarankiškos f-jos'!M157+'6 pr._mokinio krepšelis'!M23+'7 pr._kita dotacija'!M94+'9 pr._įstaigų pajamos'!M56</f>
        <v>577.5</v>
      </c>
      <c r="M43" s="95">
        <f>'4 pr._savarankiškos f-jos'!N157+'6 pr._mokinio krepšelis'!N23+'7 pr._kita dotacija'!N94+'9 pr._įstaigų pajamos'!N56</f>
        <v>406.29999999999995</v>
      </c>
      <c r="N43" s="95">
        <f>'4 pr._savarankiškos f-jos'!O157+'6 pr._mokinio krepšelis'!O23+'7 pr._kita dotacija'!O94+'9 pr._įstaigų pajamos'!O56</f>
        <v>0</v>
      </c>
    </row>
    <row r="44" spans="1:14" ht="15" customHeight="1" x14ac:dyDescent="0.25">
      <c r="A44" s="6" t="s">
        <v>88</v>
      </c>
      <c r="B44" s="30" t="s">
        <v>33</v>
      </c>
      <c r="C44" s="17">
        <f t="shared" ref="C44:C78" si="7">D44+F44</f>
        <v>611.6</v>
      </c>
      <c r="D44" s="17">
        <f>'4 pr._savarankiškos f-jos'!E158+'6 pr._mokinio krepšelis'!E24+'7 pr._kita dotacija'!E97+'9 pr._įstaigų pajamos'!E57</f>
        <v>611.6</v>
      </c>
      <c r="E44" s="17">
        <f>'4 pr._savarankiškos f-jos'!F158+'6 pr._mokinio krepšelis'!F24+'7 pr._kita dotacija'!F97+'9 pr._įstaigų pajamos'!F57</f>
        <v>432.8</v>
      </c>
      <c r="F44" s="17">
        <f>'4 pr._savarankiškos f-jos'!G158+'6 pr._mokinio krepšelis'!G24+'7 pr._kita dotacija'!G97+'9 pr._įstaigų pajamos'!G57</f>
        <v>0</v>
      </c>
      <c r="G44" s="11">
        <f>'4 pr._savarankiškos f-jos'!H158+'6 pr._mokinio krepšelis'!H24+'7 pr._kita dotacija'!H97+'9 pr._įstaigų pajamos'!H57</f>
        <v>0</v>
      </c>
      <c r="H44" s="11">
        <f>'4 pr._savarankiškos f-jos'!I158+'6 pr._mokinio krepšelis'!I24+'7 pr._kita dotacija'!I97+'9 pr._įstaigų pajamos'!I57</f>
        <v>0</v>
      </c>
      <c r="I44" s="11">
        <f>'4 pr._savarankiškos f-jos'!J158+'6 pr._mokinio krepšelis'!J24+'7 pr._kita dotacija'!J97+'9 pr._įstaigų pajamos'!J57</f>
        <v>0</v>
      </c>
      <c r="J44" s="11">
        <f>'4 pr._savarankiškos f-jos'!K158+'6 pr._mokinio krepšelis'!K24+'7 pr._kita dotacija'!K97+'9 pr._įstaigų pajamos'!K57</f>
        <v>0</v>
      </c>
      <c r="K44" s="485">
        <f>'4 pr._savarankiškos f-jos'!L158+'6 pr._mokinio krepšelis'!L24+'7 pr._kita dotacija'!L97+'9 pr._įstaigų pajamos'!L57</f>
        <v>611.6</v>
      </c>
      <c r="L44" s="485">
        <f>'4 pr._savarankiškos f-jos'!M158+'6 pr._mokinio krepšelis'!M24+'7 pr._kita dotacija'!M97+'9 pr._įstaigų pajamos'!M57</f>
        <v>611.6</v>
      </c>
      <c r="M44" s="485">
        <f>'4 pr._savarankiškos f-jos'!N158+'6 pr._mokinio krepšelis'!N24+'7 pr._kita dotacija'!N97+'9 pr._įstaigų pajamos'!N57</f>
        <v>432.8</v>
      </c>
      <c r="N44" s="485">
        <f>'4 pr._savarankiškos f-jos'!O158+'6 pr._mokinio krepšelis'!O24+'7 pr._kita dotacija'!O97+'9 pr._įstaigų pajamos'!O57</f>
        <v>0</v>
      </c>
    </row>
    <row r="45" spans="1:14" ht="15" customHeight="1" x14ac:dyDescent="0.25">
      <c r="A45" s="6" t="s">
        <v>89</v>
      </c>
      <c r="B45" s="30" t="s">
        <v>161</v>
      </c>
      <c r="C45" s="17">
        <f t="shared" si="7"/>
        <v>928.1</v>
      </c>
      <c r="D45" s="17">
        <f>'4 pr._savarankiškos f-jos'!E159+'6 pr._mokinio krepšelis'!E25+'9 pr._įstaigų pajamos'!E58+'7 pr._kita dotacija'!E99</f>
        <v>928.1</v>
      </c>
      <c r="E45" s="17">
        <f>'4 pr._savarankiškos f-jos'!F159+'6 pr._mokinio krepšelis'!F25+'9 pr._įstaigų pajamos'!F58+'7 pr._kita dotacija'!F99</f>
        <v>646.70000000000005</v>
      </c>
      <c r="F45" s="17">
        <f>'4 pr._savarankiškos f-jos'!G159+'6 pr._mokinio krepšelis'!G25+'9 pr._įstaigų pajamos'!G58+'7 pr._kita dotacija'!G99</f>
        <v>0</v>
      </c>
      <c r="G45" s="11">
        <f t="shared" ref="G45:G58" si="8">H45+J45</f>
        <v>0</v>
      </c>
      <c r="H45" s="11">
        <f>'4 pr._savarankiškos f-jos'!I159+'6 pr._mokinio krepšelis'!I25+'9 pr._įstaigų pajamos'!I58+'7 pr._kita dotacija'!I99</f>
        <v>0</v>
      </c>
      <c r="I45" s="11">
        <f>'4 pr._savarankiškos f-jos'!J159+'6 pr._mokinio krepšelis'!J25+'9 pr._įstaigų pajamos'!J58+'7 pr._kita dotacija'!J99</f>
        <v>0</v>
      </c>
      <c r="J45" s="11">
        <f>'4 pr._savarankiškos f-jos'!K159+'6 pr._mokinio krepšelis'!K25+'9 pr._įstaigų pajamos'!K58+'7 pr._kita dotacija'!K99</f>
        <v>0</v>
      </c>
      <c r="K45" s="485">
        <f t="shared" ref="K45:K58" si="9">L45+N45</f>
        <v>928.1</v>
      </c>
      <c r="L45" s="485">
        <f>'4 pr._savarankiškos f-jos'!M159+'6 pr._mokinio krepšelis'!M25+'9 pr._įstaigų pajamos'!M58+'7 pr._kita dotacija'!M99</f>
        <v>928.1</v>
      </c>
      <c r="M45" s="485">
        <f>'4 pr._savarankiškos f-jos'!N159+'6 pr._mokinio krepšelis'!N25+'9 pr._įstaigų pajamos'!N58+'7 pr._kita dotacija'!N99</f>
        <v>646.70000000000005</v>
      </c>
      <c r="N45" s="485">
        <f>'4 pr._savarankiškos f-jos'!O159+'6 pr._mokinio krepšelis'!O25+'9 pr._įstaigų pajamos'!O58+'7 pr._kita dotacija'!O99</f>
        <v>0</v>
      </c>
    </row>
    <row r="46" spans="1:14" ht="15" customHeight="1" x14ac:dyDescent="0.25">
      <c r="A46" s="6" t="s">
        <v>90</v>
      </c>
      <c r="B46" s="30" t="s">
        <v>502</v>
      </c>
      <c r="C46" s="17">
        <f t="shared" si="7"/>
        <v>566.9</v>
      </c>
      <c r="D46" s="17">
        <f>'4 pr._savarankiškos f-jos'!E160+'6 pr._mokinio krepšelis'!E26+'9 pr._įstaigų pajamos'!E59+'7 pr._kita dotacija'!E103</f>
        <v>566.9</v>
      </c>
      <c r="E46" s="17">
        <f>'4 pr._savarankiškos f-jos'!F160+'6 pr._mokinio krepšelis'!F26+'9 pr._įstaigų pajamos'!F59+'7 pr._kita dotacija'!F103</f>
        <v>395.5</v>
      </c>
      <c r="F46" s="17">
        <f>'4 pr._savarankiškos f-jos'!G160+'6 pr._mokinio krepšelis'!G26+'9 pr._įstaigų pajamos'!G59+'7 pr._kita dotacija'!G103</f>
        <v>0</v>
      </c>
      <c r="G46" s="11">
        <f t="shared" si="8"/>
        <v>0</v>
      </c>
      <c r="H46" s="11">
        <f>'4 pr._savarankiškos f-jos'!I160+'6 pr._mokinio krepšelis'!I26+'9 pr._įstaigų pajamos'!I59+'7 pr._kita dotacija'!I103</f>
        <v>0</v>
      </c>
      <c r="I46" s="11">
        <f>'4 pr._savarankiškos f-jos'!J160+'6 pr._mokinio krepšelis'!J26+'9 pr._įstaigų pajamos'!J59+'7 pr._kita dotacija'!J103</f>
        <v>0</v>
      </c>
      <c r="J46" s="11">
        <f>'4 pr._savarankiškos f-jos'!K160+'6 pr._mokinio krepšelis'!K26+'9 pr._įstaigų pajamos'!K59+'7 pr._kita dotacija'!K103</f>
        <v>0</v>
      </c>
      <c r="K46" s="485">
        <f t="shared" si="9"/>
        <v>566.9</v>
      </c>
      <c r="L46" s="485">
        <f>'4 pr._savarankiškos f-jos'!M160+'6 pr._mokinio krepšelis'!M26+'9 pr._įstaigų pajamos'!M59+'7 pr._kita dotacija'!M103</f>
        <v>566.9</v>
      </c>
      <c r="M46" s="485">
        <f>'4 pr._savarankiškos f-jos'!N160+'6 pr._mokinio krepšelis'!N26+'9 pr._įstaigų pajamos'!N59+'7 pr._kita dotacija'!N103</f>
        <v>395.5</v>
      </c>
      <c r="N46" s="485">
        <f>'4 pr._savarankiškos f-jos'!O160+'6 pr._mokinio krepšelis'!O26+'9 pr._įstaigų pajamos'!O59+'7 pr._kita dotacija'!O103</f>
        <v>0</v>
      </c>
    </row>
    <row r="47" spans="1:14" ht="15" customHeight="1" x14ac:dyDescent="0.25">
      <c r="A47" s="6" t="s">
        <v>91</v>
      </c>
      <c r="B47" s="19" t="s">
        <v>153</v>
      </c>
      <c r="C47" s="17">
        <f t="shared" si="7"/>
        <v>382.4</v>
      </c>
      <c r="D47" s="17">
        <f>'4 pr._savarankiškos f-jos'!E161+'6 pr._mokinio krepšelis'!E27+'9 pr._įstaigų pajamos'!E60+'7 pr._kita dotacija'!E106</f>
        <v>382.4</v>
      </c>
      <c r="E47" s="17">
        <f>'4 pr._savarankiškos f-jos'!F161+'6 pr._mokinio krepšelis'!F27+'9 pr._įstaigų pajamos'!F60+'7 pr._kita dotacija'!F106</f>
        <v>267.60000000000002</v>
      </c>
      <c r="F47" s="17">
        <f>'4 pr._savarankiškos f-jos'!G161+'6 pr._mokinio krepšelis'!G27+'9 pr._įstaigų pajamos'!G60+'7 pr._kita dotacija'!G106</f>
        <v>0</v>
      </c>
      <c r="G47" s="11">
        <f t="shared" si="8"/>
        <v>0</v>
      </c>
      <c r="H47" s="11">
        <f>'4 pr._savarankiškos f-jos'!I161+'6 pr._mokinio krepšelis'!I27+'9 pr._įstaigų pajamos'!I60+'7 pr._kita dotacija'!I106</f>
        <v>0</v>
      </c>
      <c r="I47" s="11">
        <f>'4 pr._savarankiškos f-jos'!J161+'6 pr._mokinio krepšelis'!J27+'9 pr._įstaigų pajamos'!J60+'7 pr._kita dotacija'!J106</f>
        <v>0</v>
      </c>
      <c r="J47" s="11">
        <f>'4 pr._savarankiškos f-jos'!K161+'6 pr._mokinio krepšelis'!K27+'9 pr._įstaigų pajamos'!K60+'7 pr._kita dotacija'!K106</f>
        <v>0</v>
      </c>
      <c r="K47" s="485">
        <f t="shared" si="9"/>
        <v>382.4</v>
      </c>
      <c r="L47" s="485">
        <f>'4 pr._savarankiškos f-jos'!M161+'6 pr._mokinio krepšelis'!M27+'9 pr._įstaigų pajamos'!M60+'7 pr._kita dotacija'!M106</f>
        <v>382.4</v>
      </c>
      <c r="M47" s="485">
        <f>'4 pr._savarankiškos f-jos'!N161+'6 pr._mokinio krepšelis'!N27+'9 pr._įstaigų pajamos'!N60+'7 pr._kita dotacija'!N106</f>
        <v>267.60000000000002</v>
      </c>
      <c r="N47" s="485">
        <f>'4 pr._savarankiškos f-jos'!O161+'6 pr._mokinio krepšelis'!O27+'9 pr._įstaigų pajamos'!O60+'7 pr._kita dotacija'!O106</f>
        <v>0</v>
      </c>
    </row>
    <row r="48" spans="1:14" ht="15" customHeight="1" x14ac:dyDescent="0.25">
      <c r="A48" s="14" t="s">
        <v>92</v>
      </c>
      <c r="B48" s="32" t="s">
        <v>364</v>
      </c>
      <c r="C48" s="17">
        <f t="shared" si="7"/>
        <v>571.6</v>
      </c>
      <c r="D48" s="17">
        <f>'4 pr._savarankiškos f-jos'!E162+'6 pr._mokinio krepšelis'!E28+'9 pr._įstaigų pajamos'!E61+'7 pr._kita dotacija'!E108</f>
        <v>571.6</v>
      </c>
      <c r="E48" s="17">
        <f>'4 pr._savarankiškos f-jos'!F162+'6 pr._mokinio krepšelis'!F28+'9 pr._įstaigų pajamos'!F61+'7 pr._kita dotacija'!F108</f>
        <v>397</v>
      </c>
      <c r="F48" s="17">
        <f>'4 pr._savarankiškos f-jos'!G162+'6 pr._mokinio krepšelis'!G28+'9 pr._įstaigų pajamos'!G61+'7 pr._kita dotacija'!G108</f>
        <v>0</v>
      </c>
      <c r="G48" s="11">
        <f t="shared" si="8"/>
        <v>0</v>
      </c>
      <c r="H48" s="11">
        <f>'4 pr._savarankiškos f-jos'!I162+'6 pr._mokinio krepšelis'!I28+'9 pr._įstaigų pajamos'!I61+'7 pr._kita dotacija'!I108</f>
        <v>0</v>
      </c>
      <c r="I48" s="11">
        <f>'4 pr._savarankiškos f-jos'!J162+'6 pr._mokinio krepšelis'!J28+'9 pr._įstaigų pajamos'!J61+'7 pr._kita dotacija'!J108</f>
        <v>-1.9</v>
      </c>
      <c r="J48" s="11">
        <f>'4 pr._savarankiškos f-jos'!K162+'6 pr._mokinio krepšelis'!K28+'9 pr._įstaigų pajamos'!K61+'7 pr._kita dotacija'!K108</f>
        <v>0</v>
      </c>
      <c r="K48" s="485">
        <f t="shared" si="9"/>
        <v>571.6</v>
      </c>
      <c r="L48" s="485">
        <f>'4 pr._savarankiškos f-jos'!M162+'6 pr._mokinio krepšelis'!M28+'9 pr._įstaigų pajamos'!M61+'7 pr._kita dotacija'!M108</f>
        <v>571.6</v>
      </c>
      <c r="M48" s="485">
        <f>'4 pr._savarankiškos f-jos'!N162+'6 pr._mokinio krepšelis'!N28+'9 pr._įstaigų pajamos'!N61+'7 pr._kita dotacija'!N108</f>
        <v>395.1</v>
      </c>
      <c r="N48" s="485">
        <f>'4 pr._savarankiškos f-jos'!O162+'6 pr._mokinio krepšelis'!O28+'9 pr._įstaigų pajamos'!O61+'7 pr._kita dotacija'!O108</f>
        <v>0</v>
      </c>
    </row>
    <row r="49" spans="1:14" ht="15" customHeight="1" x14ac:dyDescent="0.25">
      <c r="A49" s="6" t="s">
        <v>93</v>
      </c>
      <c r="B49" s="30" t="s">
        <v>503</v>
      </c>
      <c r="C49" s="17">
        <f t="shared" si="7"/>
        <v>781.79999999999984</v>
      </c>
      <c r="D49" s="17">
        <f>'4 pr._savarankiškos f-jos'!E163+'6 pr._mokinio krepšelis'!E29+'9 pr._įstaigų pajamos'!E62+'7 pr._kita dotacija'!E112</f>
        <v>774.49999999999989</v>
      </c>
      <c r="E49" s="17">
        <f>'4 pr._savarankiškos f-jos'!F163+'6 pr._mokinio krepšelis'!F29+'9 pr._įstaigų pajamos'!F62+'7 pr._kita dotacija'!F112</f>
        <v>473.4</v>
      </c>
      <c r="F49" s="17">
        <f>'4 pr._savarankiškos f-jos'!G163+'6 pr._mokinio krepšelis'!G29+'9 pr._įstaigų pajamos'!G62+'7 pr._kita dotacija'!G112</f>
        <v>7.3</v>
      </c>
      <c r="G49" s="11">
        <f t="shared" si="8"/>
        <v>0</v>
      </c>
      <c r="H49" s="11">
        <f>'4 pr._savarankiškos f-jos'!I163+'6 pr._mokinio krepšelis'!I29+'9 pr._įstaigų pajamos'!I62+'7 pr._kita dotacija'!I112</f>
        <v>0</v>
      </c>
      <c r="I49" s="11">
        <f>'4 pr._savarankiškos f-jos'!J163+'6 pr._mokinio krepšelis'!J29+'9 pr._įstaigų pajamos'!J62+'7 pr._kita dotacija'!J112</f>
        <v>-0.9</v>
      </c>
      <c r="J49" s="11">
        <f>'4 pr._savarankiškos f-jos'!K163+'6 pr._mokinio krepšelis'!K29+'9 pr._įstaigų pajamos'!K62+'7 pr._kita dotacija'!K112</f>
        <v>0</v>
      </c>
      <c r="K49" s="485">
        <f t="shared" si="9"/>
        <v>781.79999999999984</v>
      </c>
      <c r="L49" s="485">
        <f>'4 pr._savarankiškos f-jos'!M163+'6 pr._mokinio krepšelis'!M29+'9 pr._įstaigų pajamos'!M62+'7 pr._kita dotacija'!M112</f>
        <v>774.49999999999989</v>
      </c>
      <c r="M49" s="485">
        <f>'4 pr._savarankiškos f-jos'!N163+'6 pr._mokinio krepšelis'!N29+'9 pr._įstaigų pajamos'!N62+'7 pr._kita dotacija'!N112</f>
        <v>472.5</v>
      </c>
      <c r="N49" s="485">
        <f>'4 pr._savarankiškos f-jos'!O163+'6 pr._mokinio krepšelis'!O29+'9 pr._įstaigų pajamos'!O62+'7 pr._kita dotacija'!O112</f>
        <v>7.3</v>
      </c>
    </row>
    <row r="50" spans="1:14" ht="15" customHeight="1" x14ac:dyDescent="0.25">
      <c r="A50" s="6" t="s">
        <v>94</v>
      </c>
      <c r="B50" s="30" t="s">
        <v>504</v>
      </c>
      <c r="C50" s="17">
        <f t="shared" si="7"/>
        <v>777.10000000000014</v>
      </c>
      <c r="D50" s="17">
        <f>'4 pr._savarankiškos f-jos'!E164+'6 pr._mokinio krepšelis'!E30+'9 pr._įstaigų pajamos'!E63+'7 pr._kita dotacija'!E114</f>
        <v>774.90000000000009</v>
      </c>
      <c r="E50" s="17">
        <f>'4 pr._savarankiškos f-jos'!F164+'6 pr._mokinio krepšelis'!F30+'9 pr._įstaigų pajamos'!F63+'7 pr._kita dotacija'!F114</f>
        <v>524.90000000000009</v>
      </c>
      <c r="F50" s="17">
        <f>'4 pr._savarankiškos f-jos'!G164+'6 pr._mokinio krepšelis'!G30+'9 pr._įstaigų pajamos'!G63+'7 pr._kita dotacija'!G114</f>
        <v>2.2000000000000002</v>
      </c>
      <c r="G50" s="11">
        <f t="shared" si="8"/>
        <v>0.9</v>
      </c>
      <c r="H50" s="11">
        <f>'4 pr._savarankiškos f-jos'!I164+'6 pr._mokinio krepšelis'!I30+'9 pr._įstaigų pajamos'!I63+'7 pr._kita dotacija'!I114</f>
        <v>-0.20000000000000007</v>
      </c>
      <c r="I50" s="11">
        <f>'4 pr._savarankiškos f-jos'!J164+'6 pr._mokinio krepšelis'!J30+'9 pr._įstaigų pajamos'!J63+'7 pr._kita dotacija'!J114</f>
        <v>-7</v>
      </c>
      <c r="J50" s="11">
        <f>'4 pr._savarankiškos f-jos'!K164+'6 pr._mokinio krepšelis'!K30+'9 pr._įstaigų pajamos'!K63+'7 pr._kita dotacija'!K114</f>
        <v>1.1000000000000001</v>
      </c>
      <c r="K50" s="485">
        <f t="shared" si="9"/>
        <v>778</v>
      </c>
      <c r="L50" s="485">
        <f>'4 pr._savarankiškos f-jos'!M164+'6 pr._mokinio krepšelis'!M30+'9 pr._įstaigų pajamos'!M63+'7 pr._kita dotacija'!M114</f>
        <v>774.7</v>
      </c>
      <c r="M50" s="485">
        <f>'4 pr._savarankiškos f-jos'!N164+'6 pr._mokinio krepšelis'!N30+'9 pr._įstaigų pajamos'!N63+'7 pr._kita dotacija'!N114</f>
        <v>517.90000000000009</v>
      </c>
      <c r="N50" s="485">
        <f>'4 pr._savarankiškos f-jos'!O164+'6 pr._mokinio krepšelis'!O30+'9 pr._įstaigų pajamos'!O63+'7 pr._kita dotacija'!O114</f>
        <v>3.3000000000000003</v>
      </c>
    </row>
    <row r="51" spans="1:14" ht="15" customHeight="1" x14ac:dyDescent="0.25">
      <c r="A51" s="6" t="s">
        <v>95</v>
      </c>
      <c r="B51" s="30" t="s">
        <v>505</v>
      </c>
      <c r="C51" s="17">
        <f t="shared" si="7"/>
        <v>704</v>
      </c>
      <c r="D51" s="17">
        <f>'4 pr._savarankiškos f-jos'!E165+'6 pr._mokinio krepšelis'!E31+'7 pr._kita dotacija'!E118+'9 pr._įstaigų pajamos'!E64</f>
        <v>704</v>
      </c>
      <c r="E51" s="17">
        <f>'4 pr._savarankiškos f-jos'!F165+'6 pr._mokinio krepšelis'!F31+'7 pr._kita dotacija'!F118+'9 pr._įstaigų pajamos'!F64</f>
        <v>481.1</v>
      </c>
      <c r="F51" s="17">
        <f>'4 pr._savarankiškos f-jos'!G165+'6 pr._mokinio krepšelis'!G31+'7 pr._kita dotacija'!G118+'9 pr._įstaigų pajamos'!G64</f>
        <v>0</v>
      </c>
      <c r="G51" s="11">
        <f t="shared" si="8"/>
        <v>0</v>
      </c>
      <c r="H51" s="11">
        <f>'4 pr._savarankiškos f-jos'!I165+'6 pr._mokinio krepšelis'!I31+'7 pr._kita dotacija'!I118+'9 pr._įstaigų pajamos'!I64</f>
        <v>0</v>
      </c>
      <c r="I51" s="11">
        <f>'4 pr._savarankiškos f-jos'!J165+'6 pr._mokinio krepšelis'!J31+'7 pr._kita dotacija'!J118+'9 pr._įstaigų pajamos'!J64</f>
        <v>0</v>
      </c>
      <c r="J51" s="11">
        <f>'4 pr._savarankiškos f-jos'!K165+'6 pr._mokinio krepšelis'!K31+'7 pr._kita dotacija'!K118+'9 pr._įstaigų pajamos'!K64</f>
        <v>0</v>
      </c>
      <c r="K51" s="485">
        <f t="shared" si="9"/>
        <v>704</v>
      </c>
      <c r="L51" s="485">
        <f>'4 pr._savarankiškos f-jos'!M165+'6 pr._mokinio krepšelis'!M31+'7 pr._kita dotacija'!M118+'9 pr._įstaigų pajamos'!M64</f>
        <v>704</v>
      </c>
      <c r="M51" s="485">
        <f>'4 pr._savarankiškos f-jos'!N165+'6 pr._mokinio krepšelis'!N31+'7 pr._kita dotacija'!N118+'9 pr._įstaigų pajamos'!N64</f>
        <v>481.1</v>
      </c>
      <c r="N51" s="485">
        <f>'4 pr._savarankiškos f-jos'!O165+'6 pr._mokinio krepšelis'!O31+'7 pr._kita dotacija'!O118+'9 pr._įstaigų pajamos'!O64</f>
        <v>0</v>
      </c>
    </row>
    <row r="52" spans="1:14" ht="15" customHeight="1" x14ac:dyDescent="0.25">
      <c r="A52" s="6" t="s">
        <v>96</v>
      </c>
      <c r="B52" s="13" t="s">
        <v>419</v>
      </c>
      <c r="C52" s="17">
        <f t="shared" si="7"/>
        <v>757.80000000000007</v>
      </c>
      <c r="D52" s="17">
        <f>'4 pr._savarankiškos f-jos'!E166+'6 pr._mokinio krepšelis'!E32+'9 pr._įstaigų pajamos'!E65+'7 pr._kita dotacija'!E121</f>
        <v>757.80000000000007</v>
      </c>
      <c r="E52" s="17">
        <f>'4 pr._savarankiškos f-jos'!F166+'6 pr._mokinio krepšelis'!F32+'9 pr._įstaigų pajamos'!F65+'7 pr._kita dotacija'!F121</f>
        <v>523.5</v>
      </c>
      <c r="F52" s="17">
        <f>'4 pr._savarankiškos f-jos'!G166+'6 pr._mokinio krepšelis'!G32+'9 pr._įstaigų pajamos'!G65+'7 pr._kita dotacija'!G121</f>
        <v>0</v>
      </c>
      <c r="G52" s="11">
        <f t="shared" si="8"/>
        <v>0</v>
      </c>
      <c r="H52" s="11">
        <f>'4 pr._savarankiškos f-jos'!I166+'6 pr._mokinio krepšelis'!I32+'9 pr._įstaigų pajamos'!I65+'7 pr._kita dotacija'!I121</f>
        <v>0</v>
      </c>
      <c r="I52" s="11">
        <f>'4 pr._savarankiškos f-jos'!J166+'6 pr._mokinio krepšelis'!J32+'9 pr._įstaigų pajamos'!J65+'7 pr._kita dotacija'!J121</f>
        <v>-2.5</v>
      </c>
      <c r="J52" s="11">
        <f>'4 pr._savarankiškos f-jos'!K166+'6 pr._mokinio krepšelis'!K32+'9 pr._įstaigų pajamos'!K65+'7 pr._kita dotacija'!K121</f>
        <v>0</v>
      </c>
      <c r="K52" s="485">
        <f t="shared" si="9"/>
        <v>757.80000000000007</v>
      </c>
      <c r="L52" s="485">
        <f>'4 pr._savarankiškos f-jos'!M166+'6 pr._mokinio krepšelis'!M32+'9 pr._įstaigų pajamos'!M65+'7 pr._kita dotacija'!M121</f>
        <v>757.80000000000007</v>
      </c>
      <c r="M52" s="485">
        <f>'4 pr._savarankiškos f-jos'!N166+'6 pr._mokinio krepšelis'!N32+'9 pr._įstaigų pajamos'!N65+'7 pr._kita dotacija'!N121</f>
        <v>521</v>
      </c>
      <c r="N52" s="485">
        <f>'4 pr._savarankiškos f-jos'!O166+'6 pr._mokinio krepšelis'!O32+'9 pr._įstaigų pajamos'!O65+'7 pr._kita dotacija'!O121</f>
        <v>0</v>
      </c>
    </row>
    <row r="53" spans="1:14" ht="15" customHeight="1" x14ac:dyDescent="0.25">
      <c r="A53" s="6" t="s">
        <v>97</v>
      </c>
      <c r="B53" s="94" t="s">
        <v>46</v>
      </c>
      <c r="C53" s="17">
        <f t="shared" si="7"/>
        <v>251.6</v>
      </c>
      <c r="D53" s="17">
        <f>'4 pr._savarankiškos f-jos'!E167+'6 pr._mokinio krepšelis'!E33+'7 pr._kita dotacija'!E124+'9 pr._įstaigų pajamos'!E66</f>
        <v>251.6</v>
      </c>
      <c r="E53" s="17">
        <f>'4 pr._savarankiškos f-jos'!F167+'6 pr._mokinio krepšelis'!F33+'7 pr._kita dotacija'!F124+'9 pr._įstaigų pajamos'!F66</f>
        <v>178.39999999999998</v>
      </c>
      <c r="F53" s="17">
        <f>'4 pr._savarankiškos f-jos'!G167+'6 pr._mokinio krepšelis'!G33+'7 pr._kita dotacija'!G124+'9 pr._įstaigų pajamos'!G66</f>
        <v>0</v>
      </c>
      <c r="G53" s="11">
        <f>'4 pr._savarankiškos f-jos'!H167+'6 pr._mokinio krepšelis'!H33+'7 pr._kita dotacija'!H124+'9 pr._įstaigų pajamos'!H66</f>
        <v>0</v>
      </c>
      <c r="H53" s="11">
        <f>'4 pr._savarankiškos f-jos'!I167+'6 pr._mokinio krepšelis'!I33+'7 pr._kita dotacija'!I124+'9 pr._įstaigų pajamos'!I66</f>
        <v>0</v>
      </c>
      <c r="I53" s="11">
        <f>'4 pr._savarankiškos f-jos'!J167+'6 pr._mokinio krepšelis'!J33+'7 pr._kita dotacija'!J124+'9 pr._įstaigų pajamos'!J66</f>
        <v>0</v>
      </c>
      <c r="J53" s="11">
        <f>'4 pr._savarankiškos f-jos'!K167+'6 pr._mokinio krepšelis'!K33+'7 pr._kita dotacija'!K124+'9 pr._įstaigų pajamos'!K66</f>
        <v>0</v>
      </c>
      <c r="K53" s="485">
        <f>'4 pr._savarankiškos f-jos'!L167+'6 pr._mokinio krepšelis'!L33+'7 pr._kita dotacija'!L124+'9 pr._įstaigų pajamos'!L66</f>
        <v>251.6</v>
      </c>
      <c r="L53" s="485">
        <f>'4 pr._savarankiškos f-jos'!M167+'6 pr._mokinio krepšelis'!M33+'7 pr._kita dotacija'!M124+'9 pr._įstaigų pajamos'!M66</f>
        <v>251.6</v>
      </c>
      <c r="M53" s="485">
        <f>'4 pr._savarankiškos f-jos'!N167+'6 pr._mokinio krepšelis'!N33+'7 pr._kita dotacija'!N124+'9 pr._įstaigų pajamos'!N66</f>
        <v>178.39999999999998</v>
      </c>
      <c r="N53" s="485">
        <f>'4 pr._savarankiškos f-jos'!O167+'6 pr._mokinio krepšelis'!O33+'7 pr._kita dotacija'!O124+'9 pr._įstaigų pajamos'!O66</f>
        <v>0</v>
      </c>
    </row>
    <row r="54" spans="1:14" ht="15" customHeight="1" x14ac:dyDescent="0.25">
      <c r="A54" s="6" t="s">
        <v>98</v>
      </c>
      <c r="B54" s="30" t="s">
        <v>43</v>
      </c>
      <c r="C54" s="17">
        <f t="shared" si="7"/>
        <v>302.90000000000003</v>
      </c>
      <c r="D54" s="17">
        <f>'4 pr._savarankiškos f-jos'!E168+'6 pr._mokinio krepšelis'!E34+'7 pr._kita dotacija'!E126+'9 pr._įstaigų pajamos'!E67</f>
        <v>302.90000000000003</v>
      </c>
      <c r="E54" s="17">
        <f>'4 pr._savarankiškos f-jos'!F168+'6 pr._mokinio krepšelis'!F34+'7 pr._kita dotacija'!F126+'9 pr._įstaigų pajamos'!F67</f>
        <v>216.4</v>
      </c>
      <c r="F54" s="17">
        <f>'4 pr._savarankiškos f-jos'!G168+'6 pr._mokinio krepšelis'!G34+'7 pr._kita dotacija'!G126+'9 pr._įstaigų pajamos'!G67</f>
        <v>0</v>
      </c>
      <c r="G54" s="11">
        <f>'4 pr._savarankiškos f-jos'!H168+'6 pr._mokinio krepšelis'!H34+'7 pr._kita dotacija'!H126+'9 pr._įstaigų pajamos'!H67</f>
        <v>0</v>
      </c>
      <c r="H54" s="11">
        <f>'4 pr._savarankiškos f-jos'!I168+'6 pr._mokinio krepšelis'!I34+'7 pr._kita dotacija'!I126+'9 pr._įstaigų pajamos'!I67</f>
        <v>0</v>
      </c>
      <c r="I54" s="11">
        <f>'4 pr._savarankiškos f-jos'!J168+'6 pr._mokinio krepšelis'!J34+'7 pr._kita dotacija'!J126+'9 pr._įstaigų pajamos'!J67</f>
        <v>-1.4</v>
      </c>
      <c r="J54" s="11">
        <f>'4 pr._savarankiškos f-jos'!K168+'6 pr._mokinio krepšelis'!K34+'7 pr._kita dotacija'!K126+'9 pr._įstaigų pajamos'!K67</f>
        <v>0</v>
      </c>
      <c r="K54" s="485">
        <f>'4 pr._savarankiškos f-jos'!L168+'6 pr._mokinio krepšelis'!L34+'7 pr._kita dotacija'!L126+'9 pr._įstaigų pajamos'!L67</f>
        <v>302.90000000000003</v>
      </c>
      <c r="L54" s="485">
        <f>'4 pr._savarankiškos f-jos'!M168+'6 pr._mokinio krepšelis'!M34+'7 pr._kita dotacija'!M126+'9 pr._įstaigų pajamos'!M67</f>
        <v>302.90000000000003</v>
      </c>
      <c r="M54" s="485">
        <f>'4 pr._savarankiškos f-jos'!N168+'6 pr._mokinio krepšelis'!N34+'7 pr._kita dotacija'!N126+'9 pr._įstaigų pajamos'!N67</f>
        <v>215</v>
      </c>
      <c r="N54" s="485">
        <f>'4 pr._savarankiškos f-jos'!O168+'6 pr._mokinio krepšelis'!O34+'7 pr._kita dotacija'!O126+'9 pr._įstaigų pajamos'!O67</f>
        <v>0</v>
      </c>
    </row>
    <row r="55" spans="1:14" ht="15" customHeight="1" x14ac:dyDescent="0.25">
      <c r="A55" s="6" t="s">
        <v>99</v>
      </c>
      <c r="B55" s="30" t="s">
        <v>45</v>
      </c>
      <c r="C55" s="17">
        <f t="shared" si="7"/>
        <v>268</v>
      </c>
      <c r="D55" s="17">
        <f>'4 pr._savarankiškos f-jos'!E169+'6 pr._mokinio krepšelis'!E35+'7 pr._kita dotacija'!E129</f>
        <v>268</v>
      </c>
      <c r="E55" s="17">
        <f>'4 pr._savarankiškos f-jos'!F169+'6 pr._mokinio krepšelis'!F35+'7 pr._kita dotacija'!F129</f>
        <v>193.39999999999998</v>
      </c>
      <c r="F55" s="17">
        <f>'4 pr._savarankiškos f-jos'!G169+'6 pr._mokinio krepšelis'!G35+'7 pr._kita dotacija'!G129</f>
        <v>0</v>
      </c>
      <c r="G55" s="11">
        <f t="shared" si="8"/>
        <v>0</v>
      </c>
      <c r="H55" s="11">
        <f>'4 pr._savarankiškos f-jos'!I169+'6 pr._mokinio krepšelis'!I35+'7 pr._kita dotacija'!I129</f>
        <v>0</v>
      </c>
      <c r="I55" s="11">
        <f>'4 pr._savarankiškos f-jos'!J169+'6 pr._mokinio krepšelis'!J35+'7 pr._kita dotacija'!J129</f>
        <v>-3.5</v>
      </c>
      <c r="J55" s="11">
        <f>'4 pr._savarankiškos f-jos'!K169+'6 pr._mokinio krepšelis'!K35+'7 pr._kita dotacija'!K129</f>
        <v>0</v>
      </c>
      <c r="K55" s="485">
        <f t="shared" si="9"/>
        <v>268</v>
      </c>
      <c r="L55" s="485">
        <f>'4 pr._savarankiškos f-jos'!M169+'6 pr._mokinio krepšelis'!M35+'7 pr._kita dotacija'!M129</f>
        <v>268</v>
      </c>
      <c r="M55" s="485">
        <f>'4 pr._savarankiškos f-jos'!N169+'6 pr._mokinio krepšelis'!N35+'7 pr._kita dotacija'!N129</f>
        <v>189.89999999999998</v>
      </c>
      <c r="N55" s="485">
        <f>'4 pr._savarankiškos f-jos'!O169+'6 pr._mokinio krepšelis'!O35+'7 pr._kita dotacija'!O129</f>
        <v>0</v>
      </c>
    </row>
    <row r="56" spans="1:14" ht="15" customHeight="1" x14ac:dyDescent="0.25">
      <c r="A56" s="6" t="s">
        <v>100</v>
      </c>
      <c r="B56" s="30" t="s">
        <v>166</v>
      </c>
      <c r="C56" s="17">
        <f t="shared" si="7"/>
        <v>441.40000000000003</v>
      </c>
      <c r="D56" s="17">
        <f>'4 pr._savarankiškos f-jos'!E170+'6 pr._mokinio krepšelis'!E36+'7 pr._kita dotacija'!E131+'9 pr._įstaigų pajamos'!E68</f>
        <v>441.40000000000003</v>
      </c>
      <c r="E56" s="17">
        <f>'4 pr._savarankiškos f-jos'!F170+'6 pr._mokinio krepšelis'!F36+'7 pr._kita dotacija'!F131+'9 pr._įstaigų pajamos'!F68</f>
        <v>301.7</v>
      </c>
      <c r="F56" s="17">
        <f>'4 pr._savarankiškos f-jos'!G170+'6 pr._mokinio krepšelis'!G36+'7 pr._kita dotacija'!G131+'9 pr._įstaigų pajamos'!G68</f>
        <v>0</v>
      </c>
      <c r="G56" s="11">
        <f t="shared" si="8"/>
        <v>0</v>
      </c>
      <c r="H56" s="11">
        <f>'4 pr._savarankiškos f-jos'!I170+'6 pr._mokinio krepšelis'!I36+'7 pr._kita dotacija'!I131+'9 pr._įstaigų pajamos'!I68</f>
        <v>0</v>
      </c>
      <c r="I56" s="11">
        <f>'4 pr._savarankiškos f-jos'!J170+'6 pr._mokinio krepšelis'!J36+'7 pr._kita dotacija'!J131+'9 pr._įstaigų pajamos'!J68</f>
        <v>0.1</v>
      </c>
      <c r="J56" s="11">
        <f>'4 pr._savarankiškos f-jos'!K170+'6 pr._mokinio krepšelis'!K36+'7 pr._kita dotacija'!K131+'9 pr._įstaigų pajamos'!K68</f>
        <v>0</v>
      </c>
      <c r="K56" s="95">
        <f t="shared" si="9"/>
        <v>441.40000000000003</v>
      </c>
      <c r="L56" s="95">
        <f>'4 pr._savarankiškos f-jos'!M170+'6 pr._mokinio krepšelis'!M36+'7 pr._kita dotacija'!M131+'9 pr._įstaigų pajamos'!M68</f>
        <v>441.40000000000003</v>
      </c>
      <c r="M56" s="95">
        <f>'4 pr._savarankiškos f-jos'!N170+'6 pr._mokinio krepšelis'!N36+'7 pr._kita dotacija'!N131+'9 pr._įstaigų pajamos'!N68</f>
        <v>301.79999999999995</v>
      </c>
      <c r="N56" s="95">
        <f>'4 pr._savarankiškos f-jos'!O170+'6 pr._mokinio krepšelis'!O36+'7 pr._kita dotacija'!O131+'9 pr._įstaigų pajamos'!O68</f>
        <v>0</v>
      </c>
    </row>
    <row r="57" spans="1:14" ht="15" customHeight="1" x14ac:dyDescent="0.25">
      <c r="A57" s="6" t="s">
        <v>101</v>
      </c>
      <c r="B57" s="30" t="s">
        <v>44</v>
      </c>
      <c r="C57" s="17">
        <f t="shared" si="7"/>
        <v>200.59999999999997</v>
      </c>
      <c r="D57" s="17">
        <f>'4 pr._savarankiškos f-jos'!E171+'6 pr._mokinio krepšelis'!E37+'7 pr._kita dotacija'!E133+'9 pr._įstaigų pajamos'!E69</f>
        <v>200.59999999999997</v>
      </c>
      <c r="E57" s="17">
        <f>'4 pr._savarankiškos f-jos'!F171+'6 pr._mokinio krepšelis'!F37+'7 pr._kita dotacija'!F133+'9 pr._įstaigų pajamos'!F69</f>
        <v>142</v>
      </c>
      <c r="F57" s="17">
        <f>'4 pr._savarankiškos f-jos'!G171+'6 pr._mokinio krepšelis'!G37+'7 pr._kita dotacija'!G133+'9 pr._įstaigų pajamos'!G69</f>
        <v>0</v>
      </c>
      <c r="G57" s="11">
        <f t="shared" si="8"/>
        <v>0</v>
      </c>
      <c r="H57" s="11">
        <f>'4 pr._savarankiškos f-jos'!I171+'6 pr._mokinio krepšelis'!I37+'7 pr._kita dotacija'!I133+'9 pr._įstaigų pajamos'!I69</f>
        <v>0</v>
      </c>
      <c r="I57" s="11">
        <f>'4 pr._savarankiškos f-jos'!J171+'6 pr._mokinio krepšelis'!J37+'7 pr._kita dotacija'!J133+'9 pr._įstaigų pajamos'!J69</f>
        <v>0</v>
      </c>
      <c r="J57" s="11">
        <f>'4 pr._savarankiškos f-jos'!K171+'6 pr._mokinio krepšelis'!K37+'7 pr._kita dotacija'!K133+'9 pr._įstaigų pajamos'!K69</f>
        <v>0</v>
      </c>
      <c r="K57" s="95">
        <f t="shared" si="9"/>
        <v>200.59999999999997</v>
      </c>
      <c r="L57" s="95">
        <f>'4 pr._savarankiškos f-jos'!M171+'6 pr._mokinio krepšelis'!M37+'7 pr._kita dotacija'!M133+'9 pr._įstaigų pajamos'!M69</f>
        <v>200.59999999999997</v>
      </c>
      <c r="M57" s="95">
        <f>'4 pr._savarankiškos f-jos'!N171+'6 pr._mokinio krepšelis'!N37+'7 pr._kita dotacija'!N133+'9 pr._įstaigų pajamos'!N69</f>
        <v>142</v>
      </c>
      <c r="N57" s="95">
        <f>'4 pr._savarankiškos f-jos'!O171+'6 pr._mokinio krepšelis'!O37+'7 pr._kita dotacija'!O133+'9 pr._įstaigų pajamos'!O69</f>
        <v>0</v>
      </c>
    </row>
    <row r="58" spans="1:14" ht="15" customHeight="1" x14ac:dyDescent="0.25">
      <c r="A58" s="6" t="s">
        <v>102</v>
      </c>
      <c r="B58" s="94" t="s">
        <v>47</v>
      </c>
      <c r="C58" s="17">
        <f>D58+F58</f>
        <v>360.6</v>
      </c>
      <c r="D58" s="17">
        <f>'4 pr._savarankiškos f-jos'!E172+'6 pr._mokinio krepšelis'!E38+'7 pr._kita dotacija'!E135+'9 pr._įstaigų pajamos'!E70</f>
        <v>360.6</v>
      </c>
      <c r="E58" s="17">
        <f>'4 pr._savarankiškos f-jos'!F172+'6 pr._mokinio krepšelis'!F38+'7 pr._kita dotacija'!F135+'9 pr._įstaigų pajamos'!F70</f>
        <v>251.6</v>
      </c>
      <c r="F58" s="17">
        <f>'4 pr._savarankiškos f-jos'!G172+'6 pr._mokinio krepšelis'!G38+'7 pr._kita dotacija'!G135+'9 pr._įstaigų pajamos'!G70</f>
        <v>0</v>
      </c>
      <c r="G58" s="11">
        <f t="shared" si="8"/>
        <v>0</v>
      </c>
      <c r="H58" s="11">
        <f>'4 pr._savarankiškos f-jos'!I172+'6 pr._mokinio krepšelis'!I38+'7 pr._kita dotacija'!I135+'9 pr._įstaigų pajamos'!I70</f>
        <v>0</v>
      </c>
      <c r="I58" s="11">
        <f>'4 pr._savarankiškos f-jos'!J172+'6 pr._mokinio krepšelis'!J38+'7 pr._kita dotacija'!J135+'9 pr._įstaigų pajamos'!J70</f>
        <v>-2.2999999999999998</v>
      </c>
      <c r="J58" s="11">
        <f>'4 pr._savarankiškos f-jos'!K172+'6 pr._mokinio krepšelis'!K38+'7 pr._kita dotacija'!K135+'9 pr._įstaigų pajamos'!K70</f>
        <v>0</v>
      </c>
      <c r="K58" s="95">
        <f t="shared" si="9"/>
        <v>360.6</v>
      </c>
      <c r="L58" s="95">
        <f>'4 pr._savarankiškos f-jos'!M172+'6 pr._mokinio krepšelis'!M38+'7 pr._kita dotacija'!M135+'9 pr._įstaigų pajamos'!M70</f>
        <v>360.6</v>
      </c>
      <c r="M58" s="95">
        <f>'4 pr._savarankiškos f-jos'!N172+'6 pr._mokinio krepšelis'!N38+'7 pr._kita dotacija'!N135+'9 pr._įstaigų pajamos'!N70</f>
        <v>249.29999999999998</v>
      </c>
      <c r="N58" s="95">
        <f>'4 pr._savarankiškos f-jos'!O172+'6 pr._mokinio krepšelis'!O38+'7 pr._kita dotacija'!O135+'9 pr._įstaigų pajamos'!O70</f>
        <v>0</v>
      </c>
    </row>
    <row r="59" spans="1:14" ht="15" customHeight="1" x14ac:dyDescent="0.25">
      <c r="A59" s="6" t="s">
        <v>103</v>
      </c>
      <c r="B59" s="34" t="s">
        <v>420</v>
      </c>
      <c r="C59" s="17">
        <f>D59+F59</f>
        <v>328.2</v>
      </c>
      <c r="D59" s="17">
        <f>'4 pr._savarankiškos f-jos'!E173+'6 pr._mokinio krepšelis'!E39+'7 pr._kita dotacija'!E137+'9 pr._įstaigų pajamos'!E71</f>
        <v>328.2</v>
      </c>
      <c r="E59" s="17">
        <f>'4 pr._savarankiškos f-jos'!F173+'6 pr._mokinio krepšelis'!F39+'7 pr._kita dotacija'!F137+'9 pr._įstaigų pajamos'!F71</f>
        <v>225.20000000000002</v>
      </c>
      <c r="F59" s="17">
        <f>'4 pr._savarankiškos f-jos'!G173+'6 pr._mokinio krepšelis'!G39+'7 pr._kita dotacija'!G137+'9 pr._įstaigų pajamos'!G71</f>
        <v>0</v>
      </c>
      <c r="G59" s="11">
        <f>H59+J59</f>
        <v>0</v>
      </c>
      <c r="H59" s="11">
        <f>'4 pr._savarankiškos f-jos'!I173+'6 pr._mokinio krepšelis'!I39+'7 pr._kita dotacija'!I137+'9 pr._įstaigų pajamos'!I71</f>
        <v>0</v>
      </c>
      <c r="I59" s="11">
        <f>'4 pr._savarankiškos f-jos'!J173+'6 pr._mokinio krepšelis'!J39+'7 pr._kita dotacija'!J137+'9 pr._įstaigų pajamos'!J71</f>
        <v>0</v>
      </c>
      <c r="J59" s="11">
        <f>'4 pr._savarankiškos f-jos'!K173+'6 pr._mokinio krepšelis'!K39+'7 pr._kita dotacija'!K137+'9 pr._įstaigų pajamos'!K71</f>
        <v>0</v>
      </c>
      <c r="K59" s="95">
        <f>L59+N59</f>
        <v>328.2</v>
      </c>
      <c r="L59" s="95">
        <f>'4 pr._savarankiškos f-jos'!M173+'6 pr._mokinio krepšelis'!M39+'7 pr._kita dotacija'!M137+'9 pr._įstaigų pajamos'!M71</f>
        <v>328.2</v>
      </c>
      <c r="M59" s="95">
        <f>'4 pr._savarankiškos f-jos'!N173+'6 pr._mokinio krepšelis'!N39+'7 pr._kita dotacija'!N137+'9 pr._įstaigų pajamos'!N71</f>
        <v>225.20000000000002</v>
      </c>
      <c r="N59" s="95">
        <f>'4 pr._savarankiškos f-jos'!O173+'6 pr._mokinio krepšelis'!O39+'7 pr._kita dotacija'!O137+'9 pr._įstaigų pajamos'!O71</f>
        <v>0</v>
      </c>
    </row>
    <row r="60" spans="1:14" ht="15" customHeight="1" x14ac:dyDescent="0.25">
      <c r="A60" s="6" t="s">
        <v>104</v>
      </c>
      <c r="B60" s="30" t="s">
        <v>64</v>
      </c>
      <c r="C60" s="17">
        <f t="shared" si="7"/>
        <v>112.39999999999999</v>
      </c>
      <c r="D60" s="17">
        <f>'4 pr._savarankiškos f-jos'!E174+'6 pr._mokinio krepšelis'!E40+'9 pr._įstaigų pajamos'!E72+'7 pr._kita dotacija'!E139</f>
        <v>112.39999999999999</v>
      </c>
      <c r="E60" s="17">
        <f>'4 pr._savarankiškos f-jos'!F174+'6 pr._mokinio krepšelis'!F40+'9 pr._įstaigų pajamos'!F72+'7 pr._kita dotacija'!F139</f>
        <v>74.300000000000011</v>
      </c>
      <c r="F60" s="17">
        <f>'4 pr._savarankiškos f-jos'!G174+'6 pr._mokinio krepšelis'!G40+'9 pr._įstaigų pajamos'!G72+'7 pr._kita dotacija'!G139</f>
        <v>0</v>
      </c>
      <c r="G60" s="11">
        <f t="shared" ref="G60:G61" si="10">H60+J60</f>
        <v>0</v>
      </c>
      <c r="H60" s="11">
        <f>'4 pr._savarankiškos f-jos'!I174+'6 pr._mokinio krepšelis'!I40+'9 pr._įstaigų pajamos'!I72+'7 pr._kita dotacija'!I139</f>
        <v>0</v>
      </c>
      <c r="I60" s="11">
        <f>'4 pr._savarankiškos f-jos'!J174+'6 pr._mokinio krepšelis'!J40+'9 pr._įstaigų pajamos'!J72+'7 pr._kita dotacija'!J139</f>
        <v>0</v>
      </c>
      <c r="J60" s="11">
        <f>'4 pr._savarankiškos f-jos'!K174+'6 pr._mokinio krepšelis'!K40+'9 pr._įstaigų pajamos'!K72+'7 pr._kita dotacija'!K139</f>
        <v>0</v>
      </c>
      <c r="K60" s="95">
        <f t="shared" ref="K60:K61" si="11">L60+N60</f>
        <v>112.39999999999999</v>
      </c>
      <c r="L60" s="95">
        <f>'4 pr._savarankiškos f-jos'!M174+'6 pr._mokinio krepšelis'!M40+'9 pr._įstaigų pajamos'!M72+'7 pr._kita dotacija'!M139</f>
        <v>112.39999999999999</v>
      </c>
      <c r="M60" s="95">
        <f>'4 pr._savarankiškos f-jos'!N174+'6 pr._mokinio krepšelis'!N40+'9 pr._įstaigų pajamos'!N72+'7 pr._kita dotacija'!N139</f>
        <v>74.300000000000011</v>
      </c>
      <c r="N60" s="95">
        <f>'4 pr._savarankiškos f-jos'!O174+'6 pr._mokinio krepšelis'!O40+'9 pr._įstaigų pajamos'!O72+'7 pr._kita dotacija'!O139</f>
        <v>0</v>
      </c>
    </row>
    <row r="61" spans="1:14" ht="15" customHeight="1" x14ac:dyDescent="0.25">
      <c r="A61" s="14" t="s">
        <v>105</v>
      </c>
      <c r="B61" s="30" t="s">
        <v>42</v>
      </c>
      <c r="C61" s="17">
        <f t="shared" si="7"/>
        <v>377.7</v>
      </c>
      <c r="D61" s="17">
        <f>'4 pr._savarankiškos f-jos'!E175+'6 pr._mokinio krepšelis'!E41+'9 pr._įstaigų pajamos'!E73+'11 pr._apyvartinės lėšos'!E43+'7 pr._kita dotacija'!E141</f>
        <v>377.7</v>
      </c>
      <c r="E61" s="17">
        <f>'4 pr._savarankiškos f-jos'!F175+'6 pr._mokinio krepšelis'!F41+'9 pr._įstaigų pajamos'!F73+'11 pr._apyvartinės lėšos'!F43+'7 pr._kita dotacija'!F141</f>
        <v>235.89999999999998</v>
      </c>
      <c r="F61" s="17">
        <f>'4 pr._savarankiškos f-jos'!G175+'6 pr._mokinio krepšelis'!G41+'9 pr._įstaigų pajamos'!G73+'11 pr._apyvartinės lėšos'!G43+'7 pr._kita dotacija'!G141</f>
        <v>0</v>
      </c>
      <c r="G61" s="11">
        <f t="shared" si="10"/>
        <v>0</v>
      </c>
      <c r="H61" s="11">
        <f>'4 pr._savarankiškos f-jos'!I175+'6 pr._mokinio krepšelis'!I41+'9 pr._įstaigų pajamos'!I73+'11 pr._apyvartinės lėšos'!I43+'7 pr._kita dotacija'!I141</f>
        <v>0</v>
      </c>
      <c r="I61" s="11">
        <f>'4 pr._savarankiškos f-jos'!J175+'6 pr._mokinio krepšelis'!J41+'9 pr._įstaigų pajamos'!J73+'11 pr._apyvartinės lėšos'!J43+'7 pr._kita dotacija'!J141</f>
        <v>-0.4</v>
      </c>
      <c r="J61" s="11">
        <f>'4 pr._savarankiškos f-jos'!K175+'6 pr._mokinio krepšelis'!K41+'9 pr._įstaigų pajamos'!K73+'11 pr._apyvartinės lėšos'!K43+'7 pr._kita dotacija'!K141</f>
        <v>0</v>
      </c>
      <c r="K61" s="95">
        <f t="shared" si="11"/>
        <v>377.7</v>
      </c>
      <c r="L61" s="95">
        <f>'4 pr._savarankiškos f-jos'!M175+'6 pr._mokinio krepšelis'!M41+'9 pr._įstaigų pajamos'!M73+'11 pr._apyvartinės lėšos'!M43+'7 pr._kita dotacija'!M141</f>
        <v>377.7</v>
      </c>
      <c r="M61" s="95">
        <f>'4 pr._savarankiškos f-jos'!N175+'6 pr._mokinio krepšelis'!N41+'9 pr._įstaigų pajamos'!N73+'11 pr._apyvartinės lėšos'!N43+'7 pr._kita dotacija'!N141</f>
        <v>235.5</v>
      </c>
      <c r="N61" s="95">
        <f>'4 pr._savarankiškos f-jos'!O175+'6 pr._mokinio krepšelis'!O41+'9 pr._įstaigų pajamos'!O73+'11 pr._apyvartinės lėšos'!O43+'7 pr._kita dotacija'!O141</f>
        <v>0</v>
      </c>
    </row>
    <row r="62" spans="1:14" ht="15" customHeight="1" x14ac:dyDescent="0.25">
      <c r="A62" s="33" t="s">
        <v>106</v>
      </c>
      <c r="B62" s="30" t="s">
        <v>421</v>
      </c>
      <c r="C62" s="17">
        <f>D62+F62</f>
        <v>204</v>
      </c>
      <c r="D62" s="17">
        <f>'4 pr._savarankiškos f-jos'!E176+'6 pr._mokinio krepšelis'!E42+'7 pr._kita dotacija'!E143+'9 pr._įstaigų pajamos'!E74</f>
        <v>204</v>
      </c>
      <c r="E62" s="17">
        <f>'4 pr._savarankiškos f-jos'!F176+'6 pr._mokinio krepšelis'!F42+'7 pr._kita dotacija'!F143+'9 pr._įstaigų pajamos'!F74</f>
        <v>128.5</v>
      </c>
      <c r="F62" s="17">
        <f>'4 pr._savarankiškos f-jos'!G176+'6 pr._mokinio krepšelis'!G42+'7 pr._kita dotacija'!G143+'9 pr._įstaigų pajamos'!G74</f>
        <v>0</v>
      </c>
      <c r="G62" s="11">
        <f>H62+J62</f>
        <v>0</v>
      </c>
      <c r="H62" s="11">
        <f>'4 pr._savarankiškos f-jos'!I176+'6 pr._mokinio krepšelis'!I42+'7 pr._kita dotacija'!I143+'9 pr._įstaigų pajamos'!I74</f>
        <v>0</v>
      </c>
      <c r="I62" s="11">
        <f>'4 pr._savarankiškos f-jos'!J176+'6 pr._mokinio krepšelis'!J42+'7 pr._kita dotacija'!J143+'9 pr._įstaigų pajamos'!J74</f>
        <v>0.60000000000000009</v>
      </c>
      <c r="J62" s="11">
        <f>'4 pr._savarankiškos f-jos'!K176+'6 pr._mokinio krepšelis'!K42+'7 pr._kita dotacija'!K143+'9 pr._įstaigų pajamos'!K74</f>
        <v>0</v>
      </c>
      <c r="K62" s="95">
        <f>L62+N62</f>
        <v>204</v>
      </c>
      <c r="L62" s="95">
        <f>'4 pr._savarankiškos f-jos'!M176+'6 pr._mokinio krepšelis'!M42+'7 pr._kita dotacija'!M143+'9 pr._įstaigų pajamos'!M74</f>
        <v>204</v>
      </c>
      <c r="M62" s="95">
        <f>'4 pr._savarankiškos f-jos'!N176+'6 pr._mokinio krepšelis'!N42+'7 pr._kita dotacija'!N143+'9 pr._įstaigų pajamos'!N74</f>
        <v>129.1</v>
      </c>
      <c r="N62" s="95">
        <f>'4 pr._savarankiškos f-jos'!O176+'6 pr._mokinio krepšelis'!O42+'7 pr._kita dotacija'!O143+'9 pr._įstaigų pajamos'!O74</f>
        <v>0</v>
      </c>
    </row>
    <row r="63" spans="1:14" ht="15" customHeight="1" x14ac:dyDescent="0.25">
      <c r="A63" s="6" t="s">
        <v>107</v>
      </c>
      <c r="B63" s="94" t="s">
        <v>41</v>
      </c>
      <c r="C63" s="17">
        <f t="shared" si="7"/>
        <v>199.8</v>
      </c>
      <c r="D63" s="17">
        <f>'4 pr._savarankiškos f-jos'!E177+'6 pr._mokinio krepšelis'!E43+'9 pr._įstaigų pajamos'!E75+'11 pr._apyvartinės lėšos'!E45+'7 pr._kita dotacija'!E145</f>
        <v>199.8</v>
      </c>
      <c r="E63" s="17">
        <f>'4 pr._savarankiškos f-jos'!F177+'6 pr._mokinio krepšelis'!F43+'9 pr._įstaigų pajamos'!F75+'11 pr._apyvartinės lėšos'!F45+'7 pr._kita dotacija'!F145</f>
        <v>118.3</v>
      </c>
      <c r="F63" s="17">
        <f>'4 pr._savarankiškos f-jos'!G177+'6 pr._mokinio krepšelis'!G43+'9 pr._įstaigų pajamos'!G75+'11 pr._apyvartinės lėšos'!G45+'7 pr._kita dotacija'!G145</f>
        <v>0</v>
      </c>
      <c r="G63" s="11">
        <f t="shared" ref="G63:G88" si="12">H63+J63</f>
        <v>0</v>
      </c>
      <c r="H63" s="11">
        <f>'4 pr._savarankiškos f-jos'!I177+'6 pr._mokinio krepšelis'!I43+'9 pr._įstaigų pajamos'!I75+'11 pr._apyvartinės lėšos'!I45+'7 pr._kita dotacija'!I145</f>
        <v>-1.3</v>
      </c>
      <c r="I63" s="11">
        <f>'4 pr._savarankiškos f-jos'!J177+'6 pr._mokinio krepšelis'!J43+'9 pr._įstaigų pajamos'!J75+'11 pr._apyvartinės lėšos'!J45+'7 pr._kita dotacija'!J145</f>
        <v>-3.6</v>
      </c>
      <c r="J63" s="11">
        <f>'4 pr._savarankiškos f-jos'!K177+'6 pr._mokinio krepšelis'!K43+'9 pr._įstaigų pajamos'!K75+'11 pr._apyvartinės lėšos'!K45+'7 pr._kita dotacija'!K145</f>
        <v>1.3</v>
      </c>
      <c r="K63" s="95">
        <f t="shared" ref="K63:K88" si="13">L63+N63</f>
        <v>199.8</v>
      </c>
      <c r="L63" s="95">
        <f>'4 pr._savarankiškos f-jos'!M177+'6 pr._mokinio krepšelis'!M43+'9 pr._įstaigų pajamos'!M75+'11 pr._apyvartinės lėšos'!M45+'7 pr._kita dotacija'!M145</f>
        <v>198.5</v>
      </c>
      <c r="M63" s="95">
        <f>'4 pr._savarankiškos f-jos'!N177+'6 pr._mokinio krepšelis'!N43+'9 pr._įstaigų pajamos'!N75+'11 pr._apyvartinės lėšos'!N45+'7 pr._kita dotacija'!N145</f>
        <v>114.69999999999999</v>
      </c>
      <c r="N63" s="95">
        <f>'4 pr._savarankiškos f-jos'!O177+'6 pr._mokinio krepšelis'!O43+'9 pr._įstaigų pajamos'!O75+'11 pr._apyvartinės lėšos'!O45+'7 pr._kita dotacija'!O145</f>
        <v>1.3</v>
      </c>
    </row>
    <row r="64" spans="1:14" ht="15" customHeight="1" x14ac:dyDescent="0.25">
      <c r="A64" s="6" t="s">
        <v>108</v>
      </c>
      <c r="B64" s="30" t="s">
        <v>162</v>
      </c>
      <c r="C64" s="17">
        <f t="shared" si="7"/>
        <v>212.39999999999998</v>
      </c>
      <c r="D64" s="17">
        <f>'4 pr._savarankiškos f-jos'!E178+'6 pr._mokinio krepšelis'!E44+'9 pr._įstaigų pajamos'!E76+'11 pr._apyvartinės lėšos'!E47+'7 pr._kita dotacija'!E147</f>
        <v>212.39999999999998</v>
      </c>
      <c r="E64" s="17">
        <f>'4 pr._savarankiškos f-jos'!F178+'6 pr._mokinio krepšelis'!F44+'9 pr._įstaigų pajamos'!F76+'11 pr._apyvartinės lėšos'!F47+'7 pr._kita dotacija'!F147</f>
        <v>132.60000000000002</v>
      </c>
      <c r="F64" s="17">
        <f>'4 pr._savarankiškos f-jos'!G178+'6 pr._mokinio krepšelis'!G44+'9 pr._įstaigų pajamos'!G76+'11 pr._apyvartinės lėšos'!G47+'7 pr._kita dotacija'!G147</f>
        <v>0</v>
      </c>
      <c r="G64" s="11">
        <f t="shared" si="12"/>
        <v>0</v>
      </c>
      <c r="H64" s="11">
        <f>'4 pr._savarankiškos f-jos'!I178+'6 pr._mokinio krepšelis'!I44+'9 pr._įstaigų pajamos'!I76+'11 pr._apyvartinės lėšos'!I47+'7 pr._kita dotacija'!I147</f>
        <v>0</v>
      </c>
      <c r="I64" s="11">
        <f>'4 pr._savarankiškos f-jos'!J178+'6 pr._mokinio krepšelis'!J44+'9 pr._įstaigų pajamos'!J76+'11 pr._apyvartinės lėšos'!J47+'7 pr._kita dotacija'!J147</f>
        <v>2</v>
      </c>
      <c r="J64" s="11">
        <f>'4 pr._savarankiškos f-jos'!K178+'6 pr._mokinio krepšelis'!K44+'9 pr._įstaigų pajamos'!K76+'11 pr._apyvartinės lėšos'!K47+'7 pr._kita dotacija'!K147</f>
        <v>0</v>
      </c>
      <c r="K64" s="95">
        <f t="shared" si="13"/>
        <v>212.39999999999998</v>
      </c>
      <c r="L64" s="95">
        <f>'4 pr._savarankiškos f-jos'!M178+'6 pr._mokinio krepšelis'!M44+'9 pr._įstaigų pajamos'!M76+'11 pr._apyvartinės lėšos'!M47+'7 pr._kita dotacija'!M147</f>
        <v>212.39999999999998</v>
      </c>
      <c r="M64" s="95">
        <f>'4 pr._savarankiškos f-jos'!N178+'6 pr._mokinio krepšelis'!N44+'9 pr._įstaigų pajamos'!N76+'11 pr._apyvartinės lėšos'!N47+'7 pr._kita dotacija'!N147</f>
        <v>134.60000000000002</v>
      </c>
      <c r="N64" s="95">
        <f>'4 pr._savarankiškos f-jos'!O178+'6 pr._mokinio krepšelis'!O44+'9 pr._įstaigų pajamos'!O76+'11 pr._apyvartinės lėšos'!O47+'7 pr._kita dotacija'!O147</f>
        <v>0</v>
      </c>
    </row>
    <row r="65" spans="1:14" ht="15" customHeight="1" x14ac:dyDescent="0.25">
      <c r="A65" s="6" t="s">
        <v>109</v>
      </c>
      <c r="B65" s="30" t="s">
        <v>154</v>
      </c>
      <c r="C65" s="17">
        <f t="shared" si="7"/>
        <v>488.2</v>
      </c>
      <c r="D65" s="17">
        <f>'4 pr._savarankiškos f-jos'!E179+'6 pr._mokinio krepšelis'!E45+'9 pr._įstaigų pajamos'!E77+'7 pr._kita dotacija'!E149</f>
        <v>488.2</v>
      </c>
      <c r="E65" s="17">
        <f>'4 pr._savarankiškos f-jos'!F179+'6 pr._mokinio krepšelis'!F45+'9 pr._įstaigų pajamos'!F77+'7 pr._kita dotacija'!F149</f>
        <v>278.10000000000002</v>
      </c>
      <c r="F65" s="17">
        <f>'4 pr._savarankiškos f-jos'!G179+'6 pr._mokinio krepšelis'!G45+'9 pr._įstaigų pajamos'!G77+'7 pr._kita dotacija'!G149</f>
        <v>0</v>
      </c>
      <c r="G65" s="11">
        <f t="shared" si="12"/>
        <v>0</v>
      </c>
      <c r="H65" s="11">
        <f>'4 pr._savarankiškos f-jos'!I179+'6 pr._mokinio krepšelis'!I45+'9 pr._įstaigų pajamos'!I77+'7 pr._kita dotacija'!I149</f>
        <v>-1.7000000000000002</v>
      </c>
      <c r="I65" s="11">
        <f>'4 pr._savarankiškos f-jos'!J179+'6 pr._mokinio krepšelis'!J45+'9 pr._įstaigų pajamos'!J77+'7 pr._kita dotacija'!J149</f>
        <v>-4.2</v>
      </c>
      <c r="J65" s="11">
        <f>'4 pr._savarankiškos f-jos'!K179+'6 pr._mokinio krepšelis'!K45+'9 pr._įstaigų pajamos'!K77+'7 pr._kita dotacija'!K149</f>
        <v>1.7000000000000002</v>
      </c>
      <c r="K65" s="95">
        <f t="shared" si="13"/>
        <v>488.2</v>
      </c>
      <c r="L65" s="95">
        <f>'4 pr._savarankiškos f-jos'!M179+'6 pr._mokinio krepšelis'!M45+'9 pr._įstaigų pajamos'!M77+'7 pr._kita dotacija'!M149</f>
        <v>486.5</v>
      </c>
      <c r="M65" s="95">
        <f>'4 pr._savarankiškos f-jos'!N179+'6 pr._mokinio krepšelis'!N45+'9 pr._įstaigų pajamos'!N77+'7 pr._kita dotacija'!N149</f>
        <v>273.90000000000003</v>
      </c>
      <c r="N65" s="95">
        <f>'4 pr._savarankiškos f-jos'!O179+'6 pr._mokinio krepšelis'!O45+'9 pr._įstaigų pajamos'!O77+'7 pr._kita dotacija'!O149</f>
        <v>1.7000000000000002</v>
      </c>
    </row>
    <row r="66" spans="1:14" ht="15" customHeight="1" x14ac:dyDescent="0.25">
      <c r="A66" s="6" t="s">
        <v>110</v>
      </c>
      <c r="B66" s="30" t="s">
        <v>34</v>
      </c>
      <c r="C66" s="17">
        <f t="shared" si="7"/>
        <v>290</v>
      </c>
      <c r="D66" s="17">
        <f>'4 pr._savarankiškos f-jos'!E180+'6 pr._mokinio krepšelis'!E46+'9 pr._įstaigų pajamos'!E78+'7 pr._kita dotacija'!E151</f>
        <v>290</v>
      </c>
      <c r="E66" s="17">
        <f>'4 pr._savarankiškos f-jos'!F180+'6 pr._mokinio krepšelis'!F46+'9 pr._įstaigų pajamos'!F78+'7 pr._kita dotacija'!F151</f>
        <v>172.5</v>
      </c>
      <c r="F66" s="17">
        <f>'4 pr._savarankiškos f-jos'!G180+'6 pr._mokinio krepšelis'!G46+'9 pr._įstaigų pajamos'!G78+'7 pr._kita dotacija'!G151</f>
        <v>0</v>
      </c>
      <c r="G66" s="11">
        <f t="shared" si="12"/>
        <v>0</v>
      </c>
      <c r="H66" s="11">
        <f>'4 pr._savarankiškos f-jos'!I180+'6 pr._mokinio krepšelis'!I46+'9 pr._įstaigų pajamos'!I78+'7 pr._kita dotacija'!I151</f>
        <v>0</v>
      </c>
      <c r="I66" s="11">
        <f>'4 pr._savarankiškos f-jos'!J180+'6 pr._mokinio krepšelis'!J46+'9 pr._įstaigų pajamos'!J78+'7 pr._kita dotacija'!J151</f>
        <v>0.9</v>
      </c>
      <c r="J66" s="11">
        <f>'4 pr._savarankiškos f-jos'!K180+'6 pr._mokinio krepšelis'!K46+'9 pr._įstaigų pajamos'!K78+'7 pr._kita dotacija'!K151</f>
        <v>0</v>
      </c>
      <c r="K66" s="95">
        <f t="shared" si="13"/>
        <v>290</v>
      </c>
      <c r="L66" s="95">
        <f>'4 pr._savarankiškos f-jos'!M180+'6 pr._mokinio krepšelis'!M46+'9 pr._įstaigų pajamos'!M78+'7 pr._kita dotacija'!M151</f>
        <v>290</v>
      </c>
      <c r="M66" s="95">
        <f>'4 pr._savarankiškos f-jos'!N180+'6 pr._mokinio krepšelis'!N46+'9 pr._įstaigų pajamos'!N78+'7 pr._kita dotacija'!N151</f>
        <v>173.40000000000003</v>
      </c>
      <c r="N66" s="95">
        <f>'4 pr._savarankiškos f-jos'!O180+'6 pr._mokinio krepšelis'!O46+'9 pr._įstaigų pajamos'!O78+'7 pr._kita dotacija'!O151</f>
        <v>0</v>
      </c>
    </row>
    <row r="67" spans="1:14" ht="15" customHeight="1" x14ac:dyDescent="0.25">
      <c r="A67" s="6" t="s">
        <v>156</v>
      </c>
      <c r="B67" s="30" t="s">
        <v>36</v>
      </c>
      <c r="C67" s="17">
        <f t="shared" si="7"/>
        <v>315.30000000000007</v>
      </c>
      <c r="D67" s="17">
        <f>'4 pr._savarankiškos f-jos'!E181+'6 pr._mokinio krepšelis'!E47+'9 pr._įstaigų pajamos'!E79+'11 pr._apyvartinės lėšos'!E49+'7 pr._kita dotacija'!E153</f>
        <v>315.30000000000007</v>
      </c>
      <c r="E67" s="17">
        <f>'4 pr._savarankiškos f-jos'!F181+'6 pr._mokinio krepšelis'!F47+'9 pr._įstaigų pajamos'!F79+'11 pr._apyvartinės lėšos'!F49+'7 pr._kita dotacija'!F153</f>
        <v>181.20000000000002</v>
      </c>
      <c r="F67" s="17">
        <f>'4 pr._savarankiškos f-jos'!G181+'6 pr._mokinio krepšelis'!G47+'9 pr._įstaigų pajamos'!G79+'11 pr._apyvartinės lėšos'!G49+'7 pr._kita dotacija'!G153</f>
        <v>0</v>
      </c>
      <c r="G67" s="11">
        <f t="shared" si="12"/>
        <v>0</v>
      </c>
      <c r="H67" s="11">
        <f>'4 pr._savarankiškos f-jos'!I181+'6 pr._mokinio krepšelis'!I47+'9 pr._įstaigų pajamos'!I79+'11 pr._apyvartinės lėšos'!I49+'7 pr._kita dotacija'!I153</f>
        <v>0</v>
      </c>
      <c r="I67" s="11">
        <f>'4 pr._savarankiškos f-jos'!J181+'6 pr._mokinio krepšelis'!J47+'9 pr._įstaigų pajamos'!J79+'11 pr._apyvartinės lėšos'!J49+'7 pr._kita dotacija'!J153</f>
        <v>-0.5</v>
      </c>
      <c r="J67" s="11">
        <f>'4 pr._savarankiškos f-jos'!K181+'6 pr._mokinio krepšelis'!K47+'9 pr._įstaigų pajamos'!K79+'11 pr._apyvartinės lėšos'!K49+'7 pr._kita dotacija'!K153</f>
        <v>0</v>
      </c>
      <c r="K67" s="95">
        <f t="shared" si="13"/>
        <v>315.30000000000007</v>
      </c>
      <c r="L67" s="95">
        <f>'4 pr._savarankiškos f-jos'!M181+'6 pr._mokinio krepšelis'!M47+'9 pr._įstaigų pajamos'!M79+'11 pr._apyvartinės lėšos'!M49+'7 pr._kita dotacija'!M153</f>
        <v>315.30000000000007</v>
      </c>
      <c r="M67" s="95">
        <f>'4 pr._savarankiškos f-jos'!N181+'6 pr._mokinio krepšelis'!N47+'9 pr._įstaigų pajamos'!N79+'11 pr._apyvartinės lėšos'!N49+'7 pr._kita dotacija'!N153</f>
        <v>180.70000000000002</v>
      </c>
      <c r="N67" s="95">
        <f>'4 pr._savarankiškos f-jos'!O181+'6 pr._mokinio krepšelis'!O47+'9 pr._įstaigų pajamos'!O79+'11 pr._apyvartinės lėšos'!O49+'7 pr._kita dotacija'!O153</f>
        <v>0</v>
      </c>
    </row>
    <row r="68" spans="1:14" ht="15" customHeight="1" x14ac:dyDescent="0.25">
      <c r="A68" s="6" t="s">
        <v>157</v>
      </c>
      <c r="B68" s="30" t="s">
        <v>38</v>
      </c>
      <c r="C68" s="17">
        <f t="shared" si="7"/>
        <v>546.5</v>
      </c>
      <c r="D68" s="17">
        <f>'4 pr._savarankiškos f-jos'!E182+'6 pr._mokinio krepšelis'!E48+'9 pr._įstaigų pajamos'!E80+'11 pr._apyvartinės lėšos'!E51+'7 pr._kita dotacija'!E155</f>
        <v>546.5</v>
      </c>
      <c r="E68" s="17">
        <f>'4 pr._savarankiškos f-jos'!F182+'6 pr._mokinio krepšelis'!F48+'9 pr._įstaigų pajamos'!F80+'11 pr._apyvartinės lėšos'!F51+'7 pr._kita dotacija'!F155</f>
        <v>310.09999999999997</v>
      </c>
      <c r="F68" s="17">
        <f>'4 pr._savarankiškos f-jos'!G182+'6 pr._mokinio krepšelis'!G48+'9 pr._įstaigų pajamos'!G80+'11 pr._apyvartinės lėšos'!G51+'7 pr._kita dotacija'!G155</f>
        <v>0</v>
      </c>
      <c r="G68" s="11">
        <f t="shared" si="12"/>
        <v>0</v>
      </c>
      <c r="H68" s="11">
        <f>'4 pr._savarankiškos f-jos'!I182+'6 pr._mokinio krepšelis'!I48+'9 pr._įstaigų pajamos'!I80+'11 pr._apyvartinės lėšos'!I51+'7 pr._kita dotacija'!I155</f>
        <v>-0.8</v>
      </c>
      <c r="I68" s="11">
        <f>'4 pr._savarankiškos f-jos'!J182+'6 pr._mokinio krepšelis'!J48+'9 pr._įstaigų pajamos'!J80+'11 pr._apyvartinės lėšos'!J51+'7 pr._kita dotacija'!J155</f>
        <v>-1.7</v>
      </c>
      <c r="J68" s="11">
        <f>'4 pr._savarankiškos f-jos'!K182+'6 pr._mokinio krepšelis'!K48+'9 pr._įstaigų pajamos'!K80+'11 pr._apyvartinės lėšos'!K51+'7 pr._kita dotacija'!K155</f>
        <v>0.8</v>
      </c>
      <c r="K68" s="95">
        <f t="shared" si="13"/>
        <v>546.5</v>
      </c>
      <c r="L68" s="95">
        <f>'4 pr._savarankiškos f-jos'!M182+'6 pr._mokinio krepšelis'!M48+'9 pr._įstaigų pajamos'!M80+'11 pr._apyvartinės lėšos'!M51+'7 pr._kita dotacija'!M155</f>
        <v>545.70000000000005</v>
      </c>
      <c r="M68" s="95">
        <f>'4 pr._savarankiškos f-jos'!N182+'6 pr._mokinio krepšelis'!N48+'9 pr._įstaigų pajamos'!N80+'11 pr._apyvartinės lėšos'!N51+'7 pr._kita dotacija'!N155</f>
        <v>308.39999999999998</v>
      </c>
      <c r="N68" s="95">
        <f>'4 pr._savarankiškos f-jos'!O182+'6 pr._mokinio krepšelis'!O48+'9 pr._įstaigų pajamos'!O80+'11 pr._apyvartinės lėšos'!O51+'7 pr._kita dotacija'!O155</f>
        <v>0.8</v>
      </c>
    </row>
    <row r="69" spans="1:14" ht="15" customHeight="1" x14ac:dyDescent="0.25">
      <c r="A69" s="6" t="s">
        <v>111</v>
      </c>
      <c r="B69" s="30" t="s">
        <v>37</v>
      </c>
      <c r="C69" s="17">
        <f t="shared" si="7"/>
        <v>320.39999999999998</v>
      </c>
      <c r="D69" s="17">
        <f>'4 pr._savarankiškos f-jos'!E183+'6 pr._mokinio krepšelis'!E49+'9 pr._įstaigų pajamos'!E81+'7 pr._kita dotacija'!E157</f>
        <v>320.39999999999998</v>
      </c>
      <c r="E69" s="17">
        <f>'4 pr._savarankiškos f-jos'!F183+'6 pr._mokinio krepšelis'!F49+'9 pr._įstaigų pajamos'!F81+'7 pr._kita dotacija'!F157</f>
        <v>192.5</v>
      </c>
      <c r="F69" s="17">
        <f>'4 pr._savarankiškos f-jos'!G183+'6 pr._mokinio krepšelis'!G49+'9 pr._įstaigų pajamos'!G81+'7 pr._kita dotacija'!G157</f>
        <v>0</v>
      </c>
      <c r="G69" s="11">
        <f t="shared" si="12"/>
        <v>0</v>
      </c>
      <c r="H69" s="11">
        <f>'4 pr._savarankiškos f-jos'!I183+'6 pr._mokinio krepšelis'!I49+'9 pr._įstaigų pajamos'!I81+'7 pr._kita dotacija'!I157</f>
        <v>0</v>
      </c>
      <c r="I69" s="11">
        <f>'4 pr._savarankiškos f-jos'!J183+'6 pr._mokinio krepšelis'!J49+'9 pr._įstaigų pajamos'!J81+'7 pr._kita dotacija'!J157</f>
        <v>-0.2</v>
      </c>
      <c r="J69" s="11">
        <f>'4 pr._savarankiškos f-jos'!K183+'6 pr._mokinio krepšelis'!K49+'9 pr._įstaigų pajamos'!K81+'7 pr._kita dotacija'!K157</f>
        <v>0</v>
      </c>
      <c r="K69" s="95">
        <f t="shared" si="13"/>
        <v>320.39999999999998</v>
      </c>
      <c r="L69" s="95">
        <f>'4 pr._savarankiškos f-jos'!M183+'6 pr._mokinio krepšelis'!M49+'9 pr._įstaigų pajamos'!M81+'7 pr._kita dotacija'!M157</f>
        <v>320.39999999999998</v>
      </c>
      <c r="M69" s="95">
        <f>'4 pr._savarankiškos f-jos'!N183+'6 pr._mokinio krepšelis'!N49+'9 pr._įstaigų pajamos'!N81+'7 pr._kita dotacija'!N157</f>
        <v>192.3</v>
      </c>
      <c r="N69" s="95">
        <f>'4 pr._savarankiškos f-jos'!O183+'6 pr._mokinio krepšelis'!O49+'9 pr._įstaigų pajamos'!O81+'7 pr._kita dotacija'!O157</f>
        <v>0</v>
      </c>
    </row>
    <row r="70" spans="1:14" ht="15" customHeight="1" x14ac:dyDescent="0.25">
      <c r="A70" s="6" t="s">
        <v>158</v>
      </c>
      <c r="B70" s="36" t="s">
        <v>35</v>
      </c>
      <c r="C70" s="17">
        <f t="shared" si="7"/>
        <v>519.9</v>
      </c>
      <c r="D70" s="17">
        <f>'4 pr._savarankiškos f-jos'!E184+'6 pr._mokinio krepšelis'!E50+'9 pr._įstaigų pajamos'!E82+'7 pr._kita dotacija'!E159</f>
        <v>519.9</v>
      </c>
      <c r="E70" s="17">
        <f>'4 pr._savarankiškos f-jos'!F184+'6 pr._mokinio krepšelis'!F50+'9 pr._įstaigų pajamos'!F82+'7 pr._kita dotacija'!F159</f>
        <v>271.79999999999995</v>
      </c>
      <c r="F70" s="17">
        <f>'4 pr._savarankiškos f-jos'!G184+'6 pr._mokinio krepšelis'!G50+'9 pr._įstaigų pajamos'!G82+'7 pr._kita dotacija'!G159</f>
        <v>0</v>
      </c>
      <c r="G70" s="11">
        <f t="shared" si="12"/>
        <v>0</v>
      </c>
      <c r="H70" s="11">
        <f>'4 pr._savarankiškos f-jos'!I184+'6 pr._mokinio krepšelis'!I50+'9 pr._įstaigų pajamos'!I82+'7 pr._kita dotacija'!I159</f>
        <v>0</v>
      </c>
      <c r="I70" s="11">
        <f>'4 pr._savarankiškos f-jos'!J184+'6 pr._mokinio krepšelis'!J50+'9 pr._įstaigų pajamos'!J82+'7 pr._kita dotacija'!J159</f>
        <v>0</v>
      </c>
      <c r="J70" s="11">
        <f>'4 pr._savarankiškos f-jos'!K184+'6 pr._mokinio krepšelis'!K50+'9 pr._įstaigų pajamos'!K82+'7 pr._kita dotacija'!K159</f>
        <v>0</v>
      </c>
      <c r="K70" s="95">
        <f t="shared" si="13"/>
        <v>519.9</v>
      </c>
      <c r="L70" s="95">
        <f>'4 pr._savarankiškos f-jos'!M184+'6 pr._mokinio krepšelis'!M50+'9 pr._įstaigų pajamos'!M82+'7 pr._kita dotacija'!M159</f>
        <v>519.9</v>
      </c>
      <c r="M70" s="95">
        <f>'4 pr._savarankiškos f-jos'!N184+'6 pr._mokinio krepšelis'!N50+'9 pr._įstaigų pajamos'!N82+'7 pr._kita dotacija'!N159</f>
        <v>271.79999999999995</v>
      </c>
      <c r="N70" s="95">
        <f>'4 pr._savarankiškos f-jos'!O184+'6 pr._mokinio krepšelis'!O50+'9 pr._įstaigų pajamos'!O82+'7 pr._kita dotacija'!O159</f>
        <v>0</v>
      </c>
    </row>
    <row r="71" spans="1:14" ht="15" customHeight="1" x14ac:dyDescent="0.25">
      <c r="A71" s="6" t="s">
        <v>159</v>
      </c>
      <c r="B71" s="37" t="s">
        <v>39</v>
      </c>
      <c r="C71" s="17">
        <f t="shared" si="7"/>
        <v>113</v>
      </c>
      <c r="D71" s="17">
        <f>'4 pr._savarankiškos f-jos'!E185+'6 pr._mokinio krepšelis'!E51+'9 pr._įstaigų pajamos'!E83+'11 pr._apyvartinės lėšos'!E53+'7 pr._kita dotacija'!E161</f>
        <v>113</v>
      </c>
      <c r="E71" s="17">
        <f>'4 pr._savarankiškos f-jos'!F185+'6 pr._mokinio krepšelis'!F51+'9 pr._įstaigų pajamos'!F83+'11 pr._apyvartinės lėšos'!F53+'7 pr._kita dotacija'!F161</f>
        <v>71.899999999999991</v>
      </c>
      <c r="F71" s="17">
        <f>'4 pr._savarankiškos f-jos'!G185+'6 pr._mokinio krepšelis'!G51+'9 pr._įstaigų pajamos'!G83+'11 pr._apyvartinės lėšos'!G53+'7 pr._kita dotacija'!G161</f>
        <v>0</v>
      </c>
      <c r="G71" s="11">
        <f t="shared" si="12"/>
        <v>0</v>
      </c>
      <c r="H71" s="11">
        <f>'4 pr._savarankiškos f-jos'!I185+'6 pr._mokinio krepšelis'!I51+'9 pr._įstaigų pajamos'!I83+'11 pr._apyvartinės lėšos'!I53+'7 pr._kita dotacija'!I161</f>
        <v>0</v>
      </c>
      <c r="I71" s="11">
        <f>'4 pr._savarankiškos f-jos'!J185+'6 pr._mokinio krepšelis'!J51+'9 pr._įstaigų pajamos'!J83+'11 pr._apyvartinės lėšos'!J53+'7 pr._kita dotacija'!J161</f>
        <v>-2</v>
      </c>
      <c r="J71" s="11">
        <f>'4 pr._savarankiškos f-jos'!K185+'6 pr._mokinio krepšelis'!K51+'9 pr._įstaigų pajamos'!K83+'11 pr._apyvartinės lėšos'!K53+'7 pr._kita dotacija'!K161</f>
        <v>0</v>
      </c>
      <c r="K71" s="95">
        <f t="shared" si="13"/>
        <v>113</v>
      </c>
      <c r="L71" s="95">
        <f>'4 pr._savarankiškos f-jos'!M185+'6 pr._mokinio krepšelis'!M51+'9 pr._įstaigų pajamos'!M83+'11 pr._apyvartinės lėšos'!M53+'7 pr._kita dotacija'!M161</f>
        <v>113</v>
      </c>
      <c r="M71" s="95">
        <f>'4 pr._savarankiškos f-jos'!N185+'6 pr._mokinio krepšelis'!N51+'9 pr._įstaigų pajamos'!N83+'11 pr._apyvartinės lėšos'!N53+'7 pr._kita dotacija'!N161</f>
        <v>69.899999999999991</v>
      </c>
      <c r="N71" s="95">
        <f>'4 pr._savarankiškos f-jos'!O185+'6 pr._mokinio krepšelis'!O51+'9 pr._įstaigų pajamos'!O83+'11 pr._apyvartinės lėšos'!O53+'7 pr._kita dotacija'!O161</f>
        <v>0</v>
      </c>
    </row>
    <row r="72" spans="1:14" ht="15" customHeight="1" x14ac:dyDescent="0.25">
      <c r="A72" s="6" t="s">
        <v>112</v>
      </c>
      <c r="B72" s="37" t="s">
        <v>40</v>
      </c>
      <c r="C72" s="17">
        <f t="shared" si="7"/>
        <v>161.69999999999999</v>
      </c>
      <c r="D72" s="17">
        <f>'4 pr._savarankiškos f-jos'!E186+'6 pr._mokinio krepšelis'!E52+'9 pr._įstaigų pajamos'!E84+'11 pr._apyvartinės lėšos'!E55+'7 pr._kita dotacija'!E163</f>
        <v>161.69999999999999</v>
      </c>
      <c r="E72" s="17">
        <f>'4 pr._savarankiškos f-jos'!F186+'6 pr._mokinio krepšelis'!F52+'9 pr._įstaigų pajamos'!F84+'11 pr._apyvartinės lėšos'!F55+'7 pr._kita dotacija'!F163</f>
        <v>100.6</v>
      </c>
      <c r="F72" s="17">
        <f>'4 pr._savarankiškos f-jos'!G186+'6 pr._mokinio krepšelis'!G52+'9 pr._įstaigų pajamos'!G84+'11 pr._apyvartinės lėšos'!G55+'7 pr._kita dotacija'!G163</f>
        <v>0</v>
      </c>
      <c r="G72" s="11">
        <f t="shared" si="12"/>
        <v>0</v>
      </c>
      <c r="H72" s="11">
        <f>'4 pr._savarankiškos f-jos'!I186+'6 pr._mokinio krepšelis'!I52+'9 pr._įstaigų pajamos'!I84+'11 pr._apyvartinės lėšos'!I55+'7 pr._kita dotacija'!I163</f>
        <v>0</v>
      </c>
      <c r="I72" s="11">
        <f>'4 pr._savarankiškos f-jos'!J186+'6 pr._mokinio krepšelis'!J52+'9 pr._įstaigų pajamos'!J84+'11 pr._apyvartinės lėšos'!J55+'7 pr._kita dotacija'!J163</f>
        <v>0</v>
      </c>
      <c r="J72" s="11">
        <f>'4 pr._savarankiškos f-jos'!K186+'6 pr._mokinio krepšelis'!K52+'9 pr._įstaigų pajamos'!K84+'11 pr._apyvartinės lėšos'!K55+'7 pr._kita dotacija'!K163</f>
        <v>0</v>
      </c>
      <c r="K72" s="95">
        <f t="shared" si="13"/>
        <v>161.69999999999999</v>
      </c>
      <c r="L72" s="95">
        <f>'4 pr._savarankiškos f-jos'!M186+'6 pr._mokinio krepšelis'!M52+'9 pr._įstaigų pajamos'!M84+'11 pr._apyvartinės lėšos'!M55+'7 pr._kita dotacija'!M163</f>
        <v>161.69999999999999</v>
      </c>
      <c r="M72" s="95">
        <f>'4 pr._savarankiškos f-jos'!N186+'6 pr._mokinio krepšelis'!N52+'9 pr._įstaigų pajamos'!N84+'11 pr._apyvartinės lėšos'!N55+'7 pr._kita dotacija'!N163</f>
        <v>100.6</v>
      </c>
      <c r="N72" s="95">
        <f>'4 pr._savarankiškos f-jos'!O186+'6 pr._mokinio krepšelis'!O52+'9 pr._įstaigų pajamos'!O84+'11 pr._apyvartinės lėšos'!O55+'7 pr._kita dotacija'!O163</f>
        <v>0</v>
      </c>
    </row>
    <row r="73" spans="1:14" ht="15" customHeight="1" x14ac:dyDescent="0.25">
      <c r="A73" s="6" t="s">
        <v>113</v>
      </c>
      <c r="B73" s="36" t="s">
        <v>49</v>
      </c>
      <c r="C73" s="17">
        <f t="shared" si="7"/>
        <v>74.699999999999989</v>
      </c>
      <c r="D73" s="17">
        <f>'4 pr._savarankiškos f-jos'!E187+'6 pr._mokinio krepšelis'!E53+'9 pr._įstaigų pajamos'!E85+'7 pr._kita dotacija'!E165</f>
        <v>74.699999999999989</v>
      </c>
      <c r="E73" s="17">
        <f>'4 pr._savarankiškos f-jos'!F187+'6 pr._mokinio krepšelis'!F53+'9 pr._įstaigų pajamos'!F85+'7 pr._kita dotacija'!F165</f>
        <v>55.5</v>
      </c>
      <c r="F73" s="17">
        <f>'4 pr._savarankiškos f-jos'!G187+'6 pr._mokinio krepšelis'!G53+'9 pr._įstaigų pajamos'!G85+'7 pr._kita dotacija'!G165</f>
        <v>0</v>
      </c>
      <c r="G73" s="11">
        <f t="shared" si="12"/>
        <v>0</v>
      </c>
      <c r="H73" s="11">
        <f>'4 pr._savarankiškos f-jos'!I187+'6 pr._mokinio krepšelis'!I53+'9 pr._įstaigų pajamos'!I85+'7 pr._kita dotacija'!I165</f>
        <v>0</v>
      </c>
      <c r="I73" s="11">
        <f>'4 pr._savarankiškos f-jos'!J187+'6 pr._mokinio krepšelis'!J53+'9 pr._įstaigų pajamos'!J85+'7 pr._kita dotacija'!J165</f>
        <v>0</v>
      </c>
      <c r="J73" s="11">
        <f>'4 pr._savarankiškos f-jos'!K187+'6 pr._mokinio krepšelis'!K53+'9 pr._įstaigų pajamos'!K85+'7 pr._kita dotacija'!K165</f>
        <v>0</v>
      </c>
      <c r="K73" s="95">
        <f t="shared" si="13"/>
        <v>74.699999999999989</v>
      </c>
      <c r="L73" s="95">
        <f>'4 pr._savarankiškos f-jos'!M187+'6 pr._mokinio krepšelis'!M53+'9 pr._įstaigų pajamos'!M85+'7 pr._kita dotacija'!M165</f>
        <v>74.699999999999989</v>
      </c>
      <c r="M73" s="95">
        <f>'4 pr._savarankiškos f-jos'!N187+'6 pr._mokinio krepšelis'!N53+'9 pr._įstaigų pajamos'!N85+'7 pr._kita dotacija'!N165</f>
        <v>55.5</v>
      </c>
      <c r="N73" s="95">
        <f>'4 pr._savarankiškos f-jos'!O187+'6 pr._mokinio krepšelis'!O53+'9 pr._įstaigų pajamos'!O85+'7 pr._kita dotacija'!O165</f>
        <v>0</v>
      </c>
    </row>
    <row r="74" spans="1:14" ht="15" customHeight="1" x14ac:dyDescent="0.25">
      <c r="A74" s="6" t="s">
        <v>114</v>
      </c>
      <c r="B74" s="36" t="s">
        <v>48</v>
      </c>
      <c r="C74" s="17">
        <f t="shared" si="7"/>
        <v>591.79999999999995</v>
      </c>
      <c r="D74" s="17">
        <f>'4 pr._savarankiškos f-jos'!E188+'6 pr._mokinio krepšelis'!E54+'9 pr._įstaigų pajamos'!E86+'11 pr._apyvartinės lėšos'!E57+'7 pr._kita dotacija'!E169</f>
        <v>591.79999999999995</v>
      </c>
      <c r="E74" s="17">
        <f>'4 pr._savarankiškos f-jos'!F188+'6 pr._mokinio krepšelis'!F54+'9 pr._įstaigų pajamos'!F86+'11 pr._apyvartinės lėšos'!F57+'7 pr._kita dotacija'!F169</f>
        <v>432.79999999999995</v>
      </c>
      <c r="F74" s="17">
        <f>'4 pr._savarankiškos f-jos'!G188+'6 pr._mokinio krepšelis'!G54+'9 pr._įstaigų pajamos'!G86+'11 pr._apyvartinės lėšos'!G57+'7 pr._kita dotacija'!G169</f>
        <v>0</v>
      </c>
      <c r="G74" s="11">
        <f t="shared" si="12"/>
        <v>0</v>
      </c>
      <c r="H74" s="11">
        <f>'4 pr._savarankiškos f-jos'!I188+'6 pr._mokinio krepšelis'!I54+'9 pr._įstaigų pajamos'!I86+'11 pr._apyvartinės lėšos'!I57+'7 pr._kita dotacija'!I169</f>
        <v>0</v>
      </c>
      <c r="I74" s="11">
        <f>'4 pr._savarankiškos f-jos'!J188+'6 pr._mokinio krepšelis'!J54+'9 pr._įstaigų pajamos'!J86+'11 pr._apyvartinės lėšos'!J57+'7 pr._kita dotacija'!J169</f>
        <v>2</v>
      </c>
      <c r="J74" s="11">
        <f>'4 pr._savarankiškos f-jos'!K188+'6 pr._mokinio krepšelis'!K54+'9 pr._įstaigų pajamos'!K86+'11 pr._apyvartinės lėšos'!K57+'7 pr._kita dotacija'!K169</f>
        <v>0</v>
      </c>
      <c r="K74" s="95">
        <f t="shared" si="13"/>
        <v>591.79999999999995</v>
      </c>
      <c r="L74" s="95">
        <f>'4 pr._savarankiškos f-jos'!M188+'6 pr._mokinio krepšelis'!M54+'9 pr._įstaigų pajamos'!M86+'11 pr._apyvartinės lėšos'!M57+'7 pr._kita dotacija'!M169</f>
        <v>591.79999999999995</v>
      </c>
      <c r="M74" s="95">
        <f>'4 pr._savarankiškos f-jos'!N188+'6 pr._mokinio krepšelis'!N54+'9 pr._įstaigų pajamos'!N86+'11 pr._apyvartinės lėšos'!N57+'7 pr._kita dotacija'!N169</f>
        <v>434.79999999999995</v>
      </c>
      <c r="N74" s="95">
        <f>'4 pr._savarankiškos f-jos'!O188+'6 pr._mokinio krepšelis'!O54+'9 pr._įstaigų pajamos'!O86+'11 pr._apyvartinės lėšos'!O57+'7 pr._kita dotacija'!O169</f>
        <v>0</v>
      </c>
    </row>
    <row r="75" spans="1:14" ht="15" customHeight="1" x14ac:dyDescent="0.25">
      <c r="A75" s="6" t="s">
        <v>115</v>
      </c>
      <c r="B75" s="36" t="s">
        <v>66</v>
      </c>
      <c r="C75" s="17">
        <f t="shared" si="7"/>
        <v>69.7</v>
      </c>
      <c r="D75" s="17">
        <f>'4 pr._savarankiškos f-jos'!E189+'6 pr._mokinio krepšelis'!E55+'9 pr._įstaigų pajamos'!E87+'7 pr._kita dotacija'!E173</f>
        <v>69.7</v>
      </c>
      <c r="E75" s="17">
        <f>'4 pr._savarankiškos f-jos'!F189+'6 pr._mokinio krepšelis'!F55+'9 pr._įstaigų pajamos'!F87+'7 pr._kita dotacija'!F173</f>
        <v>47.2</v>
      </c>
      <c r="F75" s="17">
        <f>'4 pr._savarankiškos f-jos'!G189+'6 pr._mokinio krepšelis'!G55+'9 pr._įstaigų pajamos'!G87+'7 pr._kita dotacija'!G173</f>
        <v>0</v>
      </c>
      <c r="G75" s="11">
        <f t="shared" si="12"/>
        <v>2</v>
      </c>
      <c r="H75" s="11">
        <f>'4 pr._savarankiškos f-jos'!I189+'6 pr._mokinio krepšelis'!I55+'9 pr._įstaigų pajamos'!I87+'7 pr._kita dotacija'!I173</f>
        <v>2</v>
      </c>
      <c r="I75" s="11">
        <f>'4 pr._savarankiškos f-jos'!J189+'6 pr._mokinio krepšelis'!J55+'9 pr._įstaigų pajamos'!J87+'7 pr._kita dotacija'!J173</f>
        <v>1.9</v>
      </c>
      <c r="J75" s="11">
        <f>'4 pr._savarankiškos f-jos'!K189+'6 pr._mokinio krepšelis'!K55+'9 pr._įstaigų pajamos'!K87+'7 pr._kita dotacija'!K173</f>
        <v>0</v>
      </c>
      <c r="K75" s="95">
        <f t="shared" si="13"/>
        <v>71.7</v>
      </c>
      <c r="L75" s="95">
        <f>'4 pr._savarankiškos f-jos'!M189+'6 pr._mokinio krepšelis'!M55+'9 pr._įstaigų pajamos'!M87+'7 pr._kita dotacija'!M173</f>
        <v>71.7</v>
      </c>
      <c r="M75" s="95">
        <f>'4 pr._savarankiškos f-jos'!N189+'6 pr._mokinio krepšelis'!N55+'9 pr._įstaigų pajamos'!N87+'7 pr._kita dotacija'!N173</f>
        <v>49.1</v>
      </c>
      <c r="N75" s="95">
        <f>'4 pr._savarankiškos f-jos'!O189+'6 pr._mokinio krepšelis'!O55+'9 pr._įstaigų pajamos'!O87+'7 pr._kita dotacija'!O173</f>
        <v>0</v>
      </c>
    </row>
    <row r="76" spans="1:14" ht="15" customHeight="1" x14ac:dyDescent="0.25">
      <c r="A76" s="6" t="s">
        <v>116</v>
      </c>
      <c r="B76" s="36" t="s">
        <v>50</v>
      </c>
      <c r="C76" s="17">
        <f t="shared" si="7"/>
        <v>152.99999999999997</v>
      </c>
      <c r="D76" s="17">
        <f>'4 pr._savarankiškos f-jos'!E190+'6 pr._mokinio krepšelis'!E56+'9 pr._įstaigų pajamos'!E88+'11 pr._apyvartinės lėšos'!E59</f>
        <v>152.99999999999997</v>
      </c>
      <c r="E76" s="17">
        <f>'4 pr._savarankiškos f-jos'!F190+'6 pr._mokinio krepšelis'!F56+'9 pr._įstaigų pajamos'!F88+'11 pr._apyvartinės lėšos'!F59</f>
        <v>93.9</v>
      </c>
      <c r="F76" s="17">
        <f>'4 pr._savarankiškos f-jos'!G190+'6 pr._mokinio krepšelis'!G56+'9 pr._įstaigų pajamos'!G88+'11 pr._apyvartinės lėšos'!G59</f>
        <v>0</v>
      </c>
      <c r="G76" s="11">
        <f t="shared" si="12"/>
        <v>6.5</v>
      </c>
      <c r="H76" s="11">
        <f>'4 pr._savarankiškos f-jos'!I190+'6 pr._mokinio krepšelis'!I56+'9 pr._įstaigų pajamos'!I88+'11 pr._apyvartinės lėšos'!I59</f>
        <v>6.5</v>
      </c>
      <c r="I76" s="11">
        <f>'4 pr._savarankiškos f-jos'!J190+'6 pr._mokinio krepšelis'!J56+'9 pr._įstaigų pajamos'!J88+'11 pr._apyvartinės lėšos'!J59</f>
        <v>2.8000000000000003</v>
      </c>
      <c r="J76" s="11">
        <f>'4 pr._savarankiškos f-jos'!K190+'6 pr._mokinio krepšelis'!K56+'9 pr._įstaigų pajamos'!K88+'11 pr._apyvartinės lėšos'!K59</f>
        <v>0</v>
      </c>
      <c r="K76" s="95">
        <f t="shared" si="13"/>
        <v>159.49999999999997</v>
      </c>
      <c r="L76" s="95">
        <f>'4 pr._savarankiškos f-jos'!M190+'6 pr._mokinio krepšelis'!M56+'9 pr._įstaigų pajamos'!M88+'11 pr._apyvartinės lėšos'!M59</f>
        <v>159.49999999999997</v>
      </c>
      <c r="M76" s="95">
        <f>'4 pr._savarankiškos f-jos'!N190+'6 pr._mokinio krepšelis'!N56+'9 pr._įstaigų pajamos'!N88+'11 pr._apyvartinės lėšos'!N59</f>
        <v>96.7</v>
      </c>
      <c r="N76" s="95">
        <f>'4 pr._savarankiškos f-jos'!O190+'6 pr._mokinio krepšelis'!O56+'9 pr._įstaigų pajamos'!O88+'11 pr._apyvartinės lėšos'!O59</f>
        <v>0</v>
      </c>
    </row>
    <row r="77" spans="1:14" ht="15" customHeight="1" x14ac:dyDescent="0.25">
      <c r="A77" s="6" t="s">
        <v>167</v>
      </c>
      <c r="B77" s="36" t="s">
        <v>168</v>
      </c>
      <c r="C77" s="17">
        <f t="shared" si="7"/>
        <v>704.50000000000011</v>
      </c>
      <c r="D77" s="17">
        <f>'4 pr._savarankiškos f-jos'!E191+'4 pr._savarankiškos f-jos'!E222+'6 pr._mokinio krepšelis'!E57+'7 pr._kita dotacija'!E175+'9 pr._įstaigų pajamos'!E89+'9 pr._įstaigų pajamos'!E111</f>
        <v>704.50000000000011</v>
      </c>
      <c r="E77" s="17">
        <f>'4 pr._savarankiškos f-jos'!F191+'4 pr._savarankiškos f-jos'!F222+'6 pr._mokinio krepšelis'!F57+'7 pr._kita dotacija'!F175+'9 pr._įstaigų pajamos'!F89+'9 pr._įstaigų pajamos'!F111</f>
        <v>470.59999999999997</v>
      </c>
      <c r="F77" s="17">
        <f>'4 pr._savarankiškos f-jos'!G191+'4 pr._savarankiškos f-jos'!G222+'6 pr._mokinio krepšelis'!G57+'7 pr._kita dotacija'!G175+'9 pr._įstaigų pajamos'!G89+'9 pr._įstaigų pajamos'!G111</f>
        <v>0</v>
      </c>
      <c r="G77" s="11">
        <f t="shared" si="12"/>
        <v>1.8</v>
      </c>
      <c r="H77" s="11">
        <f>'4 pr._savarankiškos f-jos'!I191+'4 pr._savarankiškos f-jos'!I222+'6 pr._mokinio krepšelis'!I57+'7 pr._kita dotacija'!I175+'9 pr._įstaigų pajamos'!I89+'9 pr._įstaigų pajamos'!I111</f>
        <v>-1.9000000000000001</v>
      </c>
      <c r="I77" s="11">
        <f>'4 pr._savarankiškos f-jos'!J191+'4 pr._savarankiškos f-jos'!J222+'6 pr._mokinio krepšelis'!J57+'7 pr._kita dotacija'!J175+'9 pr._įstaigų pajamos'!J89+'9 pr._įstaigų pajamos'!J111</f>
        <v>-8.6</v>
      </c>
      <c r="J77" s="11">
        <f>'4 pr._savarankiškos f-jos'!K191+'4 pr._savarankiškos f-jos'!K222+'6 pr._mokinio krepšelis'!K57+'7 pr._kita dotacija'!K175+'9 pr._įstaigų pajamos'!K89+'9 pr._įstaigų pajamos'!K111</f>
        <v>3.7</v>
      </c>
      <c r="K77" s="95">
        <f t="shared" si="13"/>
        <v>706.3</v>
      </c>
      <c r="L77" s="95">
        <f>'4 pr._savarankiškos f-jos'!M191+'4 pr._savarankiškos f-jos'!M222+'6 pr._mokinio krepšelis'!M57+'7 pr._kita dotacija'!M175+'9 pr._įstaigų pajamos'!M89+'9 pr._įstaigų pajamos'!M111</f>
        <v>702.59999999999991</v>
      </c>
      <c r="M77" s="95">
        <f>'4 pr._savarankiškos f-jos'!N191+'4 pr._savarankiškos f-jos'!N222+'6 pr._mokinio krepšelis'!N57+'7 pr._kita dotacija'!N175+'9 pr._įstaigų pajamos'!N89+'9 pr._įstaigų pajamos'!N111</f>
        <v>462</v>
      </c>
      <c r="N77" s="95">
        <f>'4 pr._savarankiškos f-jos'!O191+'4 pr._savarankiškos f-jos'!O222+'6 pr._mokinio krepšelis'!O57+'7 pr._kita dotacija'!O175+'9 pr._įstaigų pajamos'!O89+'9 pr._įstaigų pajamos'!O111</f>
        <v>3.7</v>
      </c>
    </row>
    <row r="78" spans="1:14" s="38" customFormat="1" ht="15" customHeight="1" x14ac:dyDescent="0.25">
      <c r="A78" s="6" t="s">
        <v>117</v>
      </c>
      <c r="B78" s="36" t="s">
        <v>169</v>
      </c>
      <c r="C78" s="17">
        <f t="shared" si="7"/>
        <v>416.3</v>
      </c>
      <c r="D78" s="17">
        <f>'4 pr._savarankiškos f-jos'!E192+'6 pr._mokinio krepšelis'!E58+'7 pr._kita dotacija'!E179+'9 pr._įstaigų pajamos'!E90</f>
        <v>411.6</v>
      </c>
      <c r="E78" s="17">
        <f>'4 pr._savarankiškos f-jos'!F192+'6 pr._mokinio krepšelis'!F58+'7 pr._kita dotacija'!F179+'9 pr._įstaigų pajamos'!F90</f>
        <v>276.89999999999998</v>
      </c>
      <c r="F78" s="17">
        <f>'4 pr._savarankiškos f-jos'!G192+'6 pr._mokinio krepšelis'!G58+'7 pr._kita dotacija'!G179+'9 pr._įstaigų pajamos'!G90</f>
        <v>4.7</v>
      </c>
      <c r="G78" s="11">
        <f t="shared" si="12"/>
        <v>0</v>
      </c>
      <c r="H78" s="11">
        <f>'4 pr._savarankiškos f-jos'!I192+'6 pr._mokinio krepšelis'!I58+'7 pr._kita dotacija'!I179+'9 pr._įstaigų pajamos'!I90</f>
        <v>0</v>
      </c>
      <c r="I78" s="11">
        <f>'4 pr._savarankiškos f-jos'!J192+'6 pr._mokinio krepšelis'!J58+'7 pr._kita dotacija'!J179+'9 pr._įstaigų pajamos'!J90</f>
        <v>1.8</v>
      </c>
      <c r="J78" s="11">
        <f>'4 pr._savarankiškos f-jos'!K192+'6 pr._mokinio krepšelis'!K58+'7 pr._kita dotacija'!K179+'9 pr._įstaigų pajamos'!K90</f>
        <v>0</v>
      </c>
      <c r="K78" s="95">
        <f t="shared" si="13"/>
        <v>416.3</v>
      </c>
      <c r="L78" s="95">
        <f>'4 pr._savarankiškos f-jos'!M192+'6 pr._mokinio krepšelis'!M58+'7 pr._kita dotacija'!M179+'9 pr._įstaigų pajamos'!M90</f>
        <v>411.6</v>
      </c>
      <c r="M78" s="95">
        <f>'4 pr._savarankiškos f-jos'!N192+'6 pr._mokinio krepšelis'!N58+'7 pr._kita dotacija'!N179+'9 pr._įstaigų pajamos'!N90</f>
        <v>278.7</v>
      </c>
      <c r="N78" s="95">
        <f>'4 pr._savarankiškos f-jos'!O192+'6 pr._mokinio krepšelis'!O58+'7 pr._kita dotacija'!O179+'9 pr._įstaigų pajamos'!O90</f>
        <v>4.7</v>
      </c>
    </row>
    <row r="79" spans="1:14" ht="15" customHeight="1" x14ac:dyDescent="0.25">
      <c r="A79" s="6" t="s">
        <v>118</v>
      </c>
      <c r="B79" s="30" t="s">
        <v>27</v>
      </c>
      <c r="C79" s="17">
        <f t="shared" ref="C79:C88" si="14">D79+F79</f>
        <v>235.9</v>
      </c>
      <c r="D79" s="17">
        <f>'4 pr._savarankiškos f-jos'!E205+'9 pr._įstaigų pajamos'!E97+'7 pr._kita dotacija'!E209</f>
        <v>224.4</v>
      </c>
      <c r="E79" s="17">
        <f>'4 pr._savarankiškos f-jos'!F205+'9 pr._įstaigų pajamos'!F97+'7 pr._kita dotacija'!F209</f>
        <v>154.20000000000002</v>
      </c>
      <c r="F79" s="17">
        <f>'4 pr._savarankiškos f-jos'!G205+'9 pr._įstaigų pajamos'!G97+'7 pr._kita dotacija'!G209</f>
        <v>11.5</v>
      </c>
      <c r="G79" s="11">
        <f t="shared" si="12"/>
        <v>0.5</v>
      </c>
      <c r="H79" s="11">
        <f>'4 pr._savarankiškos f-jos'!I205+'9 pr._įstaigų pajamos'!I97+'7 pr._kita dotacija'!I209</f>
        <v>0.5</v>
      </c>
      <c r="I79" s="11">
        <f>'4 pr._savarankiškos f-jos'!J205+'9 pr._įstaigų pajamos'!J97+'7 pr._kita dotacija'!J209</f>
        <v>0</v>
      </c>
      <c r="J79" s="11">
        <f>'4 pr._savarankiškos f-jos'!K205+'9 pr._įstaigų pajamos'!K97+'7 pr._kita dotacija'!K209</f>
        <v>0</v>
      </c>
      <c r="K79" s="95">
        <f t="shared" si="13"/>
        <v>236.4</v>
      </c>
      <c r="L79" s="95">
        <f>'4 pr._savarankiškos f-jos'!M205+'9 pr._įstaigų pajamos'!M97+'7 pr._kita dotacija'!M209</f>
        <v>224.9</v>
      </c>
      <c r="M79" s="95">
        <f>'4 pr._savarankiškos f-jos'!N205+'9 pr._įstaigų pajamos'!N97+'7 pr._kita dotacija'!N209</f>
        <v>154.20000000000002</v>
      </c>
      <c r="N79" s="95">
        <f>'4 pr._savarankiškos f-jos'!O205+'9 pr._įstaigų pajamos'!O97+'7 pr._kita dotacija'!O209</f>
        <v>11.5</v>
      </c>
    </row>
    <row r="80" spans="1:14" ht="15" customHeight="1" x14ac:dyDescent="0.25">
      <c r="A80" s="14" t="s">
        <v>119</v>
      </c>
      <c r="B80" s="30" t="s">
        <v>57</v>
      </c>
      <c r="C80" s="17">
        <f t="shared" si="14"/>
        <v>63.4</v>
      </c>
      <c r="D80" s="17">
        <f>'4 pr._savarankiškos f-jos'!E206+'9 pr._įstaigų pajamos'!E98+'7 pr._kita dotacija'!E213</f>
        <v>63.4</v>
      </c>
      <c r="E80" s="17">
        <f>'4 pr._savarankiškos f-jos'!F206+'9 pr._įstaigų pajamos'!F98+'7 pr._kita dotacija'!F213</f>
        <v>43.1</v>
      </c>
      <c r="F80" s="17">
        <f>'4 pr._savarankiškos f-jos'!G206+'9 pr._įstaigų pajamos'!G98+'7 pr._kita dotacija'!G213</f>
        <v>0</v>
      </c>
      <c r="G80" s="11">
        <f t="shared" si="12"/>
        <v>0.3</v>
      </c>
      <c r="H80" s="11">
        <f>'4 pr._savarankiškos f-jos'!I206+'9 pr._įstaigų pajamos'!I98+'7 pr._kita dotacija'!I213</f>
        <v>0.3</v>
      </c>
      <c r="I80" s="11">
        <f>'4 pr._savarankiškos f-jos'!J206+'9 pr._įstaigų pajamos'!J98+'7 pr._kita dotacija'!J213</f>
        <v>0</v>
      </c>
      <c r="J80" s="11">
        <f>'4 pr._savarankiškos f-jos'!K206+'9 pr._įstaigų pajamos'!K98+'7 pr._kita dotacija'!K213</f>
        <v>0</v>
      </c>
      <c r="K80" s="95">
        <f t="shared" si="13"/>
        <v>63.7</v>
      </c>
      <c r="L80" s="95">
        <f>'4 pr._savarankiškos f-jos'!M206+'9 pr._įstaigų pajamos'!M98+'7 pr._kita dotacija'!M213</f>
        <v>63.7</v>
      </c>
      <c r="M80" s="95">
        <f>'4 pr._savarankiškos f-jos'!N206+'9 pr._įstaigų pajamos'!N98+'7 pr._kita dotacija'!N213</f>
        <v>43.1</v>
      </c>
      <c r="N80" s="95">
        <f>'4 pr._savarankiškos f-jos'!O206+'9 pr._įstaigų pajamos'!O98+'7 pr._kita dotacija'!O213</f>
        <v>0</v>
      </c>
    </row>
    <row r="81" spans="1:14" ht="15" customHeight="1" x14ac:dyDescent="0.25">
      <c r="A81" s="41" t="s">
        <v>120</v>
      </c>
      <c r="B81" s="30" t="s">
        <v>58</v>
      </c>
      <c r="C81" s="17">
        <f t="shared" si="14"/>
        <v>51.4</v>
      </c>
      <c r="D81" s="17">
        <f>'4 pr._savarankiškos f-jos'!E207+'9 pr._įstaigų pajamos'!E99+'7 pr._kita dotacija'!E217</f>
        <v>51.4</v>
      </c>
      <c r="E81" s="17">
        <f>'4 pr._savarankiškos f-jos'!F207+'9 pr._įstaigų pajamos'!F99+'7 pr._kita dotacija'!F217</f>
        <v>32.1</v>
      </c>
      <c r="F81" s="17">
        <f>'4 pr._savarankiškos f-jos'!G207+'9 pr._įstaigų pajamos'!G99+'7 pr._kita dotacija'!G217</f>
        <v>0</v>
      </c>
      <c r="G81" s="11">
        <f t="shared" si="12"/>
        <v>0</v>
      </c>
      <c r="H81" s="11">
        <f>'4 pr._savarankiškos f-jos'!I207+'9 pr._įstaigų pajamos'!I99+'7 pr._kita dotacija'!I217</f>
        <v>0</v>
      </c>
      <c r="I81" s="11">
        <f>'4 pr._savarankiškos f-jos'!J207+'9 pr._įstaigų pajamos'!J99+'7 pr._kita dotacija'!J217</f>
        <v>0.4</v>
      </c>
      <c r="J81" s="11">
        <f>'4 pr._savarankiškos f-jos'!K207+'9 pr._įstaigų pajamos'!K99+'7 pr._kita dotacija'!K217</f>
        <v>0</v>
      </c>
      <c r="K81" s="95">
        <f t="shared" si="13"/>
        <v>51.4</v>
      </c>
      <c r="L81" s="95">
        <f>'4 pr._savarankiškos f-jos'!M207+'9 pr._įstaigų pajamos'!M99+'7 pr._kita dotacija'!M217</f>
        <v>51.4</v>
      </c>
      <c r="M81" s="95">
        <f>'4 pr._savarankiškos f-jos'!N207+'9 pr._įstaigų pajamos'!N99+'7 pr._kita dotacija'!N217</f>
        <v>32.5</v>
      </c>
      <c r="N81" s="95">
        <f>'4 pr._savarankiškos f-jos'!O207+'9 pr._įstaigų pajamos'!O99+'7 pr._kita dotacija'!O217</f>
        <v>0</v>
      </c>
    </row>
    <row r="82" spans="1:14" ht="15" customHeight="1" x14ac:dyDescent="0.25">
      <c r="A82" s="33" t="s">
        <v>121</v>
      </c>
      <c r="B82" s="30" t="s">
        <v>422</v>
      </c>
      <c r="C82" s="17">
        <f t="shared" si="14"/>
        <v>34.800000000000004</v>
      </c>
      <c r="D82" s="17">
        <f>'4 pr._savarankiškos f-jos'!E208+'9 pr._įstaigų pajamos'!E100+'7 pr._kita dotacija'!E221</f>
        <v>34.800000000000004</v>
      </c>
      <c r="E82" s="17">
        <f>'4 pr._savarankiškos f-jos'!F208+'9 pr._įstaigų pajamos'!F100+'7 pr._kita dotacija'!F221</f>
        <v>23.4</v>
      </c>
      <c r="F82" s="17">
        <f>'4 pr._savarankiškos f-jos'!G208+'9 pr._įstaigų pajamos'!G100+'7 pr._kita dotacija'!G221</f>
        <v>0</v>
      </c>
      <c r="G82" s="11">
        <f t="shared" si="12"/>
        <v>0</v>
      </c>
      <c r="H82" s="11">
        <f>'4 pr._savarankiškos f-jos'!I208+'9 pr._įstaigų pajamos'!I100+'7 pr._kita dotacija'!I221</f>
        <v>0</v>
      </c>
      <c r="I82" s="11">
        <f>'4 pr._savarankiškos f-jos'!J208+'9 pr._įstaigų pajamos'!J100+'7 pr._kita dotacija'!J221</f>
        <v>0</v>
      </c>
      <c r="J82" s="11">
        <f>'4 pr._savarankiškos f-jos'!K208+'9 pr._įstaigų pajamos'!K100+'7 pr._kita dotacija'!K221</f>
        <v>0</v>
      </c>
      <c r="K82" s="95">
        <f t="shared" si="13"/>
        <v>34.800000000000004</v>
      </c>
      <c r="L82" s="95">
        <f>'4 pr._savarankiškos f-jos'!M208+'9 pr._įstaigų pajamos'!M100+'7 pr._kita dotacija'!M221</f>
        <v>34.800000000000004</v>
      </c>
      <c r="M82" s="95">
        <f>'4 pr._savarankiškos f-jos'!N208+'9 pr._įstaigų pajamos'!N100+'7 pr._kita dotacija'!N221</f>
        <v>23.4</v>
      </c>
      <c r="N82" s="95">
        <f>'4 pr._savarankiškos f-jos'!O208+'9 pr._įstaigų pajamos'!O100+'7 pr._kita dotacija'!O221</f>
        <v>0</v>
      </c>
    </row>
    <row r="83" spans="1:14" ht="15" customHeight="1" x14ac:dyDescent="0.25">
      <c r="A83" s="33" t="s">
        <v>163</v>
      </c>
      <c r="B83" s="30" t="s">
        <v>424</v>
      </c>
      <c r="C83" s="17">
        <f t="shared" si="14"/>
        <v>73</v>
      </c>
      <c r="D83" s="17">
        <f>'4 pr._savarankiškos f-jos'!E209+'9 pr._įstaigų pajamos'!E101+'7 pr._kita dotacija'!E225</f>
        <v>73</v>
      </c>
      <c r="E83" s="17">
        <f>'4 pr._savarankiškos f-jos'!F209+'9 pr._įstaigų pajamos'!F101+'7 pr._kita dotacija'!F225</f>
        <v>48.9</v>
      </c>
      <c r="F83" s="17">
        <f>'4 pr._savarankiškos f-jos'!G209+'9 pr._įstaigų pajamos'!G101+'7 pr._kita dotacija'!G225</f>
        <v>0</v>
      </c>
      <c r="G83" s="11">
        <f t="shared" si="12"/>
        <v>0</v>
      </c>
      <c r="H83" s="11">
        <f>'4 pr._savarankiškos f-jos'!I209+'9 pr._įstaigų pajamos'!I101+'7 pr._kita dotacija'!I225</f>
        <v>0</v>
      </c>
      <c r="I83" s="11">
        <f>'4 pr._savarankiškos f-jos'!J209+'9 pr._įstaigų pajamos'!J101+'7 pr._kita dotacija'!J225</f>
        <v>0</v>
      </c>
      <c r="J83" s="11">
        <f>'4 pr._savarankiškos f-jos'!K209+'9 pr._įstaigų pajamos'!K101+'7 pr._kita dotacija'!K225</f>
        <v>0</v>
      </c>
      <c r="K83" s="95">
        <f t="shared" si="13"/>
        <v>73</v>
      </c>
      <c r="L83" s="95">
        <f>'4 pr._savarankiškos f-jos'!M209+'9 pr._įstaigų pajamos'!M101+'7 pr._kita dotacija'!M225</f>
        <v>73</v>
      </c>
      <c r="M83" s="95">
        <f>'4 pr._savarankiškos f-jos'!N209+'9 pr._įstaigų pajamos'!N101+'7 pr._kita dotacija'!N225</f>
        <v>48.9</v>
      </c>
      <c r="N83" s="95">
        <f>'4 pr._savarankiškos f-jos'!O209+'9 pr._įstaigų pajamos'!O101+'7 pr._kita dotacija'!O225</f>
        <v>0</v>
      </c>
    </row>
    <row r="84" spans="1:14" ht="15" customHeight="1" x14ac:dyDescent="0.25">
      <c r="A84" s="33" t="s">
        <v>122</v>
      </c>
      <c r="B84" s="30" t="s">
        <v>68</v>
      </c>
      <c r="C84" s="17">
        <f t="shared" si="14"/>
        <v>38.5</v>
      </c>
      <c r="D84" s="17">
        <f>'4 pr._savarankiškos f-jos'!E210+'9 pr._įstaigų pajamos'!E102+'7 pr._kita dotacija'!E229</f>
        <v>38.5</v>
      </c>
      <c r="E84" s="17">
        <f>'4 pr._savarankiškos f-jos'!F210+'9 pr._įstaigų pajamos'!F102+'7 pr._kita dotacija'!F229</f>
        <v>26.3</v>
      </c>
      <c r="F84" s="17">
        <f>'4 pr._savarankiškos f-jos'!G210+'9 pr._įstaigų pajamos'!G102+'7 pr._kita dotacija'!G229</f>
        <v>0</v>
      </c>
      <c r="G84" s="11">
        <f t="shared" si="12"/>
        <v>0</v>
      </c>
      <c r="H84" s="11">
        <f>'4 pr._savarankiškos f-jos'!I210+'9 pr._įstaigų pajamos'!I102+'7 pr._kita dotacija'!I229</f>
        <v>0</v>
      </c>
      <c r="I84" s="11">
        <f>'4 pr._savarankiškos f-jos'!J210+'9 pr._įstaigų pajamos'!J102+'7 pr._kita dotacija'!J229</f>
        <v>0</v>
      </c>
      <c r="J84" s="11">
        <f>'4 pr._savarankiškos f-jos'!K210+'9 pr._įstaigų pajamos'!K102+'7 pr._kita dotacija'!K229</f>
        <v>0</v>
      </c>
      <c r="K84" s="95">
        <f t="shared" si="13"/>
        <v>38.5</v>
      </c>
      <c r="L84" s="95">
        <f>'4 pr._savarankiškos f-jos'!M210+'9 pr._įstaigų pajamos'!M102+'7 pr._kita dotacija'!M229</f>
        <v>38.5</v>
      </c>
      <c r="M84" s="95">
        <f>'4 pr._savarankiškos f-jos'!N210+'9 pr._įstaigų pajamos'!N102+'7 pr._kita dotacija'!N229</f>
        <v>26.3</v>
      </c>
      <c r="N84" s="95">
        <f>'4 pr._savarankiškos f-jos'!O210+'9 pr._įstaigų pajamos'!O102+'7 pr._kita dotacija'!O229</f>
        <v>0</v>
      </c>
    </row>
    <row r="85" spans="1:14" ht="15" customHeight="1" x14ac:dyDescent="0.25">
      <c r="A85" s="33" t="s">
        <v>123</v>
      </c>
      <c r="B85" s="30" t="s">
        <v>155</v>
      </c>
      <c r="C85" s="17">
        <f t="shared" si="14"/>
        <v>31.499999999999996</v>
      </c>
      <c r="D85" s="17">
        <f>'4 pr._savarankiškos f-jos'!E211+'9 pr._įstaigų pajamos'!E103+'7 pr._kita dotacija'!E233</f>
        <v>31.499999999999996</v>
      </c>
      <c r="E85" s="17">
        <f>'4 pr._savarankiškos f-jos'!F211+'9 pr._įstaigų pajamos'!F103+'7 pr._kita dotacija'!F233</f>
        <v>20</v>
      </c>
      <c r="F85" s="17">
        <f>'4 pr._savarankiškos f-jos'!G211+'9 pr._įstaigų pajamos'!G103+'7 pr._kita dotacija'!G233</f>
        <v>0</v>
      </c>
      <c r="G85" s="11">
        <f t="shared" si="12"/>
        <v>0</v>
      </c>
      <c r="H85" s="11">
        <f>'4 pr._savarankiškos f-jos'!I211+'9 pr._įstaigų pajamos'!I103+'7 pr._kita dotacija'!I233</f>
        <v>0</v>
      </c>
      <c r="I85" s="11">
        <f>'4 pr._savarankiškos f-jos'!J211+'9 pr._įstaigų pajamos'!J103+'7 pr._kita dotacija'!J233</f>
        <v>0</v>
      </c>
      <c r="J85" s="11">
        <f>'4 pr._savarankiškos f-jos'!K211+'9 pr._įstaigų pajamos'!K103+'7 pr._kita dotacija'!K233</f>
        <v>0</v>
      </c>
      <c r="K85" s="95">
        <f t="shared" si="13"/>
        <v>31.499999999999996</v>
      </c>
      <c r="L85" s="95">
        <f>'4 pr._savarankiškos f-jos'!M211+'9 pr._įstaigų pajamos'!M103+'7 pr._kita dotacija'!M233</f>
        <v>31.499999999999996</v>
      </c>
      <c r="M85" s="95">
        <f>'4 pr._savarankiškos f-jos'!N211+'9 pr._įstaigų pajamos'!N103+'7 pr._kita dotacija'!N233</f>
        <v>20</v>
      </c>
      <c r="N85" s="95">
        <f>'4 pr._savarankiškos f-jos'!O211+'9 pr._įstaigų pajamos'!O103+'7 pr._kita dotacija'!O233</f>
        <v>0</v>
      </c>
    </row>
    <row r="86" spans="1:14" ht="15" customHeight="1" x14ac:dyDescent="0.25">
      <c r="A86" s="33" t="s">
        <v>124</v>
      </c>
      <c r="B86" s="30" t="s">
        <v>28</v>
      </c>
      <c r="C86" s="17">
        <f t="shared" si="14"/>
        <v>491.20000000000005</v>
      </c>
      <c r="D86" s="17">
        <f>'4 pr._savarankiškos f-jos'!E212+'9 pr._įstaigų pajamos'!E104+'7 pr._kita dotacija'!E237+'10 pr._skolintos lėšos'!E39</f>
        <v>480.1</v>
      </c>
      <c r="E86" s="17">
        <f>'4 pr._savarankiškos f-jos'!F212+'9 pr._įstaigų pajamos'!F104+'7 pr._kita dotacija'!F237+'10 pr._skolintos lėšos'!F39</f>
        <v>312.90000000000003</v>
      </c>
      <c r="F86" s="17">
        <f>'4 pr._savarankiškos f-jos'!G212+'9 pr._įstaigų pajamos'!G104+'7 pr._kita dotacija'!G237+'10 pr._skolintos lėšos'!G39</f>
        <v>11.1</v>
      </c>
      <c r="G86" s="11">
        <f>'4 pr._savarankiškos f-jos'!H212+'9 pr._įstaigų pajamos'!H104+'7 pr._kita dotacija'!H237+'10 pr._skolintos lėšos'!H39</f>
        <v>0</v>
      </c>
      <c r="H86" s="11">
        <f>'4 pr._savarankiškos f-jos'!I212+'9 pr._įstaigų pajamos'!I104+'7 pr._kita dotacija'!I237+'10 pr._skolintos lėšos'!I39</f>
        <v>0</v>
      </c>
      <c r="I86" s="11">
        <f>'4 pr._savarankiškos f-jos'!J212+'9 pr._įstaigų pajamos'!J104+'7 pr._kita dotacija'!J237+'10 pr._skolintos lėšos'!J39</f>
        <v>0</v>
      </c>
      <c r="J86" s="11">
        <f>'4 pr._savarankiškos f-jos'!K212+'9 pr._įstaigų pajamos'!K104+'7 pr._kita dotacija'!K237+'10 pr._skolintos lėšos'!K39</f>
        <v>0</v>
      </c>
      <c r="K86" s="485">
        <f>'4 pr._savarankiškos f-jos'!L212+'9 pr._įstaigų pajamos'!L104+'7 pr._kita dotacija'!L237+'10 pr._skolintos lėšos'!L39</f>
        <v>491.20000000000005</v>
      </c>
      <c r="L86" s="485">
        <f>'4 pr._savarankiškos f-jos'!M212+'9 pr._įstaigų pajamos'!M104+'7 pr._kita dotacija'!M237+'10 pr._skolintos lėšos'!M39</f>
        <v>480.1</v>
      </c>
      <c r="M86" s="485">
        <f>'4 pr._savarankiškos f-jos'!N212+'9 pr._įstaigų pajamos'!N104+'7 pr._kita dotacija'!N237+'10 pr._skolintos lėšos'!N39</f>
        <v>312.90000000000003</v>
      </c>
      <c r="N86" s="485">
        <f>'4 pr._savarankiškos f-jos'!O212+'9 pr._įstaigų pajamos'!O104+'7 pr._kita dotacija'!O237+'10 pr._skolintos lėšos'!O39</f>
        <v>11.1</v>
      </c>
    </row>
    <row r="87" spans="1:14" ht="15" customHeight="1" x14ac:dyDescent="0.25">
      <c r="A87" s="33" t="s">
        <v>125</v>
      </c>
      <c r="B87" s="13" t="s">
        <v>29</v>
      </c>
      <c r="C87" s="17">
        <f t="shared" si="14"/>
        <v>138.10000000000002</v>
      </c>
      <c r="D87" s="17">
        <f>'4 pr._savarankiškos f-jos'!E213+'9 pr._įstaigų pajamos'!E105+'7 pr._kita dotacija'!E241</f>
        <v>138.10000000000002</v>
      </c>
      <c r="E87" s="17">
        <f>'4 pr._savarankiškos f-jos'!F213+'9 pr._įstaigų pajamos'!F105+'7 pr._kita dotacija'!F241</f>
        <v>85.7</v>
      </c>
      <c r="F87" s="17">
        <f>'4 pr._savarankiškos f-jos'!G213+'9 pr._įstaigų pajamos'!G105+'7 pr._kita dotacija'!G241</f>
        <v>0</v>
      </c>
      <c r="G87" s="11">
        <f t="shared" si="12"/>
        <v>3.4</v>
      </c>
      <c r="H87" s="11">
        <f>'4 pr._savarankiškos f-jos'!I213+'9 pr._įstaigų pajamos'!I105+'7 pr._kita dotacija'!I241</f>
        <v>3.4</v>
      </c>
      <c r="I87" s="11">
        <f>'4 pr._savarankiškos f-jos'!J213+'9 pr._įstaigų pajamos'!J105+'7 pr._kita dotacija'!J241</f>
        <v>3.5</v>
      </c>
      <c r="J87" s="11">
        <f>'4 pr._savarankiškos f-jos'!K213+'9 pr._įstaigų pajamos'!K105+'7 pr._kita dotacija'!K241</f>
        <v>0</v>
      </c>
      <c r="K87" s="95">
        <f t="shared" si="13"/>
        <v>141.5</v>
      </c>
      <c r="L87" s="95">
        <f>'4 pr._savarankiškos f-jos'!M213+'9 pr._įstaigų pajamos'!M105+'7 pr._kita dotacija'!M241</f>
        <v>141.5</v>
      </c>
      <c r="M87" s="95">
        <f>'4 pr._savarankiškos f-jos'!N213+'9 pr._įstaigų pajamos'!N105+'7 pr._kita dotacija'!N241</f>
        <v>89.2</v>
      </c>
      <c r="N87" s="95">
        <f>'4 pr._savarankiškos f-jos'!O213+'9 pr._įstaigų pajamos'!O105+'7 pr._kita dotacija'!O241</f>
        <v>0</v>
      </c>
    </row>
    <row r="88" spans="1:14" ht="15" customHeight="1" x14ac:dyDescent="0.25">
      <c r="A88" s="33" t="s">
        <v>126</v>
      </c>
      <c r="B88" s="95" t="s">
        <v>65</v>
      </c>
      <c r="C88" s="17">
        <f t="shared" si="14"/>
        <v>381.9</v>
      </c>
      <c r="D88" s="17">
        <f>'4 pr._savarankiškos f-jos'!E214+'6 pr._mokinio krepšelis'!E59+'9 pr._įstaigų pajamos'!E106+'7 pr._kita dotacija'!E245</f>
        <v>381.9</v>
      </c>
      <c r="E88" s="17">
        <f>'4 pr._savarankiškos f-jos'!F214+'6 pr._mokinio krepšelis'!F59+'9 pr._įstaigų pajamos'!F106+'7 pr._kita dotacija'!F245</f>
        <v>242.8</v>
      </c>
      <c r="F88" s="17">
        <f>'4 pr._savarankiškos f-jos'!G214+'6 pr._mokinio krepšelis'!G59+'9 pr._įstaigų pajamos'!G106+'7 pr._kita dotacija'!G245</f>
        <v>0</v>
      </c>
      <c r="G88" s="11">
        <f t="shared" si="12"/>
        <v>0</v>
      </c>
      <c r="H88" s="11">
        <f>'4 pr._savarankiškos f-jos'!I214+'6 pr._mokinio krepšelis'!I59+'9 pr._įstaigų pajamos'!I106+'7 pr._kita dotacija'!I245</f>
        <v>0</v>
      </c>
      <c r="I88" s="11">
        <f>'4 pr._savarankiškos f-jos'!J214+'6 pr._mokinio krepšelis'!J59+'9 pr._įstaigų pajamos'!J106+'7 pr._kita dotacija'!J245</f>
        <v>0</v>
      </c>
      <c r="J88" s="11">
        <f>'4 pr._savarankiškos f-jos'!K214+'6 pr._mokinio krepšelis'!K59+'9 pr._įstaigų pajamos'!K106+'7 pr._kita dotacija'!K245</f>
        <v>0</v>
      </c>
      <c r="K88" s="95">
        <f t="shared" si="13"/>
        <v>381.9</v>
      </c>
      <c r="L88" s="95">
        <f>'4 pr._savarankiškos f-jos'!M214+'6 pr._mokinio krepšelis'!M59+'9 pr._įstaigų pajamos'!M106+'7 pr._kita dotacija'!M245</f>
        <v>381.9</v>
      </c>
      <c r="M88" s="95">
        <f>'4 pr._savarankiškos f-jos'!N214+'6 pr._mokinio krepšelis'!N59+'9 pr._įstaigų pajamos'!N106+'7 pr._kita dotacija'!N245</f>
        <v>242.8</v>
      </c>
      <c r="N88" s="95">
        <f>'4 pr._savarankiškos f-jos'!O214+'6 pr._mokinio krepšelis'!O59+'9 pr._įstaigų pajamos'!O106+'7 pr._kita dotacija'!O245</f>
        <v>0</v>
      </c>
    </row>
    <row r="89" spans="1:14" ht="15" customHeight="1" x14ac:dyDescent="0.25">
      <c r="A89" s="33" t="s">
        <v>127</v>
      </c>
      <c r="B89" s="81" t="s">
        <v>52</v>
      </c>
      <c r="C89" s="17">
        <f>D89+F89</f>
        <v>463.3</v>
      </c>
      <c r="D89" s="44">
        <f>'4 pr._savarankiškos f-jos'!E220+'9 pr._įstaigų pajamos'!E109+'7 pr._kita dotacija'!E252</f>
        <v>463.3</v>
      </c>
      <c r="E89" s="44">
        <f>'4 pr._savarankiškos f-jos'!F220+'9 pr._įstaigų pajamos'!F109+'7 pr._kita dotacija'!F252</f>
        <v>241.3</v>
      </c>
      <c r="F89" s="44">
        <f>'4 pr._savarankiškos f-jos'!G220+'9 pr._įstaigų pajamos'!G109+'7 pr._kita dotacija'!G252</f>
        <v>0</v>
      </c>
      <c r="G89" s="11">
        <f>H89+J89</f>
        <v>15.2</v>
      </c>
      <c r="H89" s="106">
        <f>'4 pr._savarankiškos f-jos'!I220+'9 pr._įstaigų pajamos'!I109+'7 pr._kita dotacija'!I252</f>
        <v>15.2</v>
      </c>
      <c r="I89" s="106">
        <f>'4 pr._savarankiškos f-jos'!J220+'9 pr._įstaigų pajamos'!J109+'7 pr._kita dotacija'!J252</f>
        <v>3.9</v>
      </c>
      <c r="J89" s="106">
        <f>'4 pr._savarankiškos f-jos'!K220+'9 pr._įstaigų pajamos'!K109+'7 pr._kita dotacija'!K252</f>
        <v>0</v>
      </c>
      <c r="K89" s="95">
        <f>L89+N89</f>
        <v>478.5</v>
      </c>
      <c r="L89" s="105">
        <f>'4 pr._savarankiškos f-jos'!M220+'9 pr._įstaigų pajamos'!M109+'7 pr._kita dotacija'!M252</f>
        <v>478.5</v>
      </c>
      <c r="M89" s="105">
        <f>'4 pr._savarankiškos f-jos'!N220+'9 pr._įstaigų pajamos'!N109+'7 pr._kita dotacija'!N252</f>
        <v>245.2</v>
      </c>
      <c r="N89" s="105">
        <f>'4 pr._savarankiškos f-jos'!O220+'9 pr._įstaigų pajamos'!O109+'7 pr._kita dotacija'!O252</f>
        <v>0</v>
      </c>
    </row>
    <row r="90" spans="1:14" ht="15" customHeight="1" x14ac:dyDescent="0.25">
      <c r="A90" s="33" t="s">
        <v>128</v>
      </c>
      <c r="B90" s="30" t="s">
        <v>53</v>
      </c>
      <c r="C90" s="17">
        <f>D90+F90</f>
        <v>618.1</v>
      </c>
      <c r="D90" s="17">
        <f>'4 pr._savarankiškos f-jos'!E221+'5 pr._valstybinės f-jos'!E130+'9 pr._įstaigų pajamos'!E110+'7 pr._kita dotacija'!E254</f>
        <v>618.1</v>
      </c>
      <c r="E90" s="17">
        <f>'4 pr._savarankiškos f-jos'!F221+'5 pr._valstybinės f-jos'!F130+'9 pr._įstaigų pajamos'!F110+'7 pr._kita dotacija'!F254</f>
        <v>436.20000000000005</v>
      </c>
      <c r="F90" s="17">
        <f>'4 pr._savarankiškos f-jos'!G221+'5 pr._valstybinės f-jos'!G130+'9 pr._įstaigų pajamos'!G110+'7 pr._kita dotacija'!G254</f>
        <v>0</v>
      </c>
      <c r="G90" s="11">
        <f>H90+J90</f>
        <v>9</v>
      </c>
      <c r="H90" s="11">
        <f>'4 pr._savarankiškos f-jos'!I221+'5 pr._valstybinės f-jos'!I130+'9 pr._įstaigų pajamos'!I110+'7 pr._kita dotacija'!I254</f>
        <v>5.4</v>
      </c>
      <c r="I90" s="11">
        <f>'4 pr._savarankiškos f-jos'!J221+'5 pr._valstybinės f-jos'!J130+'9 pr._įstaigų pajamos'!J110+'7 pr._kita dotacija'!J254</f>
        <v>4.5</v>
      </c>
      <c r="J90" s="11">
        <f>'4 pr._savarankiškos f-jos'!K221+'5 pr._valstybinės f-jos'!K130+'9 pr._įstaigų pajamos'!K110+'7 pr._kita dotacija'!K254</f>
        <v>3.6</v>
      </c>
      <c r="K90" s="95">
        <f>L90+N90</f>
        <v>627.1</v>
      </c>
      <c r="L90" s="95">
        <f>'4 pr._savarankiškos f-jos'!M221+'5 pr._valstybinės f-jos'!M130+'9 pr._įstaigų pajamos'!M110+'7 pr._kita dotacija'!M254</f>
        <v>623.5</v>
      </c>
      <c r="M90" s="95">
        <f>'4 pr._savarankiškos f-jos'!N221+'5 pr._valstybinės f-jos'!N130+'9 pr._įstaigų pajamos'!N110+'7 pr._kita dotacija'!N254</f>
        <v>440.7</v>
      </c>
      <c r="N90" s="95">
        <f>'4 pr._savarankiškos f-jos'!O221+'5 pr._valstybinės f-jos'!O130+'9 pr._įstaigų pajamos'!O110+'7 pr._kita dotacija'!O254</f>
        <v>3.6</v>
      </c>
    </row>
    <row r="91" spans="1:14" s="38" customFormat="1" ht="15" customHeight="1" x14ac:dyDescent="0.25">
      <c r="A91" s="39" t="s">
        <v>129</v>
      </c>
      <c r="B91" s="13" t="s">
        <v>70</v>
      </c>
      <c r="C91" s="17">
        <f>D91+F91</f>
        <v>637.70000000000005</v>
      </c>
      <c r="D91" s="17">
        <f>'4 pr._savarankiškos f-jos'!E223+'7 pr._kita dotacija'!E256+'9 pr._įstaigų pajamos'!E112</f>
        <v>637.70000000000005</v>
      </c>
      <c r="E91" s="17">
        <f>'4 pr._savarankiškos f-jos'!F223+'7 pr._kita dotacija'!F256+'9 pr._įstaigų pajamos'!F112</f>
        <v>381</v>
      </c>
      <c r="F91" s="17">
        <f>'4 pr._savarankiškos f-jos'!G223+'7 pr._kita dotacija'!G256+'9 pr._įstaigų pajamos'!G112</f>
        <v>0</v>
      </c>
      <c r="G91" s="11">
        <f>H91+J91</f>
        <v>0</v>
      </c>
      <c r="H91" s="11">
        <f>'4 pr._savarankiškos f-jos'!I223+'7 pr._kita dotacija'!I256+'9 pr._įstaigų pajamos'!I112</f>
        <v>0</v>
      </c>
      <c r="I91" s="11">
        <f>'4 pr._savarankiškos f-jos'!J223+'7 pr._kita dotacija'!J256+'9 pr._įstaigų pajamos'!J112</f>
        <v>34.9</v>
      </c>
      <c r="J91" s="11">
        <f>'4 pr._savarankiškos f-jos'!K223+'7 pr._kita dotacija'!K256+'9 pr._įstaigų pajamos'!K112</f>
        <v>0</v>
      </c>
      <c r="K91" s="95">
        <f>L91+N91</f>
        <v>637.70000000000005</v>
      </c>
      <c r="L91" s="95">
        <f>'4 pr._savarankiškos f-jos'!M223+'7 pr._kita dotacija'!M256+'9 pr._įstaigų pajamos'!M112</f>
        <v>637.70000000000005</v>
      </c>
      <c r="M91" s="95">
        <f>'4 pr._savarankiškos f-jos'!N223+'7 pr._kita dotacija'!N256+'9 pr._įstaigų pajamos'!N112</f>
        <v>415.9</v>
      </c>
      <c r="N91" s="95">
        <f>'4 pr._savarankiškos f-jos'!O223+'7 pr._kita dotacija'!O256+'9 pr._įstaigų pajamos'!O112</f>
        <v>0</v>
      </c>
    </row>
    <row r="92" spans="1:14" ht="15.95" customHeight="1" x14ac:dyDescent="0.25">
      <c r="A92" s="21" t="s">
        <v>130</v>
      </c>
      <c r="B92" s="46" t="s">
        <v>173</v>
      </c>
      <c r="C92" s="48">
        <f t="shared" ref="C92:N92" si="15">SUM(C27:C91)</f>
        <v>40060.6</v>
      </c>
      <c r="D92" s="48">
        <f t="shared" si="15"/>
        <v>33186.5</v>
      </c>
      <c r="E92" s="48">
        <f t="shared" si="15"/>
        <v>15378.8</v>
      </c>
      <c r="F92" s="48">
        <f t="shared" si="15"/>
        <v>6874.1000000000013</v>
      </c>
      <c r="G92" s="49">
        <f>SUM(G27:G91)</f>
        <v>141.19999999999999</v>
      </c>
      <c r="H92" s="49">
        <f t="shared" si="15"/>
        <v>69.40000000000002</v>
      </c>
      <c r="I92" s="49">
        <f t="shared" si="15"/>
        <v>15.7</v>
      </c>
      <c r="J92" s="49">
        <f t="shared" si="15"/>
        <v>71.8</v>
      </c>
      <c r="K92" s="50">
        <f t="shared" si="15"/>
        <v>40201.799999999996</v>
      </c>
      <c r="L92" s="50">
        <f t="shared" si="15"/>
        <v>33255.9</v>
      </c>
      <c r="M92" s="50">
        <f t="shared" si="15"/>
        <v>15394.5</v>
      </c>
      <c r="N92" s="50">
        <f t="shared" si="15"/>
        <v>6945.9000000000005</v>
      </c>
    </row>
    <row r="93" spans="1:14" x14ac:dyDescent="0.25">
      <c r="A93" s="7"/>
      <c r="B93" s="51"/>
      <c r="C93" s="51"/>
      <c r="D93" s="51"/>
      <c r="E93" s="51"/>
      <c r="F93" s="51"/>
      <c r="G93" s="51"/>
      <c r="H93" s="51"/>
      <c r="I93" s="51"/>
      <c r="J93" s="51"/>
      <c r="K93" s="51"/>
      <c r="L93" s="51"/>
      <c r="M93" s="51"/>
    </row>
    <row r="94" spans="1:14" x14ac:dyDescent="0.25">
      <c r="A94" s="7"/>
      <c r="B94" s="7"/>
      <c r="C94" s="7"/>
      <c r="D94" s="7"/>
      <c r="E94" s="7"/>
      <c r="F94" s="7"/>
    </row>
    <row r="95" spans="1:14" x14ac:dyDescent="0.25">
      <c r="A95" s="7"/>
      <c r="B95" s="7"/>
      <c r="C95" s="7"/>
      <c r="D95" s="7"/>
      <c r="E95" s="7"/>
      <c r="F95" s="7"/>
    </row>
    <row r="96" spans="1:14" x14ac:dyDescent="0.25">
      <c r="A96" s="7"/>
      <c r="B96" s="7"/>
      <c r="C96" s="7"/>
      <c r="D96" s="7"/>
      <c r="E96" s="7"/>
      <c r="F96" s="7"/>
    </row>
    <row r="97" spans="1:6" x14ac:dyDescent="0.25">
      <c r="A97" s="7"/>
      <c r="B97" s="7"/>
      <c r="C97" s="7"/>
      <c r="D97" s="7"/>
      <c r="E97" s="7"/>
      <c r="F97" s="7"/>
    </row>
    <row r="98" spans="1:6" x14ac:dyDescent="0.25">
      <c r="A98" s="7"/>
      <c r="B98" s="7"/>
      <c r="C98" s="7"/>
      <c r="D98" s="7"/>
      <c r="E98" s="7"/>
      <c r="F98" s="7"/>
    </row>
    <row r="99" spans="1:6" x14ac:dyDescent="0.25">
      <c r="A99" s="7"/>
      <c r="B99" s="7"/>
      <c r="C99" s="7"/>
      <c r="D99" s="7"/>
      <c r="E99" s="7"/>
      <c r="F99" s="7"/>
    </row>
    <row r="100" spans="1:6" x14ac:dyDescent="0.25">
      <c r="A100" s="7"/>
      <c r="B100" s="7"/>
      <c r="C100" s="7"/>
      <c r="D100" s="7"/>
      <c r="E100" s="7"/>
      <c r="F100" s="7"/>
    </row>
    <row r="101" spans="1:6" x14ac:dyDescent="0.25">
      <c r="A101" s="7"/>
      <c r="B101" s="7"/>
      <c r="C101" s="7"/>
      <c r="D101" s="7"/>
      <c r="E101" s="7"/>
      <c r="F101" s="7" t="s">
        <v>174</v>
      </c>
    </row>
    <row r="102" spans="1:6" x14ac:dyDescent="0.25">
      <c r="A102" s="7"/>
      <c r="B102" s="7"/>
      <c r="C102" s="7"/>
      <c r="D102" s="7"/>
      <c r="E102" s="7"/>
      <c r="F102" s="7"/>
    </row>
    <row r="103" spans="1:6" x14ac:dyDescent="0.25">
      <c r="A103" s="7"/>
      <c r="B103" s="7"/>
      <c r="C103" s="7"/>
      <c r="D103" s="7"/>
      <c r="E103" s="7"/>
      <c r="F103" s="7"/>
    </row>
    <row r="104" spans="1:6" x14ac:dyDescent="0.25">
      <c r="A104" s="7"/>
      <c r="B104" s="7"/>
      <c r="C104" s="7"/>
      <c r="D104" s="7"/>
      <c r="E104" s="7"/>
      <c r="F104" s="7"/>
    </row>
    <row r="105" spans="1:6" x14ac:dyDescent="0.25">
      <c r="A105" s="7"/>
      <c r="B105" s="7"/>
      <c r="C105" s="7"/>
      <c r="D105" s="7"/>
      <c r="E105" s="7"/>
      <c r="F105" s="7"/>
    </row>
    <row r="106" spans="1:6" x14ac:dyDescent="0.25">
      <c r="A106" s="7"/>
      <c r="B106" s="7"/>
      <c r="C106" s="7"/>
      <c r="D106" s="7"/>
      <c r="E106" s="7"/>
      <c r="F106" s="7"/>
    </row>
    <row r="107" spans="1:6" x14ac:dyDescent="0.25">
      <c r="A107" s="7"/>
      <c r="B107" s="7"/>
      <c r="C107" s="7"/>
      <c r="D107" s="7"/>
      <c r="E107" s="7"/>
      <c r="F107" s="7"/>
    </row>
    <row r="108" spans="1:6" x14ac:dyDescent="0.25">
      <c r="A108" s="7"/>
      <c r="B108" s="7"/>
      <c r="C108" s="7"/>
      <c r="D108" s="7"/>
      <c r="E108" s="7"/>
      <c r="F108" s="7"/>
    </row>
    <row r="109" spans="1:6" x14ac:dyDescent="0.25">
      <c r="A109" s="7"/>
      <c r="B109" s="7"/>
      <c r="C109" s="7"/>
      <c r="D109" s="7"/>
      <c r="E109" s="7"/>
      <c r="F109" s="7"/>
    </row>
    <row r="110" spans="1:6" x14ac:dyDescent="0.25">
      <c r="A110" s="7"/>
      <c r="B110" s="7"/>
      <c r="C110" s="7"/>
      <c r="D110" s="7"/>
      <c r="E110" s="7"/>
      <c r="F110" s="7"/>
    </row>
    <row r="111" spans="1:6" x14ac:dyDescent="0.25">
      <c r="A111" s="7"/>
      <c r="B111" s="7"/>
      <c r="C111" s="7"/>
      <c r="D111" s="7"/>
      <c r="E111" s="7"/>
      <c r="F111" s="7"/>
    </row>
    <row r="112" spans="1:6" x14ac:dyDescent="0.25">
      <c r="A112" s="7"/>
      <c r="B112" s="7"/>
      <c r="C112" s="7"/>
      <c r="D112" s="7"/>
      <c r="E112" s="7"/>
      <c r="F112" s="7"/>
    </row>
    <row r="113" spans="1:6" x14ac:dyDescent="0.25">
      <c r="A113" s="7"/>
      <c r="B113" s="7"/>
      <c r="C113" s="7"/>
      <c r="D113" s="7"/>
      <c r="E113" s="7"/>
      <c r="F113" s="7"/>
    </row>
    <row r="114" spans="1:6" x14ac:dyDescent="0.25">
      <c r="A114" s="7"/>
      <c r="B114" s="7"/>
      <c r="C114" s="7"/>
      <c r="D114" s="7"/>
      <c r="E114" s="7"/>
      <c r="F114" s="7"/>
    </row>
    <row r="115" spans="1:6" x14ac:dyDescent="0.25">
      <c r="A115" s="7"/>
      <c r="B115" s="7"/>
      <c r="C115" s="7"/>
      <c r="D115" s="7"/>
      <c r="E115" s="7"/>
      <c r="F115" s="7"/>
    </row>
    <row r="116" spans="1:6" x14ac:dyDescent="0.25">
      <c r="A116" s="7"/>
      <c r="B116" s="7"/>
      <c r="C116" s="7"/>
      <c r="D116" s="7"/>
      <c r="E116" s="7"/>
      <c r="F116" s="7"/>
    </row>
    <row r="117" spans="1:6" x14ac:dyDescent="0.25">
      <c r="A117" s="7"/>
      <c r="B117" s="7"/>
      <c r="C117" s="7"/>
      <c r="D117" s="7"/>
      <c r="E117" s="7"/>
      <c r="F117" s="7"/>
    </row>
    <row r="118" spans="1:6" x14ac:dyDescent="0.25">
      <c r="A118" s="7"/>
      <c r="B118" s="7"/>
      <c r="C118" s="7"/>
      <c r="D118" s="7"/>
      <c r="E118" s="7"/>
      <c r="F118" s="7"/>
    </row>
    <row r="119" spans="1:6" x14ac:dyDescent="0.25">
      <c r="A119" s="7"/>
      <c r="B119" s="7"/>
      <c r="C119" s="7"/>
      <c r="D119" s="7"/>
      <c r="E119" s="7"/>
      <c r="F119" s="7"/>
    </row>
    <row r="120" spans="1:6" x14ac:dyDescent="0.25">
      <c r="A120" s="7"/>
      <c r="B120" s="7"/>
      <c r="C120" s="7"/>
      <c r="D120" s="7"/>
      <c r="E120" s="7"/>
      <c r="F120" s="7"/>
    </row>
    <row r="121" spans="1:6" x14ac:dyDescent="0.25">
      <c r="A121" s="7"/>
      <c r="B121" s="7"/>
      <c r="C121" s="7"/>
      <c r="D121" s="7"/>
      <c r="E121" s="7"/>
      <c r="F121" s="7"/>
    </row>
    <row r="122" spans="1:6" x14ac:dyDescent="0.25">
      <c r="A122" s="7"/>
      <c r="B122" s="7"/>
      <c r="C122" s="7"/>
      <c r="D122" s="7"/>
      <c r="E122" s="7"/>
      <c r="F122" s="7"/>
    </row>
    <row r="123" spans="1:6" x14ac:dyDescent="0.25">
      <c r="A123" s="7"/>
      <c r="B123" s="7"/>
      <c r="C123" s="7"/>
      <c r="D123" s="7"/>
      <c r="E123" s="7"/>
      <c r="F123" s="7"/>
    </row>
    <row r="124" spans="1:6" x14ac:dyDescent="0.25">
      <c r="A124" s="7"/>
      <c r="B124" s="7"/>
      <c r="C124" s="7"/>
      <c r="D124" s="7"/>
      <c r="E124" s="7"/>
      <c r="F124" s="7"/>
    </row>
    <row r="125" spans="1:6" x14ac:dyDescent="0.25">
      <c r="A125" s="7"/>
      <c r="B125" s="7"/>
      <c r="C125" s="7"/>
      <c r="D125" s="7"/>
      <c r="E125" s="7"/>
      <c r="F125" s="7"/>
    </row>
    <row r="126" spans="1:6" x14ac:dyDescent="0.25">
      <c r="A126" s="7"/>
      <c r="B126" s="7"/>
      <c r="C126" s="7"/>
      <c r="D126" s="7"/>
      <c r="E126" s="7"/>
      <c r="F126" s="7"/>
    </row>
    <row r="127" spans="1:6" x14ac:dyDescent="0.25">
      <c r="A127" s="7"/>
      <c r="B127" s="7"/>
      <c r="C127" s="7"/>
      <c r="D127" s="7"/>
      <c r="E127" s="7"/>
      <c r="F127" s="7"/>
    </row>
    <row r="128" spans="1:6" x14ac:dyDescent="0.25">
      <c r="A128" s="7"/>
      <c r="B128" s="7"/>
      <c r="C128" s="7"/>
      <c r="D128" s="7"/>
      <c r="E128" s="7"/>
      <c r="F128" s="7"/>
    </row>
    <row r="129" spans="1:6" x14ac:dyDescent="0.25">
      <c r="A129" s="7"/>
      <c r="B129" s="7"/>
      <c r="C129" s="7"/>
      <c r="D129" s="7"/>
      <c r="E129" s="7"/>
      <c r="F129" s="7"/>
    </row>
    <row r="130" spans="1:6" x14ac:dyDescent="0.25">
      <c r="A130" s="7"/>
      <c r="B130" s="7"/>
      <c r="C130" s="7"/>
      <c r="D130" s="7"/>
      <c r="E130" s="7"/>
      <c r="F130" s="7"/>
    </row>
    <row r="131" spans="1:6" x14ac:dyDescent="0.25">
      <c r="A131" s="7"/>
      <c r="B131" s="7"/>
      <c r="C131" s="7"/>
      <c r="D131" s="7"/>
      <c r="E131" s="7"/>
      <c r="F131" s="7"/>
    </row>
    <row r="132" spans="1:6" x14ac:dyDescent="0.25">
      <c r="A132" s="7"/>
      <c r="B132" s="7"/>
      <c r="C132" s="7"/>
      <c r="D132" s="7"/>
      <c r="E132" s="7"/>
      <c r="F132" s="7"/>
    </row>
    <row r="133" spans="1:6" x14ac:dyDescent="0.25">
      <c r="A133" s="7"/>
      <c r="B133" s="7"/>
      <c r="C133" s="7"/>
      <c r="D133" s="7"/>
      <c r="E133" s="7"/>
      <c r="F133" s="7"/>
    </row>
    <row r="134" spans="1:6" x14ac:dyDescent="0.25">
      <c r="A134" s="7"/>
      <c r="B134" s="7"/>
      <c r="C134" s="7"/>
      <c r="D134" s="7"/>
      <c r="E134" s="7"/>
      <c r="F134" s="7"/>
    </row>
    <row r="135" spans="1:6" x14ac:dyDescent="0.25">
      <c r="A135" s="7"/>
      <c r="B135" s="7"/>
      <c r="C135" s="7"/>
      <c r="D135" s="7"/>
      <c r="E135" s="7"/>
      <c r="F135" s="7"/>
    </row>
    <row r="136" spans="1:6" x14ac:dyDescent="0.25">
      <c r="A136" s="7"/>
      <c r="B136" s="7"/>
      <c r="C136" s="7"/>
      <c r="D136" s="7"/>
      <c r="E136" s="7"/>
      <c r="F136" s="7"/>
    </row>
    <row r="137" spans="1:6" x14ac:dyDescent="0.25">
      <c r="A137" s="7"/>
      <c r="B137" s="7"/>
      <c r="C137" s="7"/>
      <c r="D137" s="7"/>
      <c r="E137" s="7"/>
      <c r="F137" s="7"/>
    </row>
    <row r="138" spans="1:6" x14ac:dyDescent="0.25">
      <c r="A138" s="7"/>
      <c r="B138" s="7"/>
      <c r="C138" s="7"/>
      <c r="D138" s="7"/>
      <c r="E138" s="7"/>
      <c r="F138" s="7"/>
    </row>
    <row r="139" spans="1:6" x14ac:dyDescent="0.25">
      <c r="A139" s="7"/>
      <c r="B139" s="7"/>
      <c r="C139" s="7"/>
      <c r="D139" s="7"/>
      <c r="E139" s="7"/>
      <c r="F139" s="7"/>
    </row>
    <row r="140" spans="1:6" x14ac:dyDescent="0.25">
      <c r="A140" s="7"/>
      <c r="B140" s="7"/>
      <c r="C140" s="7"/>
      <c r="D140" s="7"/>
      <c r="E140" s="7"/>
      <c r="F140" s="7"/>
    </row>
    <row r="141" spans="1:6" x14ac:dyDescent="0.25">
      <c r="A141" s="7"/>
      <c r="B141" s="7"/>
      <c r="C141" s="7"/>
      <c r="D141" s="7"/>
      <c r="E141" s="7"/>
      <c r="F141" s="7"/>
    </row>
    <row r="142" spans="1:6" x14ac:dyDescent="0.25">
      <c r="A142" s="7"/>
      <c r="B142" s="7"/>
      <c r="C142" s="7"/>
      <c r="D142" s="7"/>
      <c r="E142" s="7"/>
      <c r="F142" s="7"/>
    </row>
    <row r="143" spans="1:6" x14ac:dyDescent="0.25">
      <c r="A143" s="7"/>
      <c r="B143" s="7"/>
      <c r="C143" s="7"/>
      <c r="D143" s="7"/>
      <c r="E143" s="7"/>
      <c r="F143" s="7"/>
    </row>
    <row r="144" spans="1:6" x14ac:dyDescent="0.25">
      <c r="A144" s="7"/>
      <c r="B144" s="7"/>
      <c r="C144" s="7"/>
      <c r="D144" s="7"/>
      <c r="E144" s="7"/>
      <c r="F144" s="7"/>
    </row>
    <row r="145" spans="1:6" x14ac:dyDescent="0.25">
      <c r="A145" s="7"/>
      <c r="B145" s="7"/>
      <c r="C145" s="7"/>
      <c r="D145" s="7"/>
      <c r="E145" s="7"/>
      <c r="F145" s="7"/>
    </row>
    <row r="146" spans="1:6" x14ac:dyDescent="0.25">
      <c r="A146" s="7"/>
      <c r="B146" s="7"/>
      <c r="C146" s="7"/>
      <c r="D146" s="7"/>
      <c r="E146" s="7"/>
      <c r="F146" s="7"/>
    </row>
    <row r="147" spans="1:6" x14ac:dyDescent="0.25">
      <c r="A147" s="7"/>
      <c r="B147" s="7"/>
      <c r="C147" s="7"/>
      <c r="D147" s="7"/>
      <c r="E147" s="7"/>
      <c r="F147" s="7"/>
    </row>
    <row r="148" spans="1:6" x14ac:dyDescent="0.25">
      <c r="A148" s="7"/>
      <c r="B148" s="7"/>
      <c r="C148" s="7"/>
      <c r="D148" s="7"/>
      <c r="E148" s="7"/>
      <c r="F148" s="7"/>
    </row>
    <row r="149" spans="1:6" x14ac:dyDescent="0.25">
      <c r="A149" s="7"/>
      <c r="B149" s="7"/>
      <c r="C149" s="7"/>
      <c r="D149" s="7"/>
      <c r="E149" s="7"/>
      <c r="F149" s="7"/>
    </row>
    <row r="150" spans="1:6" x14ac:dyDescent="0.25">
      <c r="A150" s="7"/>
      <c r="B150" s="7"/>
      <c r="C150" s="7"/>
      <c r="D150" s="7"/>
      <c r="E150" s="7"/>
      <c r="F150" s="7"/>
    </row>
    <row r="151" spans="1:6" x14ac:dyDescent="0.25">
      <c r="A151" s="7"/>
      <c r="B151" s="7"/>
      <c r="C151" s="7"/>
      <c r="D151" s="7"/>
      <c r="E151" s="7"/>
      <c r="F151" s="7"/>
    </row>
    <row r="152" spans="1:6" x14ac:dyDescent="0.25">
      <c r="A152" s="7"/>
      <c r="B152" s="7"/>
      <c r="C152" s="7"/>
      <c r="D152" s="7"/>
      <c r="E152" s="7"/>
      <c r="F152" s="7"/>
    </row>
    <row r="153" spans="1:6" x14ac:dyDescent="0.25">
      <c r="A153" s="7"/>
      <c r="B153" s="7"/>
      <c r="C153" s="7"/>
      <c r="D153" s="7"/>
      <c r="E153" s="7"/>
      <c r="F153" s="7"/>
    </row>
    <row r="154" spans="1:6" x14ac:dyDescent="0.25">
      <c r="A154" s="7"/>
      <c r="B154" s="7"/>
      <c r="C154" s="7"/>
      <c r="D154" s="7"/>
      <c r="E154" s="7"/>
      <c r="F154" s="7"/>
    </row>
    <row r="155" spans="1:6" x14ac:dyDescent="0.25">
      <c r="A155" s="7"/>
      <c r="B155" s="7"/>
      <c r="C155" s="7"/>
      <c r="D155" s="7"/>
      <c r="E155" s="7"/>
      <c r="F155" s="7"/>
    </row>
    <row r="156" spans="1:6" x14ac:dyDescent="0.25">
      <c r="A156" s="7"/>
      <c r="B156" s="7"/>
      <c r="C156" s="7"/>
      <c r="D156" s="7"/>
      <c r="E156" s="7"/>
      <c r="F156" s="7"/>
    </row>
    <row r="157" spans="1:6" x14ac:dyDescent="0.25">
      <c r="A157" s="7"/>
      <c r="B157" s="7"/>
      <c r="C157" s="7"/>
      <c r="D157" s="7"/>
      <c r="E157" s="7"/>
      <c r="F157" s="7"/>
    </row>
    <row r="158" spans="1:6" x14ac:dyDescent="0.25">
      <c r="A158" s="7"/>
      <c r="B158" s="7"/>
      <c r="C158" s="7"/>
      <c r="D158" s="7"/>
      <c r="E158" s="7"/>
      <c r="F158" s="7"/>
    </row>
    <row r="159" spans="1:6" x14ac:dyDescent="0.25">
      <c r="A159" s="7"/>
      <c r="B159" s="7"/>
      <c r="C159" s="7"/>
      <c r="D159" s="7"/>
      <c r="E159" s="7"/>
      <c r="F159" s="7"/>
    </row>
    <row r="160" spans="1:6" x14ac:dyDescent="0.25">
      <c r="A160" s="7"/>
      <c r="B160" s="7"/>
      <c r="C160" s="7"/>
      <c r="D160" s="7"/>
      <c r="E160" s="7"/>
      <c r="F160" s="7"/>
    </row>
    <row r="161" spans="1:6" x14ac:dyDescent="0.25">
      <c r="A161" s="7"/>
      <c r="B161" s="7"/>
      <c r="C161" s="7"/>
      <c r="D161" s="7"/>
      <c r="E161" s="7"/>
      <c r="F161" s="7"/>
    </row>
    <row r="162" spans="1:6" x14ac:dyDescent="0.25">
      <c r="A162" s="7"/>
      <c r="B162" s="7"/>
      <c r="C162" s="7"/>
      <c r="D162" s="7"/>
      <c r="E162" s="7"/>
      <c r="F162" s="7"/>
    </row>
    <row r="163" spans="1:6" x14ac:dyDescent="0.25">
      <c r="A163" s="7"/>
      <c r="B163" s="7"/>
      <c r="C163" s="7"/>
      <c r="D163" s="7"/>
      <c r="E163" s="7"/>
      <c r="F163" s="7"/>
    </row>
    <row r="164" spans="1:6" x14ac:dyDescent="0.25">
      <c r="A164" s="7"/>
      <c r="B164" s="7"/>
      <c r="C164" s="7"/>
      <c r="D164" s="7"/>
      <c r="E164" s="7"/>
      <c r="F164" s="7"/>
    </row>
    <row r="165" spans="1:6" x14ac:dyDescent="0.25">
      <c r="A165" s="7"/>
      <c r="B165" s="7"/>
      <c r="C165" s="7"/>
      <c r="D165" s="7"/>
      <c r="E165" s="7"/>
      <c r="F165" s="7"/>
    </row>
    <row r="166" spans="1:6" x14ac:dyDescent="0.25">
      <c r="A166" s="7"/>
      <c r="B166" s="7"/>
      <c r="C166" s="7"/>
      <c r="D166" s="7"/>
      <c r="E166" s="7"/>
      <c r="F166" s="7"/>
    </row>
    <row r="167" spans="1:6" x14ac:dyDescent="0.25">
      <c r="A167" s="7"/>
      <c r="B167" s="7"/>
      <c r="C167" s="7"/>
      <c r="D167" s="7"/>
      <c r="E167" s="7"/>
      <c r="F167" s="7"/>
    </row>
    <row r="168" spans="1:6" x14ac:dyDescent="0.25">
      <c r="A168" s="7"/>
      <c r="B168" s="7"/>
      <c r="C168" s="7"/>
      <c r="D168" s="7"/>
      <c r="E168" s="7"/>
      <c r="F168" s="7"/>
    </row>
    <row r="169" spans="1:6" x14ac:dyDescent="0.25">
      <c r="A169" s="7"/>
      <c r="B169" s="7"/>
      <c r="C169" s="7"/>
      <c r="D169" s="7"/>
      <c r="E169" s="7"/>
      <c r="F169" s="7"/>
    </row>
    <row r="170" spans="1:6" x14ac:dyDescent="0.25">
      <c r="A170" s="7"/>
      <c r="B170" s="7"/>
      <c r="C170" s="7"/>
      <c r="D170" s="7"/>
      <c r="E170" s="7"/>
      <c r="F170" s="7"/>
    </row>
    <row r="171" spans="1:6" x14ac:dyDescent="0.25">
      <c r="A171" s="7"/>
      <c r="B171" s="7"/>
      <c r="C171" s="7"/>
      <c r="D171" s="7"/>
      <c r="E171" s="7"/>
      <c r="F171" s="7"/>
    </row>
    <row r="172" spans="1:6" x14ac:dyDescent="0.25">
      <c r="A172" s="7"/>
      <c r="B172" s="7"/>
      <c r="C172" s="7"/>
      <c r="D172" s="7"/>
      <c r="E172" s="7"/>
      <c r="F172" s="7"/>
    </row>
    <row r="173" spans="1:6" x14ac:dyDescent="0.25">
      <c r="A173" s="7"/>
      <c r="B173" s="7"/>
      <c r="C173" s="7"/>
      <c r="D173" s="7"/>
      <c r="E173" s="7"/>
      <c r="F173" s="7"/>
    </row>
    <row r="174" spans="1:6" x14ac:dyDescent="0.25">
      <c r="A174" s="7"/>
      <c r="B174" s="7"/>
      <c r="C174" s="7"/>
      <c r="D174" s="7"/>
      <c r="E174" s="7"/>
      <c r="F174" s="7"/>
    </row>
    <row r="175" spans="1:6" x14ac:dyDescent="0.25">
      <c r="A175" s="7"/>
      <c r="B175" s="7"/>
      <c r="C175" s="7"/>
      <c r="D175" s="7"/>
      <c r="E175" s="7"/>
      <c r="F175" s="7"/>
    </row>
    <row r="176" spans="1:6" x14ac:dyDescent="0.25">
      <c r="A176" s="7"/>
      <c r="B176" s="7"/>
      <c r="C176" s="7"/>
      <c r="D176" s="7"/>
      <c r="E176" s="7"/>
      <c r="F176" s="7"/>
    </row>
    <row r="177" spans="1:6" x14ac:dyDescent="0.25">
      <c r="A177" s="7"/>
      <c r="B177" s="7"/>
      <c r="C177" s="7"/>
      <c r="D177" s="7"/>
      <c r="E177" s="7"/>
      <c r="F177" s="7"/>
    </row>
    <row r="178" spans="1:6" x14ac:dyDescent="0.25">
      <c r="A178" s="7"/>
      <c r="B178" s="7"/>
      <c r="C178" s="7"/>
      <c r="D178" s="7"/>
      <c r="E178" s="7"/>
      <c r="F178" s="7"/>
    </row>
    <row r="179" spans="1:6" x14ac:dyDescent="0.25">
      <c r="A179" s="7"/>
      <c r="B179" s="7"/>
      <c r="C179" s="7"/>
      <c r="D179" s="7"/>
      <c r="E179" s="7"/>
      <c r="F179" s="7"/>
    </row>
    <row r="180" spans="1:6" x14ac:dyDescent="0.25">
      <c r="A180" s="7"/>
      <c r="B180" s="7"/>
      <c r="C180" s="7"/>
      <c r="D180" s="7"/>
      <c r="E180" s="7"/>
      <c r="F180" s="7"/>
    </row>
    <row r="181" spans="1:6" x14ac:dyDescent="0.25">
      <c r="A181" s="7"/>
      <c r="B181" s="7"/>
      <c r="C181" s="7"/>
      <c r="D181" s="7"/>
      <c r="E181" s="7"/>
      <c r="F181" s="7"/>
    </row>
    <row r="182" spans="1:6" x14ac:dyDescent="0.25">
      <c r="A182" s="7"/>
      <c r="B182" s="7"/>
      <c r="C182" s="7"/>
      <c r="D182" s="7"/>
      <c r="E182" s="7"/>
      <c r="F182" s="7"/>
    </row>
    <row r="183" spans="1:6" x14ac:dyDescent="0.25">
      <c r="A183" s="7"/>
      <c r="B183" s="7"/>
      <c r="C183" s="7"/>
      <c r="D183" s="7"/>
      <c r="E183" s="7"/>
      <c r="F183" s="7"/>
    </row>
    <row r="184" spans="1:6" x14ac:dyDescent="0.25">
      <c r="A184" s="7"/>
      <c r="B184" s="7"/>
      <c r="C184" s="7"/>
      <c r="D184" s="7"/>
      <c r="E184" s="7"/>
      <c r="F184" s="7"/>
    </row>
    <row r="185" spans="1:6" x14ac:dyDescent="0.25">
      <c r="A185" s="7"/>
      <c r="B185" s="7"/>
      <c r="C185" s="7"/>
      <c r="D185" s="7"/>
      <c r="E185" s="7"/>
      <c r="F185" s="7"/>
    </row>
  </sheetData>
  <mergeCells count="35">
    <mergeCell ref="B1:N1"/>
    <mergeCell ref="B2:N2"/>
    <mergeCell ref="B3:N3"/>
    <mergeCell ref="B4:N4"/>
    <mergeCell ref="B10:N10"/>
    <mergeCell ref="B7:N7"/>
    <mergeCell ref="B8:N8"/>
    <mergeCell ref="B6:N6"/>
    <mergeCell ref="B5:N5"/>
    <mergeCell ref="B9:N9"/>
    <mergeCell ref="A24:A26"/>
    <mergeCell ref="B24:B26"/>
    <mergeCell ref="A22:N22"/>
    <mergeCell ref="G24:G26"/>
    <mergeCell ref="H24:J24"/>
    <mergeCell ref="F25:F26"/>
    <mergeCell ref="D25:E25"/>
    <mergeCell ref="L25:M25"/>
    <mergeCell ref="D24:F24"/>
    <mergeCell ref="L24:N24"/>
    <mergeCell ref="C24:C26"/>
    <mergeCell ref="N25:N26"/>
    <mergeCell ref="K24:K26"/>
    <mergeCell ref="J25:J26"/>
    <mergeCell ref="B11:N11"/>
    <mergeCell ref="H25:I25"/>
    <mergeCell ref="B13:N13"/>
    <mergeCell ref="B14:N14"/>
    <mergeCell ref="B12:N12"/>
    <mergeCell ref="B17:N17"/>
    <mergeCell ref="B18:N18"/>
    <mergeCell ref="B15:N15"/>
    <mergeCell ref="B16:N16"/>
    <mergeCell ref="B19:N19"/>
    <mergeCell ref="B20:N20"/>
  </mergeCells>
  <pageMargins left="1.1811023622047245" right="0.39370078740157483" top="0.78740157480314965" bottom="0.78740157480314965" header="0.31496062992125984" footer="0.31496062992125984"/>
  <pageSetup paperSize="9" scale="50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670"/>
  <sheetViews>
    <sheetView showZeros="0" zoomScaleNormal="100" zoomScaleSheetLayoutView="100" workbookViewId="0">
      <selection activeCell="B20" sqref="B20:O20"/>
    </sheetView>
  </sheetViews>
  <sheetFormatPr defaultRowHeight="15" x14ac:dyDescent="0.25"/>
  <cols>
    <col min="1" max="1" width="5" style="2" customWidth="1"/>
    <col min="2" max="2" width="38.28515625" style="2" customWidth="1"/>
    <col min="3" max="3" width="6.7109375" style="4" customWidth="1"/>
    <col min="4" max="11" width="11.140625" style="2" hidden="1" customWidth="1"/>
    <col min="12" max="15" width="10.28515625" style="2" customWidth="1"/>
    <col min="16" max="17" width="9.140625" style="2" hidden="1" customWidth="1"/>
    <col min="18" max="18" width="9.140625" style="2" customWidth="1"/>
    <col min="19" max="16384" width="9.140625" style="2"/>
  </cols>
  <sheetData>
    <row r="1" spans="2:15" x14ac:dyDescent="0.25">
      <c r="B1" s="542" t="s">
        <v>350</v>
      </c>
      <c r="C1" s="542"/>
      <c r="D1" s="542"/>
      <c r="E1" s="542"/>
      <c r="F1" s="542"/>
      <c r="G1" s="542"/>
      <c r="H1" s="542"/>
      <c r="I1" s="542"/>
      <c r="J1" s="542"/>
      <c r="K1" s="542"/>
      <c r="L1" s="542"/>
      <c r="M1" s="542"/>
      <c r="N1" s="542"/>
      <c r="O1" s="542"/>
    </row>
    <row r="2" spans="2:15" x14ac:dyDescent="0.25">
      <c r="B2" s="542" t="s">
        <v>436</v>
      </c>
      <c r="C2" s="542"/>
      <c r="D2" s="542"/>
      <c r="E2" s="542"/>
      <c r="F2" s="542"/>
      <c r="G2" s="542"/>
      <c r="H2" s="542"/>
      <c r="I2" s="542"/>
      <c r="J2" s="542"/>
      <c r="K2" s="542"/>
      <c r="L2" s="542"/>
      <c r="M2" s="542"/>
      <c r="N2" s="542"/>
      <c r="O2" s="542"/>
    </row>
    <row r="3" spans="2:15" x14ac:dyDescent="0.25">
      <c r="B3" s="542" t="s">
        <v>455</v>
      </c>
      <c r="C3" s="542"/>
      <c r="D3" s="542"/>
      <c r="E3" s="542"/>
      <c r="F3" s="542"/>
      <c r="G3" s="542"/>
      <c r="H3" s="542"/>
      <c r="I3" s="542"/>
      <c r="J3" s="542"/>
      <c r="K3" s="542"/>
      <c r="L3" s="542"/>
      <c r="M3" s="542"/>
      <c r="N3" s="542"/>
      <c r="O3" s="542"/>
    </row>
    <row r="4" spans="2:15" x14ac:dyDescent="0.25">
      <c r="B4" s="542" t="s">
        <v>357</v>
      </c>
      <c r="C4" s="542"/>
      <c r="D4" s="542"/>
      <c r="E4" s="542"/>
      <c r="F4" s="542"/>
      <c r="G4" s="542"/>
      <c r="H4" s="542"/>
      <c r="I4" s="542"/>
      <c r="J4" s="542"/>
      <c r="K4" s="542"/>
      <c r="L4" s="542"/>
      <c r="M4" s="542"/>
      <c r="N4" s="542"/>
      <c r="O4" s="542"/>
    </row>
    <row r="5" spans="2:15" s="396" customFormat="1" ht="15" customHeight="1" x14ac:dyDescent="0.25">
      <c r="B5" s="488" t="s">
        <v>457</v>
      </c>
      <c r="C5" s="488"/>
      <c r="D5" s="488"/>
      <c r="E5" s="488"/>
      <c r="F5" s="488"/>
      <c r="G5" s="488"/>
      <c r="H5" s="488"/>
      <c r="I5" s="488"/>
      <c r="J5" s="488"/>
      <c r="K5" s="488"/>
      <c r="L5" s="488"/>
      <c r="M5" s="488"/>
      <c r="N5" s="488"/>
      <c r="O5" s="488"/>
    </row>
    <row r="6" spans="2:15" s="396" customFormat="1" x14ac:dyDescent="0.25">
      <c r="B6" s="488" t="s">
        <v>534</v>
      </c>
      <c r="C6" s="488"/>
      <c r="D6" s="488"/>
      <c r="E6" s="488"/>
      <c r="F6" s="488"/>
      <c r="G6" s="488"/>
      <c r="H6" s="488"/>
      <c r="I6" s="488"/>
      <c r="J6" s="488"/>
      <c r="K6" s="488"/>
      <c r="L6" s="488"/>
      <c r="M6" s="488"/>
      <c r="N6" s="488"/>
      <c r="O6" s="488"/>
    </row>
    <row r="7" spans="2:15" s="396" customFormat="1" x14ac:dyDescent="0.25">
      <c r="B7" s="488" t="s">
        <v>463</v>
      </c>
      <c r="C7" s="488"/>
      <c r="D7" s="488"/>
      <c r="E7" s="488"/>
      <c r="F7" s="488"/>
      <c r="G7" s="488"/>
      <c r="H7" s="488"/>
      <c r="I7" s="488"/>
      <c r="J7" s="488"/>
      <c r="K7" s="488"/>
      <c r="L7" s="488"/>
      <c r="M7" s="488"/>
      <c r="N7" s="488"/>
      <c r="O7" s="488"/>
    </row>
    <row r="8" spans="2:15" s="396" customFormat="1" x14ac:dyDescent="0.25">
      <c r="B8" s="488" t="s">
        <v>521</v>
      </c>
      <c r="C8" s="488"/>
      <c r="D8" s="488"/>
      <c r="E8" s="488"/>
      <c r="F8" s="488"/>
      <c r="G8" s="488"/>
      <c r="H8" s="488"/>
      <c r="I8" s="488"/>
      <c r="J8" s="488"/>
      <c r="K8" s="488"/>
      <c r="L8" s="488"/>
      <c r="M8" s="488"/>
      <c r="N8" s="488"/>
      <c r="O8" s="488"/>
    </row>
    <row r="9" spans="2:15" s="396" customFormat="1" ht="15" customHeight="1" x14ac:dyDescent="0.25">
      <c r="B9" s="488" t="s">
        <v>480</v>
      </c>
      <c r="C9" s="488"/>
      <c r="D9" s="488"/>
      <c r="E9" s="488"/>
      <c r="F9" s="488"/>
      <c r="G9" s="488"/>
      <c r="H9" s="488"/>
      <c r="I9" s="488"/>
      <c r="J9" s="488"/>
      <c r="K9" s="488"/>
      <c r="L9" s="488"/>
      <c r="M9" s="488"/>
      <c r="N9" s="488"/>
      <c r="O9" s="488"/>
    </row>
    <row r="10" spans="2:15" s="396" customFormat="1" ht="15" customHeight="1" x14ac:dyDescent="0.25">
      <c r="B10" s="488" t="s">
        <v>485</v>
      </c>
      <c r="C10" s="488"/>
      <c r="D10" s="488"/>
      <c r="E10" s="488"/>
      <c r="F10" s="488"/>
      <c r="G10" s="488"/>
      <c r="H10" s="488"/>
      <c r="I10" s="488"/>
      <c r="J10" s="488"/>
      <c r="K10" s="488"/>
      <c r="L10" s="488"/>
      <c r="M10" s="488"/>
      <c r="N10" s="488"/>
      <c r="O10" s="488"/>
    </row>
    <row r="11" spans="2:15" s="396" customFormat="1" ht="15" customHeight="1" x14ac:dyDescent="0.25">
      <c r="B11" s="488" t="s">
        <v>491</v>
      </c>
      <c r="C11" s="488"/>
      <c r="D11" s="488"/>
      <c r="E11" s="488"/>
      <c r="F11" s="488"/>
      <c r="G11" s="488"/>
      <c r="H11" s="488"/>
      <c r="I11" s="488"/>
      <c r="J11" s="488"/>
      <c r="K11" s="488"/>
      <c r="L11" s="488"/>
      <c r="M11" s="488"/>
      <c r="N11" s="488"/>
      <c r="O11" s="488"/>
    </row>
    <row r="12" spans="2:15" s="396" customFormat="1" ht="15" customHeight="1" x14ac:dyDescent="0.25">
      <c r="B12" s="488" t="s">
        <v>519</v>
      </c>
      <c r="C12" s="488"/>
      <c r="D12" s="488"/>
      <c r="E12" s="488"/>
      <c r="F12" s="488"/>
      <c r="G12" s="488"/>
      <c r="H12" s="488"/>
      <c r="I12" s="488"/>
      <c r="J12" s="488"/>
      <c r="K12" s="488"/>
      <c r="L12" s="488"/>
      <c r="M12" s="488"/>
      <c r="N12" s="488"/>
      <c r="O12" s="488"/>
    </row>
    <row r="13" spans="2:15" s="396" customFormat="1" ht="15" customHeight="1" x14ac:dyDescent="0.25">
      <c r="B13" s="488" t="s">
        <v>508</v>
      </c>
      <c r="C13" s="488"/>
      <c r="D13" s="488"/>
      <c r="E13" s="488"/>
      <c r="F13" s="488"/>
      <c r="G13" s="488"/>
      <c r="H13" s="488"/>
      <c r="I13" s="488"/>
      <c r="J13" s="488"/>
      <c r="K13" s="488"/>
      <c r="L13" s="488"/>
      <c r="M13" s="488"/>
      <c r="N13" s="488"/>
      <c r="O13" s="488"/>
    </row>
    <row r="14" spans="2:15" s="396" customFormat="1" ht="15" customHeight="1" x14ac:dyDescent="0.25">
      <c r="B14" s="488" t="s">
        <v>518</v>
      </c>
      <c r="C14" s="488"/>
      <c r="D14" s="488"/>
      <c r="E14" s="488"/>
      <c r="F14" s="488"/>
      <c r="G14" s="488"/>
      <c r="H14" s="488"/>
      <c r="I14" s="488"/>
      <c r="J14" s="488"/>
      <c r="K14" s="488"/>
      <c r="L14" s="488"/>
      <c r="M14" s="488"/>
      <c r="N14" s="488"/>
      <c r="O14" s="488"/>
    </row>
    <row r="15" spans="2:15" s="396" customFormat="1" ht="15" customHeight="1" x14ac:dyDescent="0.25">
      <c r="B15" s="488" t="s">
        <v>538</v>
      </c>
      <c r="C15" s="488"/>
      <c r="D15" s="488"/>
      <c r="E15" s="488"/>
      <c r="F15" s="488"/>
      <c r="G15" s="488"/>
      <c r="H15" s="488"/>
      <c r="I15" s="488"/>
      <c r="J15" s="488"/>
      <c r="K15" s="488"/>
      <c r="L15" s="488"/>
      <c r="M15" s="488"/>
      <c r="N15" s="488"/>
      <c r="O15" s="488"/>
    </row>
    <row r="16" spans="2:15" s="396" customFormat="1" ht="15" customHeight="1" x14ac:dyDescent="0.25">
      <c r="B16" s="488" t="s">
        <v>546</v>
      </c>
      <c r="C16" s="488"/>
      <c r="D16" s="488"/>
      <c r="E16" s="488"/>
      <c r="F16" s="488"/>
      <c r="G16" s="488"/>
      <c r="H16" s="488"/>
      <c r="I16" s="488"/>
      <c r="J16" s="488"/>
      <c r="K16" s="488"/>
      <c r="L16" s="488"/>
      <c r="M16" s="488"/>
      <c r="N16" s="488"/>
      <c r="O16" s="488"/>
    </row>
    <row r="17" spans="1:17" s="396" customFormat="1" ht="15" customHeight="1" x14ac:dyDescent="0.25">
      <c r="B17" s="488" t="s">
        <v>550</v>
      </c>
      <c r="C17" s="488"/>
      <c r="D17" s="488"/>
      <c r="E17" s="488"/>
      <c r="F17" s="488"/>
      <c r="G17" s="488"/>
      <c r="H17" s="488"/>
      <c r="I17" s="488"/>
      <c r="J17" s="488"/>
      <c r="K17" s="488"/>
      <c r="L17" s="488"/>
      <c r="M17" s="488"/>
      <c r="N17" s="488"/>
      <c r="O17" s="488"/>
    </row>
    <row r="18" spans="1:17" s="396" customFormat="1" ht="15" customHeight="1" x14ac:dyDescent="0.25">
      <c r="B18" s="488" t="s">
        <v>573</v>
      </c>
      <c r="C18" s="488"/>
      <c r="D18" s="488"/>
      <c r="E18" s="488"/>
      <c r="F18" s="488"/>
      <c r="G18" s="488"/>
      <c r="H18" s="488"/>
      <c r="I18" s="488"/>
      <c r="J18" s="488"/>
      <c r="K18" s="488"/>
      <c r="L18" s="488"/>
      <c r="M18" s="488"/>
      <c r="N18" s="488"/>
      <c r="O18" s="488"/>
    </row>
    <row r="19" spans="1:17" s="396" customFormat="1" ht="15" customHeight="1" x14ac:dyDescent="0.25">
      <c r="B19" s="488" t="s">
        <v>566</v>
      </c>
      <c r="C19" s="488"/>
      <c r="D19" s="488"/>
      <c r="E19" s="488"/>
      <c r="F19" s="488"/>
      <c r="G19" s="488"/>
      <c r="H19" s="488"/>
      <c r="I19" s="488"/>
      <c r="J19" s="488"/>
      <c r="K19" s="488"/>
      <c r="L19" s="488"/>
      <c r="M19" s="488"/>
      <c r="N19" s="488"/>
      <c r="O19" s="488"/>
    </row>
    <row r="20" spans="1:17" s="396" customFormat="1" ht="15" customHeight="1" x14ac:dyDescent="0.25">
      <c r="B20" s="488" t="s">
        <v>581</v>
      </c>
      <c r="C20" s="488"/>
      <c r="D20" s="488"/>
      <c r="E20" s="488"/>
      <c r="F20" s="488"/>
      <c r="G20" s="488"/>
      <c r="H20" s="488"/>
      <c r="I20" s="488"/>
      <c r="J20" s="488"/>
      <c r="K20" s="488"/>
      <c r="L20" s="488"/>
      <c r="M20" s="488"/>
      <c r="N20" s="488"/>
      <c r="O20" s="488"/>
    </row>
    <row r="21" spans="1:17" s="396" customFormat="1" x14ac:dyDescent="0.25">
      <c r="B21" s="397"/>
      <c r="C21" s="397"/>
      <c r="D21" s="397"/>
      <c r="E21" s="397"/>
      <c r="F21" s="397"/>
      <c r="G21" s="397"/>
      <c r="H21" s="397"/>
      <c r="I21" s="397"/>
      <c r="J21" s="397"/>
      <c r="K21" s="397"/>
      <c r="L21" s="397"/>
      <c r="M21" s="397"/>
      <c r="N21" s="397"/>
      <c r="O21" s="397"/>
    </row>
    <row r="22" spans="1:17" ht="32.25" customHeight="1" x14ac:dyDescent="0.25">
      <c r="A22" s="512" t="s">
        <v>563</v>
      </c>
      <c r="B22" s="512"/>
      <c r="C22" s="512"/>
      <c r="D22" s="512"/>
      <c r="E22" s="512"/>
      <c r="F22" s="512"/>
      <c r="G22" s="512"/>
      <c r="H22" s="512"/>
      <c r="I22" s="512"/>
      <c r="J22" s="512"/>
      <c r="K22" s="512"/>
      <c r="L22" s="512"/>
      <c r="M22" s="512"/>
      <c r="N22" s="512"/>
      <c r="O22" s="512"/>
    </row>
    <row r="23" spans="1:17" ht="17.25" customHeight="1" x14ac:dyDescent="0.25">
      <c r="G23" s="5"/>
      <c r="H23" s="5"/>
      <c r="I23" s="5"/>
      <c r="J23" s="5"/>
      <c r="K23" s="5"/>
      <c r="L23" s="5"/>
      <c r="M23" s="5"/>
      <c r="N23" s="5"/>
      <c r="O23" s="5" t="s">
        <v>446</v>
      </c>
    </row>
    <row r="24" spans="1:17" ht="15" customHeight="1" x14ac:dyDescent="0.25">
      <c r="A24" s="516" t="s">
        <v>5</v>
      </c>
      <c r="B24" s="519" t="s">
        <v>349</v>
      </c>
      <c r="C24" s="519" t="s">
        <v>54</v>
      </c>
      <c r="D24" s="495" t="s">
        <v>358</v>
      </c>
      <c r="E24" s="498" t="s">
        <v>196</v>
      </c>
      <c r="F24" s="499"/>
      <c r="G24" s="500"/>
      <c r="H24" s="522" t="s">
        <v>360</v>
      </c>
      <c r="I24" s="525" t="s">
        <v>196</v>
      </c>
      <c r="J24" s="526"/>
      <c r="K24" s="526"/>
      <c r="L24" s="494" t="s">
        <v>0</v>
      </c>
      <c r="M24" s="494" t="s">
        <v>196</v>
      </c>
      <c r="N24" s="494"/>
      <c r="O24" s="494"/>
    </row>
    <row r="25" spans="1:17" x14ac:dyDescent="0.25">
      <c r="A25" s="517"/>
      <c r="B25" s="520"/>
      <c r="C25" s="520"/>
      <c r="D25" s="496"/>
      <c r="E25" s="498" t="s">
        <v>1</v>
      </c>
      <c r="F25" s="500"/>
      <c r="G25" s="495" t="s">
        <v>2</v>
      </c>
      <c r="H25" s="523"/>
      <c r="I25" s="525" t="s">
        <v>1</v>
      </c>
      <c r="J25" s="527"/>
      <c r="K25" s="536" t="s">
        <v>2</v>
      </c>
      <c r="L25" s="494"/>
      <c r="M25" s="494" t="s">
        <v>1</v>
      </c>
      <c r="N25" s="494"/>
      <c r="O25" s="506" t="s">
        <v>2</v>
      </c>
    </row>
    <row r="26" spans="1:17" ht="49.5" customHeight="1" x14ac:dyDescent="0.25">
      <c r="A26" s="518"/>
      <c r="B26" s="521"/>
      <c r="C26" s="521"/>
      <c r="D26" s="497"/>
      <c r="E26" s="61" t="s">
        <v>3</v>
      </c>
      <c r="F26" s="149" t="s">
        <v>4</v>
      </c>
      <c r="G26" s="497"/>
      <c r="H26" s="524"/>
      <c r="I26" s="63" t="s">
        <v>3</v>
      </c>
      <c r="J26" s="151" t="s">
        <v>4</v>
      </c>
      <c r="K26" s="537"/>
      <c r="L26" s="494"/>
      <c r="M26" s="148" t="s">
        <v>3</v>
      </c>
      <c r="N26" s="150" t="s">
        <v>4</v>
      </c>
      <c r="O26" s="506"/>
    </row>
    <row r="27" spans="1:17" ht="15.95" customHeight="1" x14ac:dyDescent="0.25">
      <c r="A27" s="159" t="s">
        <v>72</v>
      </c>
      <c r="B27" s="535" t="s">
        <v>6</v>
      </c>
      <c r="C27" s="535"/>
      <c r="D27" s="535"/>
      <c r="E27" s="535"/>
      <c r="F27" s="535"/>
      <c r="G27" s="535"/>
      <c r="H27" s="535"/>
      <c r="I27" s="535"/>
      <c r="J27" s="535"/>
      <c r="K27" s="535"/>
      <c r="L27" s="535"/>
      <c r="M27" s="535"/>
      <c r="N27" s="535"/>
      <c r="O27" s="535"/>
    </row>
    <row r="28" spans="1:17" ht="15" customHeight="1" x14ac:dyDescent="0.25">
      <c r="A28" s="6" t="s">
        <v>183</v>
      </c>
      <c r="B28" s="7" t="s">
        <v>56</v>
      </c>
      <c r="C28" s="8" t="s">
        <v>9</v>
      </c>
      <c r="D28" s="9">
        <f>E28+G28</f>
        <v>75.400000000000006</v>
      </c>
      <c r="E28" s="9">
        <v>75.400000000000006</v>
      </c>
      <c r="F28" s="9">
        <v>55.7</v>
      </c>
      <c r="G28" s="9"/>
      <c r="H28" s="10">
        <f>I28+K28</f>
        <v>0</v>
      </c>
      <c r="I28" s="10"/>
      <c r="J28" s="10"/>
      <c r="K28" s="260"/>
      <c r="L28" s="12">
        <f>M28+O28</f>
        <v>75.400000000000006</v>
      </c>
      <c r="M28" s="12">
        <f>E28+I28</f>
        <v>75.400000000000006</v>
      </c>
      <c r="N28" s="12">
        <f>F28+J28</f>
        <v>55.7</v>
      </c>
      <c r="O28" s="12">
        <f>G28+K28</f>
        <v>0</v>
      </c>
      <c r="P28" s="71" t="s">
        <v>325</v>
      </c>
      <c r="Q28" s="72">
        <f>SUMIF(C28:C223,1,L28:L223)</f>
        <v>3890.8999999999996</v>
      </c>
    </row>
    <row r="29" spans="1:17" ht="15" customHeight="1" x14ac:dyDescent="0.25">
      <c r="A29" s="159" t="s">
        <v>73</v>
      </c>
      <c r="B29" s="30" t="s">
        <v>20</v>
      </c>
      <c r="C29" s="31"/>
      <c r="D29" s="9">
        <f t="shared" ref="D29:D92" si="0">E29+G29</f>
        <v>3417.2</v>
      </c>
      <c r="E29" s="9">
        <f>E30+E31+E32+E33</f>
        <v>3196.7999999999997</v>
      </c>
      <c r="F29" s="9">
        <f>F30+F31+F32+F33</f>
        <v>1330.1</v>
      </c>
      <c r="G29" s="9">
        <f>G30+G31+G32+G33</f>
        <v>220.4</v>
      </c>
      <c r="H29" s="10">
        <f t="shared" ref="H29:H92" si="1">I29+K29</f>
        <v>35.9</v>
      </c>
      <c r="I29" s="10">
        <f t="shared" ref="I29:O29" si="2">I30+I31+I32+I33</f>
        <v>35.9</v>
      </c>
      <c r="J29" s="10">
        <f t="shared" si="2"/>
        <v>0</v>
      </c>
      <c r="K29" s="260">
        <f t="shared" si="2"/>
        <v>0</v>
      </c>
      <c r="L29" s="12">
        <f t="shared" si="2"/>
        <v>3453.1</v>
      </c>
      <c r="M29" s="12">
        <f t="shared" si="2"/>
        <v>3232.7</v>
      </c>
      <c r="N29" s="12">
        <f t="shared" si="2"/>
        <v>1330.1</v>
      </c>
      <c r="O29" s="12">
        <f t="shared" si="2"/>
        <v>220.4</v>
      </c>
      <c r="P29" s="71" t="s">
        <v>326</v>
      </c>
      <c r="Q29" s="72">
        <f>SUMIF(C28:C223,2,L28:L223)</f>
        <v>0</v>
      </c>
    </row>
    <row r="30" spans="1:17" ht="15" customHeight="1" x14ac:dyDescent="0.25">
      <c r="A30" s="163"/>
      <c r="B30" s="81"/>
      <c r="C30" s="31" t="s">
        <v>9</v>
      </c>
      <c r="D30" s="9">
        <f t="shared" si="0"/>
        <v>2393.6999999999998</v>
      </c>
      <c r="E30" s="17">
        <v>2242.1999999999998</v>
      </c>
      <c r="F30" s="17">
        <v>1330.1</v>
      </c>
      <c r="G30" s="17">
        <v>151.5</v>
      </c>
      <c r="H30" s="10">
        <f t="shared" si="1"/>
        <v>0</v>
      </c>
      <c r="I30" s="11"/>
      <c r="J30" s="11"/>
      <c r="K30" s="11"/>
      <c r="L30" s="12">
        <f>M30+O30</f>
        <v>2393.6999999999998</v>
      </c>
      <c r="M30" s="12">
        <f t="shared" ref="M30:O31" si="3">E30+I30</f>
        <v>2242.1999999999998</v>
      </c>
      <c r="N30" s="12">
        <f t="shared" si="3"/>
        <v>1330.1</v>
      </c>
      <c r="O30" s="12">
        <f t="shared" si="3"/>
        <v>151.5</v>
      </c>
      <c r="P30" s="71" t="s">
        <v>327</v>
      </c>
      <c r="Q30" s="72">
        <f>SUMIF(C28:C223,3,L28:L223)</f>
        <v>101.89999999999999</v>
      </c>
    </row>
    <row r="31" spans="1:17" ht="15" customHeight="1" x14ac:dyDescent="0.25">
      <c r="A31" s="163"/>
      <c r="B31" s="42"/>
      <c r="C31" s="31" t="s">
        <v>25</v>
      </c>
      <c r="D31" s="9">
        <f t="shared" si="0"/>
        <v>627</v>
      </c>
      <c r="E31" s="17">
        <v>627</v>
      </c>
      <c r="F31" s="17"/>
      <c r="G31" s="17"/>
      <c r="H31" s="10">
        <f t="shared" si="1"/>
        <v>35.9</v>
      </c>
      <c r="I31" s="11">
        <v>35.9</v>
      </c>
      <c r="J31" s="11"/>
      <c r="K31" s="11"/>
      <c r="L31" s="12">
        <f>M31+O31</f>
        <v>662.9</v>
      </c>
      <c r="M31" s="12">
        <f t="shared" si="3"/>
        <v>662.9</v>
      </c>
      <c r="N31" s="12">
        <f t="shared" si="3"/>
        <v>0</v>
      </c>
      <c r="O31" s="12">
        <f t="shared" si="3"/>
        <v>0</v>
      </c>
      <c r="P31" s="71" t="s">
        <v>328</v>
      </c>
      <c r="Q31" s="72">
        <f>SUMIF(C28:C223,4,L28:L223)</f>
        <v>1015.4000000000001</v>
      </c>
    </row>
    <row r="32" spans="1:17" ht="15" customHeight="1" x14ac:dyDescent="0.25">
      <c r="A32" s="163"/>
      <c r="B32" s="261"/>
      <c r="C32" s="31" t="s">
        <v>22</v>
      </c>
      <c r="D32" s="9">
        <f t="shared" si="0"/>
        <v>383</v>
      </c>
      <c r="E32" s="17">
        <v>314.10000000000002</v>
      </c>
      <c r="F32" s="17"/>
      <c r="G32" s="17">
        <v>68.900000000000006</v>
      </c>
      <c r="H32" s="10">
        <f t="shared" si="1"/>
        <v>0</v>
      </c>
      <c r="I32" s="11"/>
      <c r="J32" s="11"/>
      <c r="K32" s="217"/>
      <c r="L32" s="13">
        <f>M32+O32</f>
        <v>383</v>
      </c>
      <c r="M32" s="13">
        <f t="shared" ref="M32:O32" si="4">E32+I32</f>
        <v>314.10000000000002</v>
      </c>
      <c r="N32" s="13">
        <f t="shared" si="4"/>
        <v>0</v>
      </c>
      <c r="O32" s="13">
        <f t="shared" si="4"/>
        <v>68.900000000000006</v>
      </c>
      <c r="P32" s="71"/>
      <c r="Q32" s="72"/>
    </row>
    <row r="33" spans="1:17" ht="15" customHeight="1" x14ac:dyDescent="0.25">
      <c r="A33" s="163"/>
      <c r="B33" s="262"/>
      <c r="C33" s="303">
        <v>10</v>
      </c>
      <c r="D33" s="9">
        <f t="shared" si="0"/>
        <v>13.5</v>
      </c>
      <c r="E33" s="17">
        <v>13.5</v>
      </c>
      <c r="F33" s="17"/>
      <c r="G33" s="17"/>
      <c r="H33" s="10">
        <f t="shared" si="1"/>
        <v>0</v>
      </c>
      <c r="I33" s="11"/>
      <c r="J33" s="11"/>
      <c r="K33" s="217"/>
      <c r="L33" s="13">
        <f>M33+O33</f>
        <v>13.5</v>
      </c>
      <c r="M33" s="13">
        <f>E33+I33</f>
        <v>13.5</v>
      </c>
      <c r="N33" s="13">
        <f>F33+J33</f>
        <v>0</v>
      </c>
      <c r="O33" s="13">
        <f>G33+K33</f>
        <v>0</v>
      </c>
      <c r="P33" s="71" t="s">
        <v>331</v>
      </c>
      <c r="Q33" s="72">
        <f>SUMIF(C29:C224,5,L29:L224)</f>
        <v>1709.8000000000004</v>
      </c>
    </row>
    <row r="34" spans="1:17" ht="15" customHeight="1" x14ac:dyDescent="0.25">
      <c r="A34" s="6" t="s">
        <v>74</v>
      </c>
      <c r="B34" s="7" t="s">
        <v>7</v>
      </c>
      <c r="C34" s="16"/>
      <c r="D34" s="9">
        <f t="shared" si="0"/>
        <v>79.900000000000006</v>
      </c>
      <c r="E34" s="17">
        <f>SUM(E35:E39)</f>
        <v>79.900000000000006</v>
      </c>
      <c r="F34" s="17">
        <f>SUM(F35:F39)</f>
        <v>51.5</v>
      </c>
      <c r="G34" s="17">
        <f t="shared" ref="G34:O34" si="5">SUM(G35:G39)</f>
        <v>0</v>
      </c>
      <c r="H34" s="10">
        <f t="shared" si="1"/>
        <v>0</v>
      </c>
      <c r="I34" s="11">
        <f t="shared" si="5"/>
        <v>0</v>
      </c>
      <c r="J34" s="11">
        <f>SUM(J35:J39)</f>
        <v>0</v>
      </c>
      <c r="K34" s="217">
        <f t="shared" si="5"/>
        <v>0</v>
      </c>
      <c r="L34" s="13">
        <f t="shared" si="5"/>
        <v>79.900000000000006</v>
      </c>
      <c r="M34" s="13">
        <f t="shared" si="5"/>
        <v>79.900000000000006</v>
      </c>
      <c r="N34" s="13">
        <f t="shared" si="5"/>
        <v>51.5</v>
      </c>
      <c r="O34" s="13">
        <f t="shared" si="5"/>
        <v>0</v>
      </c>
      <c r="P34" s="71" t="s">
        <v>329</v>
      </c>
      <c r="Q34" s="72">
        <f>SUMIF(C28:C223,6,L28:L223)</f>
        <v>1512.1000000000004</v>
      </c>
    </row>
    <row r="35" spans="1:17" ht="15" customHeight="1" x14ac:dyDescent="0.25">
      <c r="A35" s="20"/>
      <c r="C35" s="16" t="s">
        <v>9</v>
      </c>
      <c r="D35" s="9">
        <f t="shared" si="0"/>
        <v>33.200000000000003</v>
      </c>
      <c r="E35" s="17">
        <v>33.200000000000003</v>
      </c>
      <c r="F35" s="17">
        <v>20.3</v>
      </c>
      <c r="G35" s="17"/>
      <c r="H35" s="10">
        <f t="shared" si="1"/>
        <v>0</v>
      </c>
      <c r="I35" s="11"/>
      <c r="J35" s="11"/>
      <c r="K35" s="217"/>
      <c r="L35" s="13">
        <f t="shared" ref="L35:L49" si="6">M35+O35</f>
        <v>33.200000000000003</v>
      </c>
      <c r="M35" s="13">
        <f t="shared" ref="M35:M49" si="7">E35+I35</f>
        <v>33.200000000000003</v>
      </c>
      <c r="N35" s="13">
        <f t="shared" ref="N35:N49" si="8">F35+J35</f>
        <v>20.3</v>
      </c>
      <c r="O35" s="13">
        <f t="shared" ref="O35:O49" si="9">G35+K35</f>
        <v>0</v>
      </c>
      <c r="P35" s="71" t="s">
        <v>330</v>
      </c>
      <c r="Q35" s="72">
        <f>SUMIF(C28:C223,7,L28:L223)</f>
        <v>48.7</v>
      </c>
    </row>
    <row r="36" spans="1:17" ht="15" customHeight="1" x14ac:dyDescent="0.25">
      <c r="A36" s="20"/>
      <c r="C36" s="16" t="s">
        <v>31</v>
      </c>
      <c r="D36" s="9">
        <f t="shared" si="0"/>
        <v>2.9</v>
      </c>
      <c r="E36" s="17">
        <v>2.9</v>
      </c>
      <c r="F36" s="17">
        <v>2.2000000000000002</v>
      </c>
      <c r="G36" s="17"/>
      <c r="H36" s="10">
        <f t="shared" si="1"/>
        <v>0</v>
      </c>
      <c r="I36" s="11"/>
      <c r="J36" s="11"/>
      <c r="K36" s="217"/>
      <c r="L36" s="13">
        <f t="shared" si="6"/>
        <v>2.9</v>
      </c>
      <c r="M36" s="13">
        <f t="shared" si="7"/>
        <v>2.9</v>
      </c>
      <c r="N36" s="13">
        <f t="shared" si="8"/>
        <v>2.2000000000000002</v>
      </c>
      <c r="O36" s="13">
        <f t="shared" si="9"/>
        <v>0</v>
      </c>
      <c r="P36" s="71" t="s">
        <v>332</v>
      </c>
      <c r="Q36" s="72">
        <f>SUMIF(C28:C223,8,L28:L223)</f>
        <v>2466.2999999999997</v>
      </c>
    </row>
    <row r="37" spans="1:17" ht="15" customHeight="1" x14ac:dyDescent="0.25">
      <c r="A37" s="20"/>
      <c r="C37" s="16" t="s">
        <v>22</v>
      </c>
      <c r="D37" s="9">
        <f t="shared" si="0"/>
        <v>21.6</v>
      </c>
      <c r="E37" s="17">
        <v>21.6</v>
      </c>
      <c r="F37" s="17">
        <v>16.600000000000001</v>
      </c>
      <c r="G37" s="17"/>
      <c r="H37" s="10">
        <f t="shared" si="1"/>
        <v>0</v>
      </c>
      <c r="I37" s="11"/>
      <c r="J37" s="11"/>
      <c r="K37" s="217"/>
      <c r="L37" s="13">
        <f t="shared" si="6"/>
        <v>21.6</v>
      </c>
      <c r="M37" s="13">
        <f t="shared" si="7"/>
        <v>21.6</v>
      </c>
      <c r="N37" s="13">
        <f t="shared" si="8"/>
        <v>16.600000000000001</v>
      </c>
      <c r="O37" s="13">
        <f t="shared" si="9"/>
        <v>0</v>
      </c>
      <c r="P37" s="71" t="s">
        <v>333</v>
      </c>
      <c r="Q37" s="72">
        <f>SUMIF(C28:C223,9,L28:L223)</f>
        <v>5856.6000000000013</v>
      </c>
    </row>
    <row r="38" spans="1:17" ht="15" customHeight="1" x14ac:dyDescent="0.25">
      <c r="A38" s="20"/>
      <c r="C38" s="98" t="s">
        <v>30</v>
      </c>
      <c r="D38" s="9">
        <f t="shared" si="0"/>
        <v>8.5</v>
      </c>
      <c r="E38" s="17">
        <v>8.5</v>
      </c>
      <c r="F38" s="17">
        <v>2</v>
      </c>
      <c r="G38" s="17"/>
      <c r="H38" s="10">
        <f t="shared" si="1"/>
        <v>0</v>
      </c>
      <c r="I38" s="11"/>
      <c r="J38" s="11"/>
      <c r="K38" s="217"/>
      <c r="L38" s="13">
        <f t="shared" si="6"/>
        <v>8.5</v>
      </c>
      <c r="M38" s="13">
        <f t="shared" si="7"/>
        <v>8.5</v>
      </c>
      <c r="N38" s="13">
        <f t="shared" si="8"/>
        <v>2</v>
      </c>
      <c r="O38" s="13">
        <f t="shared" si="9"/>
        <v>0</v>
      </c>
      <c r="P38" s="71" t="s">
        <v>334</v>
      </c>
      <c r="Q38" s="72">
        <f>SUMIF(C28:C223,10,L28:L223)</f>
        <v>3757.1</v>
      </c>
    </row>
    <row r="39" spans="1:17" ht="15" customHeight="1" x14ac:dyDescent="0.25">
      <c r="A39" s="41"/>
      <c r="B39" s="263"/>
      <c r="C39" s="98" t="s">
        <v>24</v>
      </c>
      <c r="D39" s="9">
        <f t="shared" si="0"/>
        <v>13.7</v>
      </c>
      <c r="E39" s="17">
        <v>13.7</v>
      </c>
      <c r="F39" s="17">
        <v>10.4</v>
      </c>
      <c r="G39" s="17"/>
      <c r="H39" s="10">
        <f t="shared" si="1"/>
        <v>0</v>
      </c>
      <c r="I39" s="11"/>
      <c r="J39" s="11"/>
      <c r="K39" s="217"/>
      <c r="L39" s="12">
        <f>M39+O39</f>
        <v>13.7</v>
      </c>
      <c r="M39" s="12">
        <f>E39+I39</f>
        <v>13.7</v>
      </c>
      <c r="N39" s="12">
        <f>F39+J39</f>
        <v>10.4</v>
      </c>
      <c r="O39" s="12">
        <f>G39+K39</f>
        <v>0</v>
      </c>
      <c r="P39" s="76" t="s">
        <v>173</v>
      </c>
      <c r="Q39" s="77">
        <f>SUM(Q28:Q38)</f>
        <v>20358.8</v>
      </c>
    </row>
    <row r="40" spans="1:17" ht="15" customHeight="1" x14ac:dyDescent="0.25">
      <c r="A40" s="6" t="s">
        <v>75</v>
      </c>
      <c r="B40" s="18" t="s">
        <v>10</v>
      </c>
      <c r="C40" s="16"/>
      <c r="D40" s="9">
        <f t="shared" si="0"/>
        <v>80.599999999999994</v>
      </c>
      <c r="E40" s="17">
        <f>SUM(E41:E44)</f>
        <v>73.899999999999991</v>
      </c>
      <c r="F40" s="17">
        <f>SUM(F41:F44)</f>
        <v>52.399999999999991</v>
      </c>
      <c r="G40" s="17">
        <f t="shared" ref="G40:O40" si="10">SUM(G41:G44)</f>
        <v>6.7</v>
      </c>
      <c r="H40" s="10">
        <f t="shared" si="1"/>
        <v>-0.9</v>
      </c>
      <c r="I40" s="11">
        <f t="shared" si="10"/>
        <v>-0.9</v>
      </c>
      <c r="J40" s="11">
        <f t="shared" si="10"/>
        <v>-0.8</v>
      </c>
      <c r="K40" s="217">
        <f t="shared" si="10"/>
        <v>0</v>
      </c>
      <c r="L40" s="13">
        <f t="shared" si="10"/>
        <v>79.7</v>
      </c>
      <c r="M40" s="13">
        <f t="shared" si="10"/>
        <v>73</v>
      </c>
      <c r="N40" s="13">
        <f t="shared" si="10"/>
        <v>51.599999999999994</v>
      </c>
      <c r="O40" s="13">
        <f t="shared" si="10"/>
        <v>6.7</v>
      </c>
      <c r="P40" s="78"/>
      <c r="Q40" s="78"/>
    </row>
    <row r="41" spans="1:17" ht="15" customHeight="1" x14ac:dyDescent="0.25">
      <c r="A41" s="20"/>
      <c r="C41" s="16" t="s">
        <v>9</v>
      </c>
      <c r="D41" s="9">
        <f t="shared" si="0"/>
        <v>41.800000000000004</v>
      </c>
      <c r="E41" s="17">
        <v>35.1</v>
      </c>
      <c r="F41" s="17">
        <v>22.9</v>
      </c>
      <c r="G41" s="17">
        <v>6.7</v>
      </c>
      <c r="H41" s="10">
        <f t="shared" si="1"/>
        <v>-0.9</v>
      </c>
      <c r="I41" s="11">
        <v>-0.9</v>
      </c>
      <c r="J41" s="11">
        <v>-0.8</v>
      </c>
      <c r="K41" s="217"/>
      <c r="L41" s="13">
        <f t="shared" si="6"/>
        <v>40.900000000000006</v>
      </c>
      <c r="M41" s="13">
        <f t="shared" si="7"/>
        <v>34.200000000000003</v>
      </c>
      <c r="N41" s="13">
        <f t="shared" si="8"/>
        <v>22.099999999999998</v>
      </c>
      <c r="O41" s="13">
        <f t="shared" si="9"/>
        <v>6.7</v>
      </c>
      <c r="P41" s="78"/>
      <c r="Q41" s="78">
        <f>Q39-L226</f>
        <v>0</v>
      </c>
    </row>
    <row r="42" spans="1:17" ht="15" customHeight="1" x14ac:dyDescent="0.25">
      <c r="A42" s="20"/>
      <c r="C42" s="16" t="s">
        <v>31</v>
      </c>
      <c r="D42" s="9">
        <f t="shared" si="0"/>
        <v>2.9</v>
      </c>
      <c r="E42" s="17">
        <v>2.9</v>
      </c>
      <c r="F42" s="17">
        <v>2.2000000000000002</v>
      </c>
      <c r="G42" s="17"/>
      <c r="H42" s="10">
        <f t="shared" si="1"/>
        <v>0</v>
      </c>
      <c r="I42" s="11"/>
      <c r="J42" s="11"/>
      <c r="K42" s="217"/>
      <c r="L42" s="13">
        <f t="shared" si="6"/>
        <v>2.9</v>
      </c>
      <c r="M42" s="13">
        <f t="shared" si="7"/>
        <v>2.9</v>
      </c>
      <c r="N42" s="13">
        <f t="shared" si="8"/>
        <v>2.2000000000000002</v>
      </c>
      <c r="O42" s="13">
        <f t="shared" si="9"/>
        <v>0</v>
      </c>
    </row>
    <row r="43" spans="1:17" ht="15" customHeight="1" x14ac:dyDescent="0.25">
      <c r="A43" s="20"/>
      <c r="C43" s="16" t="s">
        <v>22</v>
      </c>
      <c r="D43" s="9">
        <f t="shared" si="0"/>
        <v>20.3</v>
      </c>
      <c r="E43" s="17">
        <v>20.3</v>
      </c>
      <c r="F43" s="17">
        <v>15.5</v>
      </c>
      <c r="G43" s="17"/>
      <c r="H43" s="10">
        <f t="shared" si="1"/>
        <v>0</v>
      </c>
      <c r="I43" s="11"/>
      <c r="J43" s="11"/>
      <c r="K43" s="217"/>
      <c r="L43" s="13">
        <f t="shared" si="6"/>
        <v>20.3</v>
      </c>
      <c r="M43" s="13">
        <f t="shared" si="7"/>
        <v>20.3</v>
      </c>
      <c r="N43" s="13">
        <f t="shared" si="8"/>
        <v>15.5</v>
      </c>
      <c r="O43" s="13">
        <f t="shared" si="9"/>
        <v>0</v>
      </c>
      <c r="Q43" s="2">
        <f>L226-Q39</f>
        <v>0</v>
      </c>
    </row>
    <row r="44" spans="1:17" ht="15" customHeight="1" x14ac:dyDescent="0.25">
      <c r="A44" s="41"/>
      <c r="B44" s="263"/>
      <c r="C44" s="98" t="s">
        <v>24</v>
      </c>
      <c r="D44" s="9">
        <f t="shared" si="0"/>
        <v>15.6</v>
      </c>
      <c r="E44" s="17">
        <v>15.6</v>
      </c>
      <c r="F44" s="17">
        <v>11.8</v>
      </c>
      <c r="G44" s="17"/>
      <c r="H44" s="10">
        <f t="shared" si="1"/>
        <v>0</v>
      </c>
      <c r="I44" s="11"/>
      <c r="J44" s="11"/>
      <c r="K44" s="217"/>
      <c r="L44" s="12">
        <f>M44+O44</f>
        <v>15.6</v>
      </c>
      <c r="M44" s="12">
        <f>E44+I44</f>
        <v>15.6</v>
      </c>
      <c r="N44" s="12">
        <f>F44+J44</f>
        <v>11.8</v>
      </c>
      <c r="O44" s="12">
        <f>G44+K44</f>
        <v>0</v>
      </c>
    </row>
    <row r="45" spans="1:17" ht="15" customHeight="1" x14ac:dyDescent="0.25">
      <c r="A45" s="6" t="s">
        <v>76</v>
      </c>
      <c r="B45" s="18" t="s">
        <v>11</v>
      </c>
      <c r="C45" s="16"/>
      <c r="D45" s="9">
        <f t="shared" si="0"/>
        <v>129.20000000000002</v>
      </c>
      <c r="E45" s="17">
        <f>SUM(E46:E50)</f>
        <v>127.9</v>
      </c>
      <c r="F45" s="17">
        <f>SUM(F46:F50)</f>
        <v>84.799999999999983</v>
      </c>
      <c r="G45" s="17">
        <f t="shared" ref="G45:O45" si="11">SUM(G46:G50)</f>
        <v>1.3</v>
      </c>
      <c r="H45" s="10">
        <f t="shared" si="1"/>
        <v>-0.89999999999999969</v>
      </c>
      <c r="I45" s="11">
        <f t="shared" si="11"/>
        <v>-0.89999999999999969</v>
      </c>
      <c r="J45" s="11">
        <f t="shared" si="11"/>
        <v>-0.4</v>
      </c>
      <c r="K45" s="217">
        <f t="shared" si="11"/>
        <v>0</v>
      </c>
      <c r="L45" s="13">
        <f t="shared" si="11"/>
        <v>128.29999999999998</v>
      </c>
      <c r="M45" s="13">
        <f t="shared" si="11"/>
        <v>126.99999999999999</v>
      </c>
      <c r="N45" s="13">
        <f t="shared" si="11"/>
        <v>84.4</v>
      </c>
      <c r="O45" s="13">
        <f t="shared" si="11"/>
        <v>1.3</v>
      </c>
    </row>
    <row r="46" spans="1:17" ht="15" customHeight="1" x14ac:dyDescent="0.25">
      <c r="A46" s="20"/>
      <c r="C46" s="16" t="s">
        <v>9</v>
      </c>
      <c r="D46" s="9">
        <f t="shared" si="0"/>
        <v>40.299999999999997</v>
      </c>
      <c r="E46" s="17">
        <v>40.299999999999997</v>
      </c>
      <c r="F46" s="17">
        <v>26.2</v>
      </c>
      <c r="G46" s="17"/>
      <c r="H46" s="10">
        <f t="shared" si="1"/>
        <v>-2.8</v>
      </c>
      <c r="I46" s="11">
        <v>-2.8</v>
      </c>
      <c r="J46" s="11">
        <v>-2.1</v>
      </c>
      <c r="K46" s="217"/>
      <c r="L46" s="13">
        <f t="shared" si="6"/>
        <v>37.5</v>
      </c>
      <c r="M46" s="13">
        <f t="shared" si="7"/>
        <v>37.5</v>
      </c>
      <c r="N46" s="13">
        <f t="shared" si="8"/>
        <v>24.099999999999998</v>
      </c>
      <c r="O46" s="13">
        <f t="shared" si="9"/>
        <v>0</v>
      </c>
    </row>
    <row r="47" spans="1:17" ht="15" customHeight="1" x14ac:dyDescent="0.25">
      <c r="A47" s="20"/>
      <c r="C47" s="16" t="s">
        <v>31</v>
      </c>
      <c r="D47" s="9">
        <f t="shared" si="0"/>
        <v>5.0999999999999996</v>
      </c>
      <c r="E47" s="17">
        <v>5.0999999999999996</v>
      </c>
      <c r="F47" s="17">
        <v>3.9</v>
      </c>
      <c r="G47" s="17"/>
      <c r="H47" s="10">
        <f t="shared" si="1"/>
        <v>0.7</v>
      </c>
      <c r="I47" s="11">
        <v>0.7</v>
      </c>
      <c r="J47" s="11">
        <v>0.6</v>
      </c>
      <c r="K47" s="217"/>
      <c r="L47" s="13">
        <f t="shared" si="6"/>
        <v>5.8</v>
      </c>
      <c r="M47" s="13">
        <f t="shared" si="7"/>
        <v>5.8</v>
      </c>
      <c r="N47" s="13">
        <f t="shared" si="8"/>
        <v>4.5</v>
      </c>
      <c r="O47" s="13">
        <f t="shared" si="9"/>
        <v>0</v>
      </c>
    </row>
    <row r="48" spans="1:17" ht="15" customHeight="1" x14ac:dyDescent="0.25">
      <c r="A48" s="20"/>
      <c r="C48" s="16" t="s">
        <v>22</v>
      </c>
      <c r="D48" s="9">
        <f t="shared" si="0"/>
        <v>66.3</v>
      </c>
      <c r="E48" s="17">
        <v>65</v>
      </c>
      <c r="F48" s="17">
        <v>41.5</v>
      </c>
      <c r="G48" s="17">
        <v>1.3</v>
      </c>
      <c r="H48" s="10">
        <f t="shared" si="1"/>
        <v>-0.2</v>
      </c>
      <c r="I48" s="11">
        <v>-0.2</v>
      </c>
      <c r="J48" s="11">
        <v>-0.1</v>
      </c>
      <c r="K48" s="217"/>
      <c r="L48" s="13">
        <f t="shared" si="6"/>
        <v>66.099999999999994</v>
      </c>
      <c r="M48" s="13">
        <f t="shared" si="7"/>
        <v>64.8</v>
      </c>
      <c r="N48" s="13">
        <f t="shared" si="8"/>
        <v>41.4</v>
      </c>
      <c r="O48" s="13">
        <f t="shared" si="9"/>
        <v>1.3</v>
      </c>
    </row>
    <row r="49" spans="1:15" ht="15" customHeight="1" x14ac:dyDescent="0.25">
      <c r="A49" s="20"/>
      <c r="C49" s="98" t="s">
        <v>30</v>
      </c>
      <c r="D49" s="9">
        <f t="shared" si="0"/>
        <v>2.8</v>
      </c>
      <c r="E49" s="17">
        <v>2.8</v>
      </c>
      <c r="F49" s="17">
        <v>2.1</v>
      </c>
      <c r="G49" s="17"/>
      <c r="H49" s="10">
        <f t="shared" si="1"/>
        <v>0.3</v>
      </c>
      <c r="I49" s="11">
        <v>0.3</v>
      </c>
      <c r="J49" s="11">
        <v>0.3</v>
      </c>
      <c r="K49" s="217"/>
      <c r="L49" s="13">
        <f t="shared" si="6"/>
        <v>3.0999999999999996</v>
      </c>
      <c r="M49" s="13">
        <f t="shared" si="7"/>
        <v>3.0999999999999996</v>
      </c>
      <c r="N49" s="13">
        <f t="shared" si="8"/>
        <v>2.4</v>
      </c>
      <c r="O49" s="13">
        <f t="shared" si="9"/>
        <v>0</v>
      </c>
    </row>
    <row r="50" spans="1:15" ht="15" customHeight="1" x14ac:dyDescent="0.25">
      <c r="A50" s="41"/>
      <c r="B50" s="263"/>
      <c r="C50" s="98" t="s">
        <v>24</v>
      </c>
      <c r="D50" s="9">
        <f t="shared" si="0"/>
        <v>14.7</v>
      </c>
      <c r="E50" s="17">
        <v>14.7</v>
      </c>
      <c r="F50" s="17">
        <v>11.1</v>
      </c>
      <c r="G50" s="17"/>
      <c r="H50" s="10">
        <f t="shared" si="1"/>
        <v>1.1000000000000001</v>
      </c>
      <c r="I50" s="11">
        <v>1.1000000000000001</v>
      </c>
      <c r="J50" s="11">
        <v>0.9</v>
      </c>
      <c r="K50" s="217"/>
      <c r="L50" s="13">
        <f t="shared" ref="L50" si="12">M50+O50</f>
        <v>15.799999999999999</v>
      </c>
      <c r="M50" s="13">
        <f t="shared" ref="M50" si="13">E50+I50</f>
        <v>15.799999999999999</v>
      </c>
      <c r="N50" s="13">
        <f t="shared" ref="N50" si="14">F50+J50</f>
        <v>12</v>
      </c>
      <c r="O50" s="13">
        <f t="shared" ref="O50" si="15">G50+K50</f>
        <v>0</v>
      </c>
    </row>
    <row r="51" spans="1:15" ht="15" customHeight="1" x14ac:dyDescent="0.25">
      <c r="A51" s="6" t="s">
        <v>77</v>
      </c>
      <c r="B51" s="18" t="s">
        <v>12</v>
      </c>
      <c r="C51" s="16"/>
      <c r="D51" s="9">
        <f t="shared" si="0"/>
        <v>116.2</v>
      </c>
      <c r="E51" s="17">
        <f>SUM(E52:E55)</f>
        <v>116.2</v>
      </c>
      <c r="F51" s="17">
        <f>SUM(F52:F55)</f>
        <v>76.3</v>
      </c>
      <c r="G51" s="17">
        <f t="shared" ref="G51:O51" si="16">SUM(G52:G55)</f>
        <v>0</v>
      </c>
      <c r="H51" s="10">
        <f t="shared" si="1"/>
        <v>-2.2000000000000002</v>
      </c>
      <c r="I51" s="11">
        <f t="shared" si="16"/>
        <v>-2.2000000000000002</v>
      </c>
      <c r="J51" s="11">
        <f t="shared" si="16"/>
        <v>-1.7</v>
      </c>
      <c r="K51" s="217">
        <f t="shared" si="16"/>
        <v>0</v>
      </c>
      <c r="L51" s="13">
        <f t="shared" si="16"/>
        <v>114</v>
      </c>
      <c r="M51" s="13">
        <f t="shared" si="16"/>
        <v>114</v>
      </c>
      <c r="N51" s="13">
        <f t="shared" si="16"/>
        <v>74.600000000000009</v>
      </c>
      <c r="O51" s="13">
        <f t="shared" si="16"/>
        <v>0</v>
      </c>
    </row>
    <row r="52" spans="1:15" ht="15" customHeight="1" x14ac:dyDescent="0.25">
      <c r="A52" s="20"/>
      <c r="C52" s="16" t="s">
        <v>9</v>
      </c>
      <c r="D52" s="9">
        <f t="shared" si="0"/>
        <v>36.1</v>
      </c>
      <c r="E52" s="17">
        <v>36.1</v>
      </c>
      <c r="F52" s="17">
        <v>23.6</v>
      </c>
      <c r="G52" s="17"/>
      <c r="H52" s="10">
        <f t="shared" si="1"/>
        <v>-1.3</v>
      </c>
      <c r="I52" s="11">
        <v>-1.3</v>
      </c>
      <c r="J52" s="11">
        <v>-0.9</v>
      </c>
      <c r="K52" s="217"/>
      <c r="L52" s="13">
        <f t="shared" ref="L52:L67" si="17">M52+O52</f>
        <v>34.800000000000004</v>
      </c>
      <c r="M52" s="13">
        <f t="shared" ref="M52:M67" si="18">E52+I52</f>
        <v>34.800000000000004</v>
      </c>
      <c r="N52" s="13">
        <f t="shared" ref="N52:N67" si="19">F52+J52</f>
        <v>22.700000000000003</v>
      </c>
      <c r="O52" s="13">
        <f t="shared" ref="O52:O67" si="20">G52+K52</f>
        <v>0</v>
      </c>
    </row>
    <row r="53" spans="1:15" ht="15" customHeight="1" x14ac:dyDescent="0.25">
      <c r="A53" s="20"/>
      <c r="C53" s="16" t="s">
        <v>31</v>
      </c>
      <c r="D53" s="9">
        <f t="shared" si="0"/>
        <v>7.6</v>
      </c>
      <c r="E53" s="17">
        <v>7.6</v>
      </c>
      <c r="F53" s="17">
        <v>5.8</v>
      </c>
      <c r="G53" s="17"/>
      <c r="H53" s="10">
        <f t="shared" si="1"/>
        <v>1.2</v>
      </c>
      <c r="I53" s="11">
        <v>1.2</v>
      </c>
      <c r="J53" s="11">
        <v>0.9</v>
      </c>
      <c r="K53" s="217"/>
      <c r="L53" s="13">
        <f t="shared" si="17"/>
        <v>8.7999999999999989</v>
      </c>
      <c r="M53" s="13">
        <f t="shared" si="18"/>
        <v>8.7999999999999989</v>
      </c>
      <c r="N53" s="13">
        <f t="shared" si="19"/>
        <v>6.7</v>
      </c>
      <c r="O53" s="13">
        <f t="shared" si="20"/>
        <v>0</v>
      </c>
    </row>
    <row r="54" spans="1:15" ht="15" customHeight="1" x14ac:dyDescent="0.25">
      <c r="A54" s="20"/>
      <c r="C54" s="16" t="s">
        <v>22</v>
      </c>
      <c r="D54" s="9">
        <f t="shared" si="0"/>
        <v>57.2</v>
      </c>
      <c r="E54" s="17">
        <v>57.2</v>
      </c>
      <c r="F54" s="17">
        <v>35.299999999999997</v>
      </c>
      <c r="G54" s="17"/>
      <c r="H54" s="10">
        <f t="shared" si="1"/>
        <v>-3.2</v>
      </c>
      <c r="I54" s="11">
        <v>-3.2</v>
      </c>
      <c r="J54" s="11">
        <v>-2.5</v>
      </c>
      <c r="K54" s="217"/>
      <c r="L54" s="13">
        <f t="shared" si="17"/>
        <v>54</v>
      </c>
      <c r="M54" s="13">
        <f t="shared" si="18"/>
        <v>54</v>
      </c>
      <c r="N54" s="13">
        <f t="shared" si="19"/>
        <v>32.799999999999997</v>
      </c>
      <c r="O54" s="13">
        <f t="shared" si="20"/>
        <v>0</v>
      </c>
    </row>
    <row r="55" spans="1:15" ht="15" customHeight="1" x14ac:dyDescent="0.25">
      <c r="A55" s="41"/>
      <c r="B55" s="263"/>
      <c r="C55" s="98" t="s">
        <v>24</v>
      </c>
      <c r="D55" s="9">
        <f t="shared" si="0"/>
        <v>15.3</v>
      </c>
      <c r="E55" s="17">
        <v>15.3</v>
      </c>
      <c r="F55" s="17">
        <v>11.6</v>
      </c>
      <c r="G55" s="17"/>
      <c r="H55" s="10">
        <f t="shared" si="1"/>
        <v>1.1000000000000001</v>
      </c>
      <c r="I55" s="11">
        <v>1.1000000000000001</v>
      </c>
      <c r="J55" s="11">
        <v>0.8</v>
      </c>
      <c r="K55" s="217"/>
      <c r="L55" s="12">
        <f>M55+O55</f>
        <v>16.400000000000002</v>
      </c>
      <c r="M55" s="12">
        <f>E55+I55</f>
        <v>16.400000000000002</v>
      </c>
      <c r="N55" s="12">
        <f>F55+J55</f>
        <v>12.4</v>
      </c>
      <c r="O55" s="12">
        <f>G55+K55</f>
        <v>0</v>
      </c>
    </row>
    <row r="56" spans="1:15" ht="15" customHeight="1" x14ac:dyDescent="0.25">
      <c r="A56" s="6" t="s">
        <v>78</v>
      </c>
      <c r="B56" s="18" t="s">
        <v>13</v>
      </c>
      <c r="C56" s="16"/>
      <c r="D56" s="9">
        <f t="shared" si="0"/>
        <v>76.900000000000006</v>
      </c>
      <c r="E56" s="17">
        <f>SUM(E57:E60)</f>
        <v>76.900000000000006</v>
      </c>
      <c r="F56" s="17">
        <f>SUM(F57:F60)</f>
        <v>52</v>
      </c>
      <c r="G56" s="17">
        <f>SUM(G57:G60)</f>
        <v>0</v>
      </c>
      <c r="H56" s="10">
        <f t="shared" si="1"/>
        <v>0</v>
      </c>
      <c r="I56" s="11">
        <f t="shared" ref="I56:O56" si="21">SUM(I57:I60)</f>
        <v>0</v>
      </c>
      <c r="J56" s="11">
        <f t="shared" si="21"/>
        <v>0</v>
      </c>
      <c r="K56" s="217">
        <f t="shared" si="21"/>
        <v>0</v>
      </c>
      <c r="L56" s="13">
        <f t="shared" si="21"/>
        <v>76.900000000000006</v>
      </c>
      <c r="M56" s="13">
        <f t="shared" si="21"/>
        <v>76.900000000000006</v>
      </c>
      <c r="N56" s="13">
        <f t="shared" si="21"/>
        <v>52</v>
      </c>
      <c r="O56" s="13">
        <f t="shared" si="21"/>
        <v>0</v>
      </c>
    </row>
    <row r="57" spans="1:15" ht="15" customHeight="1" x14ac:dyDescent="0.25">
      <c r="A57" s="20"/>
      <c r="C57" s="16" t="s">
        <v>9</v>
      </c>
      <c r="D57" s="9">
        <f t="shared" si="0"/>
        <v>38.200000000000003</v>
      </c>
      <c r="E57" s="17">
        <v>38.200000000000003</v>
      </c>
      <c r="F57" s="17">
        <v>23.1</v>
      </c>
      <c r="G57" s="17"/>
      <c r="H57" s="10">
        <f t="shared" si="1"/>
        <v>0</v>
      </c>
      <c r="I57" s="11"/>
      <c r="J57" s="11"/>
      <c r="K57" s="217"/>
      <c r="L57" s="13">
        <f t="shared" si="17"/>
        <v>38.200000000000003</v>
      </c>
      <c r="M57" s="13">
        <f t="shared" si="18"/>
        <v>38.200000000000003</v>
      </c>
      <c r="N57" s="13">
        <f t="shared" si="19"/>
        <v>23.1</v>
      </c>
      <c r="O57" s="13">
        <f t="shared" si="20"/>
        <v>0</v>
      </c>
    </row>
    <row r="58" spans="1:15" ht="15" customHeight="1" x14ac:dyDescent="0.25">
      <c r="A58" s="20"/>
      <c r="C58" s="16" t="s">
        <v>31</v>
      </c>
      <c r="D58" s="9">
        <f t="shared" si="0"/>
        <v>5.5</v>
      </c>
      <c r="E58" s="17">
        <v>5.5</v>
      </c>
      <c r="F58" s="17">
        <v>4.2</v>
      </c>
      <c r="G58" s="17"/>
      <c r="H58" s="10">
        <f t="shared" si="1"/>
        <v>0</v>
      </c>
      <c r="I58" s="11"/>
      <c r="J58" s="11"/>
      <c r="K58" s="217"/>
      <c r="L58" s="13">
        <f t="shared" si="17"/>
        <v>5.5</v>
      </c>
      <c r="M58" s="13">
        <f t="shared" si="18"/>
        <v>5.5</v>
      </c>
      <c r="N58" s="13">
        <f t="shared" si="19"/>
        <v>4.2</v>
      </c>
      <c r="O58" s="13">
        <f t="shared" si="20"/>
        <v>0</v>
      </c>
    </row>
    <row r="59" spans="1:15" ht="15" customHeight="1" x14ac:dyDescent="0.25">
      <c r="A59" s="20"/>
      <c r="C59" s="16" t="s">
        <v>22</v>
      </c>
      <c r="D59" s="9">
        <f t="shared" si="0"/>
        <v>15.2</v>
      </c>
      <c r="E59" s="17">
        <v>15.2</v>
      </c>
      <c r="F59" s="17">
        <v>11</v>
      </c>
      <c r="G59" s="17"/>
      <c r="H59" s="10">
        <f t="shared" si="1"/>
        <v>0</v>
      </c>
      <c r="I59" s="11"/>
      <c r="J59" s="11"/>
      <c r="K59" s="217"/>
      <c r="L59" s="13">
        <f t="shared" si="17"/>
        <v>15.2</v>
      </c>
      <c r="M59" s="13">
        <f t="shared" si="18"/>
        <v>15.2</v>
      </c>
      <c r="N59" s="13">
        <f t="shared" si="19"/>
        <v>11</v>
      </c>
      <c r="O59" s="13">
        <f t="shared" si="20"/>
        <v>0</v>
      </c>
    </row>
    <row r="60" spans="1:15" ht="15" customHeight="1" x14ac:dyDescent="0.25">
      <c r="A60" s="41"/>
      <c r="B60" s="263"/>
      <c r="C60" s="98" t="s">
        <v>24</v>
      </c>
      <c r="D60" s="9">
        <f t="shared" si="0"/>
        <v>18</v>
      </c>
      <c r="E60" s="17">
        <v>18</v>
      </c>
      <c r="F60" s="17">
        <v>13.7</v>
      </c>
      <c r="G60" s="17"/>
      <c r="H60" s="10">
        <f t="shared" si="1"/>
        <v>0</v>
      </c>
      <c r="I60" s="11"/>
      <c r="J60" s="11"/>
      <c r="K60" s="217"/>
      <c r="L60" s="12">
        <f>M60+O60</f>
        <v>18</v>
      </c>
      <c r="M60" s="12">
        <f>E60+I60</f>
        <v>18</v>
      </c>
      <c r="N60" s="12">
        <f>F60+J60</f>
        <v>13.7</v>
      </c>
      <c r="O60" s="12">
        <f>G60+K60</f>
        <v>0</v>
      </c>
    </row>
    <row r="61" spans="1:15" ht="15" customHeight="1" x14ac:dyDescent="0.25">
      <c r="A61" s="6" t="s">
        <v>79</v>
      </c>
      <c r="B61" s="30" t="s">
        <v>14</v>
      </c>
      <c r="C61" s="31"/>
      <c r="D61" s="9">
        <f t="shared" si="0"/>
        <v>80.099999999999994</v>
      </c>
      <c r="E61" s="17">
        <f t="shared" ref="E61:O61" si="22">SUM(E62:E65)</f>
        <v>79.3</v>
      </c>
      <c r="F61" s="17">
        <f t="shared" si="22"/>
        <v>54.7</v>
      </c>
      <c r="G61" s="17">
        <f t="shared" si="22"/>
        <v>0.8</v>
      </c>
      <c r="H61" s="10">
        <f t="shared" si="1"/>
        <v>0</v>
      </c>
      <c r="I61" s="11">
        <f t="shared" si="22"/>
        <v>0</v>
      </c>
      <c r="J61" s="11">
        <f t="shared" si="22"/>
        <v>0.1</v>
      </c>
      <c r="K61" s="217">
        <f t="shared" si="22"/>
        <v>0</v>
      </c>
      <c r="L61" s="13">
        <f t="shared" si="22"/>
        <v>80.099999999999994</v>
      </c>
      <c r="M61" s="13">
        <f t="shared" si="22"/>
        <v>79.3</v>
      </c>
      <c r="N61" s="13">
        <f t="shared" si="22"/>
        <v>54.8</v>
      </c>
      <c r="O61" s="13">
        <f t="shared" si="22"/>
        <v>0.8</v>
      </c>
    </row>
    <row r="62" spans="1:15" ht="15" customHeight="1" x14ac:dyDescent="0.25">
      <c r="A62" s="20"/>
      <c r="B62" s="81"/>
      <c r="C62" s="31" t="s">
        <v>9</v>
      </c>
      <c r="D62" s="9">
        <f t="shared" si="0"/>
        <v>39.799999999999997</v>
      </c>
      <c r="E62" s="17">
        <v>39</v>
      </c>
      <c r="F62" s="17">
        <v>24.2</v>
      </c>
      <c r="G62" s="17">
        <v>0.8</v>
      </c>
      <c r="H62" s="10">
        <f t="shared" si="1"/>
        <v>0</v>
      </c>
      <c r="I62" s="11"/>
      <c r="J62" s="11"/>
      <c r="K62" s="217"/>
      <c r="L62" s="13">
        <f t="shared" si="17"/>
        <v>39.799999999999997</v>
      </c>
      <c r="M62" s="13">
        <f t="shared" si="18"/>
        <v>39</v>
      </c>
      <c r="N62" s="13">
        <f t="shared" si="19"/>
        <v>24.2</v>
      </c>
      <c r="O62" s="13">
        <f t="shared" si="20"/>
        <v>0.8</v>
      </c>
    </row>
    <row r="63" spans="1:15" ht="15" customHeight="1" x14ac:dyDescent="0.25">
      <c r="A63" s="20"/>
      <c r="B63" s="81"/>
      <c r="C63" s="31" t="s">
        <v>31</v>
      </c>
      <c r="D63" s="9">
        <f t="shared" si="0"/>
        <v>5.8</v>
      </c>
      <c r="E63" s="17">
        <v>5.8</v>
      </c>
      <c r="F63" s="17">
        <v>4.4000000000000004</v>
      </c>
      <c r="G63" s="17"/>
      <c r="H63" s="10">
        <f t="shared" si="1"/>
        <v>0</v>
      </c>
      <c r="I63" s="11"/>
      <c r="J63" s="11">
        <v>0.1</v>
      </c>
      <c r="K63" s="217"/>
      <c r="L63" s="13">
        <f t="shared" si="17"/>
        <v>5.8</v>
      </c>
      <c r="M63" s="13">
        <f t="shared" si="18"/>
        <v>5.8</v>
      </c>
      <c r="N63" s="13">
        <f t="shared" si="19"/>
        <v>4.5</v>
      </c>
      <c r="O63" s="13">
        <f t="shared" si="20"/>
        <v>0</v>
      </c>
    </row>
    <row r="64" spans="1:15" ht="15" customHeight="1" x14ac:dyDescent="0.25">
      <c r="A64" s="20"/>
      <c r="B64" s="81"/>
      <c r="C64" s="31" t="s">
        <v>22</v>
      </c>
      <c r="D64" s="9">
        <f t="shared" si="0"/>
        <v>18.899999999999999</v>
      </c>
      <c r="E64" s="17">
        <v>18.899999999999999</v>
      </c>
      <c r="F64" s="17">
        <v>14.4</v>
      </c>
      <c r="G64" s="17"/>
      <c r="H64" s="10">
        <f t="shared" si="1"/>
        <v>0</v>
      </c>
      <c r="I64" s="11"/>
      <c r="J64" s="11"/>
      <c r="K64" s="217"/>
      <c r="L64" s="13">
        <f t="shared" si="17"/>
        <v>18.899999999999999</v>
      </c>
      <c r="M64" s="13">
        <f t="shared" si="18"/>
        <v>18.899999999999999</v>
      </c>
      <c r="N64" s="13">
        <f t="shared" si="19"/>
        <v>14.4</v>
      </c>
      <c r="O64" s="13">
        <f t="shared" si="20"/>
        <v>0</v>
      </c>
    </row>
    <row r="65" spans="1:15" ht="15" customHeight="1" x14ac:dyDescent="0.25">
      <c r="A65" s="41"/>
      <c r="B65" s="42"/>
      <c r="C65" s="83" t="s">
        <v>24</v>
      </c>
      <c r="D65" s="9">
        <f t="shared" si="0"/>
        <v>15.6</v>
      </c>
      <c r="E65" s="17">
        <v>15.6</v>
      </c>
      <c r="F65" s="17">
        <v>11.7</v>
      </c>
      <c r="G65" s="17"/>
      <c r="H65" s="10">
        <f t="shared" si="1"/>
        <v>0</v>
      </c>
      <c r="I65" s="11"/>
      <c r="J65" s="11"/>
      <c r="K65" s="217"/>
      <c r="L65" s="12">
        <f>M65+O65</f>
        <v>15.6</v>
      </c>
      <c r="M65" s="12">
        <f>E65+I65</f>
        <v>15.6</v>
      </c>
      <c r="N65" s="12">
        <f>F65+J65</f>
        <v>11.7</v>
      </c>
      <c r="O65" s="12">
        <f>G65+K65</f>
        <v>0</v>
      </c>
    </row>
    <row r="66" spans="1:15" ht="15" customHeight="1" x14ac:dyDescent="0.25">
      <c r="A66" s="159" t="s">
        <v>80</v>
      </c>
      <c r="B66" s="30" t="s">
        <v>15</v>
      </c>
      <c r="C66" s="31"/>
      <c r="D66" s="9">
        <f t="shared" si="0"/>
        <v>86.3</v>
      </c>
      <c r="E66" s="17">
        <f>SUM(E67:E70)</f>
        <v>85.5</v>
      </c>
      <c r="F66" s="17">
        <f>SUM(F67:F70)</f>
        <v>61.7</v>
      </c>
      <c r="G66" s="17">
        <f t="shared" ref="G66:O66" si="23">SUM(G67:G70)</f>
        <v>0.8</v>
      </c>
      <c r="H66" s="10">
        <f t="shared" si="1"/>
        <v>9.9999999999999922E-2</v>
      </c>
      <c r="I66" s="11">
        <f t="shared" si="23"/>
        <v>9.9999999999999922E-2</v>
      </c>
      <c r="J66" s="11">
        <f t="shared" si="23"/>
        <v>-1.1999999999999997</v>
      </c>
      <c r="K66" s="217">
        <f t="shared" si="23"/>
        <v>0</v>
      </c>
      <c r="L66" s="13">
        <f t="shared" si="23"/>
        <v>86.399999999999991</v>
      </c>
      <c r="M66" s="13">
        <f t="shared" si="23"/>
        <v>85.6</v>
      </c>
      <c r="N66" s="13">
        <f t="shared" si="23"/>
        <v>60.5</v>
      </c>
      <c r="O66" s="13">
        <f t="shared" si="23"/>
        <v>0.8</v>
      </c>
    </row>
    <row r="67" spans="1:15" ht="15" customHeight="1" x14ac:dyDescent="0.25">
      <c r="A67" s="163"/>
      <c r="B67" s="81"/>
      <c r="C67" s="31" t="s">
        <v>9</v>
      </c>
      <c r="D67" s="9">
        <f t="shared" si="0"/>
        <v>33.099999999999994</v>
      </c>
      <c r="E67" s="17">
        <v>32.299999999999997</v>
      </c>
      <c r="F67" s="17">
        <v>21.3</v>
      </c>
      <c r="G67" s="17">
        <v>0.8</v>
      </c>
      <c r="H67" s="10">
        <f t="shared" si="1"/>
        <v>2.5</v>
      </c>
      <c r="I67" s="11">
        <v>2.5</v>
      </c>
      <c r="J67" s="11">
        <v>0.8</v>
      </c>
      <c r="K67" s="217"/>
      <c r="L67" s="13">
        <f t="shared" si="17"/>
        <v>35.599999999999994</v>
      </c>
      <c r="M67" s="13">
        <f t="shared" si="18"/>
        <v>34.799999999999997</v>
      </c>
      <c r="N67" s="13">
        <f t="shared" si="19"/>
        <v>22.1</v>
      </c>
      <c r="O67" s="13">
        <f t="shared" si="20"/>
        <v>0.8</v>
      </c>
    </row>
    <row r="68" spans="1:15" ht="15" customHeight="1" x14ac:dyDescent="0.25">
      <c r="A68" s="163"/>
      <c r="B68" s="81"/>
      <c r="C68" s="31" t="s">
        <v>31</v>
      </c>
      <c r="D68" s="9">
        <f t="shared" si="0"/>
        <v>7.6</v>
      </c>
      <c r="E68" s="17">
        <v>7.6</v>
      </c>
      <c r="F68" s="17">
        <v>5.8</v>
      </c>
      <c r="G68" s="17"/>
      <c r="H68" s="10">
        <f t="shared" si="1"/>
        <v>0.3</v>
      </c>
      <c r="I68" s="11">
        <v>0.3</v>
      </c>
      <c r="J68" s="11">
        <v>0.2</v>
      </c>
      <c r="K68" s="217"/>
      <c r="L68" s="13">
        <f>M68+O68</f>
        <v>7.8999999999999995</v>
      </c>
      <c r="M68" s="13">
        <f>E68+I68</f>
        <v>7.8999999999999995</v>
      </c>
      <c r="N68" s="13">
        <f>F68+J68</f>
        <v>6</v>
      </c>
      <c r="O68" s="13">
        <f>G68+K68</f>
        <v>0</v>
      </c>
    </row>
    <row r="69" spans="1:15" ht="15" customHeight="1" x14ac:dyDescent="0.25">
      <c r="A69" s="163"/>
      <c r="B69" s="81"/>
      <c r="C69" s="31" t="s">
        <v>22</v>
      </c>
      <c r="D69" s="9">
        <f t="shared" si="0"/>
        <v>29.3</v>
      </c>
      <c r="E69" s="17">
        <v>29.3</v>
      </c>
      <c r="F69" s="17">
        <v>22.4</v>
      </c>
      <c r="G69" s="17"/>
      <c r="H69" s="10">
        <f t="shared" si="1"/>
        <v>-2.9</v>
      </c>
      <c r="I69" s="11">
        <v>-2.9</v>
      </c>
      <c r="J69" s="11">
        <v>-2.2999999999999998</v>
      </c>
      <c r="K69" s="217"/>
      <c r="L69" s="13">
        <f t="shared" ref="L69:L90" si="24">M69+O69</f>
        <v>26.400000000000002</v>
      </c>
      <c r="M69" s="13">
        <f t="shared" ref="M69:M90" si="25">E69+I69</f>
        <v>26.400000000000002</v>
      </c>
      <c r="N69" s="13">
        <f t="shared" ref="N69:N90" si="26">F69+J69</f>
        <v>20.099999999999998</v>
      </c>
      <c r="O69" s="13">
        <f t="shared" ref="O69:O90" si="27">G69+K69</f>
        <v>0</v>
      </c>
    </row>
    <row r="70" spans="1:15" ht="15" customHeight="1" x14ac:dyDescent="0.25">
      <c r="A70" s="264"/>
      <c r="B70" s="42"/>
      <c r="C70" s="83" t="s">
        <v>24</v>
      </c>
      <c r="D70" s="9">
        <f t="shared" si="0"/>
        <v>16.3</v>
      </c>
      <c r="E70" s="17">
        <v>16.3</v>
      </c>
      <c r="F70" s="17">
        <v>12.2</v>
      </c>
      <c r="G70" s="17"/>
      <c r="H70" s="10">
        <f t="shared" si="1"/>
        <v>0.2</v>
      </c>
      <c r="I70" s="11">
        <v>0.2</v>
      </c>
      <c r="J70" s="11">
        <v>0.1</v>
      </c>
      <c r="K70" s="217"/>
      <c r="L70" s="12">
        <f>M70+O70</f>
        <v>16.5</v>
      </c>
      <c r="M70" s="12">
        <f>E70+I70</f>
        <v>16.5</v>
      </c>
      <c r="N70" s="12">
        <f>F70+J70</f>
        <v>12.299999999999999</v>
      </c>
      <c r="O70" s="12">
        <f>G70+K70</f>
        <v>0</v>
      </c>
    </row>
    <row r="71" spans="1:15" ht="15" customHeight="1" x14ac:dyDescent="0.25">
      <c r="A71" s="6" t="s">
        <v>81</v>
      </c>
      <c r="B71" s="265" t="s">
        <v>16</v>
      </c>
      <c r="C71" s="16"/>
      <c r="D71" s="9">
        <f t="shared" si="0"/>
        <v>165.9</v>
      </c>
      <c r="E71" s="17">
        <f>SUM(E72:E76)</f>
        <v>160.1</v>
      </c>
      <c r="F71" s="17">
        <f>SUM(F72:F76)</f>
        <v>113.10000000000001</v>
      </c>
      <c r="G71" s="17">
        <f t="shared" ref="G71:O71" si="28">SUM(G72:G76)</f>
        <v>5.8</v>
      </c>
      <c r="H71" s="10">
        <f t="shared" si="1"/>
        <v>0.99999999999999978</v>
      </c>
      <c r="I71" s="11">
        <f>SUM(I72:I76)</f>
        <v>0.99999999999999978</v>
      </c>
      <c r="J71" s="11">
        <f>SUM(J72:J76)</f>
        <v>0.8</v>
      </c>
      <c r="K71" s="11">
        <f t="shared" si="28"/>
        <v>0</v>
      </c>
      <c r="L71" s="13">
        <f t="shared" si="28"/>
        <v>166.9</v>
      </c>
      <c r="M71" s="13">
        <f t="shared" si="28"/>
        <v>161.1</v>
      </c>
      <c r="N71" s="13">
        <f t="shared" si="28"/>
        <v>113.9</v>
      </c>
      <c r="O71" s="13">
        <f t="shared" si="28"/>
        <v>5.8</v>
      </c>
    </row>
    <row r="72" spans="1:15" ht="15" customHeight="1" x14ac:dyDescent="0.25">
      <c r="A72" s="20"/>
      <c r="B72" s="266"/>
      <c r="C72" s="16" t="s">
        <v>9</v>
      </c>
      <c r="D72" s="9">
        <f t="shared" si="0"/>
        <v>65.099999999999994</v>
      </c>
      <c r="E72" s="17">
        <v>65.099999999999994</v>
      </c>
      <c r="F72" s="17">
        <v>42.8</v>
      </c>
      <c r="G72" s="17"/>
      <c r="H72" s="10">
        <f t="shared" si="1"/>
        <v>-3.2</v>
      </c>
      <c r="I72" s="11">
        <v>-3.2</v>
      </c>
      <c r="J72" s="11">
        <v>-2.4</v>
      </c>
      <c r="K72" s="217"/>
      <c r="L72" s="13">
        <f t="shared" si="24"/>
        <v>61.899999999999991</v>
      </c>
      <c r="M72" s="13">
        <f t="shared" si="25"/>
        <v>61.899999999999991</v>
      </c>
      <c r="N72" s="13">
        <f t="shared" si="26"/>
        <v>40.4</v>
      </c>
      <c r="O72" s="13">
        <f t="shared" si="27"/>
        <v>0</v>
      </c>
    </row>
    <row r="73" spans="1:15" ht="15" customHeight="1" x14ac:dyDescent="0.25">
      <c r="A73" s="20"/>
      <c r="B73" s="266"/>
      <c r="C73" s="16" t="s">
        <v>31</v>
      </c>
      <c r="D73" s="9">
        <f t="shared" si="0"/>
        <v>12.6</v>
      </c>
      <c r="E73" s="17">
        <v>12.6</v>
      </c>
      <c r="F73" s="17">
        <v>9.6</v>
      </c>
      <c r="G73" s="17"/>
      <c r="H73" s="10">
        <f t="shared" si="1"/>
        <v>2.4</v>
      </c>
      <c r="I73" s="11">
        <v>2.4</v>
      </c>
      <c r="J73" s="11">
        <v>1.9</v>
      </c>
      <c r="K73" s="217"/>
      <c r="L73" s="13">
        <f t="shared" si="24"/>
        <v>15</v>
      </c>
      <c r="M73" s="13">
        <f t="shared" si="25"/>
        <v>15</v>
      </c>
      <c r="N73" s="13">
        <f t="shared" si="26"/>
        <v>11.5</v>
      </c>
      <c r="O73" s="13">
        <f t="shared" si="27"/>
        <v>0</v>
      </c>
    </row>
    <row r="74" spans="1:15" ht="15" customHeight="1" x14ac:dyDescent="0.25">
      <c r="A74" s="20"/>
      <c r="B74" s="266"/>
      <c r="C74" s="16" t="s">
        <v>22</v>
      </c>
      <c r="D74" s="9">
        <f t="shared" si="0"/>
        <v>68.3</v>
      </c>
      <c r="E74" s="17">
        <v>62.5</v>
      </c>
      <c r="F74" s="17">
        <v>45.5</v>
      </c>
      <c r="G74" s="17">
        <v>5.8</v>
      </c>
      <c r="H74" s="10">
        <f t="shared" si="1"/>
        <v>0.1</v>
      </c>
      <c r="I74" s="11">
        <v>0.1</v>
      </c>
      <c r="J74" s="11">
        <v>0.1</v>
      </c>
      <c r="K74" s="217"/>
      <c r="L74" s="13">
        <f t="shared" si="24"/>
        <v>68.400000000000006</v>
      </c>
      <c r="M74" s="13">
        <f t="shared" si="25"/>
        <v>62.6</v>
      </c>
      <c r="N74" s="13">
        <f t="shared" si="26"/>
        <v>45.6</v>
      </c>
      <c r="O74" s="13">
        <f t="shared" si="27"/>
        <v>5.8</v>
      </c>
    </row>
    <row r="75" spans="1:15" ht="15" customHeight="1" x14ac:dyDescent="0.25">
      <c r="A75" s="20"/>
      <c r="C75" s="98" t="s">
        <v>30</v>
      </c>
      <c r="D75" s="9">
        <f t="shared" ref="D75" si="29">E75+G75</f>
        <v>0.5</v>
      </c>
      <c r="E75" s="17">
        <v>0.5</v>
      </c>
      <c r="F75" s="17">
        <v>0.4</v>
      </c>
      <c r="G75" s="17"/>
      <c r="H75" s="10">
        <f t="shared" ref="H75" si="30">I75+K75</f>
        <v>0.2</v>
      </c>
      <c r="I75" s="11">
        <v>0.2</v>
      </c>
      <c r="J75" s="11">
        <v>0.1</v>
      </c>
      <c r="K75" s="217"/>
      <c r="L75" s="13">
        <f t="shared" si="24"/>
        <v>0.7</v>
      </c>
      <c r="M75" s="13">
        <f t="shared" si="25"/>
        <v>0.7</v>
      </c>
      <c r="N75" s="13">
        <f t="shared" si="26"/>
        <v>0.5</v>
      </c>
      <c r="O75" s="13">
        <f t="shared" si="27"/>
        <v>0</v>
      </c>
    </row>
    <row r="76" spans="1:15" ht="15" customHeight="1" x14ac:dyDescent="0.25">
      <c r="A76" s="267"/>
      <c r="B76" s="268"/>
      <c r="C76" s="98" t="s">
        <v>24</v>
      </c>
      <c r="D76" s="9">
        <f t="shared" si="0"/>
        <v>19.399999999999999</v>
      </c>
      <c r="E76" s="17">
        <v>19.399999999999999</v>
      </c>
      <c r="F76" s="17">
        <v>14.8</v>
      </c>
      <c r="G76" s="17"/>
      <c r="H76" s="10">
        <f t="shared" si="1"/>
        <v>1.5</v>
      </c>
      <c r="I76" s="11">
        <v>1.5</v>
      </c>
      <c r="J76" s="11">
        <v>1.1000000000000001</v>
      </c>
      <c r="K76" s="217"/>
      <c r="L76" s="12">
        <f>M76+O76</f>
        <v>20.9</v>
      </c>
      <c r="M76" s="12">
        <f>E76+I76</f>
        <v>20.9</v>
      </c>
      <c r="N76" s="12">
        <f>F76+J76</f>
        <v>15.9</v>
      </c>
      <c r="O76" s="12">
        <f>G76+K76</f>
        <v>0</v>
      </c>
    </row>
    <row r="77" spans="1:15" ht="15" customHeight="1" x14ac:dyDescent="0.25">
      <c r="A77" s="6" t="s">
        <v>82</v>
      </c>
      <c r="B77" s="18" t="s">
        <v>17</v>
      </c>
      <c r="C77" s="16"/>
      <c r="D77" s="9">
        <f t="shared" si="0"/>
        <v>82.2</v>
      </c>
      <c r="E77" s="17">
        <f t="shared" ref="E77:O77" si="31">SUM(E78:E81)</f>
        <v>82.2</v>
      </c>
      <c r="F77" s="17">
        <f t="shared" si="31"/>
        <v>57.7</v>
      </c>
      <c r="G77" s="17">
        <f t="shared" si="31"/>
        <v>0</v>
      </c>
      <c r="H77" s="10">
        <f t="shared" si="1"/>
        <v>0</v>
      </c>
      <c r="I77" s="11">
        <f t="shared" si="31"/>
        <v>0</v>
      </c>
      <c r="J77" s="11">
        <f t="shared" si="31"/>
        <v>0</v>
      </c>
      <c r="K77" s="217">
        <f t="shared" si="31"/>
        <v>0</v>
      </c>
      <c r="L77" s="13">
        <f t="shared" si="31"/>
        <v>82.2</v>
      </c>
      <c r="M77" s="13">
        <f t="shared" si="31"/>
        <v>82.2</v>
      </c>
      <c r="N77" s="13">
        <f t="shared" si="31"/>
        <v>57.7</v>
      </c>
      <c r="O77" s="13">
        <f t="shared" si="31"/>
        <v>0</v>
      </c>
    </row>
    <row r="78" spans="1:15" ht="15" customHeight="1" x14ac:dyDescent="0.25">
      <c r="A78" s="20"/>
      <c r="C78" s="16" t="s">
        <v>9</v>
      </c>
      <c r="D78" s="9">
        <f t="shared" si="0"/>
        <v>39.6</v>
      </c>
      <c r="E78" s="17">
        <v>39.6</v>
      </c>
      <c r="F78" s="17">
        <v>25.4</v>
      </c>
      <c r="G78" s="17"/>
      <c r="H78" s="10">
        <f t="shared" si="1"/>
        <v>0</v>
      </c>
      <c r="I78" s="11"/>
      <c r="J78" s="11"/>
      <c r="K78" s="217"/>
      <c r="L78" s="13">
        <f t="shared" si="24"/>
        <v>39.6</v>
      </c>
      <c r="M78" s="13">
        <f t="shared" si="25"/>
        <v>39.6</v>
      </c>
      <c r="N78" s="13">
        <f t="shared" si="26"/>
        <v>25.4</v>
      </c>
      <c r="O78" s="13">
        <f t="shared" si="27"/>
        <v>0</v>
      </c>
    </row>
    <row r="79" spans="1:15" ht="15" customHeight="1" x14ac:dyDescent="0.25">
      <c r="A79" s="20"/>
      <c r="C79" s="16" t="s">
        <v>31</v>
      </c>
      <c r="D79" s="9">
        <f t="shared" si="0"/>
        <v>2.5</v>
      </c>
      <c r="E79" s="17">
        <v>2.5</v>
      </c>
      <c r="F79" s="17">
        <v>1.9</v>
      </c>
      <c r="G79" s="17"/>
      <c r="H79" s="10">
        <f t="shared" si="1"/>
        <v>0</v>
      </c>
      <c r="I79" s="11"/>
      <c r="J79" s="11"/>
      <c r="K79" s="217"/>
      <c r="L79" s="13">
        <f t="shared" si="24"/>
        <v>2.5</v>
      </c>
      <c r="M79" s="13">
        <f t="shared" si="25"/>
        <v>2.5</v>
      </c>
      <c r="N79" s="13">
        <f t="shared" si="26"/>
        <v>1.9</v>
      </c>
      <c r="O79" s="13">
        <f t="shared" si="27"/>
        <v>0</v>
      </c>
    </row>
    <row r="80" spans="1:15" ht="15" customHeight="1" x14ac:dyDescent="0.25">
      <c r="A80" s="20"/>
      <c r="C80" s="16" t="s">
        <v>22</v>
      </c>
      <c r="D80" s="9">
        <f t="shared" si="0"/>
        <v>24.4</v>
      </c>
      <c r="E80" s="17">
        <v>24.4</v>
      </c>
      <c r="F80" s="17">
        <v>18.600000000000001</v>
      </c>
      <c r="G80" s="17"/>
      <c r="H80" s="10">
        <f t="shared" si="1"/>
        <v>0</v>
      </c>
      <c r="I80" s="11"/>
      <c r="J80" s="11"/>
      <c r="K80" s="217"/>
      <c r="L80" s="13">
        <f t="shared" si="24"/>
        <v>24.4</v>
      </c>
      <c r="M80" s="13">
        <f t="shared" si="25"/>
        <v>24.4</v>
      </c>
      <c r="N80" s="13">
        <f t="shared" si="26"/>
        <v>18.600000000000001</v>
      </c>
      <c r="O80" s="13">
        <f t="shared" si="27"/>
        <v>0</v>
      </c>
    </row>
    <row r="81" spans="1:15" ht="15" customHeight="1" x14ac:dyDescent="0.25">
      <c r="A81" s="41"/>
      <c r="B81" s="263"/>
      <c r="C81" s="98" t="s">
        <v>24</v>
      </c>
      <c r="D81" s="9">
        <f t="shared" si="0"/>
        <v>15.7</v>
      </c>
      <c r="E81" s="17">
        <v>15.7</v>
      </c>
      <c r="F81" s="17">
        <v>11.8</v>
      </c>
      <c r="G81" s="17"/>
      <c r="H81" s="10">
        <f t="shared" si="1"/>
        <v>0</v>
      </c>
      <c r="I81" s="11"/>
      <c r="J81" s="11"/>
      <c r="K81" s="217"/>
      <c r="L81" s="12">
        <f>M81+O81</f>
        <v>15.7</v>
      </c>
      <c r="M81" s="12">
        <f>E81+I81</f>
        <v>15.7</v>
      </c>
      <c r="N81" s="12">
        <f>F81+J81</f>
        <v>11.8</v>
      </c>
      <c r="O81" s="12">
        <f>G81+K81</f>
        <v>0</v>
      </c>
    </row>
    <row r="82" spans="1:15" ht="15" customHeight="1" x14ac:dyDescent="0.25">
      <c r="A82" s="6" t="s">
        <v>83</v>
      </c>
      <c r="B82" s="18" t="s">
        <v>18</v>
      </c>
      <c r="C82" s="16"/>
      <c r="D82" s="9">
        <f t="shared" si="0"/>
        <v>60.2</v>
      </c>
      <c r="E82" s="17">
        <f t="shared" ref="E82:O82" si="32">SUM(E83:E86)</f>
        <v>60.2</v>
      </c>
      <c r="F82" s="17">
        <f t="shared" si="32"/>
        <v>43.5</v>
      </c>
      <c r="G82" s="17">
        <f t="shared" si="32"/>
        <v>0</v>
      </c>
      <c r="H82" s="10">
        <f t="shared" si="1"/>
        <v>0</v>
      </c>
      <c r="I82" s="11">
        <f t="shared" si="32"/>
        <v>0</v>
      </c>
      <c r="J82" s="11">
        <f t="shared" si="32"/>
        <v>0</v>
      </c>
      <c r="K82" s="217">
        <f t="shared" si="32"/>
        <v>0</v>
      </c>
      <c r="L82" s="13">
        <f t="shared" si="32"/>
        <v>60.2</v>
      </c>
      <c r="M82" s="13">
        <f t="shared" si="32"/>
        <v>60.2</v>
      </c>
      <c r="N82" s="13">
        <f t="shared" si="32"/>
        <v>43.5</v>
      </c>
      <c r="O82" s="13">
        <f t="shared" si="32"/>
        <v>0</v>
      </c>
    </row>
    <row r="83" spans="1:15" ht="15" customHeight="1" x14ac:dyDescent="0.25">
      <c r="A83" s="20"/>
      <c r="C83" s="16" t="s">
        <v>9</v>
      </c>
      <c r="D83" s="9">
        <f t="shared" si="0"/>
        <v>27.1</v>
      </c>
      <c r="E83" s="17">
        <v>27.1</v>
      </c>
      <c r="F83" s="17">
        <v>18.399999999999999</v>
      </c>
      <c r="G83" s="17"/>
      <c r="H83" s="10">
        <f t="shared" si="1"/>
        <v>1</v>
      </c>
      <c r="I83" s="11">
        <v>1</v>
      </c>
      <c r="J83" s="11">
        <v>0.8</v>
      </c>
      <c r="K83" s="217"/>
      <c r="L83" s="13">
        <f t="shared" si="24"/>
        <v>28.1</v>
      </c>
      <c r="M83" s="13">
        <f t="shared" si="25"/>
        <v>28.1</v>
      </c>
      <c r="N83" s="13">
        <f t="shared" si="26"/>
        <v>19.2</v>
      </c>
      <c r="O83" s="13">
        <f t="shared" si="27"/>
        <v>0</v>
      </c>
    </row>
    <row r="84" spans="1:15" ht="15" customHeight="1" x14ac:dyDescent="0.25">
      <c r="A84" s="20"/>
      <c r="C84" s="16" t="s">
        <v>31</v>
      </c>
      <c r="D84" s="9">
        <f t="shared" si="0"/>
        <v>2.8</v>
      </c>
      <c r="E84" s="17">
        <v>2.8</v>
      </c>
      <c r="F84" s="17">
        <v>2.1</v>
      </c>
      <c r="G84" s="17"/>
      <c r="H84" s="10">
        <f t="shared" si="1"/>
        <v>0</v>
      </c>
      <c r="I84" s="11"/>
      <c r="J84" s="11"/>
      <c r="K84" s="217"/>
      <c r="L84" s="13">
        <f t="shared" si="24"/>
        <v>2.8</v>
      </c>
      <c r="M84" s="13">
        <f t="shared" si="25"/>
        <v>2.8</v>
      </c>
      <c r="N84" s="13">
        <f t="shared" si="26"/>
        <v>2.1</v>
      </c>
      <c r="O84" s="13">
        <f t="shared" si="27"/>
        <v>0</v>
      </c>
    </row>
    <row r="85" spans="1:15" ht="15" customHeight="1" x14ac:dyDescent="0.25">
      <c r="A85" s="20"/>
      <c r="C85" s="16" t="s">
        <v>22</v>
      </c>
      <c r="D85" s="9">
        <f t="shared" si="0"/>
        <v>22.7</v>
      </c>
      <c r="E85" s="17">
        <v>22.7</v>
      </c>
      <c r="F85" s="17">
        <v>17.3</v>
      </c>
      <c r="G85" s="17"/>
      <c r="H85" s="10">
        <f t="shared" si="1"/>
        <v>-1</v>
      </c>
      <c r="I85" s="11">
        <v>-1</v>
      </c>
      <c r="J85" s="11">
        <v>-0.8</v>
      </c>
      <c r="K85" s="217"/>
      <c r="L85" s="13">
        <f t="shared" si="24"/>
        <v>21.7</v>
      </c>
      <c r="M85" s="13">
        <f t="shared" si="25"/>
        <v>21.7</v>
      </c>
      <c r="N85" s="13">
        <f t="shared" si="26"/>
        <v>16.5</v>
      </c>
      <c r="O85" s="13">
        <f t="shared" si="27"/>
        <v>0</v>
      </c>
    </row>
    <row r="86" spans="1:15" ht="15" customHeight="1" x14ac:dyDescent="0.25">
      <c r="A86" s="41"/>
      <c r="B86" s="263"/>
      <c r="C86" s="98" t="s">
        <v>24</v>
      </c>
      <c r="D86" s="9">
        <f t="shared" si="0"/>
        <v>7.6</v>
      </c>
      <c r="E86" s="17">
        <v>7.6</v>
      </c>
      <c r="F86" s="17">
        <v>5.7</v>
      </c>
      <c r="G86" s="17"/>
      <c r="H86" s="10">
        <f t="shared" si="1"/>
        <v>0</v>
      </c>
      <c r="I86" s="11"/>
      <c r="J86" s="11"/>
      <c r="K86" s="217"/>
      <c r="L86" s="12">
        <f>M86+O86</f>
        <v>7.6</v>
      </c>
      <c r="M86" s="12">
        <f>E86+I86</f>
        <v>7.6</v>
      </c>
      <c r="N86" s="12">
        <f>F86+J86</f>
        <v>5.7</v>
      </c>
      <c r="O86" s="12">
        <f>G86+K86</f>
        <v>0</v>
      </c>
    </row>
    <row r="87" spans="1:15" ht="15" customHeight="1" x14ac:dyDescent="0.25">
      <c r="A87" s="6" t="s">
        <v>84</v>
      </c>
      <c r="B87" s="18" t="s">
        <v>19</v>
      </c>
      <c r="C87" s="16"/>
      <c r="D87" s="9">
        <f t="shared" si="0"/>
        <v>154.6</v>
      </c>
      <c r="E87" s="17">
        <f>SUM(E88:E90)</f>
        <v>146.1</v>
      </c>
      <c r="F87" s="17">
        <f>SUM(F88:F90)</f>
        <v>92.6</v>
      </c>
      <c r="G87" s="17">
        <f t="shared" ref="G87:O87" si="33">SUM(G88:G90)</f>
        <v>8.5</v>
      </c>
      <c r="H87" s="10">
        <f t="shared" si="1"/>
        <v>0</v>
      </c>
      <c r="I87" s="11">
        <f t="shared" si="33"/>
        <v>0</v>
      </c>
      <c r="J87" s="11">
        <f t="shared" si="33"/>
        <v>0</v>
      </c>
      <c r="K87" s="217">
        <f t="shared" si="33"/>
        <v>0</v>
      </c>
      <c r="L87" s="13">
        <f t="shared" si="33"/>
        <v>154.6</v>
      </c>
      <c r="M87" s="13">
        <f t="shared" si="33"/>
        <v>146.1</v>
      </c>
      <c r="N87" s="13">
        <f t="shared" si="33"/>
        <v>92.600000000000009</v>
      </c>
      <c r="O87" s="13">
        <f t="shared" si="33"/>
        <v>8.5</v>
      </c>
    </row>
    <row r="88" spans="1:15" ht="15" customHeight="1" x14ac:dyDescent="0.25">
      <c r="A88" s="20"/>
      <c r="C88" s="16" t="s">
        <v>9</v>
      </c>
      <c r="D88" s="9">
        <f t="shared" si="0"/>
        <v>108.8</v>
      </c>
      <c r="E88" s="17">
        <v>100.3</v>
      </c>
      <c r="F88" s="17">
        <v>57.6</v>
      </c>
      <c r="G88" s="17">
        <v>8.5</v>
      </c>
      <c r="H88" s="10">
        <f t="shared" si="1"/>
        <v>7.2</v>
      </c>
      <c r="I88" s="11">
        <v>7.2</v>
      </c>
      <c r="J88" s="11">
        <v>5.5</v>
      </c>
      <c r="K88" s="217"/>
      <c r="L88" s="13">
        <f t="shared" si="24"/>
        <v>116</v>
      </c>
      <c r="M88" s="13">
        <f t="shared" si="25"/>
        <v>107.5</v>
      </c>
      <c r="N88" s="13">
        <f t="shared" si="26"/>
        <v>63.1</v>
      </c>
      <c r="O88" s="13">
        <f t="shared" si="27"/>
        <v>8.5</v>
      </c>
    </row>
    <row r="89" spans="1:15" ht="15" customHeight="1" x14ac:dyDescent="0.25">
      <c r="A89" s="20"/>
      <c r="C89" s="16" t="s">
        <v>31</v>
      </c>
      <c r="D89" s="9">
        <f t="shared" si="0"/>
        <v>15.2</v>
      </c>
      <c r="E89" s="17">
        <v>15.2</v>
      </c>
      <c r="F89" s="17">
        <v>11.6</v>
      </c>
      <c r="G89" s="17"/>
      <c r="H89" s="10">
        <f t="shared" si="1"/>
        <v>0.8</v>
      </c>
      <c r="I89" s="11">
        <v>0.8</v>
      </c>
      <c r="J89" s="11">
        <v>0.7</v>
      </c>
      <c r="K89" s="217"/>
      <c r="L89" s="13">
        <f t="shared" si="24"/>
        <v>16</v>
      </c>
      <c r="M89" s="13">
        <f t="shared" si="25"/>
        <v>16</v>
      </c>
      <c r="N89" s="13">
        <f t="shared" si="26"/>
        <v>12.299999999999999</v>
      </c>
      <c r="O89" s="13">
        <f t="shared" si="27"/>
        <v>0</v>
      </c>
    </row>
    <row r="90" spans="1:15" ht="15" customHeight="1" x14ac:dyDescent="0.25">
      <c r="A90" s="20"/>
      <c r="C90" s="16" t="s">
        <v>22</v>
      </c>
      <c r="D90" s="9">
        <f t="shared" si="0"/>
        <v>30.6</v>
      </c>
      <c r="E90" s="17">
        <v>30.6</v>
      </c>
      <c r="F90" s="17">
        <v>23.4</v>
      </c>
      <c r="G90" s="17"/>
      <c r="H90" s="10">
        <f t="shared" si="1"/>
        <v>-8</v>
      </c>
      <c r="I90" s="11">
        <v>-8</v>
      </c>
      <c r="J90" s="11">
        <v>-6.2</v>
      </c>
      <c r="K90" s="217"/>
      <c r="L90" s="13">
        <f t="shared" si="24"/>
        <v>22.6</v>
      </c>
      <c r="M90" s="13">
        <f t="shared" si="25"/>
        <v>22.6</v>
      </c>
      <c r="N90" s="13">
        <f t="shared" si="26"/>
        <v>17.2</v>
      </c>
      <c r="O90" s="13">
        <f t="shared" si="27"/>
        <v>0</v>
      </c>
    </row>
    <row r="91" spans="1:15" ht="30" x14ac:dyDescent="0.25">
      <c r="A91" s="14" t="s">
        <v>85</v>
      </c>
      <c r="B91" s="269" t="s">
        <v>26</v>
      </c>
      <c r="C91" s="16" t="s">
        <v>9</v>
      </c>
      <c r="D91" s="9">
        <f t="shared" si="0"/>
        <v>916.2</v>
      </c>
      <c r="E91" s="17">
        <v>300.10000000000002</v>
      </c>
      <c r="F91" s="17"/>
      <c r="G91" s="17">
        <v>616.1</v>
      </c>
      <c r="H91" s="10">
        <f t="shared" si="1"/>
        <v>0</v>
      </c>
      <c r="I91" s="11"/>
      <c r="J91" s="11"/>
      <c r="K91" s="217"/>
      <c r="L91" s="13">
        <f>M91+O91</f>
        <v>916.2</v>
      </c>
      <c r="M91" s="13">
        <f t="shared" ref="M91:O92" si="34">E91+I91</f>
        <v>300.10000000000002</v>
      </c>
      <c r="N91" s="13">
        <f t="shared" si="34"/>
        <v>0</v>
      </c>
      <c r="O91" s="13">
        <f t="shared" si="34"/>
        <v>616.1</v>
      </c>
    </row>
    <row r="92" spans="1:15" ht="15" customHeight="1" x14ac:dyDescent="0.25">
      <c r="A92" s="20" t="s">
        <v>86</v>
      </c>
      <c r="B92" s="36" t="s">
        <v>171</v>
      </c>
      <c r="C92" s="98" t="s">
        <v>21</v>
      </c>
      <c r="D92" s="9">
        <f t="shared" si="0"/>
        <v>22</v>
      </c>
      <c r="E92" s="17">
        <v>1</v>
      </c>
      <c r="F92" s="17"/>
      <c r="G92" s="17">
        <v>21</v>
      </c>
      <c r="H92" s="10">
        <f t="shared" si="1"/>
        <v>0</v>
      </c>
      <c r="I92" s="11"/>
      <c r="J92" s="11"/>
      <c r="K92" s="217"/>
      <c r="L92" s="13">
        <f>M92+O92</f>
        <v>22</v>
      </c>
      <c r="M92" s="13">
        <f t="shared" si="34"/>
        <v>1</v>
      </c>
      <c r="N92" s="13">
        <f t="shared" si="34"/>
        <v>0</v>
      </c>
      <c r="O92" s="13">
        <f t="shared" si="34"/>
        <v>21</v>
      </c>
    </row>
    <row r="93" spans="1:15" ht="15.95" customHeight="1" x14ac:dyDescent="0.25">
      <c r="A93" s="21" t="s">
        <v>87</v>
      </c>
      <c r="B93" s="270" t="s">
        <v>175</v>
      </c>
      <c r="C93" s="73"/>
      <c r="D93" s="74">
        <f t="shared" ref="D93:O93" si="35">D28+D29+D34+D40+D45+D51+D56+D61+D66+D71+D77+D82+D87+D91+D92</f>
        <v>5542.8999999999987</v>
      </c>
      <c r="E93" s="74">
        <f t="shared" si="35"/>
        <v>4661.5000000000009</v>
      </c>
      <c r="F93" s="74">
        <f t="shared" si="35"/>
        <v>2126.1</v>
      </c>
      <c r="G93" s="74">
        <f t="shared" si="35"/>
        <v>881.40000000000009</v>
      </c>
      <c r="H93" s="75">
        <f t="shared" si="35"/>
        <v>33</v>
      </c>
      <c r="I93" s="75">
        <f t="shared" si="35"/>
        <v>33</v>
      </c>
      <c r="J93" s="75">
        <f t="shared" si="35"/>
        <v>-3.2</v>
      </c>
      <c r="K93" s="271">
        <f t="shared" si="35"/>
        <v>0</v>
      </c>
      <c r="L93" s="45">
        <f t="shared" si="35"/>
        <v>5575.9</v>
      </c>
      <c r="M93" s="45">
        <f t="shared" si="35"/>
        <v>4694.5000000000009</v>
      </c>
      <c r="N93" s="45">
        <f t="shared" si="35"/>
        <v>2122.9</v>
      </c>
      <c r="O93" s="45">
        <f t="shared" si="35"/>
        <v>881.40000000000009</v>
      </c>
    </row>
    <row r="94" spans="1:15" ht="15.95" customHeight="1" x14ac:dyDescent="0.25">
      <c r="A94" s="163" t="s">
        <v>88</v>
      </c>
      <c r="B94" s="535" t="s">
        <v>59</v>
      </c>
      <c r="C94" s="535"/>
      <c r="D94" s="535"/>
      <c r="E94" s="535"/>
      <c r="F94" s="535"/>
      <c r="G94" s="535"/>
      <c r="H94" s="535"/>
      <c r="I94" s="535"/>
      <c r="J94" s="535"/>
      <c r="K94" s="535"/>
      <c r="L94" s="535"/>
      <c r="M94" s="535"/>
      <c r="N94" s="535"/>
      <c r="O94" s="535"/>
    </row>
    <row r="95" spans="1:15" ht="15" customHeight="1" x14ac:dyDescent="0.25">
      <c r="A95" s="6" t="s">
        <v>89</v>
      </c>
      <c r="B95" s="81" t="s">
        <v>20</v>
      </c>
      <c r="C95" s="82"/>
      <c r="D95" s="9">
        <f>D96+D97+D98+D101+D102</f>
        <v>1799.9</v>
      </c>
      <c r="E95" s="9">
        <f t="shared" ref="E95:O95" si="36">E96+E97+E98+E101+E102</f>
        <v>1624.1000000000001</v>
      </c>
      <c r="F95" s="9">
        <f t="shared" si="36"/>
        <v>0</v>
      </c>
      <c r="G95" s="9">
        <f t="shared" si="36"/>
        <v>175.8</v>
      </c>
      <c r="H95" s="10">
        <f t="shared" ref="H95:H102" si="37">I95+K95</f>
        <v>0</v>
      </c>
      <c r="I95" s="10">
        <f t="shared" si="36"/>
        <v>0</v>
      </c>
      <c r="J95" s="10">
        <f t="shared" si="36"/>
        <v>0</v>
      </c>
      <c r="K95" s="260">
        <f t="shared" si="36"/>
        <v>0</v>
      </c>
      <c r="L95" s="12">
        <f t="shared" si="36"/>
        <v>1799.9</v>
      </c>
      <c r="M95" s="12">
        <f t="shared" si="36"/>
        <v>1624.1</v>
      </c>
      <c r="N95" s="12">
        <f t="shared" si="36"/>
        <v>0</v>
      </c>
      <c r="O95" s="12">
        <f t="shared" si="36"/>
        <v>175.8</v>
      </c>
    </row>
    <row r="96" spans="1:15" ht="15" customHeight="1" x14ac:dyDescent="0.25">
      <c r="A96" s="20"/>
      <c r="B96" s="81"/>
      <c r="C96" s="31" t="s">
        <v>21</v>
      </c>
      <c r="D96" s="17">
        <f t="shared" ref="D96:D102" si="38">E96+G96</f>
        <v>79.899999999999991</v>
      </c>
      <c r="E96" s="17">
        <v>70.3</v>
      </c>
      <c r="F96" s="17"/>
      <c r="G96" s="17">
        <v>9.6</v>
      </c>
      <c r="H96" s="10">
        <f t="shared" si="37"/>
        <v>0</v>
      </c>
      <c r="I96" s="11"/>
      <c r="J96" s="11"/>
      <c r="K96" s="217"/>
      <c r="L96" s="13">
        <f t="shared" ref="L96:L146" si="39">M96+O96</f>
        <v>79.899999999999991</v>
      </c>
      <c r="M96" s="13">
        <f t="shared" ref="M96:M146" si="40">E96+I96</f>
        <v>70.3</v>
      </c>
      <c r="N96" s="13">
        <f t="shared" ref="N96:N146" si="41">F96+J96</f>
        <v>0</v>
      </c>
      <c r="O96" s="13">
        <f t="shared" ref="O96:O146" si="42">G96+K96</f>
        <v>9.6</v>
      </c>
    </row>
    <row r="97" spans="1:15" x14ac:dyDescent="0.25">
      <c r="A97" s="20"/>
      <c r="B97" s="81"/>
      <c r="C97" s="170" t="s">
        <v>25</v>
      </c>
      <c r="D97" s="17">
        <f t="shared" si="38"/>
        <v>2.4</v>
      </c>
      <c r="E97" s="17">
        <v>0.3</v>
      </c>
      <c r="F97" s="17"/>
      <c r="G97" s="17">
        <v>2.1</v>
      </c>
      <c r="H97" s="10">
        <f t="shared" si="37"/>
        <v>0</v>
      </c>
      <c r="I97" s="11"/>
      <c r="J97" s="11"/>
      <c r="K97" s="217"/>
      <c r="L97" s="13">
        <f>M97+O97</f>
        <v>2.4</v>
      </c>
      <c r="M97" s="13">
        <f>E97+I97</f>
        <v>0.3</v>
      </c>
      <c r="N97" s="13">
        <f>F97+J97</f>
        <v>0</v>
      </c>
      <c r="O97" s="13">
        <f>G97+K97</f>
        <v>2.1</v>
      </c>
    </row>
    <row r="98" spans="1:15" ht="15" customHeight="1" x14ac:dyDescent="0.25">
      <c r="A98" s="41"/>
      <c r="B98" s="272"/>
      <c r="C98" s="538" t="s">
        <v>31</v>
      </c>
      <c r="D98" s="273">
        <f>D99+D100</f>
        <v>1465.6</v>
      </c>
      <c r="E98" s="17">
        <f t="shared" ref="E98:O98" si="43">E99+E100</f>
        <v>1456.4</v>
      </c>
      <c r="F98" s="17">
        <f t="shared" si="43"/>
        <v>0</v>
      </c>
      <c r="G98" s="17">
        <f t="shared" si="43"/>
        <v>9.1999999999999993</v>
      </c>
      <c r="H98" s="10">
        <f>I98+K98</f>
        <v>-0.7</v>
      </c>
      <c r="I98" s="11">
        <f>I99+I100</f>
        <v>-0.7</v>
      </c>
      <c r="J98" s="11">
        <f t="shared" ref="J98:K98" si="44">J99+J100</f>
        <v>0</v>
      </c>
      <c r="K98" s="11">
        <f t="shared" si="44"/>
        <v>0</v>
      </c>
      <c r="L98" s="13">
        <f t="shared" si="43"/>
        <v>1464.9</v>
      </c>
      <c r="M98" s="13">
        <f t="shared" si="43"/>
        <v>1455.7</v>
      </c>
      <c r="N98" s="13">
        <f t="shared" si="43"/>
        <v>0</v>
      </c>
      <c r="O98" s="13">
        <f t="shared" si="43"/>
        <v>9.1999999999999993</v>
      </c>
    </row>
    <row r="99" spans="1:15" ht="15" hidden="1" customHeight="1" x14ac:dyDescent="0.25">
      <c r="A99" s="274"/>
      <c r="B99" s="275" t="s">
        <v>8</v>
      </c>
      <c r="C99" s="539"/>
      <c r="D99" s="277">
        <f t="shared" si="38"/>
        <v>451.9</v>
      </c>
      <c r="E99" s="278">
        <v>442.7</v>
      </c>
      <c r="F99" s="278"/>
      <c r="G99" s="278">
        <v>9.1999999999999993</v>
      </c>
      <c r="H99" s="10">
        <f t="shared" si="37"/>
        <v>-0.7</v>
      </c>
      <c r="I99" s="11">
        <v>-0.7</v>
      </c>
      <c r="J99" s="11"/>
      <c r="K99" s="217"/>
      <c r="L99" s="278">
        <f t="shared" si="39"/>
        <v>451.2</v>
      </c>
      <c r="M99" s="278">
        <f t="shared" si="40"/>
        <v>442</v>
      </c>
      <c r="N99" s="278">
        <f t="shared" si="41"/>
        <v>0</v>
      </c>
      <c r="O99" s="278">
        <f t="shared" si="42"/>
        <v>9.1999999999999993</v>
      </c>
    </row>
    <row r="100" spans="1:15" ht="27.95" customHeight="1" x14ac:dyDescent="0.25">
      <c r="A100" s="41"/>
      <c r="B100" s="279" t="s">
        <v>170</v>
      </c>
      <c r="C100" s="540"/>
      <c r="D100" s="273">
        <f t="shared" si="38"/>
        <v>1013.7</v>
      </c>
      <c r="E100" s="17">
        <v>1013.7</v>
      </c>
      <c r="F100" s="97"/>
      <c r="G100" s="97"/>
      <c r="H100" s="10">
        <f t="shared" si="37"/>
        <v>0</v>
      </c>
      <c r="I100" s="11"/>
      <c r="J100" s="11"/>
      <c r="K100" s="217"/>
      <c r="L100" s="13">
        <f t="shared" si="39"/>
        <v>1013.7</v>
      </c>
      <c r="M100" s="13">
        <f t="shared" si="40"/>
        <v>1013.7</v>
      </c>
      <c r="N100" s="13">
        <f t="shared" si="41"/>
        <v>0</v>
      </c>
      <c r="O100" s="13">
        <f t="shared" si="42"/>
        <v>0</v>
      </c>
    </row>
    <row r="101" spans="1:15" ht="15" customHeight="1" x14ac:dyDescent="0.25">
      <c r="A101" s="41"/>
      <c r="B101" s="42"/>
      <c r="C101" s="280" t="s">
        <v>22</v>
      </c>
      <c r="D101" s="17">
        <f t="shared" si="38"/>
        <v>207.10000000000002</v>
      </c>
      <c r="E101" s="17">
        <v>52.2</v>
      </c>
      <c r="F101" s="17"/>
      <c r="G101" s="17">
        <v>154.9</v>
      </c>
      <c r="H101" s="10">
        <f t="shared" si="37"/>
        <v>0.9</v>
      </c>
      <c r="I101" s="11">
        <v>0.9</v>
      </c>
      <c r="J101" s="11"/>
      <c r="K101" s="217"/>
      <c r="L101" s="13">
        <f t="shared" si="39"/>
        <v>208</v>
      </c>
      <c r="M101" s="13">
        <f t="shared" si="40"/>
        <v>53.1</v>
      </c>
      <c r="N101" s="13">
        <f t="shared" si="41"/>
        <v>0</v>
      </c>
      <c r="O101" s="13">
        <f t="shared" si="42"/>
        <v>154.9</v>
      </c>
    </row>
    <row r="102" spans="1:15" ht="15" customHeight="1" x14ac:dyDescent="0.25">
      <c r="A102" s="41"/>
      <c r="B102" s="42"/>
      <c r="C102" s="83" t="s">
        <v>30</v>
      </c>
      <c r="D102" s="17">
        <f t="shared" si="38"/>
        <v>44.9</v>
      </c>
      <c r="E102" s="17">
        <v>44.9</v>
      </c>
      <c r="F102" s="17"/>
      <c r="G102" s="17"/>
      <c r="H102" s="10">
        <f t="shared" si="37"/>
        <v>-0.2</v>
      </c>
      <c r="I102" s="11">
        <v>-0.2</v>
      </c>
      <c r="J102" s="11"/>
      <c r="K102" s="217"/>
      <c r="L102" s="13">
        <f t="shared" si="39"/>
        <v>44.699999999999996</v>
      </c>
      <c r="M102" s="13">
        <f t="shared" si="40"/>
        <v>44.699999999999996</v>
      </c>
      <c r="N102" s="13">
        <f t="shared" si="41"/>
        <v>0</v>
      </c>
      <c r="O102" s="13">
        <f t="shared" si="42"/>
        <v>0</v>
      </c>
    </row>
    <row r="103" spans="1:15" ht="15" customHeight="1" x14ac:dyDescent="0.25">
      <c r="A103" s="33" t="s">
        <v>90</v>
      </c>
      <c r="B103" s="265" t="s">
        <v>7</v>
      </c>
      <c r="C103" s="98"/>
      <c r="D103" s="17">
        <f>SUM(D104:D106)</f>
        <v>15.8</v>
      </c>
      <c r="E103" s="17">
        <v>15.8</v>
      </c>
      <c r="F103" s="17">
        <f>SUM(F104:F106)</f>
        <v>0</v>
      </c>
      <c r="G103" s="17">
        <f t="shared" ref="G103:O103" si="45">SUM(G104:G106)</f>
        <v>0</v>
      </c>
      <c r="H103" s="11">
        <f t="shared" si="45"/>
        <v>0</v>
      </c>
      <c r="I103" s="11">
        <f t="shared" si="45"/>
        <v>0</v>
      </c>
      <c r="J103" s="11">
        <f t="shared" si="45"/>
        <v>0</v>
      </c>
      <c r="K103" s="217">
        <f t="shared" si="45"/>
        <v>0</v>
      </c>
      <c r="L103" s="13">
        <f t="shared" si="45"/>
        <v>15.8</v>
      </c>
      <c r="M103" s="13">
        <f t="shared" si="45"/>
        <v>15.8</v>
      </c>
      <c r="N103" s="13">
        <f t="shared" si="45"/>
        <v>0</v>
      </c>
      <c r="O103" s="13">
        <f t="shared" si="45"/>
        <v>0</v>
      </c>
    </row>
    <row r="104" spans="1:15" ht="15" customHeight="1" x14ac:dyDescent="0.25">
      <c r="A104" s="41"/>
      <c r="B104" s="281"/>
      <c r="C104" s="98" t="s">
        <v>25</v>
      </c>
      <c r="D104" s="17">
        <f>E104+G104</f>
        <v>8</v>
      </c>
      <c r="E104" s="17">
        <v>8</v>
      </c>
      <c r="F104" s="17"/>
      <c r="G104" s="17"/>
      <c r="H104" s="10">
        <f>I104+K104</f>
        <v>0</v>
      </c>
      <c r="I104" s="11"/>
      <c r="J104" s="11"/>
      <c r="K104" s="217"/>
      <c r="L104" s="13">
        <f t="shared" si="39"/>
        <v>8</v>
      </c>
      <c r="M104" s="13">
        <f t="shared" si="40"/>
        <v>8</v>
      </c>
      <c r="N104" s="13">
        <f t="shared" si="41"/>
        <v>0</v>
      </c>
      <c r="O104" s="13">
        <f t="shared" si="42"/>
        <v>0</v>
      </c>
    </row>
    <row r="105" spans="1:15" ht="15" customHeight="1" x14ac:dyDescent="0.25">
      <c r="A105" s="41"/>
      <c r="B105" s="266"/>
      <c r="C105" s="98" t="s">
        <v>31</v>
      </c>
      <c r="D105" s="17">
        <f>E105+G105</f>
        <v>1.8</v>
      </c>
      <c r="E105" s="17">
        <v>1.8</v>
      </c>
      <c r="F105" s="17"/>
      <c r="G105" s="17"/>
      <c r="H105" s="10">
        <f t="shared" ref="H105:H146" si="46">I105+K105</f>
        <v>0</v>
      </c>
      <c r="I105" s="11"/>
      <c r="J105" s="11"/>
      <c r="K105" s="217"/>
      <c r="L105" s="13">
        <f t="shared" si="39"/>
        <v>1.8</v>
      </c>
      <c r="M105" s="13">
        <f t="shared" si="40"/>
        <v>1.8</v>
      </c>
      <c r="N105" s="13">
        <f t="shared" si="41"/>
        <v>0</v>
      </c>
      <c r="O105" s="13">
        <f t="shared" si="42"/>
        <v>0</v>
      </c>
    </row>
    <row r="106" spans="1:15" ht="15" customHeight="1" x14ac:dyDescent="0.25">
      <c r="A106" s="41"/>
      <c r="B106" s="266"/>
      <c r="C106" s="98" t="s">
        <v>22</v>
      </c>
      <c r="D106" s="17">
        <f>E106+G106</f>
        <v>6</v>
      </c>
      <c r="E106" s="17">
        <v>6</v>
      </c>
      <c r="F106" s="17"/>
      <c r="G106" s="17"/>
      <c r="H106" s="10">
        <f t="shared" si="46"/>
        <v>0</v>
      </c>
      <c r="I106" s="11"/>
      <c r="J106" s="11"/>
      <c r="K106" s="217"/>
      <c r="L106" s="13">
        <f t="shared" si="39"/>
        <v>6</v>
      </c>
      <c r="M106" s="13">
        <f t="shared" si="40"/>
        <v>6</v>
      </c>
      <c r="N106" s="13">
        <f t="shared" si="41"/>
        <v>0</v>
      </c>
      <c r="O106" s="13">
        <f t="shared" si="42"/>
        <v>0</v>
      </c>
    </row>
    <row r="107" spans="1:15" ht="15" customHeight="1" x14ac:dyDescent="0.25">
      <c r="A107" s="33" t="s">
        <v>91</v>
      </c>
      <c r="B107" s="18" t="s">
        <v>10</v>
      </c>
      <c r="C107" s="98"/>
      <c r="D107" s="17">
        <f>SUM(D108:D110)</f>
        <v>32.9</v>
      </c>
      <c r="E107" s="17">
        <f>SUM(E108:E110)</f>
        <v>17.3</v>
      </c>
      <c r="F107" s="17">
        <f t="shared" ref="F107:O107" si="47">SUM(F108:F110)</f>
        <v>0</v>
      </c>
      <c r="G107" s="17">
        <f t="shared" si="47"/>
        <v>15.6</v>
      </c>
      <c r="H107" s="11">
        <f t="shared" si="47"/>
        <v>0</v>
      </c>
      <c r="I107" s="11">
        <f t="shared" si="47"/>
        <v>0</v>
      </c>
      <c r="J107" s="11">
        <f t="shared" si="47"/>
        <v>0</v>
      </c>
      <c r="K107" s="217">
        <f t="shared" si="47"/>
        <v>0</v>
      </c>
      <c r="L107" s="13">
        <f t="shared" si="47"/>
        <v>32.9</v>
      </c>
      <c r="M107" s="13">
        <f t="shared" si="47"/>
        <v>17.3</v>
      </c>
      <c r="N107" s="13">
        <f t="shared" si="47"/>
        <v>0</v>
      </c>
      <c r="O107" s="13">
        <f t="shared" si="47"/>
        <v>15.6</v>
      </c>
    </row>
    <row r="108" spans="1:15" ht="15" customHeight="1" x14ac:dyDescent="0.25">
      <c r="A108" s="41"/>
      <c r="B108" s="263"/>
      <c r="C108" s="98" t="s">
        <v>25</v>
      </c>
      <c r="D108" s="17">
        <f>E108+G108</f>
        <v>6.5</v>
      </c>
      <c r="E108" s="17">
        <v>6.5</v>
      </c>
      <c r="F108" s="17"/>
      <c r="G108" s="17"/>
      <c r="H108" s="10">
        <f t="shared" si="46"/>
        <v>0</v>
      </c>
      <c r="I108" s="11"/>
      <c r="J108" s="11"/>
      <c r="K108" s="217"/>
      <c r="L108" s="13">
        <f t="shared" si="39"/>
        <v>6.5</v>
      </c>
      <c r="M108" s="13">
        <f t="shared" si="40"/>
        <v>6.5</v>
      </c>
      <c r="N108" s="13">
        <f t="shared" si="41"/>
        <v>0</v>
      </c>
      <c r="O108" s="13">
        <f t="shared" si="42"/>
        <v>0</v>
      </c>
    </row>
    <row r="109" spans="1:15" ht="15" customHeight="1" x14ac:dyDescent="0.25">
      <c r="A109" s="41"/>
      <c r="B109" s="7"/>
      <c r="C109" s="98" t="s">
        <v>31</v>
      </c>
      <c r="D109" s="17">
        <f>E109+G109</f>
        <v>0.9</v>
      </c>
      <c r="E109" s="17">
        <v>0.9</v>
      </c>
      <c r="F109" s="17"/>
      <c r="G109" s="17"/>
      <c r="H109" s="10">
        <f t="shared" si="46"/>
        <v>0</v>
      </c>
      <c r="I109" s="11"/>
      <c r="J109" s="11"/>
      <c r="K109" s="217"/>
      <c r="L109" s="13">
        <f t="shared" si="39"/>
        <v>0.9</v>
      </c>
      <c r="M109" s="13">
        <f t="shared" si="40"/>
        <v>0.9</v>
      </c>
      <c r="N109" s="13">
        <f t="shared" si="41"/>
        <v>0</v>
      </c>
      <c r="O109" s="13">
        <f t="shared" si="42"/>
        <v>0</v>
      </c>
    </row>
    <row r="110" spans="1:15" ht="15" customHeight="1" x14ac:dyDescent="0.25">
      <c r="A110" s="41"/>
      <c r="B110" s="7"/>
      <c r="C110" s="98" t="s">
        <v>22</v>
      </c>
      <c r="D110" s="17">
        <f>E110+G110</f>
        <v>25.5</v>
      </c>
      <c r="E110" s="17">
        <v>9.9</v>
      </c>
      <c r="F110" s="17"/>
      <c r="G110" s="17">
        <v>15.6</v>
      </c>
      <c r="H110" s="10">
        <f t="shared" si="46"/>
        <v>0</v>
      </c>
      <c r="I110" s="11"/>
      <c r="J110" s="11"/>
      <c r="K110" s="217"/>
      <c r="L110" s="13">
        <f t="shared" si="39"/>
        <v>25.5</v>
      </c>
      <c r="M110" s="13">
        <f t="shared" si="40"/>
        <v>9.9</v>
      </c>
      <c r="N110" s="13">
        <f t="shared" si="41"/>
        <v>0</v>
      </c>
      <c r="O110" s="13">
        <f t="shared" si="42"/>
        <v>15.6</v>
      </c>
    </row>
    <row r="111" spans="1:15" ht="15" customHeight="1" x14ac:dyDescent="0.25">
      <c r="A111" s="33" t="s">
        <v>92</v>
      </c>
      <c r="B111" s="36" t="s">
        <v>11</v>
      </c>
      <c r="C111" s="98"/>
      <c r="D111" s="17">
        <f>SUM(D112:D114)</f>
        <v>21.5</v>
      </c>
      <c r="E111" s="17">
        <f>SUM(E112:E114)</f>
        <v>21.5</v>
      </c>
      <c r="F111" s="17">
        <f t="shared" ref="F111:O111" si="48">SUM(F112:F114)</f>
        <v>0</v>
      </c>
      <c r="G111" s="17">
        <f t="shared" si="48"/>
        <v>0</v>
      </c>
      <c r="H111" s="11">
        <f t="shared" si="48"/>
        <v>0</v>
      </c>
      <c r="I111" s="11">
        <f t="shared" si="48"/>
        <v>0</v>
      </c>
      <c r="J111" s="11">
        <f t="shared" si="48"/>
        <v>0</v>
      </c>
      <c r="K111" s="217">
        <f t="shared" si="48"/>
        <v>0</v>
      </c>
      <c r="L111" s="13">
        <f t="shared" si="48"/>
        <v>21.5</v>
      </c>
      <c r="M111" s="13">
        <f t="shared" si="48"/>
        <v>21.5</v>
      </c>
      <c r="N111" s="13">
        <f t="shared" si="48"/>
        <v>0</v>
      </c>
      <c r="O111" s="13">
        <f t="shared" si="48"/>
        <v>0</v>
      </c>
    </row>
    <row r="112" spans="1:15" ht="15" customHeight="1" x14ac:dyDescent="0.25">
      <c r="A112" s="41"/>
      <c r="B112" s="263"/>
      <c r="C112" s="98" t="s">
        <v>25</v>
      </c>
      <c r="D112" s="17">
        <f>E112+G112</f>
        <v>9.6999999999999993</v>
      </c>
      <c r="E112" s="17">
        <v>9.6999999999999993</v>
      </c>
      <c r="F112" s="17"/>
      <c r="G112" s="17"/>
      <c r="H112" s="10">
        <f>I112+K112</f>
        <v>0</v>
      </c>
      <c r="I112" s="11"/>
      <c r="J112" s="11"/>
      <c r="K112" s="217"/>
      <c r="L112" s="13">
        <f t="shared" si="39"/>
        <v>9.6999999999999993</v>
      </c>
      <c r="M112" s="13">
        <f t="shared" si="40"/>
        <v>9.6999999999999993</v>
      </c>
      <c r="N112" s="13">
        <f t="shared" si="41"/>
        <v>0</v>
      </c>
      <c r="O112" s="13">
        <f t="shared" si="42"/>
        <v>0</v>
      </c>
    </row>
    <row r="113" spans="1:15" ht="15" customHeight="1" x14ac:dyDescent="0.25">
      <c r="A113" s="41"/>
      <c r="B113" s="27"/>
      <c r="C113" s="98" t="s">
        <v>31</v>
      </c>
      <c r="D113" s="17">
        <f>E113+G113</f>
        <v>3.2</v>
      </c>
      <c r="E113" s="17">
        <v>3.2</v>
      </c>
      <c r="F113" s="17"/>
      <c r="G113" s="17"/>
      <c r="H113" s="10">
        <f t="shared" si="46"/>
        <v>0</v>
      </c>
      <c r="I113" s="11"/>
      <c r="J113" s="11"/>
      <c r="K113" s="217"/>
      <c r="L113" s="13">
        <f t="shared" si="39"/>
        <v>3.2</v>
      </c>
      <c r="M113" s="13">
        <f t="shared" si="40"/>
        <v>3.2</v>
      </c>
      <c r="N113" s="13">
        <f t="shared" si="41"/>
        <v>0</v>
      </c>
      <c r="O113" s="13">
        <f t="shared" si="42"/>
        <v>0</v>
      </c>
    </row>
    <row r="114" spans="1:15" ht="15" customHeight="1" x14ac:dyDescent="0.25">
      <c r="A114" s="41"/>
      <c r="B114" s="27"/>
      <c r="C114" s="98" t="s">
        <v>22</v>
      </c>
      <c r="D114" s="17">
        <f>E114+G114</f>
        <v>8.6</v>
      </c>
      <c r="E114" s="17">
        <v>8.6</v>
      </c>
      <c r="F114" s="17"/>
      <c r="G114" s="17"/>
      <c r="H114" s="10">
        <f t="shared" si="46"/>
        <v>0</v>
      </c>
      <c r="I114" s="11"/>
      <c r="J114" s="11"/>
      <c r="K114" s="217"/>
      <c r="L114" s="13">
        <f t="shared" si="39"/>
        <v>8.6</v>
      </c>
      <c r="M114" s="13">
        <f t="shared" si="40"/>
        <v>8.6</v>
      </c>
      <c r="N114" s="13">
        <f t="shared" si="41"/>
        <v>0</v>
      </c>
      <c r="O114" s="13">
        <f t="shared" si="42"/>
        <v>0</v>
      </c>
    </row>
    <row r="115" spans="1:15" ht="15" customHeight="1" x14ac:dyDescent="0.25">
      <c r="A115" s="33" t="s">
        <v>93</v>
      </c>
      <c r="B115" s="36" t="s">
        <v>61</v>
      </c>
      <c r="C115" s="98"/>
      <c r="D115" s="17">
        <f>SUM(D116:D118)</f>
        <v>36.6</v>
      </c>
      <c r="E115" s="17">
        <f>SUM(E116:E118)</f>
        <v>18.5</v>
      </c>
      <c r="F115" s="17">
        <f t="shared" ref="F115:O115" si="49">SUM(F116:F118)</f>
        <v>0</v>
      </c>
      <c r="G115" s="17">
        <f t="shared" si="49"/>
        <v>18.100000000000001</v>
      </c>
      <c r="H115" s="11">
        <f t="shared" si="49"/>
        <v>2.2000000000000002</v>
      </c>
      <c r="I115" s="11">
        <f t="shared" si="49"/>
        <v>1.1000000000000001</v>
      </c>
      <c r="J115" s="11">
        <f t="shared" si="49"/>
        <v>0</v>
      </c>
      <c r="K115" s="217">
        <f t="shared" si="49"/>
        <v>1.1000000000000001</v>
      </c>
      <c r="L115" s="13">
        <f t="shared" si="49"/>
        <v>38.799999999999997</v>
      </c>
      <c r="M115" s="13">
        <f t="shared" si="49"/>
        <v>19.600000000000001</v>
      </c>
      <c r="N115" s="13">
        <f t="shared" si="49"/>
        <v>0</v>
      </c>
      <c r="O115" s="13">
        <f t="shared" si="49"/>
        <v>19.200000000000003</v>
      </c>
    </row>
    <row r="116" spans="1:15" ht="15" customHeight="1" x14ac:dyDescent="0.25">
      <c r="A116" s="41"/>
      <c r="B116" s="263"/>
      <c r="C116" s="98" t="s">
        <v>25</v>
      </c>
      <c r="D116" s="17">
        <f>E116+G116</f>
        <v>8.1</v>
      </c>
      <c r="E116" s="17">
        <v>8.1</v>
      </c>
      <c r="F116" s="17"/>
      <c r="G116" s="17"/>
      <c r="H116" s="10">
        <f>I116+K116</f>
        <v>0</v>
      </c>
      <c r="I116" s="11"/>
      <c r="J116" s="11"/>
      <c r="K116" s="217"/>
      <c r="L116" s="13">
        <f t="shared" si="39"/>
        <v>8.1</v>
      </c>
      <c r="M116" s="13">
        <f t="shared" si="40"/>
        <v>8.1</v>
      </c>
      <c r="N116" s="13">
        <f t="shared" si="41"/>
        <v>0</v>
      </c>
      <c r="O116" s="13">
        <f t="shared" si="42"/>
        <v>0</v>
      </c>
    </row>
    <row r="117" spans="1:15" ht="15" customHeight="1" x14ac:dyDescent="0.25">
      <c r="A117" s="41"/>
      <c r="B117" s="27"/>
      <c r="C117" s="98" t="s">
        <v>31</v>
      </c>
      <c r="D117" s="17">
        <f>E117+G117</f>
        <v>2.2000000000000002</v>
      </c>
      <c r="E117" s="17">
        <v>2.2000000000000002</v>
      </c>
      <c r="F117" s="17"/>
      <c r="G117" s="17"/>
      <c r="H117" s="10">
        <f t="shared" si="46"/>
        <v>0</v>
      </c>
      <c r="I117" s="11"/>
      <c r="J117" s="11"/>
      <c r="K117" s="217"/>
      <c r="L117" s="13">
        <f t="shared" si="39"/>
        <v>2.2000000000000002</v>
      </c>
      <c r="M117" s="13">
        <f t="shared" si="40"/>
        <v>2.2000000000000002</v>
      </c>
      <c r="N117" s="13">
        <f t="shared" si="41"/>
        <v>0</v>
      </c>
      <c r="O117" s="13">
        <f t="shared" si="42"/>
        <v>0</v>
      </c>
    </row>
    <row r="118" spans="1:15" ht="15" customHeight="1" x14ac:dyDescent="0.25">
      <c r="A118" s="41"/>
      <c r="B118" s="27"/>
      <c r="C118" s="98" t="s">
        <v>22</v>
      </c>
      <c r="D118" s="17">
        <f>E118+G118</f>
        <v>26.3</v>
      </c>
      <c r="E118" s="17">
        <v>8.1999999999999993</v>
      </c>
      <c r="F118" s="17"/>
      <c r="G118" s="17">
        <v>18.100000000000001</v>
      </c>
      <c r="H118" s="10">
        <f t="shared" si="46"/>
        <v>2.2000000000000002</v>
      </c>
      <c r="I118" s="11">
        <v>1.1000000000000001</v>
      </c>
      <c r="J118" s="11"/>
      <c r="K118" s="217">
        <v>1.1000000000000001</v>
      </c>
      <c r="L118" s="13">
        <f t="shared" si="39"/>
        <v>28.5</v>
      </c>
      <c r="M118" s="13">
        <f t="shared" si="40"/>
        <v>9.2999999999999989</v>
      </c>
      <c r="N118" s="13">
        <f t="shared" si="41"/>
        <v>0</v>
      </c>
      <c r="O118" s="13">
        <f t="shared" si="42"/>
        <v>19.200000000000003</v>
      </c>
    </row>
    <row r="119" spans="1:15" ht="15" customHeight="1" x14ac:dyDescent="0.25">
      <c r="A119" s="33" t="s">
        <v>94</v>
      </c>
      <c r="B119" s="36" t="s">
        <v>62</v>
      </c>
      <c r="C119" s="98"/>
      <c r="D119" s="17">
        <f>SUM(D120:D122)</f>
        <v>14</v>
      </c>
      <c r="E119" s="17">
        <f>SUM(E120:E122)</f>
        <v>14</v>
      </c>
      <c r="F119" s="17">
        <f t="shared" ref="F119:O119" si="50">SUM(F120:F122)</f>
        <v>0</v>
      </c>
      <c r="G119" s="17">
        <f t="shared" si="50"/>
        <v>0</v>
      </c>
      <c r="H119" s="11">
        <f t="shared" si="50"/>
        <v>0</v>
      </c>
      <c r="I119" s="11">
        <f t="shared" si="50"/>
        <v>0</v>
      </c>
      <c r="J119" s="11">
        <f t="shared" si="50"/>
        <v>0</v>
      </c>
      <c r="K119" s="217">
        <f t="shared" si="50"/>
        <v>0</v>
      </c>
      <c r="L119" s="13">
        <f t="shared" si="50"/>
        <v>14</v>
      </c>
      <c r="M119" s="13">
        <f t="shared" si="50"/>
        <v>14</v>
      </c>
      <c r="N119" s="13">
        <f t="shared" si="50"/>
        <v>0</v>
      </c>
      <c r="O119" s="13">
        <f t="shared" si="50"/>
        <v>0</v>
      </c>
    </row>
    <row r="120" spans="1:15" ht="15" customHeight="1" x14ac:dyDescent="0.25">
      <c r="A120" s="41"/>
      <c r="B120" s="263"/>
      <c r="C120" s="98" t="s">
        <v>25</v>
      </c>
      <c r="D120" s="17">
        <f>E120+G120</f>
        <v>5.6</v>
      </c>
      <c r="E120" s="17">
        <v>5.6</v>
      </c>
      <c r="F120" s="17"/>
      <c r="G120" s="17"/>
      <c r="H120" s="10">
        <f t="shared" si="46"/>
        <v>0</v>
      </c>
      <c r="I120" s="11"/>
      <c r="J120" s="11"/>
      <c r="K120" s="217"/>
      <c r="L120" s="13">
        <f t="shared" si="39"/>
        <v>5.6</v>
      </c>
      <c r="M120" s="13">
        <f t="shared" si="40"/>
        <v>5.6</v>
      </c>
      <c r="N120" s="13">
        <f t="shared" si="41"/>
        <v>0</v>
      </c>
      <c r="O120" s="13">
        <f t="shared" si="42"/>
        <v>0</v>
      </c>
    </row>
    <row r="121" spans="1:15" ht="15" customHeight="1" x14ac:dyDescent="0.25">
      <c r="A121" s="41"/>
      <c r="B121" s="27"/>
      <c r="C121" s="98" t="s">
        <v>31</v>
      </c>
      <c r="D121" s="17">
        <f>E121+G121</f>
        <v>1.9</v>
      </c>
      <c r="E121" s="17">
        <v>1.9</v>
      </c>
      <c r="F121" s="17"/>
      <c r="G121" s="17"/>
      <c r="H121" s="10">
        <f t="shared" si="46"/>
        <v>0</v>
      </c>
      <c r="I121" s="11"/>
      <c r="J121" s="11"/>
      <c r="K121" s="217"/>
      <c r="L121" s="13">
        <f t="shared" si="39"/>
        <v>1.9</v>
      </c>
      <c r="M121" s="13">
        <f t="shared" si="40"/>
        <v>1.9</v>
      </c>
      <c r="N121" s="13">
        <f t="shared" si="41"/>
        <v>0</v>
      </c>
      <c r="O121" s="13">
        <f t="shared" si="42"/>
        <v>0</v>
      </c>
    </row>
    <row r="122" spans="1:15" ht="15" customHeight="1" x14ac:dyDescent="0.25">
      <c r="A122" s="41"/>
      <c r="B122" s="27"/>
      <c r="C122" s="98" t="s">
        <v>22</v>
      </c>
      <c r="D122" s="17">
        <f>E122+G122</f>
        <v>6.5</v>
      </c>
      <c r="E122" s="17">
        <v>6.5</v>
      </c>
      <c r="F122" s="17"/>
      <c r="G122" s="17"/>
      <c r="H122" s="10">
        <f t="shared" si="46"/>
        <v>0</v>
      </c>
      <c r="I122" s="11"/>
      <c r="J122" s="11"/>
      <c r="K122" s="217"/>
      <c r="L122" s="13">
        <f t="shared" si="39"/>
        <v>6.5</v>
      </c>
      <c r="M122" s="13">
        <f t="shared" si="40"/>
        <v>6.5</v>
      </c>
      <c r="N122" s="13">
        <f t="shared" si="41"/>
        <v>0</v>
      </c>
      <c r="O122" s="13">
        <f t="shared" si="42"/>
        <v>0</v>
      </c>
    </row>
    <row r="123" spans="1:15" ht="15" customHeight="1" x14ac:dyDescent="0.25">
      <c r="A123" s="33" t="s">
        <v>95</v>
      </c>
      <c r="B123" s="36" t="s">
        <v>14</v>
      </c>
      <c r="C123" s="98"/>
      <c r="D123" s="17">
        <f>SUM(D124:D126)</f>
        <v>26.299999999999997</v>
      </c>
      <c r="E123" s="17">
        <f>SUM(E124:E126)</f>
        <v>25.599999999999998</v>
      </c>
      <c r="F123" s="17">
        <f t="shared" ref="F123:O123" si="51">SUM(F124:F126)</f>
        <v>0</v>
      </c>
      <c r="G123" s="17">
        <f t="shared" si="51"/>
        <v>0.7</v>
      </c>
      <c r="H123" s="11">
        <f t="shared" si="51"/>
        <v>0</v>
      </c>
      <c r="I123" s="11">
        <f t="shared" si="51"/>
        <v>0</v>
      </c>
      <c r="J123" s="11">
        <f t="shared" si="51"/>
        <v>0</v>
      </c>
      <c r="K123" s="217">
        <f t="shared" si="51"/>
        <v>0</v>
      </c>
      <c r="L123" s="13">
        <f t="shared" si="51"/>
        <v>26.299999999999997</v>
      </c>
      <c r="M123" s="13">
        <f t="shared" si="51"/>
        <v>25.599999999999998</v>
      </c>
      <c r="N123" s="13">
        <f t="shared" si="51"/>
        <v>0</v>
      </c>
      <c r="O123" s="13">
        <f t="shared" si="51"/>
        <v>0.7</v>
      </c>
    </row>
    <row r="124" spans="1:15" ht="15" customHeight="1" x14ac:dyDescent="0.25">
      <c r="A124" s="41"/>
      <c r="B124" s="263"/>
      <c r="C124" s="98" t="s">
        <v>25</v>
      </c>
      <c r="D124" s="17">
        <f>E124+G124</f>
        <v>10.7</v>
      </c>
      <c r="E124" s="17">
        <v>10.7</v>
      </c>
      <c r="F124" s="17"/>
      <c r="G124" s="17"/>
      <c r="H124" s="10">
        <f t="shared" si="46"/>
        <v>0</v>
      </c>
      <c r="I124" s="11"/>
      <c r="J124" s="11"/>
      <c r="K124" s="217"/>
      <c r="L124" s="13">
        <f t="shared" si="39"/>
        <v>10.7</v>
      </c>
      <c r="M124" s="13">
        <f t="shared" si="40"/>
        <v>10.7</v>
      </c>
      <c r="N124" s="13">
        <f t="shared" si="41"/>
        <v>0</v>
      </c>
      <c r="O124" s="13">
        <f t="shared" si="42"/>
        <v>0</v>
      </c>
    </row>
    <row r="125" spans="1:15" ht="15" customHeight="1" x14ac:dyDescent="0.25">
      <c r="A125" s="41"/>
      <c r="B125" s="27"/>
      <c r="C125" s="98" t="s">
        <v>31</v>
      </c>
      <c r="D125" s="17">
        <f>E125+G125</f>
        <v>1.7</v>
      </c>
      <c r="E125" s="17">
        <v>1.7</v>
      </c>
      <c r="F125" s="17"/>
      <c r="G125" s="17"/>
      <c r="H125" s="10">
        <f t="shared" si="46"/>
        <v>0</v>
      </c>
      <c r="I125" s="11"/>
      <c r="J125" s="11"/>
      <c r="K125" s="217"/>
      <c r="L125" s="13">
        <f t="shared" si="39"/>
        <v>1.7</v>
      </c>
      <c r="M125" s="13">
        <f t="shared" si="40"/>
        <v>1.7</v>
      </c>
      <c r="N125" s="13">
        <f t="shared" si="41"/>
        <v>0</v>
      </c>
      <c r="O125" s="13">
        <f t="shared" si="42"/>
        <v>0</v>
      </c>
    </row>
    <row r="126" spans="1:15" ht="15" customHeight="1" x14ac:dyDescent="0.25">
      <c r="A126" s="41"/>
      <c r="B126" s="27"/>
      <c r="C126" s="98" t="s">
        <v>22</v>
      </c>
      <c r="D126" s="17">
        <f>E126+G126</f>
        <v>13.899999999999999</v>
      </c>
      <c r="E126" s="17">
        <v>13.2</v>
      </c>
      <c r="F126" s="17"/>
      <c r="G126" s="17">
        <v>0.7</v>
      </c>
      <c r="H126" s="10">
        <f t="shared" si="46"/>
        <v>0</v>
      </c>
      <c r="I126" s="11"/>
      <c r="J126" s="11"/>
      <c r="K126" s="217"/>
      <c r="L126" s="13">
        <f t="shared" si="39"/>
        <v>13.899999999999999</v>
      </c>
      <c r="M126" s="13">
        <f t="shared" si="40"/>
        <v>13.2</v>
      </c>
      <c r="N126" s="13">
        <f t="shared" si="41"/>
        <v>0</v>
      </c>
      <c r="O126" s="13">
        <f t="shared" si="42"/>
        <v>0.7</v>
      </c>
    </row>
    <row r="127" spans="1:15" ht="15" customHeight="1" x14ac:dyDescent="0.25">
      <c r="A127" s="33" t="s">
        <v>96</v>
      </c>
      <c r="B127" s="36" t="s">
        <v>15</v>
      </c>
      <c r="C127" s="98"/>
      <c r="D127" s="17">
        <f t="shared" ref="D127:O127" si="52">SUM(D128:D130)</f>
        <v>19.5</v>
      </c>
      <c r="E127" s="17">
        <f t="shared" si="52"/>
        <v>19.5</v>
      </c>
      <c r="F127" s="17">
        <f t="shared" si="52"/>
        <v>0</v>
      </c>
      <c r="G127" s="17">
        <f t="shared" si="52"/>
        <v>0</v>
      </c>
      <c r="H127" s="11">
        <f t="shared" si="52"/>
        <v>0</v>
      </c>
      <c r="I127" s="11">
        <f t="shared" si="52"/>
        <v>0</v>
      </c>
      <c r="J127" s="11">
        <f t="shared" si="52"/>
        <v>0</v>
      </c>
      <c r="K127" s="217">
        <f t="shared" si="52"/>
        <v>0</v>
      </c>
      <c r="L127" s="13">
        <f t="shared" si="52"/>
        <v>19.5</v>
      </c>
      <c r="M127" s="13">
        <f t="shared" si="52"/>
        <v>19.5</v>
      </c>
      <c r="N127" s="13">
        <f t="shared" si="52"/>
        <v>0</v>
      </c>
      <c r="O127" s="13">
        <f t="shared" si="52"/>
        <v>0</v>
      </c>
    </row>
    <row r="128" spans="1:15" ht="15" customHeight="1" x14ac:dyDescent="0.25">
      <c r="A128" s="41"/>
      <c r="B128" s="263"/>
      <c r="C128" s="98" t="s">
        <v>25</v>
      </c>
      <c r="D128" s="17">
        <f>E128+G128</f>
        <v>8.9</v>
      </c>
      <c r="E128" s="17">
        <v>8.9</v>
      </c>
      <c r="F128" s="17"/>
      <c r="G128" s="17"/>
      <c r="H128" s="10">
        <f t="shared" si="46"/>
        <v>0</v>
      </c>
      <c r="I128" s="11"/>
      <c r="J128" s="11"/>
      <c r="K128" s="217"/>
      <c r="L128" s="13">
        <f t="shared" si="39"/>
        <v>8.9</v>
      </c>
      <c r="M128" s="13">
        <f t="shared" si="40"/>
        <v>8.9</v>
      </c>
      <c r="N128" s="13">
        <f t="shared" si="41"/>
        <v>0</v>
      </c>
      <c r="O128" s="13">
        <f t="shared" si="42"/>
        <v>0</v>
      </c>
    </row>
    <row r="129" spans="1:15" ht="15" customHeight="1" x14ac:dyDescent="0.25">
      <c r="A129" s="41"/>
      <c r="B129" s="27"/>
      <c r="C129" s="98" t="s">
        <v>31</v>
      </c>
      <c r="D129" s="17">
        <f>E129+G129</f>
        <v>1.3</v>
      </c>
      <c r="E129" s="17">
        <v>1.3</v>
      </c>
      <c r="F129" s="17"/>
      <c r="G129" s="17"/>
      <c r="H129" s="10">
        <f t="shared" si="46"/>
        <v>0</v>
      </c>
      <c r="I129" s="11"/>
      <c r="J129" s="11"/>
      <c r="K129" s="217"/>
      <c r="L129" s="13">
        <f t="shared" si="39"/>
        <v>1.3</v>
      </c>
      <c r="M129" s="13">
        <f t="shared" si="40"/>
        <v>1.3</v>
      </c>
      <c r="N129" s="13">
        <f t="shared" si="41"/>
        <v>0</v>
      </c>
      <c r="O129" s="13">
        <f t="shared" si="42"/>
        <v>0</v>
      </c>
    </row>
    <row r="130" spans="1:15" ht="15" customHeight="1" x14ac:dyDescent="0.25">
      <c r="A130" s="41"/>
      <c r="B130" s="27"/>
      <c r="C130" s="98" t="s">
        <v>22</v>
      </c>
      <c r="D130" s="17">
        <f>E130+G130</f>
        <v>9.3000000000000007</v>
      </c>
      <c r="E130" s="17">
        <v>9.3000000000000007</v>
      </c>
      <c r="F130" s="17"/>
      <c r="G130" s="17"/>
      <c r="H130" s="10">
        <f t="shared" si="46"/>
        <v>0</v>
      </c>
      <c r="I130" s="11"/>
      <c r="J130" s="11"/>
      <c r="K130" s="217"/>
      <c r="L130" s="13">
        <f t="shared" si="39"/>
        <v>9.3000000000000007</v>
      </c>
      <c r="M130" s="13">
        <f t="shared" si="40"/>
        <v>9.3000000000000007</v>
      </c>
      <c r="N130" s="13">
        <f t="shared" si="41"/>
        <v>0</v>
      </c>
      <c r="O130" s="13">
        <f t="shared" si="42"/>
        <v>0</v>
      </c>
    </row>
    <row r="131" spans="1:15" ht="15" customHeight="1" x14ac:dyDescent="0.25">
      <c r="A131" s="33" t="s">
        <v>97</v>
      </c>
      <c r="B131" s="265" t="s">
        <v>16</v>
      </c>
      <c r="C131" s="98"/>
      <c r="D131" s="17">
        <f>SUM(D132:D134)</f>
        <v>44.8</v>
      </c>
      <c r="E131" s="17">
        <f>SUM(E132:E134)</f>
        <v>44.8</v>
      </c>
      <c r="F131" s="17">
        <f>SUM(F132:F134)</f>
        <v>0</v>
      </c>
      <c r="G131" s="17">
        <f>SUM(G132:G134)</f>
        <v>0</v>
      </c>
      <c r="H131" s="11">
        <f t="shared" ref="H131:O131" si="53">SUM(H132:H134)</f>
        <v>-1</v>
      </c>
      <c r="I131" s="11">
        <f t="shared" si="53"/>
        <v>-1</v>
      </c>
      <c r="J131" s="11">
        <f t="shared" si="53"/>
        <v>0</v>
      </c>
      <c r="K131" s="217">
        <f t="shared" si="53"/>
        <v>0</v>
      </c>
      <c r="L131" s="13">
        <f t="shared" si="53"/>
        <v>43.800000000000004</v>
      </c>
      <c r="M131" s="13">
        <f t="shared" si="53"/>
        <v>43.800000000000004</v>
      </c>
      <c r="N131" s="13">
        <f t="shared" si="53"/>
        <v>0</v>
      </c>
      <c r="O131" s="13">
        <f t="shared" si="53"/>
        <v>0</v>
      </c>
    </row>
    <row r="132" spans="1:15" ht="15" customHeight="1" x14ac:dyDescent="0.25">
      <c r="A132" s="41"/>
      <c r="B132" s="263"/>
      <c r="C132" s="98" t="s">
        <v>25</v>
      </c>
      <c r="D132" s="17">
        <f>E132+G132</f>
        <v>16.2</v>
      </c>
      <c r="E132" s="17">
        <v>16.2</v>
      </c>
      <c r="F132" s="17"/>
      <c r="G132" s="17"/>
      <c r="H132" s="10">
        <f t="shared" si="46"/>
        <v>0</v>
      </c>
      <c r="I132" s="11"/>
      <c r="J132" s="11"/>
      <c r="K132" s="217"/>
      <c r="L132" s="13">
        <f t="shared" si="39"/>
        <v>16.2</v>
      </c>
      <c r="M132" s="13">
        <f t="shared" si="40"/>
        <v>16.2</v>
      </c>
      <c r="N132" s="13">
        <f t="shared" si="41"/>
        <v>0</v>
      </c>
      <c r="O132" s="13">
        <f t="shared" si="42"/>
        <v>0</v>
      </c>
    </row>
    <row r="133" spans="1:15" ht="15" customHeight="1" x14ac:dyDescent="0.25">
      <c r="A133" s="41"/>
      <c r="B133" s="266"/>
      <c r="C133" s="98" t="s">
        <v>31</v>
      </c>
      <c r="D133" s="17">
        <f>E133+G133</f>
        <v>5</v>
      </c>
      <c r="E133" s="17">
        <v>5</v>
      </c>
      <c r="F133" s="17"/>
      <c r="G133" s="17"/>
      <c r="H133" s="10">
        <f t="shared" si="46"/>
        <v>-0.6</v>
      </c>
      <c r="I133" s="11">
        <v>-0.6</v>
      </c>
      <c r="J133" s="11"/>
      <c r="K133" s="217"/>
      <c r="L133" s="13">
        <f t="shared" si="39"/>
        <v>4.4000000000000004</v>
      </c>
      <c r="M133" s="13">
        <f t="shared" si="40"/>
        <v>4.4000000000000004</v>
      </c>
      <c r="N133" s="13">
        <f t="shared" si="41"/>
        <v>0</v>
      </c>
      <c r="O133" s="13">
        <f t="shared" si="42"/>
        <v>0</v>
      </c>
    </row>
    <row r="134" spans="1:15" ht="15" customHeight="1" x14ac:dyDescent="0.25">
      <c r="A134" s="41"/>
      <c r="B134" s="266"/>
      <c r="C134" s="98" t="s">
        <v>22</v>
      </c>
      <c r="D134" s="17">
        <f>E134+G134</f>
        <v>23.6</v>
      </c>
      <c r="E134" s="17">
        <v>23.6</v>
      </c>
      <c r="F134" s="17"/>
      <c r="G134" s="17"/>
      <c r="H134" s="10">
        <f t="shared" si="46"/>
        <v>-0.4</v>
      </c>
      <c r="I134" s="11">
        <v>-0.4</v>
      </c>
      <c r="J134" s="11"/>
      <c r="K134" s="217"/>
      <c r="L134" s="13">
        <f t="shared" si="39"/>
        <v>23.200000000000003</v>
      </c>
      <c r="M134" s="13">
        <f t="shared" si="40"/>
        <v>23.200000000000003</v>
      </c>
      <c r="N134" s="13">
        <f t="shared" si="41"/>
        <v>0</v>
      </c>
      <c r="O134" s="13">
        <f t="shared" si="42"/>
        <v>0</v>
      </c>
    </row>
    <row r="135" spans="1:15" ht="15" customHeight="1" x14ac:dyDescent="0.25">
      <c r="A135" s="33" t="s">
        <v>98</v>
      </c>
      <c r="B135" s="36" t="s">
        <v>17</v>
      </c>
      <c r="C135" s="98"/>
      <c r="D135" s="17">
        <f>SUM(D136:D138)</f>
        <v>31.3</v>
      </c>
      <c r="E135" s="17">
        <f>SUM(E136:E138)</f>
        <v>21.299999999999997</v>
      </c>
      <c r="F135" s="17">
        <f>SUM(F136:F138)</f>
        <v>0</v>
      </c>
      <c r="G135" s="17">
        <f>SUM(G136:G138)</f>
        <v>10</v>
      </c>
      <c r="H135" s="11">
        <f t="shared" ref="H135:O135" si="54">SUM(H136:H138)</f>
        <v>0</v>
      </c>
      <c r="I135" s="11">
        <f t="shared" si="54"/>
        <v>0</v>
      </c>
      <c r="J135" s="11">
        <f t="shared" si="54"/>
        <v>0</v>
      </c>
      <c r="K135" s="217">
        <f t="shared" si="54"/>
        <v>0</v>
      </c>
      <c r="L135" s="13">
        <f t="shared" si="54"/>
        <v>31.299999999999997</v>
      </c>
      <c r="M135" s="13">
        <f t="shared" si="54"/>
        <v>21.299999999999997</v>
      </c>
      <c r="N135" s="13">
        <f t="shared" si="54"/>
        <v>0</v>
      </c>
      <c r="O135" s="13">
        <f t="shared" si="54"/>
        <v>10</v>
      </c>
    </row>
    <row r="136" spans="1:15" ht="15" customHeight="1" x14ac:dyDescent="0.25">
      <c r="A136" s="41"/>
      <c r="B136" s="263"/>
      <c r="C136" s="98" t="s">
        <v>25</v>
      </c>
      <c r="D136" s="17">
        <f>E136+G136</f>
        <v>11.2</v>
      </c>
      <c r="E136" s="17">
        <v>11.2</v>
      </c>
      <c r="F136" s="17"/>
      <c r="G136" s="17"/>
      <c r="H136" s="10">
        <f t="shared" si="46"/>
        <v>0</v>
      </c>
      <c r="I136" s="11"/>
      <c r="J136" s="11"/>
      <c r="K136" s="217"/>
      <c r="L136" s="13">
        <f t="shared" si="39"/>
        <v>11.2</v>
      </c>
      <c r="M136" s="13">
        <f t="shared" si="40"/>
        <v>11.2</v>
      </c>
      <c r="N136" s="13">
        <f t="shared" si="41"/>
        <v>0</v>
      </c>
      <c r="O136" s="13">
        <f t="shared" si="42"/>
        <v>0</v>
      </c>
    </row>
    <row r="137" spans="1:15" ht="15" customHeight="1" x14ac:dyDescent="0.25">
      <c r="A137" s="41"/>
      <c r="B137" s="27"/>
      <c r="C137" s="98" t="s">
        <v>31</v>
      </c>
      <c r="D137" s="17">
        <f>E137+G137</f>
        <v>1.5</v>
      </c>
      <c r="E137" s="17">
        <v>1.5</v>
      </c>
      <c r="F137" s="17"/>
      <c r="G137" s="17"/>
      <c r="H137" s="10">
        <f t="shared" si="46"/>
        <v>0.1</v>
      </c>
      <c r="I137" s="11">
        <v>0.1</v>
      </c>
      <c r="J137" s="11"/>
      <c r="K137" s="217"/>
      <c r="L137" s="13">
        <f t="shared" si="39"/>
        <v>1.6</v>
      </c>
      <c r="M137" s="13">
        <f t="shared" si="40"/>
        <v>1.6</v>
      </c>
      <c r="N137" s="13">
        <f t="shared" si="41"/>
        <v>0</v>
      </c>
      <c r="O137" s="13">
        <f t="shared" si="42"/>
        <v>0</v>
      </c>
    </row>
    <row r="138" spans="1:15" ht="15" customHeight="1" x14ac:dyDescent="0.25">
      <c r="A138" s="41"/>
      <c r="B138" s="27"/>
      <c r="C138" s="98" t="s">
        <v>22</v>
      </c>
      <c r="D138" s="17">
        <f>E138+G138</f>
        <v>18.600000000000001</v>
      </c>
      <c r="E138" s="17">
        <v>8.6</v>
      </c>
      <c r="F138" s="17"/>
      <c r="G138" s="17">
        <v>10</v>
      </c>
      <c r="H138" s="10">
        <f t="shared" si="46"/>
        <v>-0.1</v>
      </c>
      <c r="I138" s="11">
        <v>-0.1</v>
      </c>
      <c r="J138" s="11"/>
      <c r="K138" s="217"/>
      <c r="L138" s="13">
        <f t="shared" si="39"/>
        <v>18.5</v>
      </c>
      <c r="M138" s="13">
        <f t="shared" si="40"/>
        <v>8.5</v>
      </c>
      <c r="N138" s="13">
        <f t="shared" si="41"/>
        <v>0</v>
      </c>
      <c r="O138" s="13">
        <f t="shared" si="42"/>
        <v>10</v>
      </c>
    </row>
    <row r="139" spans="1:15" ht="15" customHeight="1" x14ac:dyDescent="0.25">
      <c r="A139" s="33" t="s">
        <v>99</v>
      </c>
      <c r="B139" s="36" t="s">
        <v>18</v>
      </c>
      <c r="C139" s="98"/>
      <c r="D139" s="17">
        <f>SUM(D140:D142)</f>
        <v>11.7</v>
      </c>
      <c r="E139" s="17">
        <f>SUM(E140:E142)</f>
        <v>11.7</v>
      </c>
      <c r="F139" s="17">
        <f>SUM(F140:F142)</f>
        <v>0</v>
      </c>
      <c r="G139" s="17">
        <f>SUM(G140:G142)</f>
        <v>0</v>
      </c>
      <c r="H139" s="11">
        <f t="shared" ref="H139:O139" si="55">SUM(H140:H142)</f>
        <v>0</v>
      </c>
      <c r="I139" s="11">
        <f t="shared" si="55"/>
        <v>0</v>
      </c>
      <c r="J139" s="11">
        <f t="shared" si="55"/>
        <v>0</v>
      </c>
      <c r="K139" s="217">
        <f t="shared" si="55"/>
        <v>0</v>
      </c>
      <c r="L139" s="13">
        <f t="shared" si="55"/>
        <v>11.7</v>
      </c>
      <c r="M139" s="13">
        <f t="shared" si="55"/>
        <v>11.7</v>
      </c>
      <c r="N139" s="13">
        <f t="shared" si="55"/>
        <v>0</v>
      </c>
      <c r="O139" s="13">
        <f t="shared" si="55"/>
        <v>0</v>
      </c>
    </row>
    <row r="140" spans="1:15" ht="15" customHeight="1" x14ac:dyDescent="0.25">
      <c r="A140" s="41"/>
      <c r="B140" s="263"/>
      <c r="C140" s="98" t="s">
        <v>25</v>
      </c>
      <c r="D140" s="17">
        <f>E140+G140</f>
        <v>5</v>
      </c>
      <c r="E140" s="17">
        <v>5</v>
      </c>
      <c r="F140" s="17"/>
      <c r="G140" s="17"/>
      <c r="H140" s="10">
        <f t="shared" si="46"/>
        <v>0</v>
      </c>
      <c r="I140" s="11"/>
      <c r="J140" s="11"/>
      <c r="K140" s="217"/>
      <c r="L140" s="13">
        <f t="shared" si="39"/>
        <v>5</v>
      </c>
      <c r="M140" s="13">
        <f t="shared" si="40"/>
        <v>5</v>
      </c>
      <c r="N140" s="13">
        <f t="shared" si="41"/>
        <v>0</v>
      </c>
      <c r="O140" s="13">
        <f t="shared" si="42"/>
        <v>0</v>
      </c>
    </row>
    <row r="141" spans="1:15" ht="15" customHeight="1" x14ac:dyDescent="0.25">
      <c r="A141" s="41"/>
      <c r="B141" s="27"/>
      <c r="C141" s="98" t="s">
        <v>31</v>
      </c>
      <c r="D141" s="17">
        <f>E141+G141</f>
        <v>1.8</v>
      </c>
      <c r="E141" s="17">
        <v>1.8</v>
      </c>
      <c r="F141" s="17"/>
      <c r="G141" s="17"/>
      <c r="H141" s="10">
        <f t="shared" si="46"/>
        <v>0</v>
      </c>
      <c r="I141" s="11"/>
      <c r="J141" s="11"/>
      <c r="K141" s="217"/>
      <c r="L141" s="13">
        <f t="shared" si="39"/>
        <v>1.8</v>
      </c>
      <c r="M141" s="13">
        <f t="shared" si="40"/>
        <v>1.8</v>
      </c>
      <c r="N141" s="13">
        <f t="shared" si="41"/>
        <v>0</v>
      </c>
      <c r="O141" s="13">
        <f t="shared" si="42"/>
        <v>0</v>
      </c>
    </row>
    <row r="142" spans="1:15" ht="15" customHeight="1" x14ac:dyDescent="0.25">
      <c r="A142" s="41"/>
      <c r="B142" s="27"/>
      <c r="C142" s="98" t="s">
        <v>22</v>
      </c>
      <c r="D142" s="17">
        <f>E142+G142</f>
        <v>4.9000000000000004</v>
      </c>
      <c r="E142" s="17">
        <v>4.9000000000000004</v>
      </c>
      <c r="F142" s="17"/>
      <c r="G142" s="17"/>
      <c r="H142" s="10">
        <f t="shared" si="46"/>
        <v>0</v>
      </c>
      <c r="I142" s="11"/>
      <c r="J142" s="11"/>
      <c r="K142" s="217"/>
      <c r="L142" s="13">
        <f t="shared" si="39"/>
        <v>4.9000000000000004</v>
      </c>
      <c r="M142" s="13">
        <f t="shared" si="40"/>
        <v>4.9000000000000004</v>
      </c>
      <c r="N142" s="13">
        <f t="shared" si="41"/>
        <v>0</v>
      </c>
      <c r="O142" s="13">
        <f t="shared" si="42"/>
        <v>0</v>
      </c>
    </row>
    <row r="143" spans="1:15" ht="15" customHeight="1" x14ac:dyDescent="0.25">
      <c r="A143" s="33" t="s">
        <v>100</v>
      </c>
      <c r="B143" s="30" t="s">
        <v>19</v>
      </c>
      <c r="C143" s="83"/>
      <c r="D143" s="17">
        <f>SUM(D144:D146)</f>
        <v>567.1</v>
      </c>
      <c r="E143" s="17">
        <f t="shared" ref="E143:O143" si="56">SUM(E144:E146)</f>
        <v>561</v>
      </c>
      <c r="F143" s="17">
        <f t="shared" si="56"/>
        <v>0</v>
      </c>
      <c r="G143" s="17">
        <f t="shared" si="56"/>
        <v>6.1</v>
      </c>
      <c r="H143" s="10">
        <f t="shared" si="56"/>
        <v>0</v>
      </c>
      <c r="I143" s="10">
        <f t="shared" si="56"/>
        <v>0.3</v>
      </c>
      <c r="J143" s="11"/>
      <c r="K143" s="217">
        <f t="shared" si="56"/>
        <v>-0.3</v>
      </c>
      <c r="L143" s="13">
        <f t="shared" si="56"/>
        <v>567.1</v>
      </c>
      <c r="M143" s="13">
        <f t="shared" si="56"/>
        <v>561.29999999999995</v>
      </c>
      <c r="N143" s="13">
        <f t="shared" si="56"/>
        <v>0</v>
      </c>
      <c r="O143" s="13">
        <f t="shared" si="56"/>
        <v>5.8</v>
      </c>
    </row>
    <row r="144" spans="1:15" ht="15" customHeight="1" x14ac:dyDescent="0.25">
      <c r="A144" s="41"/>
      <c r="B144" s="81"/>
      <c r="C144" s="98" t="s">
        <v>25</v>
      </c>
      <c r="D144" s="17">
        <f>E144+G144</f>
        <v>2.2999999999999998</v>
      </c>
      <c r="E144" s="17">
        <v>2.2999999999999998</v>
      </c>
      <c r="F144" s="17"/>
      <c r="G144" s="17"/>
      <c r="H144" s="10">
        <f>I144+K144</f>
        <v>0</v>
      </c>
      <c r="I144" s="11"/>
      <c r="J144" s="11"/>
      <c r="K144" s="217"/>
      <c r="L144" s="13">
        <f>M144+O144</f>
        <v>2.2999999999999998</v>
      </c>
      <c r="M144" s="13">
        <f>E144+I144</f>
        <v>2.2999999999999998</v>
      </c>
      <c r="N144" s="13">
        <f>F144+J144</f>
        <v>0</v>
      </c>
      <c r="O144" s="13">
        <f>G144+K144</f>
        <v>0</v>
      </c>
    </row>
    <row r="145" spans="1:15" ht="15" customHeight="1" x14ac:dyDescent="0.25">
      <c r="A145" s="41"/>
      <c r="B145" s="81"/>
      <c r="C145" s="83" t="s">
        <v>31</v>
      </c>
      <c r="D145" s="17">
        <f>E145+G145</f>
        <v>148.19999999999999</v>
      </c>
      <c r="E145" s="17">
        <v>148.19999999999999</v>
      </c>
      <c r="F145" s="17"/>
      <c r="G145" s="17"/>
      <c r="H145" s="10">
        <f t="shared" si="46"/>
        <v>0</v>
      </c>
      <c r="I145" s="11"/>
      <c r="J145" s="11"/>
      <c r="K145" s="217"/>
      <c r="L145" s="13">
        <f t="shared" si="39"/>
        <v>148.19999999999999</v>
      </c>
      <c r="M145" s="13">
        <f t="shared" si="40"/>
        <v>148.19999999999999</v>
      </c>
      <c r="N145" s="13">
        <f t="shared" si="41"/>
        <v>0</v>
      </c>
      <c r="O145" s="13">
        <f t="shared" si="42"/>
        <v>0</v>
      </c>
    </row>
    <row r="146" spans="1:15" ht="15" customHeight="1" x14ac:dyDescent="0.25">
      <c r="A146" s="41"/>
      <c r="B146" s="81"/>
      <c r="C146" s="83" t="s">
        <v>22</v>
      </c>
      <c r="D146" s="17">
        <f>E146+G146</f>
        <v>416.6</v>
      </c>
      <c r="E146" s="17">
        <v>410.5</v>
      </c>
      <c r="F146" s="17"/>
      <c r="G146" s="17">
        <v>6.1</v>
      </c>
      <c r="H146" s="10">
        <f t="shared" si="46"/>
        <v>0</v>
      </c>
      <c r="I146" s="11">
        <v>0.3</v>
      </c>
      <c r="J146" s="11"/>
      <c r="K146" s="217">
        <v>-0.3</v>
      </c>
      <c r="L146" s="13">
        <f t="shared" si="39"/>
        <v>416.6</v>
      </c>
      <c r="M146" s="13">
        <f t="shared" si="40"/>
        <v>410.8</v>
      </c>
      <c r="N146" s="13">
        <f t="shared" si="41"/>
        <v>0</v>
      </c>
      <c r="O146" s="13">
        <f t="shared" si="42"/>
        <v>5.8</v>
      </c>
    </row>
    <row r="147" spans="1:15" ht="15.95" customHeight="1" x14ac:dyDescent="0.25">
      <c r="A147" s="55" t="s">
        <v>101</v>
      </c>
      <c r="B147" s="45" t="s">
        <v>176</v>
      </c>
      <c r="C147" s="26"/>
      <c r="D147" s="24">
        <f t="shared" ref="D147:O147" si="57">D95+D103+D107+D111+D115+D119+D123+D127+D131+D135+D139+D143</f>
        <v>2621.3999999999996</v>
      </c>
      <c r="E147" s="24">
        <f t="shared" si="57"/>
        <v>2395.1</v>
      </c>
      <c r="F147" s="24">
        <f t="shared" si="57"/>
        <v>0</v>
      </c>
      <c r="G147" s="24">
        <f t="shared" si="57"/>
        <v>226.29999999999998</v>
      </c>
      <c r="H147" s="25">
        <f t="shared" si="57"/>
        <v>1.2000000000000002</v>
      </c>
      <c r="I147" s="25">
        <f t="shared" si="57"/>
        <v>0.40000000000000008</v>
      </c>
      <c r="J147" s="25">
        <f t="shared" si="57"/>
        <v>0</v>
      </c>
      <c r="K147" s="282">
        <f t="shared" si="57"/>
        <v>0.8</v>
      </c>
      <c r="L147" s="22">
        <f t="shared" si="57"/>
        <v>2622.6</v>
      </c>
      <c r="M147" s="22">
        <f t="shared" si="57"/>
        <v>2395.4999999999995</v>
      </c>
      <c r="N147" s="22">
        <f t="shared" si="57"/>
        <v>0</v>
      </c>
      <c r="O147" s="22">
        <f t="shared" si="57"/>
        <v>227.10000000000002</v>
      </c>
    </row>
    <row r="148" spans="1:15" ht="27.95" customHeight="1" x14ac:dyDescent="0.25">
      <c r="A148" s="221"/>
      <c r="B148" s="283" t="s">
        <v>170</v>
      </c>
      <c r="C148" s="79"/>
      <c r="D148" s="284">
        <f t="shared" ref="D148:O148" si="58">D100</f>
        <v>1013.7</v>
      </c>
      <c r="E148" s="284">
        <f t="shared" si="58"/>
        <v>1013.7</v>
      </c>
      <c r="F148" s="284">
        <f t="shared" si="58"/>
        <v>0</v>
      </c>
      <c r="G148" s="284">
        <f t="shared" si="58"/>
        <v>0</v>
      </c>
      <c r="H148" s="285">
        <f t="shared" si="58"/>
        <v>0</v>
      </c>
      <c r="I148" s="285">
        <f t="shared" si="58"/>
        <v>0</v>
      </c>
      <c r="J148" s="285">
        <f t="shared" si="58"/>
        <v>0</v>
      </c>
      <c r="K148" s="286">
        <f t="shared" si="58"/>
        <v>0</v>
      </c>
      <c r="L148" s="102">
        <f t="shared" si="58"/>
        <v>1013.7</v>
      </c>
      <c r="M148" s="102">
        <f t="shared" si="58"/>
        <v>1013.7</v>
      </c>
      <c r="N148" s="102">
        <f t="shared" si="58"/>
        <v>0</v>
      </c>
      <c r="O148" s="102">
        <f t="shared" si="58"/>
        <v>0</v>
      </c>
    </row>
    <row r="149" spans="1:15" ht="15.95" customHeight="1" x14ac:dyDescent="0.25">
      <c r="A149" s="163" t="s">
        <v>102</v>
      </c>
      <c r="B149" s="535" t="s">
        <v>63</v>
      </c>
      <c r="C149" s="535"/>
      <c r="D149" s="535"/>
      <c r="E149" s="535"/>
      <c r="F149" s="535"/>
      <c r="G149" s="535"/>
      <c r="H149" s="535"/>
      <c r="I149" s="535"/>
      <c r="J149" s="535"/>
      <c r="K149" s="535"/>
      <c r="L149" s="535"/>
      <c r="M149" s="535"/>
      <c r="N149" s="535"/>
      <c r="O149" s="535"/>
    </row>
    <row r="150" spans="1:15" ht="15" customHeight="1" x14ac:dyDescent="0.25">
      <c r="A150" s="6" t="s">
        <v>103</v>
      </c>
      <c r="B150" s="27" t="s">
        <v>20</v>
      </c>
      <c r="C150" s="8" t="s">
        <v>32</v>
      </c>
      <c r="D150" s="17">
        <f>E150+G150</f>
        <v>19.5</v>
      </c>
      <c r="E150" s="17">
        <v>10.1</v>
      </c>
      <c r="F150" s="17"/>
      <c r="G150" s="17">
        <v>9.4</v>
      </c>
      <c r="H150" s="10">
        <f t="shared" ref="H150" si="59">I150+K150</f>
        <v>0</v>
      </c>
      <c r="I150" s="11"/>
      <c r="J150" s="11"/>
      <c r="K150" s="217"/>
      <c r="L150" s="13">
        <f>M150+O150</f>
        <v>19.5</v>
      </c>
      <c r="M150" s="13">
        <f t="shared" ref="M150" si="60">E150+I150</f>
        <v>10.1</v>
      </c>
      <c r="N150" s="13">
        <f t="shared" ref="N150" si="61">F150+J150</f>
        <v>0</v>
      </c>
      <c r="O150" s="13">
        <f t="shared" ref="O150" si="62">G150+K150</f>
        <v>9.4</v>
      </c>
    </row>
    <row r="151" spans="1:15" ht="15" customHeight="1" x14ac:dyDescent="0.25">
      <c r="A151" s="6" t="s">
        <v>104</v>
      </c>
      <c r="B151" s="30" t="s">
        <v>71</v>
      </c>
      <c r="C151" s="31" t="s">
        <v>32</v>
      </c>
      <c r="D151" s="17">
        <f>E151+G151</f>
        <v>29.2</v>
      </c>
      <c r="E151" s="17">
        <v>29.2</v>
      </c>
      <c r="F151" s="17">
        <v>22.3</v>
      </c>
      <c r="G151" s="17"/>
      <c r="H151" s="10">
        <f>I151+K151</f>
        <v>0</v>
      </c>
      <c r="I151" s="11"/>
      <c r="J151" s="11"/>
      <c r="K151" s="217"/>
      <c r="L151" s="13">
        <f>M151+O151</f>
        <v>29.2</v>
      </c>
      <c r="M151" s="13">
        <f t="shared" ref="M151:O151" si="63">E151+I151</f>
        <v>29.2</v>
      </c>
      <c r="N151" s="13">
        <f t="shared" si="63"/>
        <v>22.3</v>
      </c>
      <c r="O151" s="13">
        <f t="shared" si="63"/>
        <v>0</v>
      </c>
    </row>
    <row r="152" spans="1:15" ht="15.95" customHeight="1" x14ac:dyDescent="0.25">
      <c r="A152" s="287" t="s">
        <v>105</v>
      </c>
      <c r="B152" s="270" t="s">
        <v>177</v>
      </c>
      <c r="C152" s="84"/>
      <c r="D152" s="74">
        <f t="shared" ref="D152:O152" si="64">D150+D151</f>
        <v>48.7</v>
      </c>
      <c r="E152" s="74">
        <f t="shared" si="64"/>
        <v>39.299999999999997</v>
      </c>
      <c r="F152" s="74">
        <f t="shared" si="64"/>
        <v>22.3</v>
      </c>
      <c r="G152" s="74">
        <f t="shared" si="64"/>
        <v>9.4</v>
      </c>
      <c r="H152" s="75">
        <f t="shared" si="64"/>
        <v>0</v>
      </c>
      <c r="I152" s="75">
        <f t="shared" si="64"/>
        <v>0</v>
      </c>
      <c r="J152" s="75">
        <f t="shared" si="64"/>
        <v>0</v>
      </c>
      <c r="K152" s="271">
        <f t="shared" si="64"/>
        <v>0</v>
      </c>
      <c r="L152" s="45">
        <f t="shared" si="64"/>
        <v>48.7</v>
      </c>
      <c r="M152" s="45">
        <f t="shared" si="64"/>
        <v>39.299999999999997</v>
      </c>
      <c r="N152" s="45">
        <f t="shared" si="64"/>
        <v>22.3</v>
      </c>
      <c r="O152" s="45">
        <f t="shared" si="64"/>
        <v>9.4</v>
      </c>
    </row>
    <row r="153" spans="1:15" ht="15.95" customHeight="1" x14ac:dyDescent="0.25">
      <c r="A153" s="14" t="s">
        <v>106</v>
      </c>
      <c r="B153" s="535" t="s">
        <v>172</v>
      </c>
      <c r="C153" s="535"/>
      <c r="D153" s="535"/>
      <c r="E153" s="535"/>
      <c r="F153" s="535"/>
      <c r="G153" s="535"/>
      <c r="H153" s="535"/>
      <c r="I153" s="535"/>
      <c r="J153" s="535"/>
      <c r="K153" s="535"/>
      <c r="L153" s="535"/>
      <c r="M153" s="535"/>
      <c r="N153" s="535"/>
      <c r="O153" s="535"/>
    </row>
    <row r="154" spans="1:15" ht="15" customHeight="1" x14ac:dyDescent="0.25">
      <c r="A154" s="6" t="s">
        <v>107</v>
      </c>
      <c r="B154" s="153" t="s">
        <v>20</v>
      </c>
      <c r="C154" s="82"/>
      <c r="D154" s="17">
        <f>SUM(D155:D156)</f>
        <v>692.09999999999991</v>
      </c>
      <c r="E154" s="17">
        <f>SUM(E155:E156)</f>
        <v>598.29999999999995</v>
      </c>
      <c r="F154" s="17">
        <f>SUM(F155:F156)</f>
        <v>77.5</v>
      </c>
      <c r="G154" s="17">
        <f>SUM(G155:G156)</f>
        <v>93.8</v>
      </c>
      <c r="H154" s="11">
        <f t="shared" ref="H154:O154" si="65">SUM(H155:H156)</f>
        <v>0</v>
      </c>
      <c r="I154" s="11">
        <f t="shared" si="65"/>
        <v>11</v>
      </c>
      <c r="J154" s="11">
        <f t="shared" si="65"/>
        <v>1.7</v>
      </c>
      <c r="K154" s="217">
        <f t="shared" si="65"/>
        <v>-11</v>
      </c>
      <c r="L154" s="12">
        <f t="shared" si="65"/>
        <v>692.09999999999991</v>
      </c>
      <c r="M154" s="12">
        <f t="shared" si="65"/>
        <v>609.29999999999995</v>
      </c>
      <c r="N154" s="12">
        <f t="shared" si="65"/>
        <v>79.2</v>
      </c>
      <c r="O154" s="12">
        <f t="shared" si="65"/>
        <v>82.8</v>
      </c>
    </row>
    <row r="155" spans="1:15" ht="15" customHeight="1" x14ac:dyDescent="0.25">
      <c r="A155" s="20"/>
      <c r="B155" s="153"/>
      <c r="C155" s="31" t="s">
        <v>30</v>
      </c>
      <c r="D155" s="17">
        <f>E155+G155</f>
        <v>8</v>
      </c>
      <c r="E155" s="17">
        <v>8</v>
      </c>
      <c r="F155" s="17"/>
      <c r="G155" s="17"/>
      <c r="H155" s="10">
        <f t="shared" ref="H155:H192" si="66">I155+K155</f>
        <v>0</v>
      </c>
      <c r="I155" s="11"/>
      <c r="J155" s="11"/>
      <c r="K155" s="217"/>
      <c r="L155" s="13">
        <f t="shared" ref="L155" si="67">M155+O155</f>
        <v>8</v>
      </c>
      <c r="M155" s="13">
        <f t="shared" ref="M155" si="68">E155+I155</f>
        <v>8</v>
      </c>
      <c r="N155" s="13">
        <f t="shared" ref="N155" si="69">F155+J155</f>
        <v>0</v>
      </c>
      <c r="O155" s="13">
        <f t="shared" ref="O155" si="70">G155+K155</f>
        <v>0</v>
      </c>
    </row>
    <row r="156" spans="1:15" ht="15.75" customHeight="1" x14ac:dyDescent="0.25">
      <c r="A156" s="20"/>
      <c r="B156" s="153"/>
      <c r="C156" s="31" t="s">
        <v>51</v>
      </c>
      <c r="D156" s="17">
        <f>E156+G156</f>
        <v>684.09999999999991</v>
      </c>
      <c r="E156" s="17">
        <v>590.29999999999995</v>
      </c>
      <c r="F156" s="17">
        <v>77.5</v>
      </c>
      <c r="G156" s="17">
        <v>93.8</v>
      </c>
      <c r="H156" s="10">
        <f t="shared" si="66"/>
        <v>0</v>
      </c>
      <c r="I156" s="11">
        <v>11</v>
      </c>
      <c r="J156" s="11">
        <v>1.7</v>
      </c>
      <c r="K156" s="11">
        <v>-11</v>
      </c>
      <c r="L156" s="13">
        <f t="shared" ref="L156:L192" si="71">M156+O156</f>
        <v>684.09999999999991</v>
      </c>
      <c r="M156" s="13">
        <f t="shared" ref="M156:M192" si="72">E156+I156</f>
        <v>601.29999999999995</v>
      </c>
      <c r="N156" s="13">
        <f t="shared" ref="N156:N192" si="73">F156+J156</f>
        <v>79.2</v>
      </c>
      <c r="O156" s="13">
        <f t="shared" ref="O156:O192" si="74">G156+K156</f>
        <v>82.8</v>
      </c>
    </row>
    <row r="157" spans="1:15" x14ac:dyDescent="0.25">
      <c r="A157" s="14" t="s">
        <v>108</v>
      </c>
      <c r="B157" s="15" t="s">
        <v>55</v>
      </c>
      <c r="C157" s="16" t="s">
        <v>51</v>
      </c>
      <c r="D157" s="17">
        <f t="shared" ref="D157:D192" si="75">E157+G157</f>
        <v>145.30000000000001</v>
      </c>
      <c r="E157" s="17">
        <v>145.30000000000001</v>
      </c>
      <c r="F157" s="17">
        <v>87</v>
      </c>
      <c r="G157" s="17"/>
      <c r="H157" s="11">
        <f t="shared" si="66"/>
        <v>0</v>
      </c>
      <c r="I157" s="11"/>
      <c r="J157" s="11">
        <v>-1.8</v>
      </c>
      <c r="K157" s="11"/>
      <c r="L157" s="13">
        <f t="shared" si="71"/>
        <v>145.30000000000001</v>
      </c>
      <c r="M157" s="13">
        <f t="shared" si="72"/>
        <v>145.30000000000001</v>
      </c>
      <c r="N157" s="13">
        <f t="shared" si="73"/>
        <v>85.2</v>
      </c>
      <c r="O157" s="13">
        <f t="shared" si="74"/>
        <v>0</v>
      </c>
    </row>
    <row r="158" spans="1:15" ht="15" customHeight="1" x14ac:dyDescent="0.25">
      <c r="A158" s="14" t="s">
        <v>109</v>
      </c>
      <c r="B158" s="13" t="s">
        <v>33</v>
      </c>
      <c r="C158" s="16" t="s">
        <v>51</v>
      </c>
      <c r="D158" s="17">
        <f t="shared" si="75"/>
        <v>114.7</v>
      </c>
      <c r="E158" s="17">
        <v>114.7</v>
      </c>
      <c r="F158" s="17">
        <v>64.400000000000006</v>
      </c>
      <c r="G158" s="17"/>
      <c r="H158" s="11">
        <f t="shared" si="66"/>
        <v>0</v>
      </c>
      <c r="I158" s="11"/>
      <c r="J158" s="11"/>
      <c r="K158" s="11"/>
      <c r="L158" s="13">
        <f t="shared" si="71"/>
        <v>114.7</v>
      </c>
      <c r="M158" s="13">
        <f t="shared" si="72"/>
        <v>114.7</v>
      </c>
      <c r="N158" s="13">
        <f t="shared" si="73"/>
        <v>64.400000000000006</v>
      </c>
      <c r="O158" s="13">
        <f t="shared" si="74"/>
        <v>0</v>
      </c>
    </row>
    <row r="159" spans="1:15" ht="15" customHeight="1" x14ac:dyDescent="0.25">
      <c r="A159" s="14" t="s">
        <v>110</v>
      </c>
      <c r="B159" s="13" t="s">
        <v>161</v>
      </c>
      <c r="C159" s="16" t="s">
        <v>51</v>
      </c>
      <c r="D159" s="17">
        <f t="shared" si="75"/>
        <v>175.8</v>
      </c>
      <c r="E159" s="17">
        <v>175.8</v>
      </c>
      <c r="F159" s="17">
        <v>90.7</v>
      </c>
      <c r="G159" s="17"/>
      <c r="H159" s="11">
        <f t="shared" si="66"/>
        <v>0</v>
      </c>
      <c r="I159" s="11"/>
      <c r="J159" s="11"/>
      <c r="K159" s="11"/>
      <c r="L159" s="13">
        <f t="shared" si="71"/>
        <v>175.8</v>
      </c>
      <c r="M159" s="13">
        <f t="shared" si="72"/>
        <v>175.8</v>
      </c>
      <c r="N159" s="13">
        <f t="shared" si="73"/>
        <v>90.7</v>
      </c>
      <c r="O159" s="13">
        <f t="shared" si="74"/>
        <v>0</v>
      </c>
    </row>
    <row r="160" spans="1:15" ht="15" customHeight="1" x14ac:dyDescent="0.25">
      <c r="A160" s="14" t="s">
        <v>156</v>
      </c>
      <c r="B160" s="13" t="s">
        <v>502</v>
      </c>
      <c r="C160" s="16" t="s">
        <v>51</v>
      </c>
      <c r="D160" s="17">
        <f t="shared" si="75"/>
        <v>152.6</v>
      </c>
      <c r="E160" s="17">
        <v>152.6</v>
      </c>
      <c r="F160" s="17">
        <v>92.2</v>
      </c>
      <c r="G160" s="17"/>
      <c r="H160" s="11">
        <f t="shared" si="66"/>
        <v>0</v>
      </c>
      <c r="I160" s="11"/>
      <c r="J160" s="11"/>
      <c r="K160" s="11"/>
      <c r="L160" s="13">
        <f t="shared" si="71"/>
        <v>152.6</v>
      </c>
      <c r="M160" s="13">
        <f t="shared" si="72"/>
        <v>152.6</v>
      </c>
      <c r="N160" s="13">
        <f t="shared" si="73"/>
        <v>92.2</v>
      </c>
      <c r="O160" s="13">
        <f t="shared" si="74"/>
        <v>0</v>
      </c>
    </row>
    <row r="161" spans="1:15" ht="15" customHeight="1" x14ac:dyDescent="0.25">
      <c r="A161" s="14" t="s">
        <v>157</v>
      </c>
      <c r="B161" s="13" t="s">
        <v>153</v>
      </c>
      <c r="C161" s="16" t="s">
        <v>51</v>
      </c>
      <c r="D161" s="17">
        <f t="shared" si="75"/>
        <v>87.4</v>
      </c>
      <c r="E161" s="17">
        <v>87.4</v>
      </c>
      <c r="F161" s="17">
        <v>54.6</v>
      </c>
      <c r="G161" s="17"/>
      <c r="H161" s="11">
        <f t="shared" si="66"/>
        <v>0</v>
      </c>
      <c r="I161" s="11"/>
      <c r="J161" s="11"/>
      <c r="K161" s="11"/>
      <c r="L161" s="13">
        <f t="shared" si="71"/>
        <v>87.4</v>
      </c>
      <c r="M161" s="13">
        <f t="shared" si="72"/>
        <v>87.4</v>
      </c>
      <c r="N161" s="13">
        <f t="shared" si="73"/>
        <v>54.6</v>
      </c>
      <c r="O161" s="13">
        <f t="shared" si="74"/>
        <v>0</v>
      </c>
    </row>
    <row r="162" spans="1:15" ht="15" customHeight="1" x14ac:dyDescent="0.25">
      <c r="A162" s="14" t="s">
        <v>111</v>
      </c>
      <c r="B162" s="300" t="s">
        <v>364</v>
      </c>
      <c r="C162" s="16" t="s">
        <v>51</v>
      </c>
      <c r="D162" s="17">
        <f t="shared" si="75"/>
        <v>160.9</v>
      </c>
      <c r="E162" s="17">
        <v>160.9</v>
      </c>
      <c r="F162" s="17">
        <v>95.8</v>
      </c>
      <c r="G162" s="17"/>
      <c r="H162" s="11">
        <f t="shared" si="66"/>
        <v>0</v>
      </c>
      <c r="I162" s="11"/>
      <c r="J162" s="11"/>
      <c r="K162" s="11"/>
      <c r="L162" s="13">
        <f t="shared" si="71"/>
        <v>160.9</v>
      </c>
      <c r="M162" s="13">
        <f t="shared" si="72"/>
        <v>160.9</v>
      </c>
      <c r="N162" s="13">
        <f t="shared" si="73"/>
        <v>95.8</v>
      </c>
      <c r="O162" s="13">
        <f t="shared" si="74"/>
        <v>0</v>
      </c>
    </row>
    <row r="163" spans="1:15" ht="16.5" customHeight="1" x14ac:dyDescent="0.25">
      <c r="A163" s="14" t="s">
        <v>158</v>
      </c>
      <c r="B163" s="13" t="s">
        <v>503</v>
      </c>
      <c r="C163" s="16" t="s">
        <v>51</v>
      </c>
      <c r="D163" s="17">
        <f t="shared" si="75"/>
        <v>286.2</v>
      </c>
      <c r="E163" s="17">
        <v>278.89999999999998</v>
      </c>
      <c r="F163" s="17">
        <v>115.1</v>
      </c>
      <c r="G163" s="17">
        <v>7.3</v>
      </c>
      <c r="H163" s="11">
        <f t="shared" si="66"/>
        <v>0</v>
      </c>
      <c r="I163" s="11"/>
      <c r="J163" s="11"/>
      <c r="K163" s="11"/>
      <c r="L163" s="13">
        <f t="shared" si="71"/>
        <v>286.2</v>
      </c>
      <c r="M163" s="13">
        <f t="shared" si="72"/>
        <v>278.89999999999998</v>
      </c>
      <c r="N163" s="13">
        <f t="shared" si="73"/>
        <v>115.1</v>
      </c>
      <c r="O163" s="13">
        <f t="shared" si="74"/>
        <v>7.3</v>
      </c>
    </row>
    <row r="164" spans="1:15" ht="16.5" customHeight="1" x14ac:dyDescent="0.25">
      <c r="A164" s="14" t="s">
        <v>159</v>
      </c>
      <c r="B164" s="13" t="s">
        <v>504</v>
      </c>
      <c r="C164" s="16" t="s">
        <v>51</v>
      </c>
      <c r="D164" s="17">
        <f t="shared" si="75"/>
        <v>208.5</v>
      </c>
      <c r="E164" s="17">
        <v>208.5</v>
      </c>
      <c r="F164" s="17">
        <v>107.4</v>
      </c>
      <c r="G164" s="17"/>
      <c r="H164" s="11">
        <f t="shared" si="66"/>
        <v>0</v>
      </c>
      <c r="I164" s="11"/>
      <c r="J164" s="11"/>
      <c r="K164" s="11"/>
      <c r="L164" s="13">
        <f t="shared" si="71"/>
        <v>208.5</v>
      </c>
      <c r="M164" s="13">
        <f t="shared" si="72"/>
        <v>208.5</v>
      </c>
      <c r="N164" s="13">
        <f t="shared" si="73"/>
        <v>107.4</v>
      </c>
      <c r="O164" s="13">
        <f t="shared" si="74"/>
        <v>0</v>
      </c>
    </row>
    <row r="165" spans="1:15" ht="15" customHeight="1" x14ac:dyDescent="0.25">
      <c r="A165" s="14" t="s">
        <v>112</v>
      </c>
      <c r="B165" s="13" t="s">
        <v>505</v>
      </c>
      <c r="C165" s="16" t="s">
        <v>51</v>
      </c>
      <c r="D165" s="17">
        <f t="shared" si="75"/>
        <v>160.1</v>
      </c>
      <c r="E165" s="17">
        <v>160.1</v>
      </c>
      <c r="F165" s="17">
        <v>79.599999999999994</v>
      </c>
      <c r="G165" s="17"/>
      <c r="H165" s="11">
        <f t="shared" si="66"/>
        <v>0</v>
      </c>
      <c r="I165" s="11"/>
      <c r="J165" s="11"/>
      <c r="K165" s="11"/>
      <c r="L165" s="13">
        <f t="shared" si="71"/>
        <v>160.1</v>
      </c>
      <c r="M165" s="13">
        <f t="shared" si="72"/>
        <v>160.1</v>
      </c>
      <c r="N165" s="13">
        <f t="shared" si="73"/>
        <v>79.599999999999994</v>
      </c>
      <c r="O165" s="13">
        <f t="shared" si="74"/>
        <v>0</v>
      </c>
    </row>
    <row r="166" spans="1:15" ht="15" customHeight="1" x14ac:dyDescent="0.25">
      <c r="A166" s="14" t="s">
        <v>113</v>
      </c>
      <c r="B166" s="13" t="s">
        <v>419</v>
      </c>
      <c r="C166" s="16" t="s">
        <v>51</v>
      </c>
      <c r="D166" s="17">
        <f t="shared" si="75"/>
        <v>170.4</v>
      </c>
      <c r="E166" s="17">
        <v>170.4</v>
      </c>
      <c r="F166" s="17">
        <v>91.5</v>
      </c>
      <c r="G166" s="17"/>
      <c r="H166" s="11">
        <f t="shared" si="66"/>
        <v>0</v>
      </c>
      <c r="I166" s="11"/>
      <c r="J166" s="11"/>
      <c r="K166" s="11"/>
      <c r="L166" s="13">
        <f t="shared" si="71"/>
        <v>170.4</v>
      </c>
      <c r="M166" s="13">
        <f t="shared" si="72"/>
        <v>170.4</v>
      </c>
      <c r="N166" s="13">
        <f t="shared" si="73"/>
        <v>91.5</v>
      </c>
      <c r="O166" s="13">
        <f t="shared" si="74"/>
        <v>0</v>
      </c>
    </row>
    <row r="167" spans="1:15" ht="15" customHeight="1" x14ac:dyDescent="0.25">
      <c r="A167" s="14" t="s">
        <v>114</v>
      </c>
      <c r="B167" s="212" t="s">
        <v>46</v>
      </c>
      <c r="C167" s="16" t="s">
        <v>51</v>
      </c>
      <c r="D167" s="17">
        <f t="shared" si="75"/>
        <v>100.3</v>
      </c>
      <c r="E167" s="17">
        <v>100.3</v>
      </c>
      <c r="F167" s="17">
        <v>65.099999999999994</v>
      </c>
      <c r="G167" s="17"/>
      <c r="H167" s="11">
        <f t="shared" si="66"/>
        <v>0</v>
      </c>
      <c r="I167" s="11"/>
      <c r="J167" s="11"/>
      <c r="K167" s="11"/>
      <c r="L167" s="13">
        <f t="shared" si="71"/>
        <v>100.3</v>
      </c>
      <c r="M167" s="13">
        <f t="shared" si="72"/>
        <v>100.3</v>
      </c>
      <c r="N167" s="13">
        <f t="shared" si="73"/>
        <v>65.099999999999994</v>
      </c>
      <c r="O167" s="13">
        <f t="shared" si="74"/>
        <v>0</v>
      </c>
    </row>
    <row r="168" spans="1:15" ht="15" customHeight="1" x14ac:dyDescent="0.25">
      <c r="A168" s="14" t="s">
        <v>115</v>
      </c>
      <c r="B168" s="13" t="s">
        <v>43</v>
      </c>
      <c r="C168" s="16" t="s">
        <v>51</v>
      </c>
      <c r="D168" s="17">
        <f t="shared" si="75"/>
        <v>101</v>
      </c>
      <c r="E168" s="17">
        <v>101</v>
      </c>
      <c r="F168" s="17">
        <v>64.900000000000006</v>
      </c>
      <c r="G168" s="17"/>
      <c r="H168" s="11">
        <f t="shared" si="66"/>
        <v>0</v>
      </c>
      <c r="I168" s="11"/>
      <c r="J168" s="11"/>
      <c r="K168" s="11"/>
      <c r="L168" s="13">
        <f t="shared" si="71"/>
        <v>101</v>
      </c>
      <c r="M168" s="13">
        <f t="shared" si="72"/>
        <v>101</v>
      </c>
      <c r="N168" s="13">
        <f t="shared" si="73"/>
        <v>64.900000000000006</v>
      </c>
      <c r="O168" s="13">
        <f t="shared" si="74"/>
        <v>0</v>
      </c>
    </row>
    <row r="169" spans="1:15" ht="15" customHeight="1" x14ac:dyDescent="0.25">
      <c r="A169" s="14" t="s">
        <v>116</v>
      </c>
      <c r="B169" s="13" t="s">
        <v>45</v>
      </c>
      <c r="C169" s="16" t="s">
        <v>51</v>
      </c>
      <c r="D169" s="17">
        <f t="shared" si="75"/>
        <v>83.6</v>
      </c>
      <c r="E169" s="17">
        <v>83.6</v>
      </c>
      <c r="F169" s="17">
        <v>54.8</v>
      </c>
      <c r="G169" s="17"/>
      <c r="H169" s="11">
        <f t="shared" si="66"/>
        <v>0</v>
      </c>
      <c r="I169" s="11"/>
      <c r="J169" s="11"/>
      <c r="K169" s="11"/>
      <c r="L169" s="13">
        <f t="shared" si="71"/>
        <v>83.6</v>
      </c>
      <c r="M169" s="13">
        <f t="shared" si="72"/>
        <v>83.6</v>
      </c>
      <c r="N169" s="13">
        <f t="shared" si="73"/>
        <v>54.8</v>
      </c>
      <c r="O169" s="13">
        <f t="shared" si="74"/>
        <v>0</v>
      </c>
    </row>
    <row r="170" spans="1:15" ht="15" customHeight="1" x14ac:dyDescent="0.25">
      <c r="A170" s="14" t="s">
        <v>167</v>
      </c>
      <c r="B170" s="13" t="s">
        <v>166</v>
      </c>
      <c r="C170" s="16" t="s">
        <v>51</v>
      </c>
      <c r="D170" s="17">
        <f t="shared" si="75"/>
        <v>143.1</v>
      </c>
      <c r="E170" s="17">
        <v>143.1</v>
      </c>
      <c r="F170" s="17">
        <v>83.8</v>
      </c>
      <c r="G170" s="17"/>
      <c r="H170" s="11">
        <f t="shared" si="66"/>
        <v>0</v>
      </c>
      <c r="I170" s="11"/>
      <c r="J170" s="11"/>
      <c r="K170" s="11"/>
      <c r="L170" s="13">
        <f t="shared" si="71"/>
        <v>143.1</v>
      </c>
      <c r="M170" s="13">
        <f t="shared" si="72"/>
        <v>143.1</v>
      </c>
      <c r="N170" s="13">
        <f t="shared" si="73"/>
        <v>83.8</v>
      </c>
      <c r="O170" s="13">
        <f t="shared" si="74"/>
        <v>0</v>
      </c>
    </row>
    <row r="171" spans="1:15" ht="15" customHeight="1" x14ac:dyDescent="0.25">
      <c r="A171" s="14" t="s">
        <v>117</v>
      </c>
      <c r="B171" s="13" t="s">
        <v>44</v>
      </c>
      <c r="C171" s="16" t="s">
        <v>51</v>
      </c>
      <c r="D171" s="17">
        <f t="shared" si="75"/>
        <v>79.599999999999994</v>
      </c>
      <c r="E171" s="17">
        <v>79.599999999999994</v>
      </c>
      <c r="F171" s="17">
        <v>51</v>
      </c>
      <c r="G171" s="17"/>
      <c r="H171" s="11">
        <f t="shared" si="66"/>
        <v>0</v>
      </c>
      <c r="I171" s="11"/>
      <c r="J171" s="11"/>
      <c r="K171" s="11"/>
      <c r="L171" s="13">
        <f t="shared" si="71"/>
        <v>79.599999999999994</v>
      </c>
      <c r="M171" s="13">
        <f t="shared" si="72"/>
        <v>79.599999999999994</v>
      </c>
      <c r="N171" s="13">
        <f t="shared" si="73"/>
        <v>51</v>
      </c>
      <c r="O171" s="13">
        <f t="shared" si="74"/>
        <v>0</v>
      </c>
    </row>
    <row r="172" spans="1:15" ht="15" customHeight="1" x14ac:dyDescent="0.25">
      <c r="A172" s="14" t="s">
        <v>118</v>
      </c>
      <c r="B172" s="212" t="s">
        <v>47</v>
      </c>
      <c r="C172" s="16" t="s">
        <v>51</v>
      </c>
      <c r="D172" s="17">
        <f t="shared" si="75"/>
        <v>104.1</v>
      </c>
      <c r="E172" s="17">
        <v>104.1</v>
      </c>
      <c r="F172" s="17">
        <v>59.9</v>
      </c>
      <c r="G172" s="17"/>
      <c r="H172" s="11">
        <f t="shared" si="66"/>
        <v>0</v>
      </c>
      <c r="I172" s="11"/>
      <c r="J172" s="11"/>
      <c r="K172" s="11"/>
      <c r="L172" s="13">
        <f t="shared" si="71"/>
        <v>104.1</v>
      </c>
      <c r="M172" s="13">
        <f t="shared" si="72"/>
        <v>104.1</v>
      </c>
      <c r="N172" s="13">
        <f t="shared" si="73"/>
        <v>59.9</v>
      </c>
      <c r="O172" s="13">
        <f t="shared" si="74"/>
        <v>0</v>
      </c>
    </row>
    <row r="173" spans="1:15" ht="15" customHeight="1" x14ac:dyDescent="0.25">
      <c r="A173" s="14" t="s">
        <v>119</v>
      </c>
      <c r="B173" s="95" t="s">
        <v>420</v>
      </c>
      <c r="C173" s="98" t="s">
        <v>51</v>
      </c>
      <c r="D173" s="17">
        <f t="shared" si="75"/>
        <v>116.2</v>
      </c>
      <c r="E173" s="17">
        <v>116.2</v>
      </c>
      <c r="F173" s="17">
        <v>71.400000000000006</v>
      </c>
      <c r="G173" s="17"/>
      <c r="H173" s="11">
        <f t="shared" si="66"/>
        <v>0</v>
      </c>
      <c r="I173" s="11"/>
      <c r="J173" s="11"/>
      <c r="K173" s="11"/>
      <c r="L173" s="13">
        <f t="shared" si="71"/>
        <v>116.2</v>
      </c>
      <c r="M173" s="13">
        <f t="shared" si="72"/>
        <v>116.2</v>
      </c>
      <c r="N173" s="13">
        <f t="shared" si="73"/>
        <v>71.400000000000006</v>
      </c>
      <c r="O173" s="13">
        <f t="shared" si="74"/>
        <v>0</v>
      </c>
    </row>
    <row r="174" spans="1:15" ht="15" customHeight="1" x14ac:dyDescent="0.25">
      <c r="A174" s="14" t="s">
        <v>120</v>
      </c>
      <c r="B174" s="13" t="s">
        <v>64</v>
      </c>
      <c r="C174" s="16" t="s">
        <v>51</v>
      </c>
      <c r="D174" s="17">
        <f t="shared" si="75"/>
        <v>57.5</v>
      </c>
      <c r="E174" s="17">
        <v>57.5</v>
      </c>
      <c r="F174" s="17">
        <v>38.200000000000003</v>
      </c>
      <c r="G174" s="17"/>
      <c r="H174" s="11">
        <f t="shared" si="66"/>
        <v>0</v>
      </c>
      <c r="I174" s="11"/>
      <c r="J174" s="11"/>
      <c r="K174" s="11"/>
      <c r="L174" s="13">
        <f t="shared" si="71"/>
        <v>57.5</v>
      </c>
      <c r="M174" s="13">
        <f t="shared" si="72"/>
        <v>57.5</v>
      </c>
      <c r="N174" s="13">
        <f t="shared" si="73"/>
        <v>38.200000000000003</v>
      </c>
      <c r="O174" s="13">
        <f t="shared" si="74"/>
        <v>0</v>
      </c>
    </row>
    <row r="175" spans="1:15" ht="15" customHeight="1" x14ac:dyDescent="0.25">
      <c r="A175" s="14" t="s">
        <v>121</v>
      </c>
      <c r="B175" s="13" t="s">
        <v>42</v>
      </c>
      <c r="C175" s="16" t="s">
        <v>51</v>
      </c>
      <c r="D175" s="17">
        <f t="shared" si="75"/>
        <v>149.6</v>
      </c>
      <c r="E175" s="17">
        <v>149.6</v>
      </c>
      <c r="F175" s="17">
        <v>88.7</v>
      </c>
      <c r="G175" s="17"/>
      <c r="H175" s="11">
        <f t="shared" si="66"/>
        <v>0</v>
      </c>
      <c r="I175" s="11"/>
      <c r="J175" s="11">
        <v>-0.3</v>
      </c>
      <c r="K175" s="11"/>
      <c r="L175" s="13">
        <f t="shared" si="71"/>
        <v>149.6</v>
      </c>
      <c r="M175" s="13">
        <f t="shared" si="72"/>
        <v>149.6</v>
      </c>
      <c r="N175" s="13">
        <f t="shared" si="73"/>
        <v>88.4</v>
      </c>
      <c r="O175" s="13">
        <f t="shared" si="74"/>
        <v>0</v>
      </c>
    </row>
    <row r="176" spans="1:15" ht="15" customHeight="1" x14ac:dyDescent="0.25">
      <c r="A176" s="14" t="s">
        <v>163</v>
      </c>
      <c r="B176" s="301" t="s">
        <v>421</v>
      </c>
      <c r="C176" s="98" t="s">
        <v>51</v>
      </c>
      <c r="D176" s="17">
        <f t="shared" si="75"/>
        <v>98.7</v>
      </c>
      <c r="E176" s="17">
        <v>98.7</v>
      </c>
      <c r="F176" s="17">
        <v>58.8</v>
      </c>
      <c r="G176" s="17"/>
      <c r="H176" s="11">
        <f t="shared" si="66"/>
        <v>0</v>
      </c>
      <c r="I176" s="11"/>
      <c r="J176" s="11">
        <v>0.8</v>
      </c>
      <c r="K176" s="11"/>
      <c r="L176" s="13">
        <f t="shared" si="71"/>
        <v>98.7</v>
      </c>
      <c r="M176" s="13">
        <f t="shared" si="72"/>
        <v>98.7</v>
      </c>
      <c r="N176" s="13">
        <f t="shared" si="73"/>
        <v>59.599999999999994</v>
      </c>
      <c r="O176" s="13">
        <f t="shared" si="74"/>
        <v>0</v>
      </c>
    </row>
    <row r="177" spans="1:17" ht="15" customHeight="1" x14ac:dyDescent="0.25">
      <c r="A177" s="14" t="s">
        <v>122</v>
      </c>
      <c r="B177" s="212" t="s">
        <v>41</v>
      </c>
      <c r="C177" s="16" t="s">
        <v>51</v>
      </c>
      <c r="D177" s="17">
        <f t="shared" si="75"/>
        <v>74.8</v>
      </c>
      <c r="E177" s="17">
        <v>74.8</v>
      </c>
      <c r="F177" s="17">
        <v>42.7</v>
      </c>
      <c r="G177" s="17"/>
      <c r="H177" s="11">
        <f t="shared" si="66"/>
        <v>0</v>
      </c>
      <c r="I177" s="11">
        <v>-1.3</v>
      </c>
      <c r="J177" s="11">
        <v>-3.6</v>
      </c>
      <c r="K177" s="11">
        <v>1.3</v>
      </c>
      <c r="L177" s="13">
        <f t="shared" si="71"/>
        <v>74.8</v>
      </c>
      <c r="M177" s="13">
        <f t="shared" si="72"/>
        <v>73.5</v>
      </c>
      <c r="N177" s="13">
        <f t="shared" si="73"/>
        <v>39.1</v>
      </c>
      <c r="O177" s="13">
        <f t="shared" si="74"/>
        <v>1.3</v>
      </c>
    </row>
    <row r="178" spans="1:17" ht="15" customHeight="1" x14ac:dyDescent="0.25">
      <c r="A178" s="14" t="s">
        <v>123</v>
      </c>
      <c r="B178" s="13" t="s">
        <v>162</v>
      </c>
      <c r="C178" s="16" t="s">
        <v>51</v>
      </c>
      <c r="D178" s="17">
        <f t="shared" si="75"/>
        <v>117.6</v>
      </c>
      <c r="E178" s="17">
        <v>117.6</v>
      </c>
      <c r="F178" s="17">
        <v>69.5</v>
      </c>
      <c r="G178" s="17"/>
      <c r="H178" s="11">
        <f t="shared" si="66"/>
        <v>0</v>
      </c>
      <c r="I178" s="11"/>
      <c r="J178" s="11">
        <v>2.2000000000000002</v>
      </c>
      <c r="K178" s="11"/>
      <c r="L178" s="13">
        <f t="shared" si="71"/>
        <v>117.6</v>
      </c>
      <c r="M178" s="13">
        <f t="shared" si="72"/>
        <v>117.6</v>
      </c>
      <c r="N178" s="13">
        <f t="shared" si="73"/>
        <v>71.7</v>
      </c>
      <c r="O178" s="13">
        <f t="shared" si="74"/>
        <v>0</v>
      </c>
    </row>
    <row r="179" spans="1:17" ht="15" customHeight="1" x14ac:dyDescent="0.25">
      <c r="A179" s="14" t="s">
        <v>124</v>
      </c>
      <c r="B179" s="13" t="s">
        <v>154</v>
      </c>
      <c r="C179" s="16" t="s">
        <v>51</v>
      </c>
      <c r="D179" s="17">
        <f t="shared" si="75"/>
        <v>242.5</v>
      </c>
      <c r="E179" s="17">
        <v>242.5</v>
      </c>
      <c r="F179" s="17">
        <v>142.5</v>
      </c>
      <c r="G179" s="17"/>
      <c r="H179" s="11">
        <f t="shared" si="66"/>
        <v>0</v>
      </c>
      <c r="I179" s="11">
        <v>-0.6</v>
      </c>
      <c r="J179" s="11">
        <v>-4.2</v>
      </c>
      <c r="K179" s="11">
        <v>0.6</v>
      </c>
      <c r="L179" s="13">
        <f t="shared" si="71"/>
        <v>242.5</v>
      </c>
      <c r="M179" s="13">
        <f t="shared" si="72"/>
        <v>241.9</v>
      </c>
      <c r="N179" s="13">
        <f t="shared" si="73"/>
        <v>138.30000000000001</v>
      </c>
      <c r="O179" s="13">
        <f t="shared" si="74"/>
        <v>0.6</v>
      </c>
    </row>
    <row r="180" spans="1:17" ht="15" customHeight="1" x14ac:dyDescent="0.25">
      <c r="A180" s="14" t="s">
        <v>125</v>
      </c>
      <c r="B180" s="13" t="s">
        <v>34</v>
      </c>
      <c r="C180" s="16" t="s">
        <v>51</v>
      </c>
      <c r="D180" s="17">
        <f t="shared" si="75"/>
        <v>142.5</v>
      </c>
      <c r="E180" s="17">
        <v>142.5</v>
      </c>
      <c r="F180" s="17">
        <v>90.2</v>
      </c>
      <c r="G180" s="17"/>
      <c r="H180" s="11">
        <f t="shared" si="66"/>
        <v>0</v>
      </c>
      <c r="I180" s="11"/>
      <c r="J180" s="11">
        <v>0.9</v>
      </c>
      <c r="K180" s="11"/>
      <c r="L180" s="13">
        <f t="shared" si="71"/>
        <v>142.5</v>
      </c>
      <c r="M180" s="13">
        <f t="shared" si="72"/>
        <v>142.5</v>
      </c>
      <c r="N180" s="13">
        <f t="shared" si="73"/>
        <v>91.100000000000009</v>
      </c>
      <c r="O180" s="13">
        <f t="shared" si="74"/>
        <v>0</v>
      </c>
    </row>
    <row r="181" spans="1:17" ht="15" customHeight="1" x14ac:dyDescent="0.25">
      <c r="A181" s="14" t="s">
        <v>126</v>
      </c>
      <c r="B181" s="13" t="s">
        <v>36</v>
      </c>
      <c r="C181" s="16" t="s">
        <v>51</v>
      </c>
      <c r="D181" s="17">
        <f t="shared" si="75"/>
        <v>162.80000000000001</v>
      </c>
      <c r="E181" s="17">
        <v>162.80000000000001</v>
      </c>
      <c r="F181" s="17">
        <v>94.7</v>
      </c>
      <c r="G181" s="17"/>
      <c r="H181" s="11">
        <f t="shared" si="66"/>
        <v>0</v>
      </c>
      <c r="I181" s="11"/>
      <c r="J181" s="11"/>
      <c r="K181" s="11"/>
      <c r="L181" s="13">
        <f t="shared" si="71"/>
        <v>162.80000000000001</v>
      </c>
      <c r="M181" s="13">
        <f t="shared" si="72"/>
        <v>162.80000000000001</v>
      </c>
      <c r="N181" s="13">
        <f t="shared" si="73"/>
        <v>94.7</v>
      </c>
      <c r="O181" s="13">
        <f t="shared" si="74"/>
        <v>0</v>
      </c>
      <c r="P181" s="38"/>
      <c r="Q181" s="38"/>
    </row>
    <row r="182" spans="1:17" ht="15" customHeight="1" x14ac:dyDescent="0.25">
      <c r="A182" s="14" t="s">
        <v>127</v>
      </c>
      <c r="B182" s="13" t="s">
        <v>38</v>
      </c>
      <c r="C182" s="16" t="s">
        <v>51</v>
      </c>
      <c r="D182" s="17">
        <f t="shared" si="75"/>
        <v>257.8</v>
      </c>
      <c r="E182" s="17">
        <v>257.8</v>
      </c>
      <c r="F182" s="17">
        <v>155.5</v>
      </c>
      <c r="G182" s="17"/>
      <c r="H182" s="11">
        <f t="shared" si="66"/>
        <v>0</v>
      </c>
      <c r="I182" s="11">
        <v>-0.8</v>
      </c>
      <c r="J182" s="11">
        <v>-1.7</v>
      </c>
      <c r="K182" s="11">
        <v>0.8</v>
      </c>
      <c r="L182" s="13">
        <f t="shared" si="71"/>
        <v>257.8</v>
      </c>
      <c r="M182" s="13">
        <f t="shared" si="72"/>
        <v>257</v>
      </c>
      <c r="N182" s="13">
        <f t="shared" si="73"/>
        <v>153.80000000000001</v>
      </c>
      <c r="O182" s="13">
        <f t="shared" si="74"/>
        <v>0.8</v>
      </c>
    </row>
    <row r="183" spans="1:17" ht="15" customHeight="1" x14ac:dyDescent="0.25">
      <c r="A183" s="14" t="s">
        <v>128</v>
      </c>
      <c r="B183" s="13" t="s">
        <v>37</v>
      </c>
      <c r="C183" s="16" t="s">
        <v>51</v>
      </c>
      <c r="D183" s="17">
        <f t="shared" si="75"/>
        <v>150</v>
      </c>
      <c r="E183" s="17">
        <v>150</v>
      </c>
      <c r="F183" s="17">
        <v>94.7</v>
      </c>
      <c r="G183" s="17"/>
      <c r="H183" s="11">
        <f t="shared" si="66"/>
        <v>0</v>
      </c>
      <c r="I183" s="11"/>
      <c r="J183" s="11"/>
      <c r="K183" s="11"/>
      <c r="L183" s="13">
        <f t="shared" si="71"/>
        <v>150</v>
      </c>
      <c r="M183" s="13">
        <f t="shared" si="72"/>
        <v>150</v>
      </c>
      <c r="N183" s="13">
        <f t="shared" si="73"/>
        <v>94.7</v>
      </c>
      <c r="O183" s="13">
        <f t="shared" si="74"/>
        <v>0</v>
      </c>
    </row>
    <row r="184" spans="1:17" ht="15" customHeight="1" x14ac:dyDescent="0.25">
      <c r="A184" s="14" t="s">
        <v>129</v>
      </c>
      <c r="B184" s="13" t="s">
        <v>35</v>
      </c>
      <c r="C184" s="16" t="s">
        <v>51</v>
      </c>
      <c r="D184" s="17">
        <f t="shared" si="75"/>
        <v>273.8</v>
      </c>
      <c r="E184" s="17">
        <v>273.8</v>
      </c>
      <c r="F184" s="17">
        <v>136.69999999999999</v>
      </c>
      <c r="G184" s="17"/>
      <c r="H184" s="11">
        <f t="shared" si="66"/>
        <v>0</v>
      </c>
      <c r="I184" s="11"/>
      <c r="J184" s="11"/>
      <c r="K184" s="11"/>
      <c r="L184" s="13">
        <f t="shared" si="71"/>
        <v>273.8</v>
      </c>
      <c r="M184" s="13">
        <f t="shared" si="72"/>
        <v>273.8</v>
      </c>
      <c r="N184" s="13">
        <f t="shared" si="73"/>
        <v>136.69999999999999</v>
      </c>
      <c r="O184" s="13">
        <f t="shared" si="74"/>
        <v>0</v>
      </c>
    </row>
    <row r="185" spans="1:17" ht="15" customHeight="1" x14ac:dyDescent="0.25">
      <c r="A185" s="14" t="s">
        <v>130</v>
      </c>
      <c r="B185" s="212" t="s">
        <v>39</v>
      </c>
      <c r="C185" s="16" t="s">
        <v>51</v>
      </c>
      <c r="D185" s="17">
        <f t="shared" si="75"/>
        <v>58.3</v>
      </c>
      <c r="E185" s="17">
        <v>58.3</v>
      </c>
      <c r="F185" s="17">
        <v>38.299999999999997</v>
      </c>
      <c r="G185" s="17"/>
      <c r="H185" s="11">
        <f t="shared" si="66"/>
        <v>0</v>
      </c>
      <c r="I185" s="11"/>
      <c r="J185" s="11">
        <v>-1.8</v>
      </c>
      <c r="K185" s="11"/>
      <c r="L185" s="13">
        <f t="shared" si="71"/>
        <v>58.3</v>
      </c>
      <c r="M185" s="13">
        <f t="shared" si="72"/>
        <v>58.3</v>
      </c>
      <c r="N185" s="13">
        <f t="shared" si="73"/>
        <v>36.5</v>
      </c>
      <c r="O185" s="13">
        <f t="shared" si="74"/>
        <v>0</v>
      </c>
    </row>
    <row r="186" spans="1:17" ht="15" customHeight="1" x14ac:dyDescent="0.25">
      <c r="A186" s="14" t="s">
        <v>131</v>
      </c>
      <c r="B186" s="212" t="s">
        <v>40</v>
      </c>
      <c r="C186" s="16" t="s">
        <v>51</v>
      </c>
      <c r="D186" s="17">
        <f t="shared" si="75"/>
        <v>87.1</v>
      </c>
      <c r="E186" s="17">
        <v>87.1</v>
      </c>
      <c r="F186" s="17">
        <v>57.5</v>
      </c>
      <c r="G186" s="17"/>
      <c r="H186" s="11">
        <f t="shared" si="66"/>
        <v>0</v>
      </c>
      <c r="I186" s="11"/>
      <c r="J186" s="11"/>
      <c r="K186" s="11"/>
      <c r="L186" s="13">
        <f t="shared" si="71"/>
        <v>87.1</v>
      </c>
      <c r="M186" s="13">
        <f t="shared" si="72"/>
        <v>87.1</v>
      </c>
      <c r="N186" s="13">
        <f t="shared" si="73"/>
        <v>57.5</v>
      </c>
      <c r="O186" s="13">
        <f t="shared" si="74"/>
        <v>0</v>
      </c>
    </row>
    <row r="187" spans="1:17" ht="15" customHeight="1" x14ac:dyDescent="0.25">
      <c r="A187" s="14" t="s">
        <v>132</v>
      </c>
      <c r="B187" s="13" t="s">
        <v>49</v>
      </c>
      <c r="C187" s="16" t="s">
        <v>51</v>
      </c>
      <c r="D187" s="17">
        <f t="shared" si="75"/>
        <v>69.3</v>
      </c>
      <c r="E187" s="17">
        <v>69.3</v>
      </c>
      <c r="F187" s="17">
        <v>52.8</v>
      </c>
      <c r="G187" s="17"/>
      <c r="H187" s="11">
        <f t="shared" si="66"/>
        <v>0</v>
      </c>
      <c r="I187" s="11"/>
      <c r="J187" s="11"/>
      <c r="K187" s="11"/>
      <c r="L187" s="13">
        <f t="shared" si="71"/>
        <v>69.3</v>
      </c>
      <c r="M187" s="13">
        <f t="shared" si="72"/>
        <v>69.3</v>
      </c>
      <c r="N187" s="13">
        <f t="shared" si="73"/>
        <v>52.8</v>
      </c>
      <c r="O187" s="13">
        <f t="shared" si="74"/>
        <v>0</v>
      </c>
    </row>
    <row r="188" spans="1:17" ht="15" customHeight="1" x14ac:dyDescent="0.25">
      <c r="A188" s="14" t="s">
        <v>133</v>
      </c>
      <c r="B188" s="13" t="s">
        <v>48</v>
      </c>
      <c r="C188" s="16" t="s">
        <v>51</v>
      </c>
      <c r="D188" s="17">
        <f t="shared" si="75"/>
        <v>527.29999999999995</v>
      </c>
      <c r="E188" s="17">
        <v>527.29999999999995</v>
      </c>
      <c r="F188" s="17">
        <v>394.9</v>
      </c>
      <c r="G188" s="17"/>
      <c r="H188" s="11">
        <f t="shared" si="66"/>
        <v>0</v>
      </c>
      <c r="I188" s="11"/>
      <c r="J188" s="11">
        <v>2</v>
      </c>
      <c r="K188" s="11"/>
      <c r="L188" s="13">
        <f t="shared" si="71"/>
        <v>527.29999999999995</v>
      </c>
      <c r="M188" s="13">
        <f t="shared" si="72"/>
        <v>527.29999999999995</v>
      </c>
      <c r="N188" s="13">
        <f t="shared" si="73"/>
        <v>396.9</v>
      </c>
      <c r="O188" s="13">
        <f t="shared" si="74"/>
        <v>0</v>
      </c>
    </row>
    <row r="189" spans="1:17" ht="14.25" customHeight="1" x14ac:dyDescent="0.25">
      <c r="A189" s="14" t="s">
        <v>164</v>
      </c>
      <c r="B189" s="13" t="s">
        <v>66</v>
      </c>
      <c r="C189" s="16" t="s">
        <v>51</v>
      </c>
      <c r="D189" s="17">
        <f t="shared" si="75"/>
        <v>58.3</v>
      </c>
      <c r="E189" s="17">
        <v>58.3</v>
      </c>
      <c r="F189" s="17">
        <v>42.1</v>
      </c>
      <c r="G189" s="17"/>
      <c r="H189" s="11">
        <f t="shared" si="66"/>
        <v>0</v>
      </c>
      <c r="I189" s="11"/>
      <c r="J189" s="11">
        <v>0.2</v>
      </c>
      <c r="K189" s="11"/>
      <c r="L189" s="13">
        <f t="shared" si="71"/>
        <v>58.3</v>
      </c>
      <c r="M189" s="13">
        <f t="shared" si="72"/>
        <v>58.3</v>
      </c>
      <c r="N189" s="13">
        <f t="shared" si="73"/>
        <v>42.300000000000004</v>
      </c>
      <c r="O189" s="13">
        <f t="shared" si="74"/>
        <v>0</v>
      </c>
    </row>
    <row r="190" spans="1:17" ht="15" customHeight="1" x14ac:dyDescent="0.25">
      <c r="A190" s="14" t="s">
        <v>134</v>
      </c>
      <c r="B190" s="13" t="s">
        <v>50</v>
      </c>
      <c r="C190" s="16" t="s">
        <v>51</v>
      </c>
      <c r="D190" s="17">
        <f t="shared" si="75"/>
        <v>58.3</v>
      </c>
      <c r="E190" s="17">
        <v>58.3</v>
      </c>
      <c r="F190" s="17">
        <v>42.3</v>
      </c>
      <c r="G190" s="17"/>
      <c r="H190" s="11">
        <f t="shared" si="66"/>
        <v>0</v>
      </c>
      <c r="I190" s="11"/>
      <c r="J190" s="11"/>
      <c r="K190" s="11"/>
      <c r="L190" s="13">
        <f t="shared" si="71"/>
        <v>58.3</v>
      </c>
      <c r="M190" s="13">
        <f t="shared" si="72"/>
        <v>58.3</v>
      </c>
      <c r="N190" s="13">
        <f t="shared" si="73"/>
        <v>42.3</v>
      </c>
      <c r="O190" s="13">
        <f t="shared" si="74"/>
        <v>0</v>
      </c>
    </row>
    <row r="191" spans="1:17" ht="15" customHeight="1" x14ac:dyDescent="0.25">
      <c r="A191" s="14" t="s">
        <v>135</v>
      </c>
      <c r="B191" s="13" t="s">
        <v>168</v>
      </c>
      <c r="C191" s="16" t="s">
        <v>51</v>
      </c>
      <c r="D191" s="17">
        <f t="shared" si="75"/>
        <v>180.4</v>
      </c>
      <c r="E191" s="17">
        <v>180.4</v>
      </c>
      <c r="F191" s="17">
        <v>100.7</v>
      </c>
      <c r="G191" s="17"/>
      <c r="H191" s="11">
        <f t="shared" si="66"/>
        <v>0</v>
      </c>
      <c r="I191" s="11"/>
      <c r="J191" s="11">
        <v>-1.4</v>
      </c>
      <c r="K191" s="11"/>
      <c r="L191" s="13">
        <f t="shared" si="71"/>
        <v>180.4</v>
      </c>
      <c r="M191" s="13">
        <f t="shared" si="72"/>
        <v>180.4</v>
      </c>
      <c r="N191" s="13">
        <f t="shared" si="73"/>
        <v>99.3</v>
      </c>
      <c r="O191" s="13">
        <f t="shared" si="74"/>
        <v>0</v>
      </c>
    </row>
    <row r="192" spans="1:17" s="38" customFormat="1" ht="15" customHeight="1" x14ac:dyDescent="0.25">
      <c r="A192" s="14" t="s">
        <v>136</v>
      </c>
      <c r="B192" s="13" t="s">
        <v>169</v>
      </c>
      <c r="C192" s="16" t="s">
        <v>51</v>
      </c>
      <c r="D192" s="17">
        <f t="shared" si="75"/>
        <v>16.100000000000001</v>
      </c>
      <c r="E192" s="17">
        <v>16.100000000000001</v>
      </c>
      <c r="F192" s="17">
        <v>10.8</v>
      </c>
      <c r="G192" s="17"/>
      <c r="H192" s="11">
        <f t="shared" si="66"/>
        <v>0</v>
      </c>
      <c r="I192" s="11"/>
      <c r="J192" s="11"/>
      <c r="K192" s="11"/>
      <c r="L192" s="13">
        <f t="shared" si="71"/>
        <v>16.100000000000001</v>
      </c>
      <c r="M192" s="13">
        <f t="shared" si="72"/>
        <v>16.100000000000001</v>
      </c>
      <c r="N192" s="13">
        <f t="shared" si="73"/>
        <v>10.8</v>
      </c>
      <c r="O192" s="13">
        <f t="shared" si="74"/>
        <v>0</v>
      </c>
      <c r="P192" s="2"/>
      <c r="Q192" s="2"/>
    </row>
    <row r="193" spans="1:15" ht="15.95" customHeight="1" x14ac:dyDescent="0.25">
      <c r="A193" s="21" t="s">
        <v>137</v>
      </c>
      <c r="B193" s="22" t="s">
        <v>178</v>
      </c>
      <c r="C193" s="29"/>
      <c r="D193" s="24">
        <f>D154+D157+D158+D159+D160+D161+D162+D163+D164+D165+D166+D167+D168+D169+D170+D171+D172+D174+D175+D177+D178+D179+D180+D181+D182+D183+D184+D185+D186+D187+D188+D189+D190+D191+D192+D173+D176</f>
        <v>5864.6000000000013</v>
      </c>
      <c r="E193" s="24">
        <f t="shared" ref="E193:O193" si="76">E154+E157+E158+E159+E160+E161+E162+E163+E164+E165+E166+E167+E168+E169+E170+E171+E172+E174+E175+E177+E178+E179+E180+E181+E182+E183+E184+E185+E186+E187+E188+E189+E190+E191+E192+E173+E176</f>
        <v>5763.5000000000018</v>
      </c>
      <c r="F193" s="24">
        <f t="shared" si="76"/>
        <v>3158.3000000000006</v>
      </c>
      <c r="G193" s="24">
        <f t="shared" si="76"/>
        <v>101.1</v>
      </c>
      <c r="H193" s="25">
        <f t="shared" si="76"/>
        <v>0</v>
      </c>
      <c r="I193" s="25">
        <f t="shared" si="76"/>
        <v>8.2999999999999989</v>
      </c>
      <c r="J193" s="25">
        <f t="shared" si="76"/>
        <v>-6.9999999999999991</v>
      </c>
      <c r="K193" s="25">
        <f t="shared" si="76"/>
        <v>-8.2999999999999989</v>
      </c>
      <c r="L193" s="22">
        <f t="shared" si="76"/>
        <v>5864.6000000000013</v>
      </c>
      <c r="M193" s="22">
        <f t="shared" si="76"/>
        <v>5771.8000000000011</v>
      </c>
      <c r="N193" s="22">
        <f t="shared" si="76"/>
        <v>3151.3000000000006</v>
      </c>
      <c r="O193" s="22">
        <f t="shared" si="76"/>
        <v>92.799999999999983</v>
      </c>
    </row>
    <row r="194" spans="1:15" ht="15.95" customHeight="1" x14ac:dyDescent="0.25">
      <c r="A194" s="6" t="s">
        <v>138</v>
      </c>
      <c r="B194" s="491" t="s">
        <v>182</v>
      </c>
      <c r="C194" s="492"/>
      <c r="D194" s="492"/>
      <c r="E194" s="492"/>
      <c r="F194" s="492"/>
      <c r="G194" s="492"/>
      <c r="H194" s="492"/>
      <c r="I194" s="492"/>
      <c r="J194" s="492"/>
      <c r="K194" s="492"/>
      <c r="L194" s="492"/>
      <c r="M194" s="492"/>
      <c r="N194" s="492"/>
      <c r="O194" s="493"/>
    </row>
    <row r="195" spans="1:15" ht="15" customHeight="1" x14ac:dyDescent="0.25">
      <c r="A195" s="6" t="s">
        <v>139</v>
      </c>
      <c r="B195" s="266" t="s">
        <v>20</v>
      </c>
      <c r="C195" s="289"/>
      <c r="D195" s="17">
        <f>SUM(D196:D197)</f>
        <v>247.7</v>
      </c>
      <c r="E195" s="17">
        <f>SUM(E196:E197)</f>
        <v>246.29999999999998</v>
      </c>
      <c r="F195" s="17">
        <f>SUM(F196:F197)</f>
        <v>0</v>
      </c>
      <c r="G195" s="17">
        <f>SUM(G196:G197)</f>
        <v>1.4</v>
      </c>
      <c r="H195" s="10">
        <f>I195+K195</f>
        <v>14.3</v>
      </c>
      <c r="I195" s="11">
        <f>SUM(I196:I197)</f>
        <v>14.3</v>
      </c>
      <c r="J195" s="11">
        <f>SUM(J196:J197)</f>
        <v>0</v>
      </c>
      <c r="K195" s="217">
        <f>SUM(K196:K197)</f>
        <v>0</v>
      </c>
      <c r="L195" s="12">
        <f>M195+O195</f>
        <v>261.99999999999994</v>
      </c>
      <c r="M195" s="12">
        <f t="shared" ref="M195:O197" si="77">E195+I195</f>
        <v>260.59999999999997</v>
      </c>
      <c r="N195" s="12">
        <f t="shared" si="77"/>
        <v>0</v>
      </c>
      <c r="O195" s="12">
        <f t="shared" si="77"/>
        <v>1.4</v>
      </c>
    </row>
    <row r="196" spans="1:15" ht="15" customHeight="1" x14ac:dyDescent="0.25">
      <c r="A196" s="302"/>
      <c r="B196" s="290"/>
      <c r="C196" s="31" t="s">
        <v>25</v>
      </c>
      <c r="D196" s="17">
        <f>E196+G196</f>
        <v>243.6</v>
      </c>
      <c r="E196" s="17">
        <v>243.6</v>
      </c>
      <c r="F196" s="17"/>
      <c r="G196" s="17"/>
      <c r="H196" s="10">
        <f>I196+K196</f>
        <v>14.3</v>
      </c>
      <c r="I196" s="11">
        <v>14.3</v>
      </c>
      <c r="J196" s="11"/>
      <c r="K196" s="217"/>
      <c r="L196" s="13">
        <f>M196+O196</f>
        <v>257.89999999999998</v>
      </c>
      <c r="M196" s="13">
        <f t="shared" si="77"/>
        <v>257.89999999999998</v>
      </c>
      <c r="N196" s="13">
        <f t="shared" si="77"/>
        <v>0</v>
      </c>
      <c r="O196" s="13">
        <f t="shared" si="77"/>
        <v>0</v>
      </c>
    </row>
    <row r="197" spans="1:15" ht="15" customHeight="1" x14ac:dyDescent="0.25">
      <c r="A197" s="155"/>
      <c r="B197" s="291"/>
      <c r="C197" s="31" t="s">
        <v>30</v>
      </c>
      <c r="D197" s="17">
        <f>E197+G197</f>
        <v>4.0999999999999996</v>
      </c>
      <c r="E197" s="17">
        <v>2.7</v>
      </c>
      <c r="F197" s="17"/>
      <c r="G197" s="17">
        <v>1.4</v>
      </c>
      <c r="H197" s="11">
        <f>I197+K197</f>
        <v>0</v>
      </c>
      <c r="I197" s="11"/>
      <c r="J197" s="11"/>
      <c r="K197" s="217"/>
      <c r="L197" s="13">
        <f>M197+O197</f>
        <v>4.0999999999999996</v>
      </c>
      <c r="M197" s="13">
        <f t="shared" si="77"/>
        <v>2.7</v>
      </c>
      <c r="N197" s="13">
        <f t="shared" si="77"/>
        <v>0</v>
      </c>
      <c r="O197" s="13">
        <f t="shared" si="77"/>
        <v>1.4</v>
      </c>
    </row>
    <row r="198" spans="1:15" ht="15.95" customHeight="1" x14ac:dyDescent="0.25">
      <c r="A198" s="21" t="s">
        <v>140</v>
      </c>
      <c r="B198" s="270" t="s">
        <v>179</v>
      </c>
      <c r="C198" s="84"/>
      <c r="D198" s="24">
        <f>D195</f>
        <v>247.7</v>
      </c>
      <c r="E198" s="24">
        <f>E195</f>
        <v>246.29999999999998</v>
      </c>
      <c r="F198" s="24">
        <f>F195</f>
        <v>0</v>
      </c>
      <c r="G198" s="24">
        <f>G195</f>
        <v>1.4</v>
      </c>
      <c r="H198" s="25">
        <f t="shared" ref="H198:O198" si="78">H195</f>
        <v>14.3</v>
      </c>
      <c r="I198" s="25">
        <f t="shared" si="78"/>
        <v>14.3</v>
      </c>
      <c r="J198" s="25">
        <f t="shared" si="78"/>
        <v>0</v>
      </c>
      <c r="K198" s="25">
        <f t="shared" si="78"/>
        <v>0</v>
      </c>
      <c r="L198" s="45">
        <f t="shared" si="78"/>
        <v>261.99999999999994</v>
      </c>
      <c r="M198" s="45">
        <f t="shared" si="78"/>
        <v>260.59999999999997</v>
      </c>
      <c r="N198" s="45">
        <f t="shared" si="78"/>
        <v>0</v>
      </c>
      <c r="O198" s="45">
        <f t="shared" si="78"/>
        <v>1.4</v>
      </c>
    </row>
    <row r="199" spans="1:15" ht="15.95" customHeight="1" x14ac:dyDescent="0.25">
      <c r="A199" s="20" t="s">
        <v>165</v>
      </c>
      <c r="B199" s="491" t="s">
        <v>67</v>
      </c>
      <c r="C199" s="492"/>
      <c r="D199" s="492"/>
      <c r="E199" s="492"/>
      <c r="F199" s="492"/>
      <c r="G199" s="492"/>
      <c r="H199" s="492"/>
      <c r="I199" s="492"/>
      <c r="J199" s="492"/>
      <c r="K199" s="492"/>
      <c r="L199" s="492"/>
      <c r="M199" s="492"/>
      <c r="N199" s="492"/>
      <c r="O199" s="493"/>
    </row>
    <row r="200" spans="1:15" ht="15" customHeight="1" x14ac:dyDescent="0.25">
      <c r="A200" s="14" t="s">
        <v>141</v>
      </c>
      <c r="B200" s="266" t="s">
        <v>20</v>
      </c>
      <c r="C200" s="292" t="s">
        <v>30</v>
      </c>
      <c r="D200" s="17">
        <f t="shared" ref="D200:D214" si="79">E200+G200</f>
        <v>839.4</v>
      </c>
      <c r="E200" s="17">
        <v>593.9</v>
      </c>
      <c r="F200" s="17"/>
      <c r="G200" s="17">
        <v>245.5</v>
      </c>
      <c r="H200" s="10">
        <f>I200+K200</f>
        <v>0</v>
      </c>
      <c r="I200" s="11"/>
      <c r="J200" s="11"/>
      <c r="K200" s="217"/>
      <c r="L200" s="12">
        <f>M200+O200</f>
        <v>839.4</v>
      </c>
      <c r="M200" s="12">
        <f>E200+I200</f>
        <v>593.9</v>
      </c>
      <c r="N200" s="12">
        <f>F200+J200</f>
        <v>0</v>
      </c>
      <c r="O200" s="12">
        <f>G200+K200</f>
        <v>245.5</v>
      </c>
    </row>
    <row r="201" spans="1:15" ht="15" customHeight="1" x14ac:dyDescent="0.25">
      <c r="A201" s="267" t="s">
        <v>184</v>
      </c>
      <c r="B201" s="13" t="s">
        <v>7</v>
      </c>
      <c r="C201" s="40" t="s">
        <v>30</v>
      </c>
      <c r="D201" s="17">
        <f t="shared" si="79"/>
        <v>28</v>
      </c>
      <c r="E201" s="17">
        <v>28</v>
      </c>
      <c r="F201" s="17">
        <v>16.399999999999999</v>
      </c>
      <c r="G201" s="17"/>
      <c r="H201" s="10">
        <f t="shared" ref="H201:H214" si="80">I201+K201</f>
        <v>0</v>
      </c>
      <c r="I201" s="11"/>
      <c r="J201" s="11"/>
      <c r="K201" s="217"/>
      <c r="L201" s="12">
        <f t="shared" ref="L201:L214" si="81">M201+O201</f>
        <v>28</v>
      </c>
      <c r="M201" s="12">
        <f t="shared" ref="M201:M214" si="82">E201+I201</f>
        <v>28</v>
      </c>
      <c r="N201" s="12">
        <f t="shared" ref="N201:N214" si="83">F201+J201</f>
        <v>16.399999999999999</v>
      </c>
      <c r="O201" s="12">
        <f t="shared" ref="O201:O214" si="84">G201+K201</f>
        <v>0</v>
      </c>
    </row>
    <row r="202" spans="1:15" ht="15" customHeight="1" x14ac:dyDescent="0.25">
      <c r="A202" s="288" t="s">
        <v>185</v>
      </c>
      <c r="B202" s="81" t="s">
        <v>10</v>
      </c>
      <c r="C202" s="40" t="s">
        <v>30</v>
      </c>
      <c r="D202" s="17">
        <f t="shared" si="79"/>
        <v>23.7</v>
      </c>
      <c r="E202" s="17">
        <v>23.7</v>
      </c>
      <c r="F202" s="17">
        <v>14.7</v>
      </c>
      <c r="G202" s="17"/>
      <c r="H202" s="10">
        <f t="shared" si="80"/>
        <v>0.9</v>
      </c>
      <c r="I202" s="11">
        <v>0.9</v>
      </c>
      <c r="J202" s="11">
        <v>0.7</v>
      </c>
      <c r="K202" s="217"/>
      <c r="L202" s="12">
        <f t="shared" si="81"/>
        <v>24.599999999999998</v>
      </c>
      <c r="M202" s="12">
        <f t="shared" si="82"/>
        <v>24.599999999999998</v>
      </c>
      <c r="N202" s="12">
        <f t="shared" si="83"/>
        <v>15.399999999999999</v>
      </c>
      <c r="O202" s="12">
        <f t="shared" si="84"/>
        <v>0</v>
      </c>
    </row>
    <row r="203" spans="1:15" ht="15" customHeight="1" x14ac:dyDescent="0.25">
      <c r="A203" s="33" t="s">
        <v>186</v>
      </c>
      <c r="B203" s="30" t="s">
        <v>11</v>
      </c>
      <c r="C203" s="40" t="s">
        <v>30</v>
      </c>
      <c r="D203" s="17">
        <f t="shared" si="79"/>
        <v>66.2</v>
      </c>
      <c r="E203" s="17">
        <v>66.2</v>
      </c>
      <c r="F203" s="17">
        <v>41.4</v>
      </c>
      <c r="G203" s="17"/>
      <c r="H203" s="10">
        <f t="shared" si="80"/>
        <v>0.9</v>
      </c>
      <c r="I203" s="11">
        <v>0.9</v>
      </c>
      <c r="J203" s="11">
        <v>0.7</v>
      </c>
      <c r="K203" s="217"/>
      <c r="L203" s="12">
        <f t="shared" si="81"/>
        <v>67.100000000000009</v>
      </c>
      <c r="M203" s="12">
        <f t="shared" si="82"/>
        <v>67.100000000000009</v>
      </c>
      <c r="N203" s="12">
        <f t="shared" si="83"/>
        <v>42.1</v>
      </c>
      <c r="O203" s="12">
        <f t="shared" si="84"/>
        <v>0</v>
      </c>
    </row>
    <row r="204" spans="1:15" ht="15" customHeight="1" x14ac:dyDescent="0.25">
      <c r="A204" s="14" t="s">
        <v>187</v>
      </c>
      <c r="B204" s="30" t="s">
        <v>15</v>
      </c>
      <c r="C204" s="40" t="s">
        <v>30</v>
      </c>
      <c r="D204" s="17">
        <f t="shared" si="79"/>
        <v>25.2</v>
      </c>
      <c r="E204" s="17">
        <v>25.2</v>
      </c>
      <c r="F204" s="17">
        <v>15.3</v>
      </c>
      <c r="G204" s="17"/>
      <c r="H204" s="10">
        <f t="shared" si="80"/>
        <v>-0.1</v>
      </c>
      <c r="I204" s="11">
        <v>-0.1</v>
      </c>
      <c r="J204" s="11">
        <v>-0.1</v>
      </c>
      <c r="K204" s="217"/>
      <c r="L204" s="12">
        <f t="shared" si="81"/>
        <v>25.099999999999998</v>
      </c>
      <c r="M204" s="12">
        <f t="shared" si="82"/>
        <v>25.099999999999998</v>
      </c>
      <c r="N204" s="12">
        <f t="shared" si="83"/>
        <v>15.200000000000001</v>
      </c>
      <c r="O204" s="12">
        <f t="shared" si="84"/>
        <v>0</v>
      </c>
    </row>
    <row r="205" spans="1:15" ht="15" customHeight="1" x14ac:dyDescent="0.25">
      <c r="A205" s="267" t="s">
        <v>188</v>
      </c>
      <c r="B205" s="30" t="s">
        <v>27</v>
      </c>
      <c r="C205" s="40" t="s">
        <v>30</v>
      </c>
      <c r="D205" s="17">
        <f t="shared" si="79"/>
        <v>212.20000000000002</v>
      </c>
      <c r="E205" s="17">
        <v>201.9</v>
      </c>
      <c r="F205" s="17">
        <v>145.9</v>
      </c>
      <c r="G205" s="17">
        <v>10.3</v>
      </c>
      <c r="H205" s="10">
        <f t="shared" si="80"/>
        <v>0</v>
      </c>
      <c r="I205" s="11"/>
      <c r="J205" s="11"/>
      <c r="K205" s="217"/>
      <c r="L205" s="12">
        <f t="shared" si="81"/>
        <v>212.20000000000002</v>
      </c>
      <c r="M205" s="12">
        <f t="shared" si="82"/>
        <v>201.9</v>
      </c>
      <c r="N205" s="12">
        <f t="shared" si="83"/>
        <v>145.9</v>
      </c>
      <c r="O205" s="12">
        <f t="shared" si="84"/>
        <v>10.3</v>
      </c>
    </row>
    <row r="206" spans="1:15" ht="15" customHeight="1" x14ac:dyDescent="0.25">
      <c r="A206" s="39" t="s">
        <v>189</v>
      </c>
      <c r="B206" s="30" t="s">
        <v>57</v>
      </c>
      <c r="C206" s="40" t="s">
        <v>30</v>
      </c>
      <c r="D206" s="17">
        <f t="shared" si="79"/>
        <v>56.5</v>
      </c>
      <c r="E206" s="17">
        <v>56.5</v>
      </c>
      <c r="F206" s="17">
        <v>40.4</v>
      </c>
      <c r="G206" s="17"/>
      <c r="H206" s="10">
        <f t="shared" si="80"/>
        <v>0</v>
      </c>
      <c r="I206" s="11"/>
      <c r="J206" s="11"/>
      <c r="K206" s="217"/>
      <c r="L206" s="12">
        <f t="shared" si="81"/>
        <v>56.5</v>
      </c>
      <c r="M206" s="12">
        <f t="shared" si="82"/>
        <v>56.5</v>
      </c>
      <c r="N206" s="12">
        <f t="shared" si="83"/>
        <v>40.4</v>
      </c>
      <c r="O206" s="12">
        <f t="shared" si="84"/>
        <v>0</v>
      </c>
    </row>
    <row r="207" spans="1:15" ht="15" customHeight="1" x14ac:dyDescent="0.25">
      <c r="A207" s="41" t="s">
        <v>190</v>
      </c>
      <c r="B207" s="30" t="s">
        <v>58</v>
      </c>
      <c r="C207" s="40" t="s">
        <v>30</v>
      </c>
      <c r="D207" s="17">
        <f t="shared" si="79"/>
        <v>46.4</v>
      </c>
      <c r="E207" s="17">
        <v>46.4</v>
      </c>
      <c r="F207" s="17">
        <v>29.9</v>
      </c>
      <c r="G207" s="17"/>
      <c r="H207" s="10">
        <f t="shared" si="80"/>
        <v>0</v>
      </c>
      <c r="I207" s="11"/>
      <c r="J207" s="11">
        <v>0.4</v>
      </c>
      <c r="K207" s="217"/>
      <c r="L207" s="12">
        <f t="shared" si="81"/>
        <v>46.4</v>
      </c>
      <c r="M207" s="12">
        <f t="shared" si="82"/>
        <v>46.4</v>
      </c>
      <c r="N207" s="12">
        <f t="shared" si="83"/>
        <v>30.299999999999997</v>
      </c>
      <c r="O207" s="12">
        <f t="shared" si="84"/>
        <v>0</v>
      </c>
    </row>
    <row r="208" spans="1:15" ht="15" customHeight="1" x14ac:dyDescent="0.25">
      <c r="A208" s="33" t="s">
        <v>191</v>
      </c>
      <c r="B208" s="30" t="s">
        <v>422</v>
      </c>
      <c r="C208" s="40" t="s">
        <v>30</v>
      </c>
      <c r="D208" s="17">
        <f t="shared" si="79"/>
        <v>30</v>
      </c>
      <c r="E208" s="17">
        <v>30</v>
      </c>
      <c r="F208" s="17">
        <v>21.7</v>
      </c>
      <c r="G208" s="17"/>
      <c r="H208" s="10">
        <f t="shared" si="80"/>
        <v>0</v>
      </c>
      <c r="I208" s="11"/>
      <c r="J208" s="11"/>
      <c r="K208" s="217"/>
      <c r="L208" s="12">
        <f t="shared" si="81"/>
        <v>30</v>
      </c>
      <c r="M208" s="12">
        <f t="shared" si="82"/>
        <v>30</v>
      </c>
      <c r="N208" s="12">
        <f t="shared" si="83"/>
        <v>21.7</v>
      </c>
      <c r="O208" s="12">
        <f t="shared" si="84"/>
        <v>0</v>
      </c>
    </row>
    <row r="209" spans="1:17" ht="15" customHeight="1" x14ac:dyDescent="0.25">
      <c r="A209" s="33" t="s">
        <v>192</v>
      </c>
      <c r="B209" s="30" t="s">
        <v>424</v>
      </c>
      <c r="C209" s="40" t="s">
        <v>30</v>
      </c>
      <c r="D209" s="17">
        <f t="shared" si="79"/>
        <v>67.3</v>
      </c>
      <c r="E209" s="17">
        <v>67.3</v>
      </c>
      <c r="F209" s="17">
        <v>45.5</v>
      </c>
      <c r="G209" s="17"/>
      <c r="H209" s="10">
        <f t="shared" si="80"/>
        <v>0</v>
      </c>
      <c r="I209" s="11"/>
      <c r="J209" s="11"/>
      <c r="K209" s="217"/>
      <c r="L209" s="12">
        <f t="shared" si="81"/>
        <v>67.3</v>
      </c>
      <c r="M209" s="12">
        <f t="shared" si="82"/>
        <v>67.3</v>
      </c>
      <c r="N209" s="12">
        <f t="shared" si="83"/>
        <v>45.5</v>
      </c>
      <c r="O209" s="12">
        <f t="shared" si="84"/>
        <v>0</v>
      </c>
    </row>
    <row r="210" spans="1:17" x14ac:dyDescent="0.25">
      <c r="A210" s="33" t="s">
        <v>193</v>
      </c>
      <c r="B210" s="30" t="s">
        <v>68</v>
      </c>
      <c r="C210" s="40" t="s">
        <v>30</v>
      </c>
      <c r="D210" s="17">
        <f t="shared" si="79"/>
        <v>34.6</v>
      </c>
      <c r="E210" s="17">
        <v>34.6</v>
      </c>
      <c r="F210" s="17">
        <v>24.5</v>
      </c>
      <c r="G210" s="17"/>
      <c r="H210" s="10">
        <f t="shared" si="80"/>
        <v>0</v>
      </c>
      <c r="I210" s="11"/>
      <c r="J210" s="11"/>
      <c r="K210" s="217"/>
      <c r="L210" s="12">
        <f t="shared" si="81"/>
        <v>34.6</v>
      </c>
      <c r="M210" s="12">
        <f t="shared" si="82"/>
        <v>34.6</v>
      </c>
      <c r="N210" s="12">
        <f t="shared" si="83"/>
        <v>24.5</v>
      </c>
      <c r="O210" s="12">
        <f t="shared" si="84"/>
        <v>0</v>
      </c>
      <c r="P210" s="38"/>
      <c r="Q210" s="38"/>
    </row>
    <row r="211" spans="1:17" x14ac:dyDescent="0.25">
      <c r="A211" s="33" t="s">
        <v>194</v>
      </c>
      <c r="B211" s="30" t="s">
        <v>155</v>
      </c>
      <c r="C211" s="40" t="s">
        <v>30</v>
      </c>
      <c r="D211" s="17">
        <f t="shared" si="79"/>
        <v>28.4</v>
      </c>
      <c r="E211" s="17">
        <v>28.4</v>
      </c>
      <c r="F211" s="17">
        <v>18.7</v>
      </c>
      <c r="G211" s="17"/>
      <c r="H211" s="10">
        <f t="shared" si="80"/>
        <v>0</v>
      </c>
      <c r="I211" s="11"/>
      <c r="J211" s="11"/>
      <c r="K211" s="217"/>
      <c r="L211" s="12">
        <f t="shared" si="81"/>
        <v>28.4</v>
      </c>
      <c r="M211" s="12">
        <f t="shared" si="82"/>
        <v>28.4</v>
      </c>
      <c r="N211" s="12">
        <f t="shared" si="83"/>
        <v>18.7</v>
      </c>
      <c r="O211" s="12">
        <f t="shared" si="84"/>
        <v>0</v>
      </c>
    </row>
    <row r="212" spans="1:17" x14ac:dyDescent="0.25">
      <c r="A212" s="33" t="s">
        <v>142</v>
      </c>
      <c r="B212" s="30" t="s">
        <v>28</v>
      </c>
      <c r="C212" s="40" t="s">
        <v>30</v>
      </c>
      <c r="D212" s="17">
        <f t="shared" si="79"/>
        <v>460.20000000000005</v>
      </c>
      <c r="E212" s="17">
        <v>449.1</v>
      </c>
      <c r="F212" s="17">
        <v>291.10000000000002</v>
      </c>
      <c r="G212" s="17">
        <v>11.1</v>
      </c>
      <c r="H212" s="10">
        <f t="shared" si="80"/>
        <v>0</v>
      </c>
      <c r="I212" s="11"/>
      <c r="J212" s="11"/>
      <c r="K212" s="217"/>
      <c r="L212" s="12">
        <f t="shared" si="81"/>
        <v>460.20000000000005</v>
      </c>
      <c r="M212" s="12">
        <f t="shared" si="82"/>
        <v>449.1</v>
      </c>
      <c r="N212" s="12">
        <f t="shared" si="83"/>
        <v>291.10000000000002</v>
      </c>
      <c r="O212" s="12">
        <f t="shared" si="84"/>
        <v>11.1</v>
      </c>
      <c r="P212" s="38"/>
      <c r="Q212" s="38"/>
    </row>
    <row r="213" spans="1:17" ht="15" customHeight="1" x14ac:dyDescent="0.25">
      <c r="A213" s="33" t="s">
        <v>143</v>
      </c>
      <c r="B213" s="13" t="s">
        <v>29</v>
      </c>
      <c r="C213" s="40" t="s">
        <v>30</v>
      </c>
      <c r="D213" s="17">
        <f t="shared" si="79"/>
        <v>118.7</v>
      </c>
      <c r="E213" s="17">
        <v>118.7</v>
      </c>
      <c r="F213" s="17">
        <v>81.7</v>
      </c>
      <c r="G213" s="17"/>
      <c r="H213" s="10">
        <f t="shared" si="80"/>
        <v>0</v>
      </c>
      <c r="I213" s="11"/>
      <c r="J213" s="11"/>
      <c r="K213" s="217"/>
      <c r="L213" s="12">
        <f t="shared" si="81"/>
        <v>118.7</v>
      </c>
      <c r="M213" s="12">
        <f t="shared" si="82"/>
        <v>118.7</v>
      </c>
      <c r="N213" s="12">
        <f t="shared" si="83"/>
        <v>81.7</v>
      </c>
      <c r="O213" s="12">
        <f t="shared" si="84"/>
        <v>0</v>
      </c>
      <c r="P213" s="38"/>
      <c r="Q213" s="38"/>
    </row>
    <row r="214" spans="1:17" x14ac:dyDescent="0.25">
      <c r="A214" s="33" t="s">
        <v>144</v>
      </c>
      <c r="B214" s="42" t="s">
        <v>65</v>
      </c>
      <c r="C214" s="40" t="s">
        <v>30</v>
      </c>
      <c r="D214" s="17">
        <f t="shared" si="79"/>
        <v>358.7</v>
      </c>
      <c r="E214" s="17">
        <v>358.7</v>
      </c>
      <c r="F214" s="17">
        <v>235</v>
      </c>
      <c r="G214" s="17"/>
      <c r="H214" s="10">
        <f t="shared" si="80"/>
        <v>0</v>
      </c>
      <c r="I214" s="11"/>
      <c r="J214" s="11"/>
      <c r="K214" s="217"/>
      <c r="L214" s="12">
        <f t="shared" si="81"/>
        <v>358.7</v>
      </c>
      <c r="M214" s="12">
        <f t="shared" si="82"/>
        <v>358.7</v>
      </c>
      <c r="N214" s="12">
        <f t="shared" si="83"/>
        <v>235</v>
      </c>
      <c r="O214" s="12">
        <f t="shared" si="84"/>
        <v>0</v>
      </c>
    </row>
    <row r="215" spans="1:17" ht="15.95" customHeight="1" x14ac:dyDescent="0.25">
      <c r="A215" s="55" t="s">
        <v>145</v>
      </c>
      <c r="B215" s="45" t="s">
        <v>180</v>
      </c>
      <c r="C215" s="79"/>
      <c r="D215" s="293">
        <f>D200+D201+D202+D203+D204+D205+D206+D207+D208+D209+D210+D211+D212+D213+D214</f>
        <v>2395.5</v>
      </c>
      <c r="E215" s="24">
        <f>E200+E201+E202+E203+E204+E205+E206+E207+E208+E209+E210+E211+E212+E213+E214</f>
        <v>2128.6000000000004</v>
      </c>
      <c r="F215" s="24">
        <f t="shared" ref="F215:G215" si="85">F200+F201+F202+F203+F204+F205+F206+F207+F208+F209+F210+F211+F212+F213+F214</f>
        <v>1022.2</v>
      </c>
      <c r="G215" s="24">
        <f t="shared" si="85"/>
        <v>266.90000000000003</v>
      </c>
      <c r="H215" s="10">
        <f>H200+H201+H202+H203+H204+H205+H206+H207+H208+H209+H210+H211+H212+H213+H214</f>
        <v>1.7</v>
      </c>
      <c r="I215" s="11">
        <f>I200+I201+I202+I203+I204+I205+I206+I207+I208+I209+I210+I211+I212+I213+I214</f>
        <v>1.7</v>
      </c>
      <c r="J215" s="11">
        <f t="shared" ref="J215:K215" si="86">J200+J201+J202+J203+J204+J205+J206+J207+J208+J209+J210+J211+J212+J213+J214</f>
        <v>1.6999999999999997</v>
      </c>
      <c r="K215" s="11">
        <f t="shared" si="86"/>
        <v>0</v>
      </c>
      <c r="L215" s="45">
        <f>L200+L201+L202+L203+L204+L205+L206+L207+L208+L209+L210+L211+L212+L213+L214</f>
        <v>2397.2000000000003</v>
      </c>
      <c r="M215" s="45">
        <f>M200+M201+M202+M203+M204+M205+M206+M207+M208+M209+M210+M211+M212+M213+M214</f>
        <v>2130.3000000000002</v>
      </c>
      <c r="N215" s="45">
        <f t="shared" ref="N215:O215" si="87">N200+N201+N202+N203+N204+N205+N206+N207+N208+N209+N210+N211+N212+N213+N214</f>
        <v>1023.9000000000001</v>
      </c>
      <c r="O215" s="45">
        <f t="shared" si="87"/>
        <v>266.90000000000003</v>
      </c>
    </row>
    <row r="216" spans="1:17" ht="17.25" customHeight="1" x14ac:dyDescent="0.25">
      <c r="A216" s="33" t="s">
        <v>146</v>
      </c>
      <c r="B216" s="491" t="s">
        <v>69</v>
      </c>
      <c r="C216" s="541"/>
      <c r="D216" s="492"/>
      <c r="E216" s="492"/>
      <c r="F216" s="492"/>
      <c r="G216" s="492"/>
      <c r="H216" s="492"/>
      <c r="I216" s="492"/>
      <c r="J216" s="492"/>
      <c r="K216" s="492"/>
      <c r="L216" s="492"/>
      <c r="M216" s="492"/>
      <c r="N216" s="492"/>
      <c r="O216" s="493"/>
    </row>
    <row r="217" spans="1:17" ht="17.25" customHeight="1" x14ac:dyDescent="0.25">
      <c r="A217" s="33" t="s">
        <v>147</v>
      </c>
      <c r="B217" s="7" t="s">
        <v>20</v>
      </c>
      <c r="C217" s="186" t="s">
        <v>24</v>
      </c>
      <c r="D217" s="273">
        <f>D218+D219</f>
        <v>2311.1</v>
      </c>
      <c r="E217" s="17">
        <f>E218+E219</f>
        <v>2172.4</v>
      </c>
      <c r="F217" s="17">
        <f>F218+F219</f>
        <v>0</v>
      </c>
      <c r="G217" s="17">
        <f t="shared" ref="G217:O217" si="88">G218+G219</f>
        <v>138.69999999999999</v>
      </c>
      <c r="H217" s="10">
        <f>I217+K217</f>
        <v>0</v>
      </c>
      <c r="I217" s="11">
        <f>I218+I219</f>
        <v>0</v>
      </c>
      <c r="J217" s="11">
        <f>J218+J219</f>
        <v>0</v>
      </c>
      <c r="K217" s="11">
        <f>K218+K219</f>
        <v>0</v>
      </c>
      <c r="L217" s="12">
        <f t="shared" si="88"/>
        <v>2311.1</v>
      </c>
      <c r="M217" s="12">
        <f t="shared" si="88"/>
        <v>2172.4</v>
      </c>
      <c r="N217" s="12">
        <f t="shared" si="88"/>
        <v>0</v>
      </c>
      <c r="O217" s="12">
        <f t="shared" si="88"/>
        <v>138.69999999999999</v>
      </c>
    </row>
    <row r="218" spans="1:17" hidden="1" x14ac:dyDescent="0.25">
      <c r="A218" s="41"/>
      <c r="B218" s="294" t="s">
        <v>8</v>
      </c>
      <c r="C218" s="276"/>
      <c r="D218" s="273">
        <f t="shared" ref="D218:D223" si="89">E218+G218</f>
        <v>822.09999999999991</v>
      </c>
      <c r="E218" s="17">
        <v>683.4</v>
      </c>
      <c r="F218" s="17"/>
      <c r="G218" s="17">
        <v>138.69999999999999</v>
      </c>
      <c r="H218" s="10">
        <f t="shared" ref="H218:H223" si="90">I218+K218</f>
        <v>0</v>
      </c>
      <c r="I218" s="11"/>
      <c r="J218" s="11"/>
      <c r="K218" s="217"/>
      <c r="L218" s="278">
        <f t="shared" ref="L218:L223" si="91">M218+O218</f>
        <v>822.09999999999991</v>
      </c>
      <c r="M218" s="278">
        <f t="shared" ref="M218:M223" si="92">E218+I218</f>
        <v>683.4</v>
      </c>
      <c r="N218" s="278">
        <f t="shared" ref="N218:N223" si="93">F218+J218</f>
        <v>0</v>
      </c>
      <c r="O218" s="278">
        <f t="shared" ref="O218:O223" si="94">G218+K218</f>
        <v>138.69999999999999</v>
      </c>
    </row>
    <row r="219" spans="1:17" x14ac:dyDescent="0.25">
      <c r="A219" s="267"/>
      <c r="B219" s="295" t="s">
        <v>160</v>
      </c>
      <c r="C219" s="187"/>
      <c r="D219" s="273">
        <f t="shared" si="89"/>
        <v>1489</v>
      </c>
      <c r="E219" s="17">
        <v>1489</v>
      </c>
      <c r="F219" s="17"/>
      <c r="G219" s="17"/>
      <c r="H219" s="10">
        <f t="shared" si="90"/>
        <v>0</v>
      </c>
      <c r="I219" s="11"/>
      <c r="J219" s="11"/>
      <c r="K219" s="217"/>
      <c r="L219" s="13">
        <f t="shared" si="91"/>
        <v>1489</v>
      </c>
      <c r="M219" s="13">
        <f t="shared" si="92"/>
        <v>1489</v>
      </c>
      <c r="N219" s="13">
        <f t="shared" si="93"/>
        <v>0</v>
      </c>
      <c r="O219" s="13">
        <f t="shared" si="94"/>
        <v>0</v>
      </c>
    </row>
    <row r="220" spans="1:17" ht="15" customHeight="1" x14ac:dyDescent="0.25">
      <c r="A220" s="14" t="s">
        <v>148</v>
      </c>
      <c r="B220" s="81" t="s">
        <v>52</v>
      </c>
      <c r="C220" s="82" t="s">
        <v>24</v>
      </c>
      <c r="D220" s="17">
        <f t="shared" si="89"/>
        <v>242.2</v>
      </c>
      <c r="E220" s="17">
        <v>242.2</v>
      </c>
      <c r="F220" s="17">
        <v>154</v>
      </c>
      <c r="G220" s="17"/>
      <c r="H220" s="10">
        <f t="shared" si="90"/>
        <v>0</v>
      </c>
      <c r="I220" s="11"/>
      <c r="J220" s="11">
        <v>3.9</v>
      </c>
      <c r="K220" s="217"/>
      <c r="L220" s="13">
        <f t="shared" si="91"/>
        <v>242.2</v>
      </c>
      <c r="M220" s="13">
        <f t="shared" si="92"/>
        <v>242.2</v>
      </c>
      <c r="N220" s="13">
        <f t="shared" si="93"/>
        <v>157.9</v>
      </c>
      <c r="O220" s="13">
        <f t="shared" si="94"/>
        <v>0</v>
      </c>
    </row>
    <row r="221" spans="1:17" ht="15" customHeight="1" x14ac:dyDescent="0.25">
      <c r="A221" s="20" t="s">
        <v>149</v>
      </c>
      <c r="B221" s="30" t="s">
        <v>53</v>
      </c>
      <c r="C221" s="31" t="s">
        <v>24</v>
      </c>
      <c r="D221" s="17">
        <f t="shared" si="89"/>
        <v>477.5</v>
      </c>
      <c r="E221" s="17">
        <v>477.5</v>
      </c>
      <c r="F221" s="17">
        <v>348.2</v>
      </c>
      <c r="G221" s="17"/>
      <c r="H221" s="10">
        <f t="shared" si="90"/>
        <v>0</v>
      </c>
      <c r="I221" s="11"/>
      <c r="J221" s="11">
        <v>3.3</v>
      </c>
      <c r="K221" s="217"/>
      <c r="L221" s="13">
        <f t="shared" si="91"/>
        <v>477.5</v>
      </c>
      <c r="M221" s="13">
        <f t="shared" si="92"/>
        <v>477.5</v>
      </c>
      <c r="N221" s="13">
        <f t="shared" si="93"/>
        <v>351.5</v>
      </c>
      <c r="O221" s="13">
        <f t="shared" si="94"/>
        <v>0</v>
      </c>
    </row>
    <row r="222" spans="1:17" ht="15" customHeight="1" x14ac:dyDescent="0.25">
      <c r="A222" s="39" t="s">
        <v>150</v>
      </c>
      <c r="B222" s="30" t="s">
        <v>168</v>
      </c>
      <c r="C222" s="31" t="s">
        <v>24</v>
      </c>
      <c r="D222" s="17">
        <f t="shared" si="89"/>
        <v>72.8</v>
      </c>
      <c r="E222" s="17">
        <v>72.8</v>
      </c>
      <c r="F222" s="17">
        <v>55.6</v>
      </c>
      <c r="G222" s="17"/>
      <c r="H222" s="10">
        <f t="shared" si="90"/>
        <v>0</v>
      </c>
      <c r="I222" s="11"/>
      <c r="J222" s="11"/>
      <c r="K222" s="217"/>
      <c r="L222" s="13">
        <f t="shared" si="91"/>
        <v>72.8</v>
      </c>
      <c r="M222" s="13">
        <f t="shared" si="92"/>
        <v>72.8</v>
      </c>
      <c r="N222" s="13">
        <f t="shared" si="93"/>
        <v>55.6</v>
      </c>
      <c r="O222" s="13">
        <f t="shared" si="94"/>
        <v>0</v>
      </c>
    </row>
    <row r="223" spans="1:17" s="38" customFormat="1" ht="15" customHeight="1" x14ac:dyDescent="0.25">
      <c r="A223" s="20" t="s">
        <v>151</v>
      </c>
      <c r="B223" s="13" t="s">
        <v>70</v>
      </c>
      <c r="C223" s="31" t="s">
        <v>24</v>
      </c>
      <c r="D223" s="17">
        <f t="shared" si="89"/>
        <v>484.2</v>
      </c>
      <c r="E223" s="17">
        <v>484.2</v>
      </c>
      <c r="F223" s="17">
        <v>272.2</v>
      </c>
      <c r="G223" s="17"/>
      <c r="H223" s="10">
        <f t="shared" si="90"/>
        <v>0</v>
      </c>
      <c r="I223" s="11"/>
      <c r="J223" s="11">
        <v>32</v>
      </c>
      <c r="K223" s="217"/>
      <c r="L223" s="13">
        <f t="shared" si="91"/>
        <v>484.2</v>
      </c>
      <c r="M223" s="13">
        <f t="shared" si="92"/>
        <v>484.2</v>
      </c>
      <c r="N223" s="13">
        <f t="shared" si="93"/>
        <v>304.2</v>
      </c>
      <c r="O223" s="13">
        <f t="shared" si="94"/>
        <v>0</v>
      </c>
      <c r="P223" s="2"/>
      <c r="Q223" s="2"/>
    </row>
    <row r="224" spans="1:17" ht="15.95" customHeight="1" x14ac:dyDescent="0.25">
      <c r="A224" s="55" t="s">
        <v>152</v>
      </c>
      <c r="B224" s="270" t="s">
        <v>181</v>
      </c>
      <c r="C224" s="26"/>
      <c r="D224" s="24">
        <f t="shared" ref="D224:O224" si="95">D217+D220+D221+D222+D223</f>
        <v>3587.7999999999997</v>
      </c>
      <c r="E224" s="24">
        <f t="shared" si="95"/>
        <v>3449.1</v>
      </c>
      <c r="F224" s="24">
        <f t="shared" si="95"/>
        <v>830</v>
      </c>
      <c r="G224" s="24">
        <f t="shared" si="95"/>
        <v>138.69999999999999</v>
      </c>
      <c r="H224" s="10">
        <f t="shared" si="95"/>
        <v>0</v>
      </c>
      <c r="I224" s="11">
        <f t="shared" si="95"/>
        <v>0</v>
      </c>
      <c r="J224" s="11">
        <f t="shared" si="95"/>
        <v>39.200000000000003</v>
      </c>
      <c r="K224" s="217">
        <f t="shared" si="95"/>
        <v>0</v>
      </c>
      <c r="L224" s="22">
        <f t="shared" si="95"/>
        <v>3587.7999999999997</v>
      </c>
      <c r="M224" s="22">
        <f t="shared" si="95"/>
        <v>3449.1</v>
      </c>
      <c r="N224" s="22">
        <f t="shared" si="95"/>
        <v>869.2</v>
      </c>
      <c r="O224" s="22">
        <f t="shared" si="95"/>
        <v>138.69999999999999</v>
      </c>
    </row>
    <row r="225" spans="1:17" s="38" customFormat="1" ht="15.95" customHeight="1" x14ac:dyDescent="0.25">
      <c r="A225" s="221"/>
      <c r="B225" s="296" t="s">
        <v>160</v>
      </c>
      <c r="C225" s="26"/>
      <c r="D225" s="97">
        <f>D219</f>
        <v>1489</v>
      </c>
      <c r="E225" s="97">
        <f>E219</f>
        <v>1489</v>
      </c>
      <c r="F225" s="97">
        <f>F219</f>
        <v>0</v>
      </c>
      <c r="G225" s="97">
        <f>G219</f>
        <v>0</v>
      </c>
      <c r="H225" s="206">
        <f t="shared" ref="H225:O225" si="96">H219</f>
        <v>0</v>
      </c>
      <c r="I225" s="101">
        <f t="shared" si="96"/>
        <v>0</v>
      </c>
      <c r="J225" s="101">
        <f t="shared" si="96"/>
        <v>0</v>
      </c>
      <c r="K225" s="297">
        <f t="shared" si="96"/>
        <v>0</v>
      </c>
      <c r="L225" s="102">
        <f t="shared" si="96"/>
        <v>1489</v>
      </c>
      <c r="M225" s="102">
        <f t="shared" si="96"/>
        <v>1489</v>
      </c>
      <c r="N225" s="102">
        <f t="shared" si="96"/>
        <v>0</v>
      </c>
      <c r="O225" s="211">
        <f t="shared" si="96"/>
        <v>0</v>
      </c>
      <c r="P225" s="2"/>
      <c r="Q225" s="2"/>
    </row>
    <row r="226" spans="1:17" ht="15.95" customHeight="1" x14ac:dyDescent="0.25">
      <c r="A226" s="100" t="s">
        <v>195</v>
      </c>
      <c r="B226" s="193" t="s">
        <v>173</v>
      </c>
      <c r="C226" s="47"/>
      <c r="D226" s="24">
        <f>E226+G226</f>
        <v>20308.600000000002</v>
      </c>
      <c r="E226" s="24">
        <f>E93+E147+E152+E193+E198+E215+E224</f>
        <v>18683.400000000001</v>
      </c>
      <c r="F226" s="24">
        <f>F93+F147+F152+F193+F198+F215+F224</f>
        <v>7158.9000000000005</v>
      </c>
      <c r="G226" s="24">
        <f>G93+G147+G152+G193+G198+G215+G224</f>
        <v>1625.2000000000003</v>
      </c>
      <c r="H226" s="25">
        <f>I226+K226</f>
        <v>50.2</v>
      </c>
      <c r="I226" s="25">
        <f>I93+I147+I152+I193+I198+I215+I224</f>
        <v>57.7</v>
      </c>
      <c r="J226" s="25">
        <f>J93+J147+J152+J193+J198+J215+J224</f>
        <v>30.700000000000003</v>
      </c>
      <c r="K226" s="282">
        <f>K93+K147+K152+K193+K198+K215+K224</f>
        <v>-7.4999999999999991</v>
      </c>
      <c r="L226" s="50">
        <f>M226+O226</f>
        <v>20358.800000000003</v>
      </c>
      <c r="M226" s="50">
        <f>M93+M147+M152+M193+M198+M215+M224</f>
        <v>18741.100000000002</v>
      </c>
      <c r="N226" s="50">
        <f>N93+N147+N152+N193+N198+N215+N224</f>
        <v>7189.6000000000013</v>
      </c>
      <c r="O226" s="50">
        <f>O93+O147+O152+O193+O198+O215+O224</f>
        <v>1617.7000000000003</v>
      </c>
    </row>
    <row r="227" spans="1:17" ht="15.95" customHeight="1" x14ac:dyDescent="0.25">
      <c r="A227" s="298"/>
      <c r="B227" s="249" t="s">
        <v>206</v>
      </c>
      <c r="C227" s="47"/>
      <c r="D227" s="24"/>
      <c r="E227" s="24"/>
      <c r="F227" s="24"/>
      <c r="G227" s="24"/>
      <c r="H227" s="10"/>
      <c r="I227" s="11"/>
      <c r="J227" s="11"/>
      <c r="K227" s="217"/>
      <c r="L227" s="50"/>
      <c r="M227" s="50"/>
      <c r="N227" s="50"/>
      <c r="O227" s="50"/>
    </row>
    <row r="228" spans="1:17" s="38" customFormat="1" ht="15.95" customHeight="1" x14ac:dyDescent="0.25">
      <c r="A228" s="100"/>
      <c r="B228" s="299" t="s">
        <v>370</v>
      </c>
      <c r="C228" s="26"/>
      <c r="D228" s="97">
        <f>E228+G228</f>
        <v>1489</v>
      </c>
      <c r="E228" s="97">
        <f>E219</f>
        <v>1489</v>
      </c>
      <c r="F228" s="97">
        <f t="shared" ref="F228:G228" si="97">F219</f>
        <v>0</v>
      </c>
      <c r="G228" s="97">
        <f t="shared" si="97"/>
        <v>0</v>
      </c>
      <c r="H228" s="206">
        <f>I228+K228</f>
        <v>0</v>
      </c>
      <c r="I228" s="101">
        <f>I219</f>
        <v>0</v>
      </c>
      <c r="J228" s="101">
        <f t="shared" ref="J228:K228" si="98">J219</f>
        <v>0</v>
      </c>
      <c r="K228" s="101">
        <f t="shared" si="98"/>
        <v>0</v>
      </c>
      <c r="L228" s="102">
        <f>M228+O228</f>
        <v>1489</v>
      </c>
      <c r="M228" s="102">
        <f>M219</f>
        <v>1489</v>
      </c>
      <c r="N228" s="102">
        <f t="shared" ref="N228:O228" si="99">N219</f>
        <v>0</v>
      </c>
      <c r="O228" s="102">
        <f t="shared" si="99"/>
        <v>0</v>
      </c>
      <c r="P228" s="2"/>
      <c r="Q228" s="2"/>
    </row>
    <row r="229" spans="1:17" s="38" customFormat="1" ht="27.95" customHeight="1" x14ac:dyDescent="0.25">
      <c r="A229" s="221"/>
      <c r="B229" s="210" t="s">
        <v>60</v>
      </c>
      <c r="C229" s="26"/>
      <c r="D229" s="97">
        <f>E229+G229</f>
        <v>1013.7</v>
      </c>
      <c r="E229" s="97">
        <f>E100</f>
        <v>1013.7</v>
      </c>
      <c r="F229" s="97">
        <f>F100</f>
        <v>0</v>
      </c>
      <c r="G229" s="97">
        <f>G100</f>
        <v>0</v>
      </c>
      <c r="H229" s="206">
        <f>I229+K229</f>
        <v>0</v>
      </c>
      <c r="I229" s="101">
        <f>I100</f>
        <v>0</v>
      </c>
      <c r="J229" s="101">
        <f>J100</f>
        <v>0</v>
      </c>
      <c r="K229" s="297">
        <f>K100</f>
        <v>0</v>
      </c>
      <c r="L229" s="102">
        <f>M229+O229</f>
        <v>1013.7</v>
      </c>
      <c r="M229" s="102">
        <f>M100</f>
        <v>1013.7</v>
      </c>
      <c r="N229" s="102">
        <f>N100</f>
        <v>0</v>
      </c>
      <c r="O229" s="102">
        <f>O100</f>
        <v>0</v>
      </c>
      <c r="P229" s="2"/>
      <c r="Q229" s="2"/>
    </row>
    <row r="230" spans="1:17" x14ac:dyDescent="0.25">
      <c r="A230" s="7"/>
      <c r="B230" s="51"/>
      <c r="C230" s="52"/>
      <c r="D230" s="51"/>
      <c r="E230" s="51"/>
      <c r="F230" s="51"/>
      <c r="G230" s="51"/>
      <c r="H230" s="51"/>
      <c r="I230" s="51"/>
      <c r="J230" s="51"/>
      <c r="K230" s="51"/>
      <c r="L230" s="51"/>
      <c r="M230" s="51"/>
      <c r="N230" s="51"/>
      <c r="O230" s="7"/>
    </row>
    <row r="231" spans="1:17" x14ac:dyDescent="0.25">
      <c r="A231" s="7"/>
      <c r="B231" s="7"/>
      <c r="C231" s="53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</row>
    <row r="232" spans="1:17" x14ac:dyDescent="0.25">
      <c r="A232" s="7"/>
      <c r="B232" s="7"/>
      <c r="C232" s="53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</row>
    <row r="233" spans="1:17" x14ac:dyDescent="0.25">
      <c r="A233" s="7"/>
      <c r="B233" s="7"/>
      <c r="C233" s="53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</row>
    <row r="234" spans="1:17" x14ac:dyDescent="0.25">
      <c r="A234" s="7"/>
      <c r="B234" s="7"/>
      <c r="C234" s="53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</row>
    <row r="235" spans="1:17" x14ac:dyDescent="0.25">
      <c r="A235" s="7"/>
      <c r="B235" s="7"/>
      <c r="C235" s="53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</row>
    <row r="236" spans="1:17" x14ac:dyDescent="0.25">
      <c r="A236" s="7"/>
      <c r="B236" s="7"/>
      <c r="C236" s="53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</row>
    <row r="237" spans="1:17" x14ac:dyDescent="0.25">
      <c r="A237" s="7"/>
      <c r="B237" s="7"/>
      <c r="C237" s="53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</row>
    <row r="238" spans="1:17" x14ac:dyDescent="0.25">
      <c r="A238" s="7"/>
      <c r="B238" s="7"/>
      <c r="C238" s="53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</row>
    <row r="239" spans="1:17" x14ac:dyDescent="0.25">
      <c r="A239" s="7"/>
      <c r="B239" s="7"/>
      <c r="C239" s="53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</row>
    <row r="240" spans="1:17" x14ac:dyDescent="0.25">
      <c r="A240" s="7"/>
      <c r="B240" s="7"/>
      <c r="C240" s="53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</row>
    <row r="241" spans="1:15" x14ac:dyDescent="0.25">
      <c r="A241" s="7"/>
      <c r="B241" s="7"/>
      <c r="C241" s="53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</row>
    <row r="242" spans="1:15" x14ac:dyDescent="0.25">
      <c r="A242" s="7"/>
      <c r="B242" s="7"/>
      <c r="C242" s="53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</row>
    <row r="243" spans="1:15" x14ac:dyDescent="0.25">
      <c r="A243" s="7"/>
      <c r="B243" s="7"/>
      <c r="C243" s="53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</row>
    <row r="244" spans="1:15" x14ac:dyDescent="0.25">
      <c r="A244" s="7"/>
      <c r="B244" s="7"/>
      <c r="C244" s="53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</row>
    <row r="245" spans="1:15" x14ac:dyDescent="0.25">
      <c r="A245" s="7"/>
      <c r="B245" s="7"/>
      <c r="C245" s="53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</row>
    <row r="246" spans="1:15" x14ac:dyDescent="0.25">
      <c r="A246" s="7"/>
      <c r="B246" s="7"/>
      <c r="C246" s="53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</row>
    <row r="247" spans="1:15" x14ac:dyDescent="0.25">
      <c r="A247" s="7"/>
      <c r="B247" s="7"/>
      <c r="C247" s="53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</row>
    <row r="248" spans="1:15" x14ac:dyDescent="0.25">
      <c r="A248" s="7"/>
      <c r="B248" s="7"/>
      <c r="C248" s="53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</row>
    <row r="249" spans="1:15" x14ac:dyDescent="0.25">
      <c r="A249" s="7"/>
      <c r="B249" s="7"/>
      <c r="C249" s="53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</row>
    <row r="250" spans="1:15" x14ac:dyDescent="0.25">
      <c r="A250" s="7"/>
      <c r="B250" s="7"/>
      <c r="C250" s="53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</row>
    <row r="251" spans="1:15" x14ac:dyDescent="0.25">
      <c r="A251" s="7"/>
      <c r="B251" s="7"/>
      <c r="C251" s="53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</row>
    <row r="252" spans="1:15" x14ac:dyDescent="0.25">
      <c r="A252" s="7"/>
      <c r="B252" s="7"/>
      <c r="C252" s="53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</row>
    <row r="253" spans="1:15" x14ac:dyDescent="0.25">
      <c r="A253" s="7"/>
      <c r="B253" s="7"/>
      <c r="C253" s="53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</row>
    <row r="254" spans="1:15" x14ac:dyDescent="0.25">
      <c r="A254" s="7"/>
      <c r="B254" s="7"/>
      <c r="C254" s="53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</row>
    <row r="255" spans="1:15" x14ac:dyDescent="0.25">
      <c r="A255" s="7"/>
      <c r="B255" s="7"/>
      <c r="C255" s="53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</row>
    <row r="256" spans="1:15" x14ac:dyDescent="0.25">
      <c r="A256" s="7"/>
      <c r="B256" s="7"/>
      <c r="C256" s="53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</row>
    <row r="257" spans="1:15" x14ac:dyDescent="0.25">
      <c r="A257" s="7"/>
      <c r="B257" s="7"/>
      <c r="C257" s="53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</row>
    <row r="258" spans="1:15" x14ac:dyDescent="0.25">
      <c r="A258" s="7"/>
      <c r="B258" s="7"/>
      <c r="C258" s="53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</row>
    <row r="259" spans="1:15" x14ac:dyDescent="0.25">
      <c r="A259" s="7"/>
      <c r="B259" s="7"/>
      <c r="C259" s="53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</row>
    <row r="260" spans="1:15" x14ac:dyDescent="0.25">
      <c r="A260" s="7"/>
      <c r="B260" s="7"/>
      <c r="C260" s="53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</row>
    <row r="261" spans="1:15" x14ac:dyDescent="0.25">
      <c r="A261" s="7"/>
      <c r="B261" s="7"/>
      <c r="C261" s="53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</row>
    <row r="262" spans="1:15" x14ac:dyDescent="0.25">
      <c r="A262" s="7"/>
      <c r="B262" s="7"/>
      <c r="C262" s="53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</row>
    <row r="263" spans="1:15" x14ac:dyDescent="0.25">
      <c r="A263" s="7"/>
      <c r="B263" s="7"/>
      <c r="C263" s="53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</row>
    <row r="264" spans="1:15" x14ac:dyDescent="0.25">
      <c r="A264" s="7"/>
      <c r="B264" s="7"/>
      <c r="C264" s="53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</row>
    <row r="265" spans="1:15" x14ac:dyDescent="0.25">
      <c r="A265" s="7"/>
      <c r="B265" s="7"/>
      <c r="C265" s="53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</row>
    <row r="266" spans="1:15" x14ac:dyDescent="0.25">
      <c r="A266" s="7"/>
      <c r="B266" s="7"/>
      <c r="C266" s="53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</row>
    <row r="267" spans="1:15" x14ac:dyDescent="0.25">
      <c r="A267" s="7"/>
      <c r="B267" s="7"/>
      <c r="C267" s="53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</row>
    <row r="268" spans="1:15" x14ac:dyDescent="0.25">
      <c r="A268" s="7"/>
      <c r="B268" s="7"/>
      <c r="C268" s="53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</row>
    <row r="269" spans="1:15" x14ac:dyDescent="0.25">
      <c r="A269" s="7"/>
      <c r="B269" s="7"/>
      <c r="C269" s="53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</row>
    <row r="270" spans="1:15" x14ac:dyDescent="0.25">
      <c r="A270" s="7"/>
      <c r="B270" s="7"/>
      <c r="C270" s="53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</row>
    <row r="271" spans="1:15" x14ac:dyDescent="0.25">
      <c r="A271" s="7"/>
      <c r="B271" s="7"/>
      <c r="C271" s="53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</row>
    <row r="272" spans="1:15" x14ac:dyDescent="0.25">
      <c r="A272" s="7"/>
      <c r="B272" s="7"/>
      <c r="C272" s="53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</row>
    <row r="273" spans="1:15" x14ac:dyDescent="0.25">
      <c r="A273" s="7"/>
      <c r="B273" s="7"/>
      <c r="C273" s="53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</row>
    <row r="274" spans="1:15" x14ac:dyDescent="0.25">
      <c r="A274" s="7"/>
      <c r="B274" s="7"/>
      <c r="C274" s="53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</row>
    <row r="275" spans="1:15" x14ac:dyDescent="0.25">
      <c r="A275" s="7"/>
      <c r="B275" s="7"/>
      <c r="C275" s="53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</row>
    <row r="276" spans="1:15" x14ac:dyDescent="0.25">
      <c r="A276" s="7"/>
      <c r="B276" s="7"/>
      <c r="C276" s="53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</row>
    <row r="277" spans="1:15" x14ac:dyDescent="0.25">
      <c r="A277" s="7"/>
      <c r="B277" s="7"/>
      <c r="C277" s="53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</row>
    <row r="278" spans="1:15" x14ac:dyDescent="0.25">
      <c r="A278" s="7"/>
      <c r="B278" s="7"/>
      <c r="C278" s="53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</row>
    <row r="279" spans="1:15" x14ac:dyDescent="0.25">
      <c r="A279" s="7"/>
      <c r="B279" s="7"/>
      <c r="C279" s="53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</row>
    <row r="280" spans="1:15" x14ac:dyDescent="0.25">
      <c r="A280" s="7"/>
      <c r="B280" s="7"/>
      <c r="C280" s="53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</row>
    <row r="281" spans="1:15" x14ac:dyDescent="0.25">
      <c r="A281" s="7"/>
      <c r="B281" s="7"/>
      <c r="C281" s="53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</row>
    <row r="282" spans="1:15" x14ac:dyDescent="0.25">
      <c r="A282" s="7"/>
      <c r="B282" s="7"/>
      <c r="C282" s="53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</row>
    <row r="283" spans="1:15" x14ac:dyDescent="0.25">
      <c r="A283" s="7"/>
      <c r="B283" s="7"/>
      <c r="C283" s="53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</row>
    <row r="284" spans="1:15" x14ac:dyDescent="0.25">
      <c r="A284" s="7"/>
      <c r="B284" s="7"/>
      <c r="C284" s="53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</row>
    <row r="285" spans="1:15" x14ac:dyDescent="0.25">
      <c r="A285" s="7"/>
      <c r="B285" s="7"/>
      <c r="C285" s="53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</row>
    <row r="286" spans="1:15" x14ac:dyDescent="0.25">
      <c r="A286" s="7"/>
      <c r="B286" s="7"/>
      <c r="C286" s="53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</row>
    <row r="287" spans="1:15" x14ac:dyDescent="0.25">
      <c r="A287" s="7"/>
      <c r="B287" s="7"/>
      <c r="C287" s="53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</row>
    <row r="288" spans="1:15" x14ac:dyDescent="0.25">
      <c r="A288" s="7"/>
      <c r="B288" s="7"/>
      <c r="C288" s="53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</row>
    <row r="289" spans="1:15" x14ac:dyDescent="0.25">
      <c r="A289" s="7"/>
      <c r="B289" s="7"/>
      <c r="C289" s="53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</row>
    <row r="290" spans="1:15" x14ac:dyDescent="0.25">
      <c r="A290" s="7"/>
      <c r="B290" s="7"/>
      <c r="C290" s="53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</row>
    <row r="291" spans="1:15" x14ac:dyDescent="0.25">
      <c r="A291" s="7"/>
      <c r="B291" s="7"/>
      <c r="C291" s="53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</row>
    <row r="292" spans="1:15" x14ac:dyDescent="0.25">
      <c r="A292" s="7"/>
      <c r="B292" s="7"/>
      <c r="C292" s="53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</row>
    <row r="293" spans="1:15" x14ac:dyDescent="0.25">
      <c r="A293" s="7"/>
      <c r="B293" s="7"/>
      <c r="C293" s="53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</row>
    <row r="294" spans="1:15" x14ac:dyDescent="0.25">
      <c r="A294" s="7"/>
      <c r="B294" s="7"/>
      <c r="C294" s="53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</row>
    <row r="295" spans="1:15" x14ac:dyDescent="0.25">
      <c r="A295" s="7"/>
      <c r="B295" s="7"/>
      <c r="C295" s="53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</row>
    <row r="296" spans="1:15" x14ac:dyDescent="0.25">
      <c r="A296" s="7"/>
      <c r="B296" s="7"/>
      <c r="C296" s="53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</row>
    <row r="297" spans="1:15" x14ac:dyDescent="0.25">
      <c r="A297" s="7"/>
      <c r="B297" s="7"/>
      <c r="C297" s="53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</row>
    <row r="298" spans="1:15" x14ac:dyDescent="0.25">
      <c r="A298" s="7"/>
      <c r="B298" s="7"/>
      <c r="C298" s="53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</row>
    <row r="299" spans="1:15" x14ac:dyDescent="0.25">
      <c r="A299" s="7"/>
      <c r="B299" s="7"/>
      <c r="C299" s="53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</row>
    <row r="300" spans="1:15" x14ac:dyDescent="0.25">
      <c r="A300" s="7"/>
      <c r="B300" s="7"/>
      <c r="C300" s="53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</row>
    <row r="301" spans="1:15" x14ac:dyDescent="0.25">
      <c r="A301" s="7"/>
      <c r="B301" s="7"/>
      <c r="C301" s="53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</row>
    <row r="302" spans="1:15" x14ac:dyDescent="0.25">
      <c r="A302" s="7"/>
      <c r="B302" s="7"/>
      <c r="C302" s="53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</row>
    <row r="303" spans="1:15" x14ac:dyDescent="0.25">
      <c r="A303" s="7"/>
      <c r="B303" s="7"/>
      <c r="C303" s="53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</row>
    <row r="304" spans="1:15" x14ac:dyDescent="0.25">
      <c r="A304" s="7"/>
      <c r="B304" s="7"/>
      <c r="C304" s="53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</row>
    <row r="305" spans="1:15" x14ac:dyDescent="0.25">
      <c r="A305" s="7"/>
      <c r="B305" s="7"/>
      <c r="C305" s="53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</row>
    <row r="306" spans="1:15" x14ac:dyDescent="0.25">
      <c r="A306" s="7"/>
      <c r="B306" s="7"/>
      <c r="C306" s="53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</row>
    <row r="307" spans="1:15" x14ac:dyDescent="0.25">
      <c r="A307" s="7"/>
      <c r="B307" s="7"/>
      <c r="C307" s="53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</row>
    <row r="308" spans="1:15" x14ac:dyDescent="0.25">
      <c r="A308" s="7"/>
      <c r="B308" s="7"/>
      <c r="C308" s="53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</row>
    <row r="309" spans="1:15" x14ac:dyDescent="0.25">
      <c r="A309" s="7"/>
      <c r="B309" s="7"/>
      <c r="C309" s="53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</row>
    <row r="310" spans="1:15" x14ac:dyDescent="0.25">
      <c r="A310" s="7"/>
      <c r="B310" s="7"/>
      <c r="C310" s="53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</row>
    <row r="311" spans="1:15" x14ac:dyDescent="0.25">
      <c r="A311" s="7"/>
      <c r="B311" s="7"/>
      <c r="C311" s="53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</row>
    <row r="312" spans="1:15" x14ac:dyDescent="0.25">
      <c r="A312" s="7"/>
      <c r="B312" s="7"/>
      <c r="C312" s="53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</row>
    <row r="313" spans="1:15" x14ac:dyDescent="0.25">
      <c r="A313" s="7"/>
      <c r="B313" s="7"/>
      <c r="C313" s="53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</row>
    <row r="314" spans="1:15" x14ac:dyDescent="0.25">
      <c r="A314" s="7"/>
      <c r="B314" s="7"/>
      <c r="C314" s="53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</row>
    <row r="315" spans="1:15" x14ac:dyDescent="0.25">
      <c r="A315" s="7"/>
      <c r="B315" s="7"/>
      <c r="C315" s="53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</row>
    <row r="316" spans="1:15" x14ac:dyDescent="0.25">
      <c r="A316" s="7"/>
      <c r="B316" s="7"/>
      <c r="C316" s="53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</row>
    <row r="317" spans="1:15" x14ac:dyDescent="0.25">
      <c r="A317" s="7"/>
      <c r="B317" s="7"/>
      <c r="C317" s="53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</row>
    <row r="318" spans="1:15" x14ac:dyDescent="0.25">
      <c r="A318" s="7"/>
      <c r="B318" s="7"/>
      <c r="C318" s="53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</row>
    <row r="319" spans="1:15" x14ac:dyDescent="0.25">
      <c r="A319" s="7"/>
      <c r="B319" s="7"/>
      <c r="C319" s="53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</row>
    <row r="320" spans="1:15" x14ac:dyDescent="0.25">
      <c r="A320" s="7"/>
      <c r="B320" s="7"/>
      <c r="C320" s="53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</row>
    <row r="321" spans="1:15" x14ac:dyDescent="0.25">
      <c r="A321" s="7"/>
      <c r="B321" s="7"/>
      <c r="C321" s="53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</row>
    <row r="322" spans="1:15" x14ac:dyDescent="0.25">
      <c r="A322" s="7"/>
      <c r="B322" s="7"/>
      <c r="C322" s="53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</row>
    <row r="323" spans="1:15" x14ac:dyDescent="0.25">
      <c r="A323" s="7"/>
      <c r="B323" s="7"/>
      <c r="C323" s="53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</row>
    <row r="324" spans="1:15" x14ac:dyDescent="0.25">
      <c r="A324" s="7"/>
      <c r="B324" s="7"/>
      <c r="C324" s="53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</row>
    <row r="325" spans="1:15" x14ac:dyDescent="0.25">
      <c r="A325" s="7"/>
      <c r="B325" s="7"/>
      <c r="C325" s="53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</row>
    <row r="326" spans="1:15" x14ac:dyDescent="0.25">
      <c r="A326" s="7"/>
      <c r="B326" s="7"/>
      <c r="C326" s="53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</row>
    <row r="327" spans="1:15" x14ac:dyDescent="0.25">
      <c r="A327" s="7"/>
      <c r="B327" s="7"/>
      <c r="C327" s="53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</row>
    <row r="328" spans="1:15" x14ac:dyDescent="0.25">
      <c r="A328" s="7"/>
      <c r="B328" s="7"/>
      <c r="C328" s="53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</row>
    <row r="329" spans="1:15" x14ac:dyDescent="0.25">
      <c r="A329" s="7"/>
      <c r="B329" s="7"/>
      <c r="C329" s="53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</row>
    <row r="330" spans="1:15" x14ac:dyDescent="0.25">
      <c r="A330" s="7"/>
      <c r="B330" s="7"/>
      <c r="C330" s="53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</row>
    <row r="331" spans="1:15" x14ac:dyDescent="0.25">
      <c r="A331" s="7"/>
      <c r="B331" s="7"/>
      <c r="C331" s="53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</row>
    <row r="332" spans="1:15" x14ac:dyDescent="0.25">
      <c r="A332" s="7"/>
      <c r="B332" s="7"/>
      <c r="C332" s="53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</row>
    <row r="333" spans="1:15" x14ac:dyDescent="0.25">
      <c r="A333" s="7"/>
      <c r="B333" s="7"/>
      <c r="C333" s="53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</row>
    <row r="334" spans="1:15" x14ac:dyDescent="0.25">
      <c r="A334" s="7"/>
      <c r="B334" s="7"/>
      <c r="C334" s="53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</row>
    <row r="335" spans="1:15" x14ac:dyDescent="0.25">
      <c r="A335" s="7"/>
      <c r="B335" s="7"/>
      <c r="C335" s="53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</row>
    <row r="336" spans="1:15" x14ac:dyDescent="0.25">
      <c r="A336" s="7"/>
      <c r="B336" s="7"/>
      <c r="C336" s="53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</row>
    <row r="337" spans="1:15" x14ac:dyDescent="0.25">
      <c r="A337" s="7"/>
      <c r="B337" s="7"/>
      <c r="C337" s="53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</row>
    <row r="338" spans="1:15" x14ac:dyDescent="0.25">
      <c r="A338" s="7"/>
      <c r="B338" s="7"/>
      <c r="C338" s="53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</row>
    <row r="339" spans="1:15" x14ac:dyDescent="0.25">
      <c r="A339" s="7"/>
      <c r="B339" s="7"/>
      <c r="C339" s="53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</row>
    <row r="340" spans="1:15" x14ac:dyDescent="0.25">
      <c r="A340" s="7"/>
      <c r="B340" s="7"/>
      <c r="C340" s="53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</row>
    <row r="341" spans="1:15" x14ac:dyDescent="0.25">
      <c r="A341" s="7"/>
      <c r="B341" s="7"/>
      <c r="C341" s="53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</row>
    <row r="342" spans="1:15" x14ac:dyDescent="0.25">
      <c r="C342" s="54"/>
    </row>
    <row r="343" spans="1:15" x14ac:dyDescent="0.25">
      <c r="C343" s="54"/>
    </row>
    <row r="344" spans="1:15" x14ac:dyDescent="0.25">
      <c r="C344" s="54"/>
    </row>
    <row r="345" spans="1:15" x14ac:dyDescent="0.25">
      <c r="C345" s="54"/>
    </row>
    <row r="346" spans="1:15" x14ac:dyDescent="0.25">
      <c r="C346" s="54"/>
    </row>
    <row r="347" spans="1:15" x14ac:dyDescent="0.25">
      <c r="C347" s="54"/>
    </row>
    <row r="348" spans="1:15" x14ac:dyDescent="0.25">
      <c r="C348" s="54"/>
    </row>
    <row r="349" spans="1:15" x14ac:dyDescent="0.25">
      <c r="C349" s="54"/>
    </row>
    <row r="350" spans="1:15" x14ac:dyDescent="0.25">
      <c r="C350" s="54"/>
    </row>
    <row r="351" spans="1:15" x14ac:dyDescent="0.25">
      <c r="C351" s="54"/>
    </row>
    <row r="352" spans="1:15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  <row r="494" spans="3:3" x14ac:dyDescent="0.25">
      <c r="C494" s="54"/>
    </row>
    <row r="495" spans="3:3" x14ac:dyDescent="0.25">
      <c r="C495" s="54"/>
    </row>
    <row r="496" spans="3:3" x14ac:dyDescent="0.25">
      <c r="C496" s="54"/>
    </row>
    <row r="497" spans="3:3" x14ac:dyDescent="0.25">
      <c r="C497" s="54"/>
    </row>
    <row r="498" spans="3:3" x14ac:dyDescent="0.25">
      <c r="C498" s="54"/>
    </row>
    <row r="499" spans="3:3" x14ac:dyDescent="0.25">
      <c r="C499" s="54"/>
    </row>
    <row r="500" spans="3:3" x14ac:dyDescent="0.25">
      <c r="C500" s="54"/>
    </row>
    <row r="501" spans="3:3" x14ac:dyDescent="0.25">
      <c r="C501" s="54"/>
    </row>
    <row r="502" spans="3:3" x14ac:dyDescent="0.25">
      <c r="C502" s="54"/>
    </row>
    <row r="503" spans="3:3" x14ac:dyDescent="0.25">
      <c r="C503" s="54"/>
    </row>
    <row r="504" spans="3:3" x14ac:dyDescent="0.25">
      <c r="C504" s="54"/>
    </row>
    <row r="505" spans="3:3" x14ac:dyDescent="0.25">
      <c r="C505" s="54"/>
    </row>
    <row r="506" spans="3:3" x14ac:dyDescent="0.25">
      <c r="C506" s="54"/>
    </row>
    <row r="507" spans="3:3" x14ac:dyDescent="0.25">
      <c r="C507" s="54"/>
    </row>
    <row r="508" spans="3:3" x14ac:dyDescent="0.25">
      <c r="C508" s="54"/>
    </row>
    <row r="509" spans="3:3" x14ac:dyDescent="0.25">
      <c r="C509" s="54"/>
    </row>
    <row r="510" spans="3:3" x14ac:dyDescent="0.25">
      <c r="C510" s="54"/>
    </row>
    <row r="511" spans="3:3" x14ac:dyDescent="0.25">
      <c r="C511" s="54"/>
    </row>
    <row r="512" spans="3:3" x14ac:dyDescent="0.25">
      <c r="C512" s="54"/>
    </row>
    <row r="513" spans="3:3" x14ac:dyDescent="0.25">
      <c r="C513" s="54"/>
    </row>
    <row r="514" spans="3:3" x14ac:dyDescent="0.25">
      <c r="C514" s="54"/>
    </row>
    <row r="515" spans="3:3" x14ac:dyDescent="0.25">
      <c r="C515" s="54"/>
    </row>
    <row r="516" spans="3:3" x14ac:dyDescent="0.25">
      <c r="C516" s="54"/>
    </row>
    <row r="517" spans="3:3" x14ac:dyDescent="0.25">
      <c r="C517" s="54"/>
    </row>
    <row r="518" spans="3:3" x14ac:dyDescent="0.25">
      <c r="C518" s="54"/>
    </row>
    <row r="519" spans="3:3" x14ac:dyDescent="0.25">
      <c r="C519" s="54"/>
    </row>
    <row r="520" spans="3:3" x14ac:dyDescent="0.25">
      <c r="C520" s="54"/>
    </row>
    <row r="521" spans="3:3" x14ac:dyDescent="0.25">
      <c r="C521" s="54"/>
    </row>
    <row r="522" spans="3:3" x14ac:dyDescent="0.25">
      <c r="C522" s="54"/>
    </row>
    <row r="523" spans="3:3" x14ac:dyDescent="0.25">
      <c r="C523" s="54"/>
    </row>
    <row r="524" spans="3:3" x14ac:dyDescent="0.25">
      <c r="C524" s="54"/>
    </row>
    <row r="525" spans="3:3" x14ac:dyDescent="0.25">
      <c r="C525" s="54"/>
    </row>
    <row r="526" spans="3:3" x14ac:dyDescent="0.25">
      <c r="C526" s="54"/>
    </row>
    <row r="527" spans="3:3" x14ac:dyDescent="0.25">
      <c r="C527" s="54"/>
    </row>
    <row r="528" spans="3:3" x14ac:dyDescent="0.25">
      <c r="C528" s="54"/>
    </row>
    <row r="529" spans="3:3" x14ac:dyDescent="0.25">
      <c r="C529" s="54"/>
    </row>
    <row r="530" spans="3:3" x14ac:dyDescent="0.25">
      <c r="C530" s="54"/>
    </row>
    <row r="531" spans="3:3" x14ac:dyDescent="0.25">
      <c r="C531" s="54"/>
    </row>
    <row r="532" spans="3:3" x14ac:dyDescent="0.25">
      <c r="C532" s="54"/>
    </row>
    <row r="533" spans="3:3" x14ac:dyDescent="0.25">
      <c r="C533" s="54"/>
    </row>
    <row r="534" spans="3:3" x14ac:dyDescent="0.25">
      <c r="C534" s="54"/>
    </row>
    <row r="535" spans="3:3" x14ac:dyDescent="0.25">
      <c r="C535" s="54"/>
    </row>
    <row r="536" spans="3:3" x14ac:dyDescent="0.25">
      <c r="C536" s="54"/>
    </row>
    <row r="537" spans="3:3" x14ac:dyDescent="0.25">
      <c r="C537" s="54"/>
    </row>
    <row r="538" spans="3:3" x14ac:dyDescent="0.25">
      <c r="C538" s="54"/>
    </row>
    <row r="539" spans="3:3" x14ac:dyDescent="0.25">
      <c r="C539" s="54"/>
    </row>
    <row r="540" spans="3:3" x14ac:dyDescent="0.25">
      <c r="C540" s="54"/>
    </row>
    <row r="541" spans="3:3" x14ac:dyDescent="0.25">
      <c r="C541" s="54"/>
    </row>
    <row r="542" spans="3:3" x14ac:dyDescent="0.25">
      <c r="C542" s="54"/>
    </row>
    <row r="543" spans="3:3" x14ac:dyDescent="0.25">
      <c r="C543" s="54"/>
    </row>
    <row r="544" spans="3:3" x14ac:dyDescent="0.25">
      <c r="C544" s="54"/>
    </row>
    <row r="545" spans="3:3" x14ac:dyDescent="0.25">
      <c r="C545" s="54"/>
    </row>
    <row r="546" spans="3:3" x14ac:dyDescent="0.25">
      <c r="C546" s="54"/>
    </row>
    <row r="547" spans="3:3" x14ac:dyDescent="0.25">
      <c r="C547" s="54"/>
    </row>
    <row r="548" spans="3:3" x14ac:dyDescent="0.25">
      <c r="C548" s="54"/>
    </row>
    <row r="549" spans="3:3" x14ac:dyDescent="0.25">
      <c r="C549" s="54"/>
    </row>
    <row r="550" spans="3:3" x14ac:dyDescent="0.25">
      <c r="C550" s="54"/>
    </row>
    <row r="551" spans="3:3" x14ac:dyDescent="0.25">
      <c r="C551" s="54"/>
    </row>
    <row r="552" spans="3:3" x14ac:dyDescent="0.25">
      <c r="C552" s="54"/>
    </row>
    <row r="553" spans="3:3" x14ac:dyDescent="0.25">
      <c r="C553" s="54"/>
    </row>
    <row r="554" spans="3:3" x14ac:dyDescent="0.25">
      <c r="C554" s="54"/>
    </row>
    <row r="555" spans="3:3" x14ac:dyDescent="0.25">
      <c r="C555" s="54"/>
    </row>
    <row r="556" spans="3:3" x14ac:dyDescent="0.25">
      <c r="C556" s="54"/>
    </row>
    <row r="557" spans="3:3" x14ac:dyDescent="0.25">
      <c r="C557" s="54"/>
    </row>
    <row r="558" spans="3:3" x14ac:dyDescent="0.25">
      <c r="C558" s="54"/>
    </row>
    <row r="559" spans="3:3" x14ac:dyDescent="0.25">
      <c r="C559" s="54"/>
    </row>
    <row r="560" spans="3:3" x14ac:dyDescent="0.25">
      <c r="C560" s="54"/>
    </row>
    <row r="561" spans="3:3" x14ac:dyDescent="0.25">
      <c r="C561" s="54"/>
    </row>
    <row r="562" spans="3:3" x14ac:dyDescent="0.25">
      <c r="C562" s="54"/>
    </row>
    <row r="563" spans="3:3" x14ac:dyDescent="0.25">
      <c r="C563" s="54"/>
    </row>
    <row r="564" spans="3:3" x14ac:dyDescent="0.25">
      <c r="C564" s="54"/>
    </row>
    <row r="565" spans="3:3" x14ac:dyDescent="0.25">
      <c r="C565" s="54"/>
    </row>
    <row r="566" spans="3:3" x14ac:dyDescent="0.25">
      <c r="C566" s="54"/>
    </row>
    <row r="567" spans="3:3" x14ac:dyDescent="0.25">
      <c r="C567" s="54"/>
    </row>
    <row r="568" spans="3:3" x14ac:dyDescent="0.25">
      <c r="C568" s="54"/>
    </row>
    <row r="569" spans="3:3" x14ac:dyDescent="0.25">
      <c r="C569" s="54"/>
    </row>
    <row r="570" spans="3:3" x14ac:dyDescent="0.25">
      <c r="C570" s="54"/>
    </row>
    <row r="571" spans="3:3" x14ac:dyDescent="0.25">
      <c r="C571" s="54"/>
    </row>
    <row r="572" spans="3:3" x14ac:dyDescent="0.25">
      <c r="C572" s="54"/>
    </row>
    <row r="573" spans="3:3" x14ac:dyDescent="0.25">
      <c r="C573" s="54"/>
    </row>
    <row r="574" spans="3:3" x14ac:dyDescent="0.25">
      <c r="C574" s="54"/>
    </row>
    <row r="575" spans="3:3" x14ac:dyDescent="0.25">
      <c r="C575" s="54"/>
    </row>
    <row r="576" spans="3:3" x14ac:dyDescent="0.25">
      <c r="C576" s="54"/>
    </row>
    <row r="577" spans="3:3" x14ac:dyDescent="0.25">
      <c r="C577" s="54"/>
    </row>
    <row r="578" spans="3:3" x14ac:dyDescent="0.25">
      <c r="C578" s="54"/>
    </row>
    <row r="579" spans="3:3" x14ac:dyDescent="0.25">
      <c r="C579" s="54"/>
    </row>
    <row r="580" spans="3:3" x14ac:dyDescent="0.25">
      <c r="C580" s="54"/>
    </row>
    <row r="581" spans="3:3" x14ac:dyDescent="0.25">
      <c r="C581" s="54"/>
    </row>
    <row r="582" spans="3:3" x14ac:dyDescent="0.25">
      <c r="C582" s="54"/>
    </row>
    <row r="583" spans="3:3" x14ac:dyDescent="0.25">
      <c r="C583" s="54"/>
    </row>
    <row r="584" spans="3:3" x14ac:dyDescent="0.25">
      <c r="C584" s="54"/>
    </row>
    <row r="585" spans="3:3" x14ac:dyDescent="0.25">
      <c r="C585" s="54"/>
    </row>
    <row r="586" spans="3:3" x14ac:dyDescent="0.25">
      <c r="C586" s="54"/>
    </row>
    <row r="587" spans="3:3" x14ac:dyDescent="0.25">
      <c r="C587" s="54"/>
    </row>
    <row r="588" spans="3:3" x14ac:dyDescent="0.25">
      <c r="C588" s="54"/>
    </row>
    <row r="589" spans="3:3" x14ac:dyDescent="0.25">
      <c r="C589" s="54"/>
    </row>
    <row r="590" spans="3:3" x14ac:dyDescent="0.25">
      <c r="C590" s="54"/>
    </row>
    <row r="591" spans="3:3" x14ac:dyDescent="0.25">
      <c r="C591" s="54"/>
    </row>
    <row r="592" spans="3:3" x14ac:dyDescent="0.25">
      <c r="C592" s="54"/>
    </row>
    <row r="593" spans="3:3" x14ac:dyDescent="0.25">
      <c r="C593" s="54"/>
    </row>
    <row r="594" spans="3:3" x14ac:dyDescent="0.25">
      <c r="C594" s="54"/>
    </row>
    <row r="595" spans="3:3" x14ac:dyDescent="0.25">
      <c r="C595" s="54"/>
    </row>
    <row r="596" spans="3:3" x14ac:dyDescent="0.25">
      <c r="C596" s="54"/>
    </row>
    <row r="597" spans="3:3" x14ac:dyDescent="0.25">
      <c r="C597" s="54"/>
    </row>
    <row r="598" spans="3:3" x14ac:dyDescent="0.25">
      <c r="C598" s="54"/>
    </row>
    <row r="599" spans="3:3" x14ac:dyDescent="0.25">
      <c r="C599" s="54"/>
    </row>
    <row r="600" spans="3:3" x14ac:dyDescent="0.25">
      <c r="C600" s="54"/>
    </row>
    <row r="601" spans="3:3" x14ac:dyDescent="0.25">
      <c r="C601" s="54"/>
    </row>
    <row r="602" spans="3:3" x14ac:dyDescent="0.25">
      <c r="C602" s="54"/>
    </row>
    <row r="603" spans="3:3" x14ac:dyDescent="0.25">
      <c r="C603" s="54"/>
    </row>
    <row r="604" spans="3:3" x14ac:dyDescent="0.25">
      <c r="C604" s="54"/>
    </row>
    <row r="605" spans="3:3" x14ac:dyDescent="0.25">
      <c r="C605" s="54"/>
    </row>
    <row r="606" spans="3:3" x14ac:dyDescent="0.25">
      <c r="C606" s="54"/>
    </row>
    <row r="607" spans="3:3" x14ac:dyDescent="0.25">
      <c r="C607" s="54"/>
    </row>
    <row r="608" spans="3:3" x14ac:dyDescent="0.25">
      <c r="C608" s="54"/>
    </row>
    <row r="609" spans="3:3" x14ac:dyDescent="0.25">
      <c r="C609" s="54"/>
    </row>
    <row r="610" spans="3:3" x14ac:dyDescent="0.25">
      <c r="C610" s="54"/>
    </row>
    <row r="611" spans="3:3" x14ac:dyDescent="0.25">
      <c r="C611" s="54"/>
    </row>
    <row r="612" spans="3:3" x14ac:dyDescent="0.25">
      <c r="C612" s="54"/>
    </row>
    <row r="613" spans="3:3" x14ac:dyDescent="0.25">
      <c r="C613" s="54"/>
    </row>
    <row r="614" spans="3:3" x14ac:dyDescent="0.25">
      <c r="C614" s="54"/>
    </row>
    <row r="615" spans="3:3" x14ac:dyDescent="0.25">
      <c r="C615" s="54"/>
    </row>
    <row r="616" spans="3:3" x14ac:dyDescent="0.25">
      <c r="C616" s="54"/>
    </row>
    <row r="617" spans="3:3" x14ac:dyDescent="0.25">
      <c r="C617" s="54"/>
    </row>
    <row r="618" spans="3:3" x14ac:dyDescent="0.25">
      <c r="C618" s="54"/>
    </row>
    <row r="619" spans="3:3" x14ac:dyDescent="0.25">
      <c r="C619" s="54"/>
    </row>
    <row r="620" spans="3:3" x14ac:dyDescent="0.25">
      <c r="C620" s="54"/>
    </row>
    <row r="621" spans="3:3" x14ac:dyDescent="0.25">
      <c r="C621" s="54"/>
    </row>
    <row r="622" spans="3:3" x14ac:dyDescent="0.25">
      <c r="C622" s="54"/>
    </row>
    <row r="623" spans="3:3" x14ac:dyDescent="0.25">
      <c r="C623" s="54"/>
    </row>
    <row r="624" spans="3:3" x14ac:dyDescent="0.25">
      <c r="C624" s="54"/>
    </row>
    <row r="625" spans="3:3" x14ac:dyDescent="0.25">
      <c r="C625" s="54"/>
    </row>
    <row r="626" spans="3:3" x14ac:dyDescent="0.25">
      <c r="C626" s="54"/>
    </row>
    <row r="627" spans="3:3" x14ac:dyDescent="0.25">
      <c r="C627" s="54"/>
    </row>
    <row r="628" spans="3:3" x14ac:dyDescent="0.25">
      <c r="C628" s="54"/>
    </row>
    <row r="629" spans="3:3" x14ac:dyDescent="0.25">
      <c r="C629" s="54"/>
    </row>
    <row r="630" spans="3:3" x14ac:dyDescent="0.25">
      <c r="C630" s="54"/>
    </row>
    <row r="631" spans="3:3" x14ac:dyDescent="0.25">
      <c r="C631" s="54"/>
    </row>
    <row r="632" spans="3:3" x14ac:dyDescent="0.25">
      <c r="C632" s="54"/>
    </row>
    <row r="633" spans="3:3" x14ac:dyDescent="0.25">
      <c r="C633" s="54"/>
    </row>
    <row r="634" spans="3:3" x14ac:dyDescent="0.25">
      <c r="C634" s="54"/>
    </row>
    <row r="635" spans="3:3" x14ac:dyDescent="0.25">
      <c r="C635" s="54"/>
    </row>
    <row r="636" spans="3:3" x14ac:dyDescent="0.25">
      <c r="C636" s="54"/>
    </row>
    <row r="637" spans="3:3" x14ac:dyDescent="0.25">
      <c r="C637" s="54"/>
    </row>
    <row r="638" spans="3:3" x14ac:dyDescent="0.25">
      <c r="C638" s="54"/>
    </row>
    <row r="639" spans="3:3" x14ac:dyDescent="0.25">
      <c r="C639" s="54"/>
    </row>
    <row r="640" spans="3:3" x14ac:dyDescent="0.25">
      <c r="C640" s="54"/>
    </row>
    <row r="641" spans="3:3" x14ac:dyDescent="0.25">
      <c r="C641" s="54"/>
    </row>
    <row r="642" spans="3:3" x14ac:dyDescent="0.25">
      <c r="C642" s="54"/>
    </row>
    <row r="643" spans="3:3" x14ac:dyDescent="0.25">
      <c r="C643" s="54"/>
    </row>
    <row r="644" spans="3:3" x14ac:dyDescent="0.25">
      <c r="C644" s="54"/>
    </row>
    <row r="645" spans="3:3" x14ac:dyDescent="0.25">
      <c r="C645" s="54"/>
    </row>
    <row r="646" spans="3:3" x14ac:dyDescent="0.25">
      <c r="C646" s="54"/>
    </row>
    <row r="647" spans="3:3" x14ac:dyDescent="0.25">
      <c r="C647" s="54"/>
    </row>
    <row r="648" spans="3:3" x14ac:dyDescent="0.25">
      <c r="C648" s="54"/>
    </row>
    <row r="649" spans="3:3" x14ac:dyDescent="0.25">
      <c r="C649" s="54"/>
    </row>
    <row r="650" spans="3:3" x14ac:dyDescent="0.25">
      <c r="C650" s="54"/>
    </row>
    <row r="651" spans="3:3" x14ac:dyDescent="0.25">
      <c r="C651" s="54"/>
    </row>
    <row r="652" spans="3:3" x14ac:dyDescent="0.25">
      <c r="C652" s="54"/>
    </row>
    <row r="653" spans="3:3" x14ac:dyDescent="0.25">
      <c r="C653" s="54"/>
    </row>
    <row r="654" spans="3:3" x14ac:dyDescent="0.25">
      <c r="C654" s="54"/>
    </row>
    <row r="655" spans="3:3" x14ac:dyDescent="0.25">
      <c r="C655" s="54"/>
    </row>
    <row r="656" spans="3:3" x14ac:dyDescent="0.25">
      <c r="C656" s="54"/>
    </row>
    <row r="657" spans="3:3" x14ac:dyDescent="0.25">
      <c r="C657" s="54"/>
    </row>
    <row r="658" spans="3:3" x14ac:dyDescent="0.25">
      <c r="C658" s="54"/>
    </row>
    <row r="659" spans="3:3" x14ac:dyDescent="0.25">
      <c r="C659" s="54"/>
    </row>
    <row r="660" spans="3:3" x14ac:dyDescent="0.25">
      <c r="C660" s="54"/>
    </row>
    <row r="661" spans="3:3" x14ac:dyDescent="0.25">
      <c r="C661" s="54"/>
    </row>
    <row r="662" spans="3:3" x14ac:dyDescent="0.25">
      <c r="C662" s="54"/>
    </row>
    <row r="663" spans="3:3" x14ac:dyDescent="0.25">
      <c r="C663" s="54"/>
    </row>
    <row r="664" spans="3:3" x14ac:dyDescent="0.25">
      <c r="C664" s="54"/>
    </row>
    <row r="665" spans="3:3" x14ac:dyDescent="0.25">
      <c r="C665" s="54"/>
    </row>
    <row r="666" spans="3:3" x14ac:dyDescent="0.25">
      <c r="C666" s="54"/>
    </row>
    <row r="667" spans="3:3" x14ac:dyDescent="0.25">
      <c r="C667" s="54"/>
    </row>
    <row r="668" spans="3:3" x14ac:dyDescent="0.25">
      <c r="C668" s="54"/>
    </row>
    <row r="669" spans="3:3" x14ac:dyDescent="0.25">
      <c r="C669" s="54"/>
    </row>
    <row r="670" spans="3:3" x14ac:dyDescent="0.25">
      <c r="C670" s="54"/>
    </row>
  </sheetData>
  <mergeCells count="44">
    <mergeCell ref="B20:O20"/>
    <mergeCell ref="B1:O1"/>
    <mergeCell ref="B2:O2"/>
    <mergeCell ref="B3:O3"/>
    <mergeCell ref="B4:O4"/>
    <mergeCell ref="A22:O22"/>
    <mergeCell ref="B5:O5"/>
    <mergeCell ref="B6:O6"/>
    <mergeCell ref="B7:O7"/>
    <mergeCell ref="B8:O8"/>
    <mergeCell ref="B9:O9"/>
    <mergeCell ref="B10:O10"/>
    <mergeCell ref="B11:O11"/>
    <mergeCell ref="B12:O12"/>
    <mergeCell ref="B13:O13"/>
    <mergeCell ref="B14:O14"/>
    <mergeCell ref="B15:O15"/>
    <mergeCell ref="B16:O16"/>
    <mergeCell ref="B17:O17"/>
    <mergeCell ref="B18:O18"/>
    <mergeCell ref="B19:O19"/>
    <mergeCell ref="B216:O216"/>
    <mergeCell ref="B153:O153"/>
    <mergeCell ref="B194:O194"/>
    <mergeCell ref="D24:D26"/>
    <mergeCell ref="L24:L26"/>
    <mergeCell ref="B94:O94"/>
    <mergeCell ref="B27:O27"/>
    <mergeCell ref="O25:O26"/>
    <mergeCell ref="M24:O24"/>
    <mergeCell ref="H24:H26"/>
    <mergeCell ref="G25:G26"/>
    <mergeCell ref="B199:O199"/>
    <mergeCell ref="B24:B26"/>
    <mergeCell ref="A24:A26"/>
    <mergeCell ref="C24:C26"/>
    <mergeCell ref="B149:O149"/>
    <mergeCell ref="E25:F25"/>
    <mergeCell ref="M25:N25"/>
    <mergeCell ref="I25:J25"/>
    <mergeCell ref="K25:K26"/>
    <mergeCell ref="I24:K24"/>
    <mergeCell ref="E24:G24"/>
    <mergeCell ref="C98:C100"/>
  </mergeCells>
  <phoneticPr fontId="2" type="noConversion"/>
  <pageMargins left="1.1811023622047245" right="0.39370078740157483" top="0.78740157480314965" bottom="0.78740157480314965" header="0" footer="0"/>
  <pageSetup paperSize="9" scale="95" fitToHeight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78"/>
  <sheetViews>
    <sheetView showZeros="0" workbookViewId="0">
      <selection activeCell="Y12" sqref="Y12"/>
    </sheetView>
  </sheetViews>
  <sheetFormatPr defaultRowHeight="15" x14ac:dyDescent="0.25"/>
  <cols>
    <col min="1" max="1" width="4.42578125" style="2" customWidth="1"/>
    <col min="2" max="2" width="38.42578125" style="2" customWidth="1"/>
    <col min="3" max="3" width="6.7109375" style="4" customWidth="1"/>
    <col min="4" max="11" width="10" style="2" hidden="1" customWidth="1"/>
    <col min="12" max="14" width="10.28515625" style="2" customWidth="1"/>
    <col min="15" max="15" width="11.140625" style="2" customWidth="1"/>
    <col min="16" max="16" width="0" style="2" hidden="1" customWidth="1"/>
    <col min="17" max="18" width="9.140625" style="2" hidden="1" customWidth="1"/>
    <col min="19" max="19" width="9.140625" style="2" customWidth="1"/>
    <col min="20" max="16384" width="9.140625" style="2"/>
  </cols>
  <sheetData>
    <row r="1" spans="2:15" x14ac:dyDescent="0.25">
      <c r="B1" s="550" t="s">
        <v>350</v>
      </c>
      <c r="C1" s="550"/>
      <c r="D1" s="550"/>
      <c r="E1" s="550"/>
      <c r="F1" s="550"/>
      <c r="G1" s="550"/>
      <c r="H1" s="550"/>
      <c r="I1" s="550"/>
      <c r="J1" s="550"/>
      <c r="K1" s="550"/>
      <c r="L1" s="550"/>
      <c r="M1" s="550"/>
      <c r="N1" s="550"/>
      <c r="O1" s="550"/>
    </row>
    <row r="2" spans="2:15" x14ac:dyDescent="0.25">
      <c r="B2" s="550" t="s">
        <v>436</v>
      </c>
      <c r="C2" s="550"/>
      <c r="D2" s="550"/>
      <c r="E2" s="550"/>
      <c r="F2" s="550"/>
      <c r="G2" s="550"/>
      <c r="H2" s="550"/>
      <c r="I2" s="550"/>
      <c r="J2" s="550"/>
      <c r="K2" s="550"/>
      <c r="L2" s="550"/>
      <c r="M2" s="550"/>
      <c r="N2" s="550"/>
      <c r="O2" s="550"/>
    </row>
    <row r="3" spans="2:15" x14ac:dyDescent="0.25">
      <c r="B3" s="550" t="s">
        <v>455</v>
      </c>
      <c r="C3" s="550"/>
      <c r="D3" s="550"/>
      <c r="E3" s="550"/>
      <c r="F3" s="550"/>
      <c r="G3" s="550"/>
      <c r="H3" s="550"/>
      <c r="I3" s="550"/>
      <c r="J3" s="550"/>
      <c r="K3" s="550"/>
      <c r="L3" s="550"/>
      <c r="M3" s="550"/>
      <c r="N3" s="550"/>
      <c r="O3" s="550"/>
    </row>
    <row r="4" spans="2:15" x14ac:dyDescent="0.25">
      <c r="B4" s="550" t="s">
        <v>361</v>
      </c>
      <c r="C4" s="550"/>
      <c r="D4" s="550"/>
      <c r="E4" s="550"/>
      <c r="F4" s="550"/>
      <c r="G4" s="550"/>
      <c r="H4" s="550"/>
      <c r="I4" s="550"/>
      <c r="J4" s="550"/>
      <c r="K4" s="550"/>
      <c r="L4" s="550"/>
      <c r="M4" s="550"/>
      <c r="N4" s="550"/>
      <c r="O4" s="550"/>
    </row>
    <row r="5" spans="2:15" s="396" customFormat="1" ht="15" customHeight="1" x14ac:dyDescent="0.25">
      <c r="B5" s="490" t="s">
        <v>457</v>
      </c>
      <c r="C5" s="490"/>
      <c r="D5" s="490"/>
      <c r="E5" s="490"/>
      <c r="F5" s="490"/>
      <c r="G5" s="490"/>
      <c r="H5" s="490"/>
      <c r="I5" s="490"/>
      <c r="J5" s="490"/>
      <c r="K5" s="490"/>
      <c r="L5" s="490"/>
      <c r="M5" s="490"/>
      <c r="N5" s="490"/>
      <c r="O5" s="490"/>
    </row>
    <row r="6" spans="2:15" s="396" customFormat="1" x14ac:dyDescent="0.25">
      <c r="B6" s="490" t="s">
        <v>534</v>
      </c>
      <c r="C6" s="490"/>
      <c r="D6" s="490"/>
      <c r="E6" s="490"/>
      <c r="F6" s="490"/>
      <c r="G6" s="490"/>
      <c r="H6" s="490"/>
      <c r="I6" s="490"/>
      <c r="J6" s="490"/>
      <c r="K6" s="490"/>
      <c r="L6" s="490"/>
      <c r="M6" s="490"/>
      <c r="N6" s="490"/>
      <c r="O6" s="490"/>
    </row>
    <row r="7" spans="2:15" s="396" customFormat="1" x14ac:dyDescent="0.25">
      <c r="B7" s="490" t="s">
        <v>463</v>
      </c>
      <c r="C7" s="490"/>
      <c r="D7" s="490"/>
      <c r="E7" s="490"/>
      <c r="F7" s="490"/>
      <c r="G7" s="490"/>
      <c r="H7" s="490"/>
      <c r="I7" s="490"/>
      <c r="J7" s="490"/>
      <c r="K7" s="490"/>
      <c r="L7" s="490"/>
      <c r="M7" s="490"/>
      <c r="N7" s="490"/>
      <c r="O7" s="490"/>
    </row>
    <row r="8" spans="2:15" s="396" customFormat="1" x14ac:dyDescent="0.25">
      <c r="B8" s="490" t="s">
        <v>521</v>
      </c>
      <c r="C8" s="490"/>
      <c r="D8" s="490"/>
      <c r="E8" s="490"/>
      <c r="F8" s="490"/>
      <c r="G8" s="490"/>
      <c r="H8" s="490"/>
      <c r="I8" s="490"/>
      <c r="J8" s="490"/>
      <c r="K8" s="490"/>
      <c r="L8" s="490"/>
      <c r="M8" s="490"/>
      <c r="N8" s="490"/>
      <c r="O8" s="490"/>
    </row>
    <row r="9" spans="2:15" s="396" customFormat="1" x14ac:dyDescent="0.25">
      <c r="B9" s="490" t="s">
        <v>480</v>
      </c>
      <c r="C9" s="490"/>
      <c r="D9" s="490"/>
      <c r="E9" s="490"/>
      <c r="F9" s="490"/>
      <c r="G9" s="490"/>
      <c r="H9" s="490"/>
      <c r="I9" s="490"/>
      <c r="J9" s="490"/>
      <c r="K9" s="490"/>
      <c r="L9" s="490"/>
      <c r="M9" s="490"/>
      <c r="N9" s="490"/>
      <c r="O9" s="490"/>
    </row>
    <row r="10" spans="2:15" s="396" customFormat="1" x14ac:dyDescent="0.25">
      <c r="B10" s="490" t="s">
        <v>486</v>
      </c>
      <c r="C10" s="490"/>
      <c r="D10" s="490"/>
      <c r="E10" s="490"/>
      <c r="F10" s="490"/>
      <c r="G10" s="490"/>
      <c r="H10" s="490"/>
      <c r="I10" s="490"/>
      <c r="J10" s="490"/>
      <c r="K10" s="490"/>
      <c r="L10" s="490"/>
      <c r="M10" s="490"/>
      <c r="N10" s="490"/>
      <c r="O10" s="490"/>
    </row>
    <row r="11" spans="2:15" s="396" customFormat="1" x14ac:dyDescent="0.25">
      <c r="B11" s="490" t="s">
        <v>491</v>
      </c>
      <c r="C11" s="490"/>
      <c r="D11" s="490"/>
      <c r="E11" s="490"/>
      <c r="F11" s="490"/>
      <c r="G11" s="490"/>
      <c r="H11" s="490"/>
      <c r="I11" s="490"/>
      <c r="J11" s="490"/>
      <c r="K11" s="490"/>
      <c r="L11" s="490"/>
      <c r="M11" s="490"/>
      <c r="N11" s="490"/>
      <c r="O11" s="490"/>
    </row>
    <row r="12" spans="2:15" s="396" customFormat="1" x14ac:dyDescent="0.25">
      <c r="B12" s="490" t="s">
        <v>499</v>
      </c>
      <c r="C12" s="490"/>
      <c r="D12" s="490"/>
      <c r="E12" s="490"/>
      <c r="F12" s="490"/>
      <c r="G12" s="490"/>
      <c r="H12" s="490"/>
      <c r="I12" s="490"/>
      <c r="J12" s="490"/>
      <c r="K12" s="490"/>
      <c r="L12" s="490"/>
      <c r="M12" s="490"/>
      <c r="N12" s="490"/>
      <c r="O12" s="490"/>
    </row>
    <row r="13" spans="2:15" s="396" customFormat="1" x14ac:dyDescent="0.25">
      <c r="B13" s="490" t="s">
        <v>508</v>
      </c>
      <c r="C13" s="490"/>
      <c r="D13" s="490"/>
      <c r="E13" s="490"/>
      <c r="F13" s="490"/>
      <c r="G13" s="490"/>
      <c r="H13" s="490"/>
      <c r="I13" s="490"/>
      <c r="J13" s="490"/>
      <c r="K13" s="490"/>
      <c r="L13" s="490"/>
      <c r="M13" s="490"/>
      <c r="N13" s="490"/>
      <c r="O13" s="490"/>
    </row>
    <row r="14" spans="2:15" s="396" customFormat="1" x14ac:dyDescent="0.25">
      <c r="B14" s="490" t="s">
        <v>520</v>
      </c>
      <c r="C14" s="490"/>
      <c r="D14" s="490"/>
      <c r="E14" s="490"/>
      <c r="F14" s="490"/>
      <c r="G14" s="490"/>
      <c r="H14" s="490"/>
      <c r="I14" s="490"/>
      <c r="J14" s="490"/>
      <c r="K14" s="490"/>
      <c r="L14" s="490"/>
      <c r="M14" s="490"/>
      <c r="N14" s="490"/>
      <c r="O14" s="490"/>
    </row>
    <row r="15" spans="2:15" s="396" customFormat="1" x14ac:dyDescent="0.25">
      <c r="B15" s="490" t="s">
        <v>538</v>
      </c>
      <c r="C15" s="490"/>
      <c r="D15" s="490"/>
      <c r="E15" s="490"/>
      <c r="F15" s="490"/>
      <c r="G15" s="490"/>
      <c r="H15" s="490"/>
      <c r="I15" s="490"/>
      <c r="J15" s="490"/>
      <c r="K15" s="490"/>
      <c r="L15" s="490"/>
      <c r="M15" s="490"/>
      <c r="N15" s="490"/>
      <c r="O15" s="490"/>
    </row>
    <row r="16" spans="2:15" s="396" customFormat="1" x14ac:dyDescent="0.25">
      <c r="B16" s="490" t="s">
        <v>546</v>
      </c>
      <c r="C16" s="490"/>
      <c r="D16" s="490"/>
      <c r="E16" s="490"/>
      <c r="F16" s="490"/>
      <c r="G16" s="490"/>
      <c r="H16" s="490"/>
      <c r="I16" s="490"/>
      <c r="J16" s="490"/>
      <c r="K16" s="490"/>
      <c r="L16" s="490"/>
      <c r="M16" s="490"/>
      <c r="N16" s="490"/>
      <c r="O16" s="490"/>
    </row>
    <row r="17" spans="1:18" s="396" customFormat="1" x14ac:dyDescent="0.25">
      <c r="B17" s="490" t="s">
        <v>550</v>
      </c>
      <c r="C17" s="490"/>
      <c r="D17" s="490"/>
      <c r="E17" s="490"/>
      <c r="F17" s="490"/>
      <c r="G17" s="490"/>
      <c r="H17" s="490"/>
      <c r="I17" s="490"/>
      <c r="J17" s="490"/>
      <c r="K17" s="490"/>
      <c r="L17" s="490"/>
      <c r="M17" s="490"/>
      <c r="N17" s="490"/>
      <c r="O17" s="490"/>
    </row>
    <row r="18" spans="1:18" s="396" customFormat="1" x14ac:dyDescent="0.25">
      <c r="B18" s="490" t="s">
        <v>574</v>
      </c>
      <c r="C18" s="490"/>
      <c r="D18" s="490"/>
      <c r="E18" s="490"/>
      <c r="F18" s="490"/>
      <c r="G18" s="490"/>
      <c r="H18" s="490"/>
      <c r="I18" s="490"/>
      <c r="J18" s="490"/>
      <c r="K18" s="490"/>
      <c r="L18" s="490"/>
      <c r="M18" s="490"/>
      <c r="N18" s="490"/>
      <c r="O18" s="490"/>
    </row>
    <row r="19" spans="1:18" s="396" customFormat="1" x14ac:dyDescent="0.25">
      <c r="B19" s="490" t="s">
        <v>567</v>
      </c>
      <c r="C19" s="490"/>
      <c r="D19" s="490"/>
      <c r="E19" s="490"/>
      <c r="F19" s="490"/>
      <c r="G19" s="490"/>
      <c r="H19" s="490"/>
      <c r="I19" s="490"/>
      <c r="J19" s="490"/>
      <c r="K19" s="490"/>
      <c r="L19" s="490"/>
      <c r="M19" s="490"/>
      <c r="N19" s="490"/>
      <c r="O19" s="490"/>
    </row>
    <row r="20" spans="1:18" s="396" customFormat="1" x14ac:dyDescent="0.25">
      <c r="B20" s="490" t="s">
        <v>581</v>
      </c>
      <c r="C20" s="490"/>
      <c r="D20" s="490"/>
      <c r="E20" s="490"/>
      <c r="F20" s="490"/>
      <c r="G20" s="490"/>
      <c r="H20" s="490"/>
      <c r="I20" s="490"/>
      <c r="J20" s="490"/>
      <c r="K20" s="490"/>
      <c r="L20" s="490"/>
      <c r="M20" s="490"/>
      <c r="N20" s="490"/>
      <c r="O20" s="490"/>
    </row>
    <row r="21" spans="1:18" x14ac:dyDescent="0.25">
      <c r="B21" s="145"/>
      <c r="C21" s="145"/>
      <c r="D21" s="145"/>
      <c r="E21" s="145"/>
      <c r="F21" s="145"/>
      <c r="G21" s="145"/>
      <c r="H21" s="145"/>
      <c r="I21" s="145"/>
      <c r="J21" s="145"/>
      <c r="K21" s="145"/>
      <c r="L21" s="145"/>
      <c r="M21" s="145"/>
      <c r="N21" s="145"/>
      <c r="O21" s="145"/>
    </row>
    <row r="22" spans="1:18" ht="31.5" customHeight="1" x14ac:dyDescent="0.25">
      <c r="A22" s="512" t="s">
        <v>439</v>
      </c>
      <c r="B22" s="512"/>
      <c r="C22" s="512"/>
      <c r="D22" s="512"/>
      <c r="E22" s="512"/>
      <c r="F22" s="512"/>
      <c r="G22" s="512"/>
      <c r="H22" s="512"/>
      <c r="I22" s="512"/>
      <c r="J22" s="512"/>
      <c r="K22" s="512"/>
      <c r="L22" s="512"/>
      <c r="M22" s="512"/>
      <c r="N22" s="512"/>
      <c r="O22" s="512"/>
    </row>
    <row r="23" spans="1:18" ht="17.25" customHeight="1" x14ac:dyDescent="0.25">
      <c r="G23" s="5"/>
      <c r="H23" s="5"/>
      <c r="I23" s="5"/>
      <c r="J23" s="5"/>
      <c r="K23" s="5"/>
      <c r="L23" s="5"/>
      <c r="M23" s="5"/>
      <c r="N23" s="5"/>
      <c r="O23" s="5" t="s">
        <v>446</v>
      </c>
    </row>
    <row r="24" spans="1:18" ht="15" customHeight="1" x14ac:dyDescent="0.25">
      <c r="A24" s="516" t="s">
        <v>5</v>
      </c>
      <c r="B24" s="519" t="s">
        <v>349</v>
      </c>
      <c r="C24" s="519" t="s">
        <v>54</v>
      </c>
      <c r="D24" s="495" t="s">
        <v>358</v>
      </c>
      <c r="E24" s="499" t="s">
        <v>196</v>
      </c>
      <c r="F24" s="499"/>
      <c r="G24" s="500"/>
      <c r="H24" s="522" t="s">
        <v>360</v>
      </c>
      <c r="I24" s="525" t="s">
        <v>196</v>
      </c>
      <c r="J24" s="526"/>
      <c r="K24" s="527"/>
      <c r="L24" s="494" t="s">
        <v>0</v>
      </c>
      <c r="M24" s="503" t="s">
        <v>196</v>
      </c>
      <c r="N24" s="504"/>
      <c r="O24" s="505"/>
    </row>
    <row r="25" spans="1:18" x14ac:dyDescent="0.25">
      <c r="A25" s="517"/>
      <c r="B25" s="520"/>
      <c r="C25" s="520"/>
      <c r="D25" s="496"/>
      <c r="E25" s="500" t="s">
        <v>1</v>
      </c>
      <c r="F25" s="529"/>
      <c r="G25" s="501" t="s">
        <v>2</v>
      </c>
      <c r="H25" s="523"/>
      <c r="I25" s="528" t="s">
        <v>1</v>
      </c>
      <c r="J25" s="528"/>
      <c r="K25" s="515" t="s">
        <v>2</v>
      </c>
      <c r="L25" s="494"/>
      <c r="M25" s="494" t="s">
        <v>1</v>
      </c>
      <c r="N25" s="494"/>
      <c r="O25" s="506" t="s">
        <v>2</v>
      </c>
    </row>
    <row r="26" spans="1:18" ht="30.75" customHeight="1" x14ac:dyDescent="0.25">
      <c r="A26" s="518"/>
      <c r="B26" s="521"/>
      <c r="C26" s="521"/>
      <c r="D26" s="497"/>
      <c r="E26" s="141" t="s">
        <v>3</v>
      </c>
      <c r="F26" s="142" t="s">
        <v>4</v>
      </c>
      <c r="G26" s="501"/>
      <c r="H26" s="524"/>
      <c r="I26" s="144" t="s">
        <v>3</v>
      </c>
      <c r="J26" s="139" t="s">
        <v>4</v>
      </c>
      <c r="K26" s="515"/>
      <c r="L26" s="494"/>
      <c r="M26" s="140" t="s">
        <v>3</v>
      </c>
      <c r="N26" s="138" t="s">
        <v>4</v>
      </c>
      <c r="O26" s="506"/>
    </row>
    <row r="27" spans="1:18" ht="15.95" customHeight="1" x14ac:dyDescent="0.25">
      <c r="A27" s="6" t="s">
        <v>72</v>
      </c>
      <c r="B27" s="502" t="s">
        <v>6</v>
      </c>
      <c r="C27" s="502"/>
      <c r="D27" s="502"/>
      <c r="E27" s="502"/>
      <c r="F27" s="502"/>
      <c r="G27" s="502"/>
      <c r="H27" s="502"/>
      <c r="I27" s="502"/>
      <c r="J27" s="502"/>
      <c r="K27" s="502"/>
      <c r="L27" s="502"/>
      <c r="M27" s="502"/>
      <c r="N27" s="502"/>
      <c r="O27" s="502"/>
      <c r="Q27" s="78"/>
      <c r="R27" s="154"/>
    </row>
    <row r="28" spans="1:18" ht="15" customHeight="1" x14ac:dyDescent="0.25">
      <c r="A28" s="159" t="s">
        <v>183</v>
      </c>
      <c r="B28" s="81" t="s">
        <v>20</v>
      </c>
      <c r="C28" s="160"/>
      <c r="D28" s="161">
        <f>SUM(D30:D45)</f>
        <v>353.6</v>
      </c>
      <c r="E28" s="161">
        <f>SUM(E30:E45)</f>
        <v>353.6</v>
      </c>
      <c r="F28" s="161">
        <f t="shared" ref="F28:O28" si="0">SUM(F30:F45)</f>
        <v>231.29999999999998</v>
      </c>
      <c r="G28" s="161">
        <f t="shared" si="0"/>
        <v>0</v>
      </c>
      <c r="H28" s="162">
        <f t="shared" si="0"/>
        <v>0</v>
      </c>
      <c r="I28" s="162">
        <f t="shared" si="0"/>
        <v>0</v>
      </c>
      <c r="J28" s="162">
        <f t="shared" si="0"/>
        <v>-0.9</v>
      </c>
      <c r="K28" s="162">
        <f t="shared" si="0"/>
        <v>0</v>
      </c>
      <c r="L28" s="81">
        <f t="shared" si="0"/>
        <v>353.6</v>
      </c>
      <c r="M28" s="81">
        <f t="shared" si="0"/>
        <v>353.6</v>
      </c>
      <c r="N28" s="81">
        <f t="shared" si="0"/>
        <v>230.4</v>
      </c>
      <c r="O28" s="81">
        <f t="shared" si="0"/>
        <v>0</v>
      </c>
      <c r="Q28" s="71" t="s">
        <v>325</v>
      </c>
      <c r="R28" s="72">
        <f>L30+L31+L32+L33+L34+L35+L36+L37+L38</f>
        <v>195.2</v>
      </c>
    </row>
    <row r="29" spans="1:18" ht="15" customHeight="1" x14ac:dyDescent="0.25">
      <c r="A29" s="163"/>
      <c r="B29" s="164" t="s">
        <v>196</v>
      </c>
      <c r="C29" s="165"/>
      <c r="D29" s="166"/>
      <c r="E29" s="166"/>
      <c r="F29" s="166"/>
      <c r="G29" s="166"/>
      <c r="H29" s="80"/>
      <c r="I29" s="80"/>
      <c r="J29" s="80"/>
      <c r="K29" s="80"/>
      <c r="L29" s="30"/>
      <c r="M29" s="30"/>
      <c r="N29" s="30"/>
      <c r="O29" s="30"/>
      <c r="Q29" s="71" t="s">
        <v>326</v>
      </c>
      <c r="R29" s="72">
        <f>L39+L40</f>
        <v>23.9</v>
      </c>
    </row>
    <row r="30" spans="1:18" ht="26.25" x14ac:dyDescent="0.25">
      <c r="A30" s="163"/>
      <c r="B30" s="167" t="s">
        <v>207</v>
      </c>
      <c r="C30" s="8" t="s">
        <v>9</v>
      </c>
      <c r="D30" s="9">
        <f>E30+G30</f>
        <v>0.8</v>
      </c>
      <c r="E30" s="9">
        <v>0.8</v>
      </c>
      <c r="F30" s="9">
        <v>0.6</v>
      </c>
      <c r="G30" s="9"/>
      <c r="H30" s="10">
        <f>I30+K30</f>
        <v>0</v>
      </c>
      <c r="I30" s="10"/>
      <c r="J30" s="10"/>
      <c r="K30" s="10"/>
      <c r="L30" s="12">
        <f>M30+O30</f>
        <v>0.8</v>
      </c>
      <c r="M30" s="12">
        <f>E30+I30</f>
        <v>0.8</v>
      </c>
      <c r="N30" s="12">
        <f>F30+J30</f>
        <v>0.6</v>
      </c>
      <c r="O30" s="12">
        <f>G30+K30</f>
        <v>0</v>
      </c>
      <c r="Q30" s="71" t="s">
        <v>327</v>
      </c>
      <c r="R30" s="72">
        <f>L88</f>
        <v>360.4</v>
      </c>
    </row>
    <row r="31" spans="1:18" ht="15" customHeight="1" x14ac:dyDescent="0.25">
      <c r="A31" s="163"/>
      <c r="B31" s="168" t="s">
        <v>203</v>
      </c>
      <c r="C31" s="31" t="s">
        <v>9</v>
      </c>
      <c r="D31" s="17">
        <f>E31+G31</f>
        <v>30.6</v>
      </c>
      <c r="E31" s="17">
        <v>30.6</v>
      </c>
      <c r="F31" s="17">
        <v>23.4</v>
      </c>
      <c r="G31" s="17"/>
      <c r="H31" s="10">
        <f t="shared" ref="H31:H45" si="1">I31+K31</f>
        <v>0</v>
      </c>
      <c r="I31" s="10"/>
      <c r="J31" s="10"/>
      <c r="K31" s="10"/>
      <c r="L31" s="13">
        <f>M31+O31</f>
        <v>30.6</v>
      </c>
      <c r="M31" s="12">
        <f t="shared" ref="M31:M36" si="2">E31+I31</f>
        <v>30.6</v>
      </c>
      <c r="N31" s="12">
        <f t="shared" ref="N31:N37" si="3">F31+J31</f>
        <v>23.4</v>
      </c>
      <c r="O31" s="12">
        <f t="shared" ref="O31:O37" si="4">G31+K31</f>
        <v>0</v>
      </c>
      <c r="Q31" s="71" t="s">
        <v>328</v>
      </c>
      <c r="R31" s="72">
        <f>L41+L48+L49+L52+L53+L56+L57+L60+L61+L64+L65+L68+L69+L72+L73+L76+L77+L80+L81+L84+L85+L86+L98+L100+L102+L104+L106+L108+L110+L112+L114+L116+L118+L120</f>
        <v>604.00000000000011</v>
      </c>
    </row>
    <row r="32" spans="1:18" ht="26.25" x14ac:dyDescent="0.25">
      <c r="A32" s="163"/>
      <c r="B32" s="168" t="s">
        <v>209</v>
      </c>
      <c r="C32" s="31" t="s">
        <v>9</v>
      </c>
      <c r="D32" s="17">
        <f t="shared" ref="D32:D45" si="5">E32+G32</f>
        <v>8</v>
      </c>
      <c r="E32" s="17">
        <v>8</v>
      </c>
      <c r="F32" s="17">
        <v>6.1</v>
      </c>
      <c r="G32" s="17"/>
      <c r="H32" s="10">
        <f t="shared" si="1"/>
        <v>0</v>
      </c>
      <c r="I32" s="11"/>
      <c r="J32" s="11"/>
      <c r="K32" s="11"/>
      <c r="L32" s="13">
        <f t="shared" ref="L32:L45" si="6">M32+O32</f>
        <v>8</v>
      </c>
      <c r="M32" s="13">
        <f t="shared" si="2"/>
        <v>8</v>
      </c>
      <c r="N32" s="13">
        <f t="shared" si="3"/>
        <v>6.1</v>
      </c>
      <c r="O32" s="13">
        <f t="shared" si="4"/>
        <v>0</v>
      </c>
      <c r="Q32" s="71" t="s">
        <v>331</v>
      </c>
      <c r="R32" s="72"/>
    </row>
    <row r="33" spans="1:18" ht="26.25" x14ac:dyDescent="0.25">
      <c r="A33" s="163"/>
      <c r="B33" s="168" t="s">
        <v>205</v>
      </c>
      <c r="C33" s="31" t="s">
        <v>9</v>
      </c>
      <c r="D33" s="17">
        <f t="shared" si="5"/>
        <v>26.1</v>
      </c>
      <c r="E33" s="17">
        <v>26.1</v>
      </c>
      <c r="F33" s="17">
        <v>17.2</v>
      </c>
      <c r="G33" s="17"/>
      <c r="H33" s="10">
        <f t="shared" si="1"/>
        <v>0</v>
      </c>
      <c r="I33" s="11"/>
      <c r="J33" s="11"/>
      <c r="K33" s="11"/>
      <c r="L33" s="13">
        <f t="shared" si="6"/>
        <v>26.1</v>
      </c>
      <c r="M33" s="13">
        <f t="shared" si="2"/>
        <v>26.1</v>
      </c>
      <c r="N33" s="13">
        <f t="shared" si="3"/>
        <v>17.2</v>
      </c>
      <c r="O33" s="13">
        <f t="shared" si="4"/>
        <v>0</v>
      </c>
      <c r="Q33" s="71" t="s">
        <v>329</v>
      </c>
      <c r="R33" s="72"/>
    </row>
    <row r="34" spans="1:18" ht="15" customHeight="1" x14ac:dyDescent="0.25">
      <c r="A34" s="163"/>
      <c r="B34" s="169" t="s">
        <v>210</v>
      </c>
      <c r="C34" s="31" t="s">
        <v>9</v>
      </c>
      <c r="D34" s="17">
        <f t="shared" si="5"/>
        <v>94.3</v>
      </c>
      <c r="E34" s="17">
        <v>94.3</v>
      </c>
      <c r="F34" s="17">
        <v>68.599999999999994</v>
      </c>
      <c r="G34" s="17"/>
      <c r="H34" s="10">
        <f t="shared" si="1"/>
        <v>0</v>
      </c>
      <c r="I34" s="11"/>
      <c r="J34" s="11"/>
      <c r="K34" s="11"/>
      <c r="L34" s="13">
        <f t="shared" si="6"/>
        <v>94.3</v>
      </c>
      <c r="M34" s="13">
        <f t="shared" si="2"/>
        <v>94.3</v>
      </c>
      <c r="N34" s="13">
        <f t="shared" si="3"/>
        <v>68.599999999999994</v>
      </c>
      <c r="O34" s="13">
        <f t="shared" si="4"/>
        <v>0</v>
      </c>
      <c r="Q34" s="71" t="s">
        <v>330</v>
      </c>
      <c r="R34" s="72">
        <f>L94+L95</f>
        <v>151.5</v>
      </c>
    </row>
    <row r="35" spans="1:18" ht="15" customHeight="1" x14ac:dyDescent="0.25">
      <c r="A35" s="163"/>
      <c r="B35" s="169" t="s">
        <v>211</v>
      </c>
      <c r="C35" s="31" t="s">
        <v>9</v>
      </c>
      <c r="D35" s="17">
        <f t="shared" si="5"/>
        <v>13.7</v>
      </c>
      <c r="E35" s="17">
        <v>13.7</v>
      </c>
      <c r="F35" s="17">
        <v>9.9</v>
      </c>
      <c r="G35" s="17"/>
      <c r="H35" s="10">
        <f t="shared" si="1"/>
        <v>0</v>
      </c>
      <c r="I35" s="11"/>
      <c r="J35" s="11"/>
      <c r="K35" s="11"/>
      <c r="L35" s="13">
        <f t="shared" si="6"/>
        <v>13.7</v>
      </c>
      <c r="M35" s="13">
        <f t="shared" si="2"/>
        <v>13.7</v>
      </c>
      <c r="N35" s="13">
        <f t="shared" si="3"/>
        <v>9.9</v>
      </c>
      <c r="O35" s="13">
        <f t="shared" si="4"/>
        <v>0</v>
      </c>
      <c r="Q35" s="71" t="s">
        <v>332</v>
      </c>
      <c r="R35" s="72"/>
    </row>
    <row r="36" spans="1:18" ht="26.25" x14ac:dyDescent="0.25">
      <c r="A36" s="163"/>
      <c r="B36" s="168" t="s">
        <v>204</v>
      </c>
      <c r="C36" s="31" t="s">
        <v>9</v>
      </c>
      <c r="D36" s="17">
        <f t="shared" si="5"/>
        <v>9</v>
      </c>
      <c r="E36" s="17">
        <v>9</v>
      </c>
      <c r="F36" s="17">
        <v>6.9</v>
      </c>
      <c r="G36" s="17"/>
      <c r="H36" s="10">
        <f t="shared" si="1"/>
        <v>0</v>
      </c>
      <c r="I36" s="11"/>
      <c r="J36" s="11"/>
      <c r="K36" s="11"/>
      <c r="L36" s="13">
        <f t="shared" si="6"/>
        <v>9</v>
      </c>
      <c r="M36" s="13">
        <f t="shared" si="2"/>
        <v>9</v>
      </c>
      <c r="N36" s="13">
        <f t="shared" si="3"/>
        <v>6.9</v>
      </c>
      <c r="O36" s="13">
        <f t="shared" si="4"/>
        <v>0</v>
      </c>
      <c r="Q36" s="71" t="s">
        <v>333</v>
      </c>
      <c r="R36" s="72"/>
    </row>
    <row r="37" spans="1:18" ht="15" customHeight="1" x14ac:dyDescent="0.25">
      <c r="A37" s="163"/>
      <c r="B37" s="168" t="s">
        <v>212</v>
      </c>
      <c r="C37" s="31" t="s">
        <v>9</v>
      </c>
      <c r="D37" s="17">
        <f t="shared" si="5"/>
        <v>12.1</v>
      </c>
      <c r="E37" s="17">
        <v>12.1</v>
      </c>
      <c r="F37" s="17">
        <v>2.9</v>
      </c>
      <c r="G37" s="17"/>
      <c r="H37" s="10">
        <f t="shared" si="1"/>
        <v>0</v>
      </c>
      <c r="I37" s="11"/>
      <c r="J37" s="11"/>
      <c r="K37" s="11"/>
      <c r="L37" s="13">
        <f t="shared" si="6"/>
        <v>12.1</v>
      </c>
      <c r="M37" s="13">
        <f>E37+I37</f>
        <v>12.1</v>
      </c>
      <c r="N37" s="13">
        <f t="shared" si="3"/>
        <v>2.9</v>
      </c>
      <c r="O37" s="13">
        <f t="shared" si="4"/>
        <v>0</v>
      </c>
      <c r="Q37" s="71" t="s">
        <v>334</v>
      </c>
      <c r="R37" s="72">
        <f>L42+L43+L44+L45+L126+L127+L128+L129+L130</f>
        <v>1104.7</v>
      </c>
    </row>
    <row r="38" spans="1:18" ht="26.25" x14ac:dyDescent="0.25">
      <c r="A38" s="163"/>
      <c r="B38" s="168" t="s">
        <v>227</v>
      </c>
      <c r="C38" s="31" t="s">
        <v>9</v>
      </c>
      <c r="D38" s="17">
        <f t="shared" si="5"/>
        <v>0.6</v>
      </c>
      <c r="E38" s="17">
        <v>0.6</v>
      </c>
      <c r="F38" s="17">
        <v>0.5</v>
      </c>
      <c r="G38" s="17"/>
      <c r="H38" s="10">
        <f t="shared" si="1"/>
        <v>0</v>
      </c>
      <c r="I38" s="11"/>
      <c r="J38" s="11"/>
      <c r="K38" s="11"/>
      <c r="L38" s="13">
        <f t="shared" si="6"/>
        <v>0.6</v>
      </c>
      <c r="M38" s="13">
        <f t="shared" ref="M38:M45" si="7">E38+I38</f>
        <v>0.6</v>
      </c>
      <c r="N38" s="13">
        <f t="shared" ref="N38:N45" si="8">F38+J38</f>
        <v>0.5</v>
      </c>
      <c r="O38" s="13">
        <f t="shared" ref="O38:O45" si="9">G38+K38</f>
        <v>0</v>
      </c>
      <c r="Q38" s="76" t="s">
        <v>173</v>
      </c>
      <c r="R38" s="77">
        <f>SUM(R28:R37)</f>
        <v>2439.6999999999998</v>
      </c>
    </row>
    <row r="39" spans="1:18" ht="15" customHeight="1" x14ac:dyDescent="0.25">
      <c r="A39" s="163"/>
      <c r="B39" s="168" t="s">
        <v>208</v>
      </c>
      <c r="C39" s="31" t="s">
        <v>23</v>
      </c>
      <c r="D39" s="17">
        <f t="shared" si="5"/>
        <v>16.3</v>
      </c>
      <c r="E39" s="17">
        <v>16.3</v>
      </c>
      <c r="F39" s="17">
        <v>11.4</v>
      </c>
      <c r="G39" s="17"/>
      <c r="H39" s="10">
        <f t="shared" si="1"/>
        <v>0</v>
      </c>
      <c r="I39" s="11"/>
      <c r="J39" s="11">
        <v>-0.9</v>
      </c>
      <c r="K39" s="11"/>
      <c r="L39" s="13">
        <f t="shared" si="6"/>
        <v>16.3</v>
      </c>
      <c r="M39" s="13">
        <f t="shared" si="7"/>
        <v>16.3</v>
      </c>
      <c r="N39" s="13">
        <f t="shared" si="8"/>
        <v>10.5</v>
      </c>
      <c r="O39" s="13">
        <f t="shared" si="9"/>
        <v>0</v>
      </c>
      <c r="Q39" s="78"/>
      <c r="R39" s="78"/>
    </row>
    <row r="40" spans="1:18" ht="15" customHeight="1" x14ac:dyDescent="0.25">
      <c r="A40" s="163"/>
      <c r="B40" s="169" t="s">
        <v>200</v>
      </c>
      <c r="C40" s="31" t="s">
        <v>23</v>
      </c>
      <c r="D40" s="17">
        <f t="shared" si="5"/>
        <v>7.6</v>
      </c>
      <c r="E40" s="17">
        <v>7.6</v>
      </c>
      <c r="F40" s="17">
        <v>5.2</v>
      </c>
      <c r="G40" s="17"/>
      <c r="H40" s="10">
        <f t="shared" si="1"/>
        <v>0</v>
      </c>
      <c r="I40" s="11"/>
      <c r="J40" s="11"/>
      <c r="K40" s="11"/>
      <c r="L40" s="13">
        <f t="shared" si="6"/>
        <v>7.6</v>
      </c>
      <c r="M40" s="13">
        <f t="shared" si="7"/>
        <v>7.6</v>
      </c>
      <c r="N40" s="13">
        <f t="shared" si="8"/>
        <v>5.2</v>
      </c>
      <c r="O40" s="13">
        <f t="shared" si="9"/>
        <v>0</v>
      </c>
      <c r="Q40" s="78"/>
      <c r="R40" s="78">
        <f>R38-L133</f>
        <v>0</v>
      </c>
    </row>
    <row r="41" spans="1:18" ht="15" customHeight="1" x14ac:dyDescent="0.25">
      <c r="A41" s="163"/>
      <c r="B41" s="168" t="s">
        <v>215</v>
      </c>
      <c r="C41" s="31" t="s">
        <v>25</v>
      </c>
      <c r="D41" s="17">
        <f t="shared" si="5"/>
        <v>103.5</v>
      </c>
      <c r="E41" s="17">
        <v>103.5</v>
      </c>
      <c r="F41" s="17">
        <v>61.2</v>
      </c>
      <c r="G41" s="17"/>
      <c r="H41" s="10">
        <f t="shared" si="1"/>
        <v>0</v>
      </c>
      <c r="I41" s="11"/>
      <c r="J41" s="11"/>
      <c r="K41" s="11"/>
      <c r="L41" s="13">
        <f t="shared" si="6"/>
        <v>103.5</v>
      </c>
      <c r="M41" s="13">
        <f t="shared" si="7"/>
        <v>103.5</v>
      </c>
      <c r="N41" s="13">
        <f t="shared" si="8"/>
        <v>61.2</v>
      </c>
      <c r="O41" s="13">
        <f t="shared" si="9"/>
        <v>0</v>
      </c>
    </row>
    <row r="42" spans="1:18" ht="39" hidden="1" x14ac:dyDescent="0.25">
      <c r="A42" s="163"/>
      <c r="B42" s="168" t="s">
        <v>217</v>
      </c>
      <c r="C42" s="31" t="s">
        <v>24</v>
      </c>
      <c r="D42" s="17">
        <f t="shared" si="5"/>
        <v>0</v>
      </c>
      <c r="E42" s="17"/>
      <c r="F42" s="17"/>
      <c r="G42" s="17"/>
      <c r="H42" s="10">
        <f t="shared" si="1"/>
        <v>0</v>
      </c>
      <c r="I42" s="11"/>
      <c r="J42" s="11"/>
      <c r="K42" s="11"/>
      <c r="L42" s="13">
        <f t="shared" si="6"/>
        <v>0</v>
      </c>
      <c r="M42" s="13">
        <f t="shared" si="7"/>
        <v>0</v>
      </c>
      <c r="N42" s="13">
        <f t="shared" si="8"/>
        <v>0</v>
      </c>
      <c r="O42" s="13">
        <f t="shared" si="9"/>
        <v>0</v>
      </c>
      <c r="R42" s="2">
        <f>L133-R38</f>
        <v>0</v>
      </c>
    </row>
    <row r="43" spans="1:18" ht="27.75" customHeight="1" x14ac:dyDescent="0.25">
      <c r="A43" s="163"/>
      <c r="B43" s="169" t="s">
        <v>213</v>
      </c>
      <c r="C43" s="31" t="s">
        <v>24</v>
      </c>
      <c r="D43" s="17">
        <f t="shared" si="5"/>
        <v>5.0999999999999996</v>
      </c>
      <c r="E43" s="17">
        <v>5.0999999999999996</v>
      </c>
      <c r="F43" s="17"/>
      <c r="G43" s="17"/>
      <c r="H43" s="10">
        <f t="shared" si="1"/>
        <v>0</v>
      </c>
      <c r="I43" s="11"/>
      <c r="J43" s="11"/>
      <c r="K43" s="11"/>
      <c r="L43" s="13">
        <f t="shared" si="6"/>
        <v>5.0999999999999996</v>
      </c>
      <c r="M43" s="13">
        <f t="shared" si="7"/>
        <v>5.0999999999999996</v>
      </c>
      <c r="N43" s="13">
        <f t="shared" si="8"/>
        <v>0</v>
      </c>
      <c r="O43" s="13">
        <f t="shared" si="9"/>
        <v>0</v>
      </c>
    </row>
    <row r="44" spans="1:18" ht="16.5" customHeight="1" x14ac:dyDescent="0.25">
      <c r="A44" s="163"/>
      <c r="B44" s="169" t="s">
        <v>214</v>
      </c>
      <c r="C44" s="31" t="s">
        <v>24</v>
      </c>
      <c r="D44" s="17">
        <f t="shared" si="5"/>
        <v>13.5</v>
      </c>
      <c r="E44" s="17">
        <v>13.5</v>
      </c>
      <c r="F44" s="17">
        <v>10.3</v>
      </c>
      <c r="G44" s="17"/>
      <c r="H44" s="10">
        <f t="shared" si="1"/>
        <v>0</v>
      </c>
      <c r="I44" s="11"/>
      <c r="J44" s="11"/>
      <c r="K44" s="11"/>
      <c r="L44" s="13">
        <f t="shared" si="6"/>
        <v>13.5</v>
      </c>
      <c r="M44" s="13">
        <f t="shared" si="7"/>
        <v>13.5</v>
      </c>
      <c r="N44" s="13">
        <f t="shared" si="8"/>
        <v>10.3</v>
      </c>
      <c r="O44" s="13">
        <f t="shared" si="9"/>
        <v>0</v>
      </c>
    </row>
    <row r="45" spans="1:18" ht="15" customHeight="1" x14ac:dyDescent="0.25">
      <c r="A45" s="163"/>
      <c r="B45" s="169" t="s">
        <v>216</v>
      </c>
      <c r="C45" s="31" t="s">
        <v>24</v>
      </c>
      <c r="D45" s="17">
        <f t="shared" si="5"/>
        <v>12.4</v>
      </c>
      <c r="E45" s="17">
        <v>12.4</v>
      </c>
      <c r="F45" s="17">
        <v>7.1</v>
      </c>
      <c r="G45" s="17"/>
      <c r="H45" s="10">
        <f t="shared" si="1"/>
        <v>0</v>
      </c>
      <c r="I45" s="11"/>
      <c r="J45" s="11"/>
      <c r="K45" s="11"/>
      <c r="L45" s="13">
        <f t="shared" si="6"/>
        <v>12.4</v>
      </c>
      <c r="M45" s="13">
        <f t="shared" si="7"/>
        <v>12.4</v>
      </c>
      <c r="N45" s="13">
        <f t="shared" si="8"/>
        <v>7.1</v>
      </c>
      <c r="O45" s="13">
        <f t="shared" si="9"/>
        <v>0</v>
      </c>
    </row>
    <row r="46" spans="1:18" ht="15" customHeight="1" x14ac:dyDescent="0.25">
      <c r="A46" s="159" t="s">
        <v>73</v>
      </c>
      <c r="B46" s="30" t="s">
        <v>7</v>
      </c>
      <c r="C46" s="170"/>
      <c r="D46" s="166">
        <f>SUM(D48:D49)</f>
        <v>10.5</v>
      </c>
      <c r="E46" s="166">
        <f>SUM(E48:E49)</f>
        <v>10.5</v>
      </c>
      <c r="F46" s="166">
        <f>SUM(F48:F49)</f>
        <v>7.5</v>
      </c>
      <c r="G46" s="166">
        <f>SUM(G48:G49)</f>
        <v>0</v>
      </c>
      <c r="H46" s="80">
        <f t="shared" ref="H46:O46" si="10">SUM(H48:H49)</f>
        <v>0</v>
      </c>
      <c r="I46" s="80">
        <f t="shared" si="10"/>
        <v>0</v>
      </c>
      <c r="J46" s="80">
        <f t="shared" si="10"/>
        <v>0</v>
      </c>
      <c r="K46" s="80">
        <f t="shared" si="10"/>
        <v>0</v>
      </c>
      <c r="L46" s="30">
        <f t="shared" si="10"/>
        <v>10.5</v>
      </c>
      <c r="M46" s="30">
        <f t="shared" si="10"/>
        <v>10.5</v>
      </c>
      <c r="N46" s="30">
        <f t="shared" si="10"/>
        <v>7.5</v>
      </c>
      <c r="O46" s="30">
        <f t="shared" si="10"/>
        <v>0</v>
      </c>
    </row>
    <row r="47" spans="1:18" ht="15" customHeight="1" x14ac:dyDescent="0.25">
      <c r="A47" s="163"/>
      <c r="B47" s="164" t="s">
        <v>196</v>
      </c>
      <c r="C47" s="165"/>
      <c r="D47" s="166">
        <f>E47+G47</f>
        <v>0</v>
      </c>
      <c r="E47" s="166"/>
      <c r="F47" s="166"/>
      <c r="G47" s="166"/>
      <c r="H47" s="80">
        <f>I47+K47</f>
        <v>0</v>
      </c>
      <c r="I47" s="80"/>
      <c r="J47" s="80"/>
      <c r="K47" s="80"/>
      <c r="L47" s="30">
        <f>M47+O47</f>
        <v>0</v>
      </c>
      <c r="M47" s="30"/>
      <c r="N47" s="30"/>
      <c r="O47" s="30"/>
    </row>
    <row r="48" spans="1:18" ht="15" customHeight="1" x14ac:dyDescent="0.25">
      <c r="A48" s="163"/>
      <c r="B48" s="167" t="s">
        <v>215</v>
      </c>
      <c r="C48" s="8" t="s">
        <v>25</v>
      </c>
      <c r="D48" s="9">
        <f>E48+G48</f>
        <v>10</v>
      </c>
      <c r="E48" s="9">
        <v>10</v>
      </c>
      <c r="F48" s="9">
        <v>7.2</v>
      </c>
      <c r="G48" s="9"/>
      <c r="H48" s="10">
        <f>I48+K48</f>
        <v>0</v>
      </c>
      <c r="I48" s="10"/>
      <c r="J48" s="10"/>
      <c r="K48" s="10"/>
      <c r="L48" s="12">
        <f>M48+O48</f>
        <v>10</v>
      </c>
      <c r="M48" s="12">
        <f>E48+I48</f>
        <v>10</v>
      </c>
      <c r="N48" s="12">
        <f>F48+J48</f>
        <v>7.2</v>
      </c>
      <c r="O48" s="12">
        <f>G48+K48</f>
        <v>0</v>
      </c>
    </row>
    <row r="49" spans="1:15" ht="39" x14ac:dyDescent="0.25">
      <c r="A49" s="163"/>
      <c r="B49" s="168" t="s">
        <v>218</v>
      </c>
      <c r="C49" s="31" t="s">
        <v>25</v>
      </c>
      <c r="D49" s="17">
        <f>E49+G49</f>
        <v>0.5</v>
      </c>
      <c r="E49" s="17">
        <v>0.5</v>
      </c>
      <c r="F49" s="17">
        <v>0.3</v>
      </c>
      <c r="G49" s="17"/>
      <c r="H49" s="11">
        <f>I49+K49</f>
        <v>0</v>
      </c>
      <c r="I49" s="11"/>
      <c r="J49" s="11"/>
      <c r="K49" s="11"/>
      <c r="L49" s="13">
        <f>M49+O49</f>
        <v>0.5</v>
      </c>
      <c r="M49" s="13">
        <f>E49+H49</f>
        <v>0.5</v>
      </c>
      <c r="N49" s="13">
        <f>F49+I49</f>
        <v>0.3</v>
      </c>
      <c r="O49" s="13">
        <f>G49+J49</f>
        <v>0</v>
      </c>
    </row>
    <row r="50" spans="1:15" ht="15" customHeight="1" x14ac:dyDescent="0.25">
      <c r="A50" s="159" t="s">
        <v>74</v>
      </c>
      <c r="B50" s="30" t="s">
        <v>10</v>
      </c>
      <c r="C50" s="170"/>
      <c r="D50" s="166">
        <f>SUM(D52:D53)</f>
        <v>10.3</v>
      </c>
      <c r="E50" s="166">
        <f>SUM(E52:E53)</f>
        <v>10.3</v>
      </c>
      <c r="F50" s="166">
        <f>SUM(F52:F53)</f>
        <v>7.3000000000000007</v>
      </c>
      <c r="G50" s="166">
        <f>SUM(G52:G53)</f>
        <v>0</v>
      </c>
      <c r="H50" s="80">
        <f>SUM(H52:H53)</f>
        <v>0</v>
      </c>
      <c r="I50" s="80">
        <f t="shared" ref="I50:K50" si="11">SUM(I52:I53)</f>
        <v>0</v>
      </c>
      <c r="J50" s="80">
        <f t="shared" si="11"/>
        <v>-0.2</v>
      </c>
      <c r="K50" s="80">
        <f t="shared" si="11"/>
        <v>0</v>
      </c>
      <c r="L50" s="30">
        <f>SUM(L52:L53)</f>
        <v>10.3</v>
      </c>
      <c r="M50" s="30">
        <f>SUM(M52:M53)</f>
        <v>10.3</v>
      </c>
      <c r="N50" s="30">
        <f>SUM(N52:N53)</f>
        <v>7.1000000000000005</v>
      </c>
      <c r="O50" s="30">
        <f>SUM(O52:O53)</f>
        <v>0</v>
      </c>
    </row>
    <row r="51" spans="1:15" ht="15" customHeight="1" x14ac:dyDescent="0.25">
      <c r="A51" s="163"/>
      <c r="B51" s="164" t="s">
        <v>196</v>
      </c>
      <c r="C51" s="165"/>
      <c r="D51" s="166">
        <f>E51+G51</f>
        <v>0</v>
      </c>
      <c r="E51" s="166"/>
      <c r="F51" s="166"/>
      <c r="G51" s="166"/>
      <c r="H51" s="80">
        <f>I51+K51</f>
        <v>0</v>
      </c>
      <c r="I51" s="80"/>
      <c r="J51" s="80"/>
      <c r="K51" s="80"/>
      <c r="L51" s="30">
        <f>M51+O51</f>
        <v>0</v>
      </c>
      <c r="M51" s="30"/>
      <c r="N51" s="30"/>
      <c r="O51" s="30"/>
    </row>
    <row r="52" spans="1:15" ht="15" customHeight="1" x14ac:dyDescent="0.25">
      <c r="A52" s="163"/>
      <c r="B52" s="167" t="s">
        <v>215</v>
      </c>
      <c r="C52" s="8" t="s">
        <v>25</v>
      </c>
      <c r="D52" s="9">
        <f>E52+G52</f>
        <v>9.8000000000000007</v>
      </c>
      <c r="E52" s="9">
        <v>9.8000000000000007</v>
      </c>
      <c r="F52" s="9">
        <v>6.9</v>
      </c>
      <c r="G52" s="9"/>
      <c r="H52" s="10">
        <f>I52+K52</f>
        <v>0</v>
      </c>
      <c r="I52" s="10"/>
      <c r="J52" s="10">
        <v>-0.2</v>
      </c>
      <c r="K52" s="10"/>
      <c r="L52" s="12">
        <f>M52+O52</f>
        <v>9.8000000000000007</v>
      </c>
      <c r="M52" s="12">
        <f>E52+I52</f>
        <v>9.8000000000000007</v>
      </c>
      <c r="N52" s="12">
        <f>F52+J52</f>
        <v>6.7</v>
      </c>
      <c r="O52" s="12">
        <f>G52+K52</f>
        <v>0</v>
      </c>
    </row>
    <row r="53" spans="1:15" ht="39" x14ac:dyDescent="0.25">
      <c r="A53" s="163"/>
      <c r="B53" s="168" t="s">
        <v>218</v>
      </c>
      <c r="C53" s="31" t="s">
        <v>25</v>
      </c>
      <c r="D53" s="17">
        <f>E53+G53</f>
        <v>0.5</v>
      </c>
      <c r="E53" s="17">
        <v>0.5</v>
      </c>
      <c r="F53" s="17">
        <v>0.4</v>
      </c>
      <c r="G53" s="17"/>
      <c r="H53" s="11">
        <f>I53+K53</f>
        <v>0</v>
      </c>
      <c r="I53" s="11"/>
      <c r="J53" s="11"/>
      <c r="K53" s="11"/>
      <c r="L53" s="13">
        <f>M53+O53</f>
        <v>0.5</v>
      </c>
      <c r="M53" s="13">
        <f>E53+H53</f>
        <v>0.5</v>
      </c>
      <c r="N53" s="13">
        <f>F53+I53</f>
        <v>0.4</v>
      </c>
      <c r="O53" s="13">
        <f>G53+J53</f>
        <v>0</v>
      </c>
    </row>
    <row r="54" spans="1:15" ht="15" customHeight="1" x14ac:dyDescent="0.25">
      <c r="A54" s="159" t="s">
        <v>75</v>
      </c>
      <c r="B54" s="30" t="s">
        <v>11</v>
      </c>
      <c r="C54" s="170"/>
      <c r="D54" s="166">
        <f>SUM(D56:D57)</f>
        <v>11.700000000000001</v>
      </c>
      <c r="E54" s="166">
        <f>SUM(E56:E57)</f>
        <v>11.700000000000001</v>
      </c>
      <c r="F54" s="166">
        <f>SUM(F56:F57)</f>
        <v>8.3000000000000007</v>
      </c>
      <c r="G54" s="166">
        <f>SUM(G56:G57)</f>
        <v>0</v>
      </c>
      <c r="H54" s="80">
        <f>SUM(H56:H57)</f>
        <v>0</v>
      </c>
      <c r="I54" s="80">
        <f t="shared" ref="I54:J54" si="12">SUM(I56:I57)</f>
        <v>0</v>
      </c>
      <c r="J54" s="80">
        <f t="shared" si="12"/>
        <v>0</v>
      </c>
      <c r="K54" s="80">
        <f>SUM(K56:K57)</f>
        <v>0</v>
      </c>
      <c r="L54" s="30">
        <f>SUM(L56:L57)</f>
        <v>11.700000000000001</v>
      </c>
      <c r="M54" s="30">
        <f>SUM(M56:M57)</f>
        <v>11.700000000000001</v>
      </c>
      <c r="N54" s="30">
        <f>SUM(N56:N57)</f>
        <v>8.3000000000000007</v>
      </c>
      <c r="O54" s="30">
        <f>SUM(O56:O57)</f>
        <v>0</v>
      </c>
    </row>
    <row r="55" spans="1:15" ht="15" customHeight="1" x14ac:dyDescent="0.25">
      <c r="A55" s="163"/>
      <c r="B55" s="164" t="s">
        <v>196</v>
      </c>
      <c r="C55" s="165"/>
      <c r="D55" s="166">
        <f>E55+G55</f>
        <v>0</v>
      </c>
      <c r="E55" s="166"/>
      <c r="F55" s="166"/>
      <c r="G55" s="166"/>
      <c r="H55" s="80">
        <f>I55+K55</f>
        <v>0</v>
      </c>
      <c r="I55" s="80"/>
      <c r="J55" s="80"/>
      <c r="K55" s="80"/>
      <c r="L55" s="30">
        <f>M55+O55</f>
        <v>0</v>
      </c>
      <c r="M55" s="30"/>
      <c r="N55" s="30"/>
      <c r="O55" s="30"/>
    </row>
    <row r="56" spans="1:15" ht="15" customHeight="1" x14ac:dyDescent="0.25">
      <c r="A56" s="163"/>
      <c r="B56" s="167" t="s">
        <v>215</v>
      </c>
      <c r="C56" s="8" t="s">
        <v>25</v>
      </c>
      <c r="D56" s="9">
        <f>E56+G56</f>
        <v>10.9</v>
      </c>
      <c r="E56" s="9">
        <v>10.9</v>
      </c>
      <c r="F56" s="9">
        <v>7.8</v>
      </c>
      <c r="G56" s="9"/>
      <c r="H56" s="10">
        <f>I56+K56</f>
        <v>0</v>
      </c>
      <c r="I56" s="10"/>
      <c r="J56" s="10"/>
      <c r="K56" s="10"/>
      <c r="L56" s="12">
        <f>M56+O56</f>
        <v>10.9</v>
      </c>
      <c r="M56" s="12">
        <f>E56+I56</f>
        <v>10.9</v>
      </c>
      <c r="N56" s="12">
        <f>F56+J56</f>
        <v>7.8</v>
      </c>
      <c r="O56" s="12">
        <f>G56+K56</f>
        <v>0</v>
      </c>
    </row>
    <row r="57" spans="1:15" ht="39" x14ac:dyDescent="0.25">
      <c r="A57" s="171"/>
      <c r="B57" s="172" t="s">
        <v>218</v>
      </c>
      <c r="C57" s="31" t="s">
        <v>25</v>
      </c>
      <c r="D57" s="17">
        <f>E57+G57</f>
        <v>0.8</v>
      </c>
      <c r="E57" s="17">
        <v>0.8</v>
      </c>
      <c r="F57" s="17">
        <v>0.5</v>
      </c>
      <c r="G57" s="17"/>
      <c r="H57" s="11">
        <f>I57+K57</f>
        <v>0</v>
      </c>
      <c r="I57" s="11"/>
      <c r="J57" s="11"/>
      <c r="K57" s="11"/>
      <c r="L57" s="13">
        <f>M57+O57</f>
        <v>0.8</v>
      </c>
      <c r="M57" s="13">
        <f>E57+H57</f>
        <v>0.8</v>
      </c>
      <c r="N57" s="13">
        <f>F57+I57</f>
        <v>0.5</v>
      </c>
      <c r="O57" s="13">
        <f>G57+J57</f>
        <v>0</v>
      </c>
    </row>
    <row r="58" spans="1:15" ht="15" customHeight="1" x14ac:dyDescent="0.25">
      <c r="A58" s="159" t="s">
        <v>76</v>
      </c>
      <c r="B58" s="30" t="s">
        <v>12</v>
      </c>
      <c r="C58" s="170"/>
      <c r="D58" s="166">
        <f>SUM(D60:D61)</f>
        <v>8.1999999999999993</v>
      </c>
      <c r="E58" s="166">
        <f>SUM(E60:E61)</f>
        <v>8.1999999999999993</v>
      </c>
      <c r="F58" s="166">
        <f>SUM(F60:F61)</f>
        <v>5.7</v>
      </c>
      <c r="G58" s="166">
        <f>SUM(G60:G61)</f>
        <v>0</v>
      </c>
      <c r="H58" s="80">
        <f>SUM(H60:H61)</f>
        <v>0</v>
      </c>
      <c r="I58" s="80">
        <f t="shared" ref="I58:K58" si="13">SUM(I60:I61)</f>
        <v>0</v>
      </c>
      <c r="J58" s="80">
        <f t="shared" si="13"/>
        <v>0.1</v>
      </c>
      <c r="K58" s="80">
        <f t="shared" si="13"/>
        <v>0</v>
      </c>
      <c r="L58" s="30">
        <f>SUM(L60:L61)</f>
        <v>8.1999999999999993</v>
      </c>
      <c r="M58" s="30">
        <f>SUM(M60:M61)</f>
        <v>8.1999999999999993</v>
      </c>
      <c r="N58" s="30">
        <f>SUM(N60:N61)</f>
        <v>5.8</v>
      </c>
      <c r="O58" s="30">
        <f>SUM(O60:O61)</f>
        <v>0</v>
      </c>
    </row>
    <row r="59" spans="1:15" ht="15" customHeight="1" x14ac:dyDescent="0.25">
      <c r="A59" s="163"/>
      <c r="B59" s="164" t="s">
        <v>196</v>
      </c>
      <c r="C59" s="165"/>
      <c r="D59" s="166">
        <f>E59+G59</f>
        <v>0</v>
      </c>
      <c r="E59" s="166"/>
      <c r="F59" s="166"/>
      <c r="G59" s="166"/>
      <c r="H59" s="80">
        <f>I59+K59</f>
        <v>0</v>
      </c>
      <c r="I59" s="80"/>
      <c r="J59" s="80"/>
      <c r="K59" s="80"/>
      <c r="L59" s="30">
        <f>M59+O59</f>
        <v>0</v>
      </c>
      <c r="M59" s="30"/>
      <c r="N59" s="30"/>
      <c r="O59" s="30"/>
    </row>
    <row r="60" spans="1:15" ht="15" customHeight="1" x14ac:dyDescent="0.25">
      <c r="A60" s="163"/>
      <c r="B60" s="167" t="s">
        <v>215</v>
      </c>
      <c r="C60" s="8" t="s">
        <v>25</v>
      </c>
      <c r="D60" s="9">
        <f>E60+G60</f>
        <v>7.6</v>
      </c>
      <c r="E60" s="9">
        <v>7.6</v>
      </c>
      <c r="F60" s="9">
        <v>5.3</v>
      </c>
      <c r="G60" s="9"/>
      <c r="H60" s="10">
        <f>I60+K60</f>
        <v>0</v>
      </c>
      <c r="I60" s="10"/>
      <c r="J60" s="10"/>
      <c r="K60" s="10"/>
      <c r="L60" s="12">
        <f>M60+O60</f>
        <v>7.6</v>
      </c>
      <c r="M60" s="12">
        <f t="shared" ref="M60:O61" si="14">E60+I60</f>
        <v>7.6</v>
      </c>
      <c r="N60" s="12">
        <f t="shared" si="14"/>
        <v>5.3</v>
      </c>
      <c r="O60" s="12">
        <f t="shared" si="14"/>
        <v>0</v>
      </c>
    </row>
    <row r="61" spans="1:15" ht="39" x14ac:dyDescent="0.25">
      <c r="A61" s="163"/>
      <c r="B61" s="168" t="s">
        <v>218</v>
      </c>
      <c r="C61" s="31" t="s">
        <v>25</v>
      </c>
      <c r="D61" s="17">
        <f>E61+G61</f>
        <v>0.6</v>
      </c>
      <c r="E61" s="17">
        <v>0.6</v>
      </c>
      <c r="F61" s="17">
        <v>0.4</v>
      </c>
      <c r="G61" s="17"/>
      <c r="H61" s="11">
        <f>I61+K61</f>
        <v>0</v>
      </c>
      <c r="I61" s="11"/>
      <c r="J61" s="11">
        <v>0.1</v>
      </c>
      <c r="K61" s="11"/>
      <c r="L61" s="12">
        <f>M61+O61</f>
        <v>0.6</v>
      </c>
      <c r="M61" s="12">
        <f t="shared" si="14"/>
        <v>0.6</v>
      </c>
      <c r="N61" s="12">
        <f t="shared" si="14"/>
        <v>0.5</v>
      </c>
      <c r="O61" s="12">
        <f t="shared" si="14"/>
        <v>0</v>
      </c>
    </row>
    <row r="62" spans="1:15" ht="15" customHeight="1" x14ac:dyDescent="0.25">
      <c r="A62" s="159" t="s">
        <v>77</v>
      </c>
      <c r="B62" s="30" t="s">
        <v>13</v>
      </c>
      <c r="C62" s="170"/>
      <c r="D62" s="166">
        <f>SUM(D64:D65)</f>
        <v>10.7</v>
      </c>
      <c r="E62" s="166">
        <f>SUM(E64:E65)</f>
        <v>10.7</v>
      </c>
      <c r="F62" s="166">
        <f>SUM(F64:F65)</f>
        <v>7.8</v>
      </c>
      <c r="G62" s="166">
        <f>SUM(G64:G65)</f>
        <v>0</v>
      </c>
      <c r="H62" s="80">
        <f>SUM(H64:H65)</f>
        <v>0</v>
      </c>
      <c r="I62" s="80">
        <f t="shared" ref="I62:K62" si="15">SUM(I64:I65)</f>
        <v>0</v>
      </c>
      <c r="J62" s="80">
        <f t="shared" si="15"/>
        <v>0</v>
      </c>
      <c r="K62" s="80">
        <f t="shared" si="15"/>
        <v>0</v>
      </c>
      <c r="L62" s="30">
        <f>SUM(L64:L65)</f>
        <v>10.7</v>
      </c>
      <c r="M62" s="30">
        <f>SUM(M64:M65)</f>
        <v>10.7</v>
      </c>
      <c r="N62" s="30">
        <f>SUM(N64:N65)</f>
        <v>7.8</v>
      </c>
      <c r="O62" s="30">
        <f>SUM(O64:O65)</f>
        <v>0</v>
      </c>
    </row>
    <row r="63" spans="1:15" ht="15" customHeight="1" x14ac:dyDescent="0.25">
      <c r="A63" s="163"/>
      <c r="B63" s="164" t="s">
        <v>196</v>
      </c>
      <c r="C63" s="165"/>
      <c r="D63" s="166">
        <f>E63+G63</f>
        <v>0</v>
      </c>
      <c r="E63" s="166"/>
      <c r="F63" s="166"/>
      <c r="G63" s="166"/>
      <c r="H63" s="80">
        <f>I63+K63</f>
        <v>0</v>
      </c>
      <c r="I63" s="80"/>
      <c r="J63" s="80"/>
      <c r="K63" s="80"/>
      <c r="L63" s="30">
        <f>M63+O63</f>
        <v>0</v>
      </c>
      <c r="M63" s="30"/>
      <c r="N63" s="30"/>
      <c r="O63" s="30"/>
    </row>
    <row r="64" spans="1:15" ht="15" customHeight="1" x14ac:dyDescent="0.25">
      <c r="A64" s="163"/>
      <c r="B64" s="167" t="s">
        <v>215</v>
      </c>
      <c r="C64" s="8" t="s">
        <v>25</v>
      </c>
      <c r="D64" s="9">
        <f>E64+G64</f>
        <v>10</v>
      </c>
      <c r="E64" s="9">
        <v>10</v>
      </c>
      <c r="F64" s="9">
        <v>7.3</v>
      </c>
      <c r="G64" s="9"/>
      <c r="H64" s="10">
        <f>I64+K64</f>
        <v>0</v>
      </c>
      <c r="I64" s="10"/>
      <c r="J64" s="10"/>
      <c r="K64" s="10"/>
      <c r="L64" s="12">
        <f>M64+O64</f>
        <v>10</v>
      </c>
      <c r="M64" s="12">
        <f>E64+I64</f>
        <v>10</v>
      </c>
      <c r="N64" s="12">
        <f>F64+J64</f>
        <v>7.3</v>
      </c>
      <c r="O64" s="12">
        <f>G64+K64</f>
        <v>0</v>
      </c>
    </row>
    <row r="65" spans="1:15" ht="39" x14ac:dyDescent="0.25">
      <c r="A65" s="163"/>
      <c r="B65" s="168" t="s">
        <v>218</v>
      </c>
      <c r="C65" s="31" t="s">
        <v>25</v>
      </c>
      <c r="D65" s="17">
        <f>E65+G65</f>
        <v>0.7</v>
      </c>
      <c r="E65" s="17">
        <v>0.7</v>
      </c>
      <c r="F65" s="17">
        <v>0.5</v>
      </c>
      <c r="G65" s="17"/>
      <c r="H65" s="11">
        <f>I65+K65</f>
        <v>0</v>
      </c>
      <c r="I65" s="11"/>
      <c r="J65" s="11"/>
      <c r="K65" s="11"/>
      <c r="L65" s="13">
        <f>M65+O65</f>
        <v>0.7</v>
      </c>
      <c r="M65" s="13">
        <f>E65+H65</f>
        <v>0.7</v>
      </c>
      <c r="N65" s="13">
        <f>F65+I65</f>
        <v>0.5</v>
      </c>
      <c r="O65" s="13">
        <f>G65+J65</f>
        <v>0</v>
      </c>
    </row>
    <row r="66" spans="1:15" ht="15" customHeight="1" x14ac:dyDescent="0.25">
      <c r="A66" s="159" t="s">
        <v>78</v>
      </c>
      <c r="B66" s="30" t="s">
        <v>14</v>
      </c>
      <c r="C66" s="170"/>
      <c r="D66" s="166">
        <f>SUM(D68:D69)</f>
        <v>8.5</v>
      </c>
      <c r="E66" s="166">
        <f>SUM(E68:E69)</f>
        <v>8.5</v>
      </c>
      <c r="F66" s="166">
        <f>SUM(F68:F69)</f>
        <v>6</v>
      </c>
      <c r="G66" s="166">
        <f>SUM(G68:G69)</f>
        <v>0</v>
      </c>
      <c r="H66" s="80">
        <f>SUM(H68:H69)</f>
        <v>0</v>
      </c>
      <c r="I66" s="80">
        <f t="shared" ref="I66:K66" si="16">SUM(I68:I69)</f>
        <v>0</v>
      </c>
      <c r="J66" s="80">
        <f t="shared" si="16"/>
        <v>0</v>
      </c>
      <c r="K66" s="80">
        <f t="shared" si="16"/>
        <v>0</v>
      </c>
      <c r="L66" s="30">
        <f>SUM(L68:L69)</f>
        <v>8.5</v>
      </c>
      <c r="M66" s="30">
        <f>SUM(M68:M69)</f>
        <v>8.5</v>
      </c>
      <c r="N66" s="30">
        <f>SUM(N68:N69)</f>
        <v>6</v>
      </c>
      <c r="O66" s="30">
        <f>SUM(O68:O69)</f>
        <v>0</v>
      </c>
    </row>
    <row r="67" spans="1:15" ht="15" customHeight="1" x14ac:dyDescent="0.25">
      <c r="A67" s="163"/>
      <c r="B67" s="164" t="s">
        <v>196</v>
      </c>
      <c r="C67" s="165"/>
      <c r="D67" s="166">
        <f>E67+G67</f>
        <v>0</v>
      </c>
      <c r="E67" s="166"/>
      <c r="F67" s="166"/>
      <c r="G67" s="166"/>
      <c r="H67" s="80">
        <f>I67+K67</f>
        <v>0</v>
      </c>
      <c r="I67" s="80"/>
      <c r="J67" s="80"/>
      <c r="K67" s="80"/>
      <c r="L67" s="30">
        <f>M67+O67</f>
        <v>0</v>
      </c>
      <c r="M67" s="30"/>
      <c r="N67" s="30"/>
      <c r="O67" s="30"/>
    </row>
    <row r="68" spans="1:15" ht="15" customHeight="1" x14ac:dyDescent="0.25">
      <c r="A68" s="163"/>
      <c r="B68" s="167" t="s">
        <v>215</v>
      </c>
      <c r="C68" s="8" t="s">
        <v>25</v>
      </c>
      <c r="D68" s="9">
        <f>E68+G68</f>
        <v>7.9</v>
      </c>
      <c r="E68" s="9">
        <v>7.9</v>
      </c>
      <c r="F68" s="9">
        <v>5.6</v>
      </c>
      <c r="G68" s="9"/>
      <c r="H68" s="10">
        <f>I68+K68</f>
        <v>0</v>
      </c>
      <c r="I68" s="10"/>
      <c r="J68" s="10"/>
      <c r="K68" s="10"/>
      <c r="L68" s="12">
        <f>M68+O68</f>
        <v>7.9</v>
      </c>
      <c r="M68" s="12">
        <f>E68+I68</f>
        <v>7.9</v>
      </c>
      <c r="N68" s="12">
        <f>F68+J68</f>
        <v>5.6</v>
      </c>
      <c r="O68" s="12">
        <f>G68+K68</f>
        <v>0</v>
      </c>
    </row>
    <row r="69" spans="1:15" ht="39" x14ac:dyDescent="0.25">
      <c r="A69" s="163"/>
      <c r="B69" s="168" t="s">
        <v>218</v>
      </c>
      <c r="C69" s="31" t="s">
        <v>25</v>
      </c>
      <c r="D69" s="17">
        <f>E69+G69</f>
        <v>0.6</v>
      </c>
      <c r="E69" s="17">
        <v>0.6</v>
      </c>
      <c r="F69" s="17">
        <v>0.4</v>
      </c>
      <c r="G69" s="17"/>
      <c r="H69" s="11">
        <f>I69+K69</f>
        <v>0</v>
      </c>
      <c r="I69" s="11"/>
      <c r="J69" s="11"/>
      <c r="K69" s="11"/>
      <c r="L69" s="13">
        <f>M69+O69</f>
        <v>0.6</v>
      </c>
      <c r="M69" s="13">
        <f>E69+H69</f>
        <v>0.6</v>
      </c>
      <c r="N69" s="13">
        <f>F69+I69</f>
        <v>0.4</v>
      </c>
      <c r="O69" s="13">
        <f>G69+J69</f>
        <v>0</v>
      </c>
    </row>
    <row r="70" spans="1:15" ht="15" customHeight="1" x14ac:dyDescent="0.25">
      <c r="A70" s="159" t="s">
        <v>79</v>
      </c>
      <c r="B70" s="30" t="s">
        <v>15</v>
      </c>
      <c r="C70" s="170"/>
      <c r="D70" s="166">
        <f>SUM(D72:D73)</f>
        <v>11.2</v>
      </c>
      <c r="E70" s="166">
        <f>SUM(E72:E73)</f>
        <v>11.2</v>
      </c>
      <c r="F70" s="166">
        <f>SUM(F72:F73)</f>
        <v>8.1</v>
      </c>
      <c r="G70" s="166">
        <f>SUM(G72:G73)</f>
        <v>0</v>
      </c>
      <c r="H70" s="80">
        <f>SUM(H72:H73)</f>
        <v>0</v>
      </c>
      <c r="I70" s="80">
        <f t="shared" ref="I70:K70" si="17">SUM(I72:I73)</f>
        <v>0</v>
      </c>
      <c r="J70" s="80">
        <f t="shared" si="17"/>
        <v>0</v>
      </c>
      <c r="K70" s="80">
        <f t="shared" si="17"/>
        <v>0</v>
      </c>
      <c r="L70" s="30">
        <f>SUM(L72:L73)</f>
        <v>11.2</v>
      </c>
      <c r="M70" s="30">
        <f>SUM(M72:M73)</f>
        <v>11.2</v>
      </c>
      <c r="N70" s="30">
        <f>SUM(N72:N73)</f>
        <v>8.1</v>
      </c>
      <c r="O70" s="30">
        <f>SUM(O72:O73)</f>
        <v>0</v>
      </c>
    </row>
    <row r="71" spans="1:15" ht="15" customHeight="1" x14ac:dyDescent="0.25">
      <c r="A71" s="163"/>
      <c r="B71" s="164" t="s">
        <v>196</v>
      </c>
      <c r="C71" s="165"/>
      <c r="D71" s="166">
        <f>E71+G71</f>
        <v>0</v>
      </c>
      <c r="E71" s="166"/>
      <c r="F71" s="166"/>
      <c r="G71" s="166"/>
      <c r="H71" s="80">
        <f>I71+K71</f>
        <v>0</v>
      </c>
      <c r="I71" s="80"/>
      <c r="J71" s="80"/>
      <c r="K71" s="80"/>
      <c r="L71" s="30">
        <f>M71+O71</f>
        <v>0</v>
      </c>
      <c r="M71" s="30"/>
      <c r="N71" s="30"/>
      <c r="O71" s="30"/>
    </row>
    <row r="72" spans="1:15" ht="15" customHeight="1" x14ac:dyDescent="0.25">
      <c r="A72" s="163"/>
      <c r="B72" s="167" t="s">
        <v>215</v>
      </c>
      <c r="C72" s="8" t="s">
        <v>25</v>
      </c>
      <c r="D72" s="9">
        <f>E72+G72</f>
        <v>10.5</v>
      </c>
      <c r="E72" s="9">
        <v>10.5</v>
      </c>
      <c r="F72" s="9">
        <v>7.6</v>
      </c>
      <c r="G72" s="9"/>
      <c r="H72" s="10">
        <f>I72+K72</f>
        <v>0</v>
      </c>
      <c r="I72" s="10"/>
      <c r="J72" s="10"/>
      <c r="K72" s="10"/>
      <c r="L72" s="12">
        <f>M72+O72</f>
        <v>10.5</v>
      </c>
      <c r="M72" s="12">
        <f>E72+I72</f>
        <v>10.5</v>
      </c>
      <c r="N72" s="12">
        <f>F72+J72</f>
        <v>7.6</v>
      </c>
      <c r="O72" s="12">
        <f>G72+K72</f>
        <v>0</v>
      </c>
    </row>
    <row r="73" spans="1:15" ht="39" x14ac:dyDescent="0.25">
      <c r="A73" s="171"/>
      <c r="B73" s="168" t="s">
        <v>218</v>
      </c>
      <c r="C73" s="31" t="s">
        <v>25</v>
      </c>
      <c r="D73" s="17">
        <f>E73+G73</f>
        <v>0.7</v>
      </c>
      <c r="E73" s="17">
        <v>0.7</v>
      </c>
      <c r="F73" s="17">
        <v>0.5</v>
      </c>
      <c r="G73" s="17"/>
      <c r="H73" s="11">
        <f>I73+K73</f>
        <v>0</v>
      </c>
      <c r="I73" s="11"/>
      <c r="J73" s="11"/>
      <c r="K73" s="11"/>
      <c r="L73" s="13">
        <f>M73+O73</f>
        <v>0.7</v>
      </c>
      <c r="M73" s="13">
        <f>E73+H73</f>
        <v>0.7</v>
      </c>
      <c r="N73" s="13">
        <f>F73+I73</f>
        <v>0.5</v>
      </c>
      <c r="O73" s="13">
        <f>G73+J73</f>
        <v>0</v>
      </c>
    </row>
    <row r="74" spans="1:15" ht="15" customHeight="1" x14ac:dyDescent="0.25">
      <c r="A74" s="159" t="s">
        <v>80</v>
      </c>
      <c r="B74" s="30" t="s">
        <v>16</v>
      </c>
      <c r="C74" s="170"/>
      <c r="D74" s="166">
        <f>SUM(D76:D77)</f>
        <v>18.899999999999999</v>
      </c>
      <c r="E74" s="166">
        <f>SUM(E76:E77)</f>
        <v>18.899999999999999</v>
      </c>
      <c r="F74" s="166">
        <f>SUM(F76:F77)</f>
        <v>12.6</v>
      </c>
      <c r="G74" s="166">
        <f>SUM(G76:G77)</f>
        <v>0</v>
      </c>
      <c r="H74" s="80">
        <f>SUM(H76:H77)</f>
        <v>0</v>
      </c>
      <c r="I74" s="80">
        <f t="shared" ref="I74:J74" si="18">SUM(I76:I77)</f>
        <v>0</v>
      </c>
      <c r="J74" s="80">
        <f t="shared" si="18"/>
        <v>0</v>
      </c>
      <c r="K74" s="80">
        <f>SUM(K76:K77)</f>
        <v>0</v>
      </c>
      <c r="L74" s="30">
        <f>SUM(L76:L77)</f>
        <v>18.899999999999999</v>
      </c>
      <c r="M74" s="30">
        <f>SUM(M76:M77)</f>
        <v>18.899999999999999</v>
      </c>
      <c r="N74" s="30">
        <f>SUM(N76:N77)</f>
        <v>12.6</v>
      </c>
      <c r="O74" s="30">
        <f>SUM(O76:O77)</f>
        <v>0</v>
      </c>
    </row>
    <row r="75" spans="1:15" ht="15" customHeight="1" x14ac:dyDescent="0.25">
      <c r="A75" s="163"/>
      <c r="B75" s="164" t="s">
        <v>196</v>
      </c>
      <c r="C75" s="165"/>
      <c r="D75" s="166">
        <f>E75+G75</f>
        <v>0</v>
      </c>
      <c r="E75" s="166"/>
      <c r="F75" s="166"/>
      <c r="G75" s="166"/>
      <c r="H75" s="80">
        <f>I75+K75</f>
        <v>0</v>
      </c>
      <c r="I75" s="80"/>
      <c r="J75" s="80"/>
      <c r="K75" s="80"/>
      <c r="L75" s="30">
        <f>M75+O75</f>
        <v>0</v>
      </c>
      <c r="M75" s="30"/>
      <c r="N75" s="30"/>
      <c r="O75" s="30"/>
    </row>
    <row r="76" spans="1:15" ht="15" customHeight="1" x14ac:dyDescent="0.25">
      <c r="A76" s="163"/>
      <c r="B76" s="167" t="s">
        <v>215</v>
      </c>
      <c r="C76" s="8" t="s">
        <v>25</v>
      </c>
      <c r="D76" s="9">
        <f>E76+G76</f>
        <v>17.2</v>
      </c>
      <c r="E76" s="9">
        <v>17.2</v>
      </c>
      <c r="F76" s="9">
        <v>11.6</v>
      </c>
      <c r="G76" s="9"/>
      <c r="H76" s="10">
        <f>I76+K76</f>
        <v>0</v>
      </c>
      <c r="I76" s="10"/>
      <c r="J76" s="10"/>
      <c r="K76" s="10"/>
      <c r="L76" s="12">
        <f>M76+O76</f>
        <v>17.2</v>
      </c>
      <c r="M76" s="12">
        <f>E76+I76</f>
        <v>17.2</v>
      </c>
      <c r="N76" s="12">
        <f>F76+J76</f>
        <v>11.6</v>
      </c>
      <c r="O76" s="12">
        <f>G76+K76</f>
        <v>0</v>
      </c>
    </row>
    <row r="77" spans="1:15" ht="39" x14ac:dyDescent="0.25">
      <c r="A77" s="163"/>
      <c r="B77" s="168" t="s">
        <v>218</v>
      </c>
      <c r="C77" s="31" t="s">
        <v>25</v>
      </c>
      <c r="D77" s="17">
        <f>E77+G77</f>
        <v>1.7</v>
      </c>
      <c r="E77" s="17">
        <v>1.7</v>
      </c>
      <c r="F77" s="17">
        <v>1</v>
      </c>
      <c r="G77" s="17"/>
      <c r="H77" s="11">
        <f>I77+K77</f>
        <v>0</v>
      </c>
      <c r="I77" s="11"/>
      <c r="J77" s="11"/>
      <c r="K77" s="11"/>
      <c r="L77" s="13">
        <f>M77+O77</f>
        <v>1.7</v>
      </c>
      <c r="M77" s="13">
        <f>E77+H77</f>
        <v>1.7</v>
      </c>
      <c r="N77" s="13">
        <f>F77+I77</f>
        <v>1</v>
      </c>
      <c r="O77" s="13">
        <f>G77+J77</f>
        <v>0</v>
      </c>
    </row>
    <row r="78" spans="1:15" ht="15" customHeight="1" x14ac:dyDescent="0.25">
      <c r="A78" s="159" t="s">
        <v>81</v>
      </c>
      <c r="B78" s="30" t="s">
        <v>17</v>
      </c>
      <c r="C78" s="170"/>
      <c r="D78" s="166">
        <f>SUM(D80:D81)</f>
        <v>9</v>
      </c>
      <c r="E78" s="166">
        <f>SUM(E80:E81)</f>
        <v>9</v>
      </c>
      <c r="F78" s="166">
        <f>SUM(F80:F81)</f>
        <v>6.3000000000000007</v>
      </c>
      <c r="G78" s="166">
        <f>SUM(G80:G81)</f>
        <v>0</v>
      </c>
      <c r="H78" s="80">
        <f>SUM(H80:H81)</f>
        <v>0</v>
      </c>
      <c r="I78" s="80">
        <f t="shared" ref="I78:J78" si="19">SUM(I80:I81)</f>
        <v>0</v>
      </c>
      <c r="J78" s="80">
        <f t="shared" si="19"/>
        <v>0</v>
      </c>
      <c r="K78" s="80">
        <f>SUM(K80:K81)</f>
        <v>0</v>
      </c>
      <c r="L78" s="30">
        <f>SUM(L80:L81)</f>
        <v>9</v>
      </c>
      <c r="M78" s="30">
        <f>SUM(M80:M81)</f>
        <v>9</v>
      </c>
      <c r="N78" s="30">
        <f>SUM(N80:N81)</f>
        <v>6.3000000000000007</v>
      </c>
      <c r="O78" s="30">
        <f>SUM(O80:O81)</f>
        <v>0</v>
      </c>
    </row>
    <row r="79" spans="1:15" ht="15" customHeight="1" x14ac:dyDescent="0.25">
      <c r="A79" s="163"/>
      <c r="B79" s="164" t="s">
        <v>196</v>
      </c>
      <c r="C79" s="165"/>
      <c r="D79" s="166">
        <f>E79+G79</f>
        <v>0</v>
      </c>
      <c r="E79" s="166"/>
      <c r="F79" s="166"/>
      <c r="G79" s="166"/>
      <c r="H79" s="80">
        <f>I79+K79</f>
        <v>0</v>
      </c>
      <c r="I79" s="80"/>
      <c r="J79" s="80"/>
      <c r="K79" s="80"/>
      <c r="L79" s="30">
        <f>M79+O79</f>
        <v>0</v>
      </c>
      <c r="M79" s="30"/>
      <c r="N79" s="30"/>
      <c r="O79" s="30"/>
    </row>
    <row r="80" spans="1:15" ht="15" customHeight="1" x14ac:dyDescent="0.25">
      <c r="A80" s="163"/>
      <c r="B80" s="167" t="s">
        <v>215</v>
      </c>
      <c r="C80" s="8" t="s">
        <v>25</v>
      </c>
      <c r="D80" s="9">
        <f>E80+G80</f>
        <v>8.5</v>
      </c>
      <c r="E80" s="9">
        <v>8.5</v>
      </c>
      <c r="F80" s="9">
        <v>5.9</v>
      </c>
      <c r="G80" s="9"/>
      <c r="H80" s="10">
        <f>I80+K80</f>
        <v>0</v>
      </c>
      <c r="I80" s="10"/>
      <c r="J80" s="10"/>
      <c r="K80" s="10"/>
      <c r="L80" s="12">
        <f>M80+O80</f>
        <v>8.5</v>
      </c>
      <c r="M80" s="12">
        <f>E80+I80</f>
        <v>8.5</v>
      </c>
      <c r="N80" s="12">
        <f>F80+J80</f>
        <v>5.9</v>
      </c>
      <c r="O80" s="12">
        <f>G80+K80</f>
        <v>0</v>
      </c>
    </row>
    <row r="81" spans="1:15" ht="39" x14ac:dyDescent="0.25">
      <c r="A81" s="163"/>
      <c r="B81" s="168" t="s">
        <v>218</v>
      </c>
      <c r="C81" s="31" t="s">
        <v>25</v>
      </c>
      <c r="D81" s="17">
        <f>E81+G81</f>
        <v>0.5</v>
      </c>
      <c r="E81" s="17">
        <v>0.5</v>
      </c>
      <c r="F81" s="17">
        <v>0.4</v>
      </c>
      <c r="G81" s="17"/>
      <c r="H81" s="11">
        <f>I81+K81</f>
        <v>0</v>
      </c>
      <c r="I81" s="11"/>
      <c r="J81" s="11"/>
      <c r="K81" s="11"/>
      <c r="L81" s="13">
        <f>M81+O81</f>
        <v>0.5</v>
      </c>
      <c r="M81" s="13">
        <f>E81+H81</f>
        <v>0.5</v>
      </c>
      <c r="N81" s="13">
        <f>F81+I81</f>
        <v>0.4</v>
      </c>
      <c r="O81" s="13">
        <f>G81+J81</f>
        <v>0</v>
      </c>
    </row>
    <row r="82" spans="1:15" ht="15" customHeight="1" x14ac:dyDescent="0.25">
      <c r="A82" s="159" t="s">
        <v>82</v>
      </c>
      <c r="B82" s="30" t="s">
        <v>18</v>
      </c>
      <c r="C82" s="170"/>
      <c r="D82" s="166">
        <f>SUM(D84:D85)</f>
        <v>9.5</v>
      </c>
      <c r="E82" s="166">
        <f>SUM(E84:E85)</f>
        <v>9.5</v>
      </c>
      <c r="F82" s="166">
        <f>SUM(F84:F85)</f>
        <v>6.6</v>
      </c>
      <c r="G82" s="166">
        <f>SUM(G84:G85)</f>
        <v>0</v>
      </c>
      <c r="H82" s="80">
        <f>SUM(H84:H85)</f>
        <v>0</v>
      </c>
      <c r="I82" s="80">
        <f t="shared" ref="I82:K82" si="20">SUM(I84:I85)</f>
        <v>0</v>
      </c>
      <c r="J82" s="80">
        <f t="shared" si="20"/>
        <v>0.3</v>
      </c>
      <c r="K82" s="80">
        <f t="shared" si="20"/>
        <v>0</v>
      </c>
      <c r="L82" s="30">
        <f>SUM(L84:L85)</f>
        <v>9.5</v>
      </c>
      <c r="M82" s="30">
        <f>SUM(M84:M85)</f>
        <v>9.5</v>
      </c>
      <c r="N82" s="30">
        <f>SUM(N84:N85)</f>
        <v>6.8999999999999995</v>
      </c>
      <c r="O82" s="30">
        <f>SUM(O84:O85)</f>
        <v>0</v>
      </c>
    </row>
    <row r="83" spans="1:15" ht="15" customHeight="1" x14ac:dyDescent="0.25">
      <c r="A83" s="163"/>
      <c r="B83" s="164" t="s">
        <v>196</v>
      </c>
      <c r="C83" s="165"/>
      <c r="D83" s="166">
        <f>E83+G83</f>
        <v>0</v>
      </c>
      <c r="E83" s="166"/>
      <c r="F83" s="166"/>
      <c r="G83" s="166"/>
      <c r="H83" s="80">
        <f>I83+K83</f>
        <v>0</v>
      </c>
      <c r="I83" s="80"/>
      <c r="J83" s="80"/>
      <c r="K83" s="80"/>
      <c r="L83" s="30">
        <f>M83+O83</f>
        <v>0</v>
      </c>
      <c r="M83" s="30"/>
      <c r="N83" s="30"/>
      <c r="O83" s="30"/>
    </row>
    <row r="84" spans="1:15" ht="15" customHeight="1" x14ac:dyDescent="0.25">
      <c r="A84" s="163"/>
      <c r="B84" s="167" t="s">
        <v>215</v>
      </c>
      <c r="C84" s="8" t="s">
        <v>25</v>
      </c>
      <c r="D84" s="9">
        <f>E84+G84</f>
        <v>9.1</v>
      </c>
      <c r="E84" s="9">
        <v>9.1</v>
      </c>
      <c r="F84" s="9">
        <v>6.3</v>
      </c>
      <c r="G84" s="9"/>
      <c r="H84" s="10">
        <f>I84+K84</f>
        <v>0</v>
      </c>
      <c r="I84" s="10"/>
      <c r="J84" s="10">
        <v>0.3</v>
      </c>
      <c r="K84" s="10"/>
      <c r="L84" s="12">
        <f>M84+O84</f>
        <v>9.1</v>
      </c>
      <c r="M84" s="12">
        <f>E84+I84</f>
        <v>9.1</v>
      </c>
      <c r="N84" s="12">
        <f>F84+J84</f>
        <v>6.6</v>
      </c>
      <c r="O84" s="12">
        <f>G84+K84</f>
        <v>0</v>
      </c>
    </row>
    <row r="85" spans="1:15" ht="39" x14ac:dyDescent="0.25">
      <c r="A85" s="163"/>
      <c r="B85" s="168" t="s">
        <v>218</v>
      </c>
      <c r="C85" s="31" t="s">
        <v>25</v>
      </c>
      <c r="D85" s="17">
        <f>E85+G85</f>
        <v>0.4</v>
      </c>
      <c r="E85" s="17">
        <v>0.4</v>
      </c>
      <c r="F85" s="17">
        <v>0.3</v>
      </c>
      <c r="G85" s="17"/>
      <c r="H85" s="11">
        <f>I85+K85</f>
        <v>0</v>
      </c>
      <c r="I85" s="11"/>
      <c r="J85" s="11"/>
      <c r="K85" s="11"/>
      <c r="L85" s="13">
        <f>M85+O85</f>
        <v>0.4</v>
      </c>
      <c r="M85" s="13">
        <f>E85+H85</f>
        <v>0.4</v>
      </c>
      <c r="N85" s="13">
        <f>F85+I85</f>
        <v>0.3</v>
      </c>
      <c r="O85" s="13">
        <f>G85+J85</f>
        <v>0</v>
      </c>
    </row>
    <row r="86" spans="1:15" ht="15" customHeight="1" x14ac:dyDescent="0.25">
      <c r="A86" s="159" t="s">
        <v>83</v>
      </c>
      <c r="B86" s="30" t="s">
        <v>19</v>
      </c>
      <c r="C86" s="554" t="s">
        <v>25</v>
      </c>
      <c r="D86" s="173">
        <f>E86+G86</f>
        <v>4.9000000000000004</v>
      </c>
      <c r="E86" s="173">
        <v>4.9000000000000004</v>
      </c>
      <c r="F86" s="173">
        <v>3</v>
      </c>
      <c r="G86" s="173">
        <f>SUM(G87:G87)</f>
        <v>0</v>
      </c>
      <c r="H86" s="174">
        <f>I86+K86</f>
        <v>0</v>
      </c>
      <c r="I86" s="174"/>
      <c r="J86" s="174">
        <v>0.1</v>
      </c>
      <c r="K86" s="174">
        <f>SUM(K87:K87)</f>
        <v>0</v>
      </c>
      <c r="L86" s="175">
        <f>M86+O86</f>
        <v>4.9000000000000004</v>
      </c>
      <c r="M86" s="175">
        <f>E86+I86</f>
        <v>4.9000000000000004</v>
      </c>
      <c r="N86" s="175">
        <f>F86+J86</f>
        <v>3.1</v>
      </c>
      <c r="O86" s="175">
        <f>SUM(O87:O87)</f>
        <v>0</v>
      </c>
    </row>
    <row r="87" spans="1:15" ht="39" x14ac:dyDescent="0.25">
      <c r="A87" s="163"/>
      <c r="B87" s="172" t="s">
        <v>218</v>
      </c>
      <c r="C87" s="555"/>
      <c r="D87" s="176"/>
      <c r="E87" s="176"/>
      <c r="F87" s="176"/>
      <c r="G87" s="176"/>
      <c r="H87" s="177"/>
      <c r="I87" s="177"/>
      <c r="J87" s="177"/>
      <c r="K87" s="177"/>
      <c r="L87" s="178"/>
      <c r="M87" s="178"/>
      <c r="N87" s="178"/>
      <c r="O87" s="178"/>
    </row>
    <row r="88" spans="1:15" ht="15" customHeight="1" x14ac:dyDescent="0.25">
      <c r="A88" s="6" t="s">
        <v>84</v>
      </c>
      <c r="B88" s="81" t="s">
        <v>171</v>
      </c>
      <c r="C88" s="556" t="s">
        <v>21</v>
      </c>
      <c r="D88" s="173">
        <f>E88+G88</f>
        <v>360.4</v>
      </c>
      <c r="E88" s="173">
        <v>360.4</v>
      </c>
      <c r="F88" s="173">
        <v>239.1</v>
      </c>
      <c r="G88" s="173"/>
      <c r="H88" s="174">
        <f>I88+K88</f>
        <v>0</v>
      </c>
      <c r="I88" s="174"/>
      <c r="J88" s="174"/>
      <c r="K88" s="174">
        <f>SUM(K89:K89)</f>
        <v>0</v>
      </c>
      <c r="L88" s="175">
        <f>M88+O88</f>
        <v>360.4</v>
      </c>
      <c r="M88" s="175">
        <f>E88+I88</f>
        <v>360.4</v>
      </c>
      <c r="N88" s="175">
        <f>F88+J88</f>
        <v>239.1</v>
      </c>
      <c r="O88" s="175">
        <f>SUM(O89:O89)</f>
        <v>0</v>
      </c>
    </row>
    <row r="89" spans="1:15" ht="15" customHeight="1" x14ac:dyDescent="0.25">
      <c r="A89" s="155"/>
      <c r="B89" s="172" t="s">
        <v>220</v>
      </c>
      <c r="C89" s="557"/>
      <c r="D89" s="176"/>
      <c r="E89" s="176"/>
      <c r="F89" s="176"/>
      <c r="G89" s="176"/>
      <c r="H89" s="177"/>
      <c r="I89" s="177"/>
      <c r="J89" s="177"/>
      <c r="K89" s="177"/>
      <c r="L89" s="178"/>
      <c r="M89" s="178"/>
      <c r="N89" s="178"/>
      <c r="O89" s="178"/>
    </row>
    <row r="90" spans="1:15" ht="15.95" customHeight="1" x14ac:dyDescent="0.25">
      <c r="A90" s="21" t="s">
        <v>85</v>
      </c>
      <c r="B90" s="88" t="s">
        <v>175</v>
      </c>
      <c r="C90" s="23"/>
      <c r="D90" s="24">
        <f>D28+D46+D50+D54+D58+D62+D66+D70+D74+D78+D82+D86+D88</f>
        <v>827.39999999999986</v>
      </c>
      <c r="E90" s="24">
        <f>E28+E46+E50+E54+E58+E62+E66+E70+E74+E78+E82+E86+E88</f>
        <v>827.39999999999986</v>
      </c>
      <c r="F90" s="24">
        <f>F28+F46+F50+F54+F58+F62+F66+F70+F74+F78+F82+F86+F88</f>
        <v>549.60000000000014</v>
      </c>
      <c r="G90" s="24">
        <f t="shared" ref="G90:O90" si="21">G28+G46+G50+G54+G58+G62+G66+G70+G74+G78+G82+G86+G88</f>
        <v>0</v>
      </c>
      <c r="H90" s="25">
        <f t="shared" si="21"/>
        <v>0</v>
      </c>
      <c r="I90" s="25">
        <f t="shared" si="21"/>
        <v>0</v>
      </c>
      <c r="J90" s="25">
        <f t="shared" si="21"/>
        <v>-0.6</v>
      </c>
      <c r="K90" s="25">
        <f t="shared" si="21"/>
        <v>0</v>
      </c>
      <c r="L90" s="22">
        <f t="shared" si="21"/>
        <v>827.39999999999986</v>
      </c>
      <c r="M90" s="22">
        <f t="shared" si="21"/>
        <v>827.39999999999986</v>
      </c>
      <c r="N90" s="22">
        <f t="shared" si="21"/>
        <v>549.00000000000011</v>
      </c>
      <c r="O90" s="22">
        <f t="shared" si="21"/>
        <v>0</v>
      </c>
    </row>
    <row r="91" spans="1:15" ht="15.95" customHeight="1" x14ac:dyDescent="0.25">
      <c r="A91" s="20" t="s">
        <v>86</v>
      </c>
      <c r="B91" s="491" t="s">
        <v>63</v>
      </c>
      <c r="C91" s="492"/>
      <c r="D91" s="492"/>
      <c r="E91" s="492"/>
      <c r="F91" s="492"/>
      <c r="G91" s="492"/>
      <c r="H91" s="492"/>
      <c r="I91" s="492"/>
      <c r="J91" s="492"/>
      <c r="K91" s="492"/>
      <c r="L91" s="492"/>
      <c r="M91" s="492"/>
      <c r="N91" s="492"/>
      <c r="O91" s="493"/>
    </row>
    <row r="92" spans="1:15" ht="15" customHeight="1" x14ac:dyDescent="0.25">
      <c r="A92" s="551" t="s">
        <v>87</v>
      </c>
      <c r="B92" s="81" t="s">
        <v>71</v>
      </c>
      <c r="C92" s="16"/>
      <c r="D92" s="17">
        <f>SUM(D94:D95)</f>
        <v>151.5</v>
      </c>
      <c r="E92" s="17">
        <f>SUM(E94:E95)</f>
        <v>151.5</v>
      </c>
      <c r="F92" s="17">
        <f>SUM(F94:F95)</f>
        <v>87.1</v>
      </c>
      <c r="G92" s="17">
        <f>SUM(G94:G95)</f>
        <v>0</v>
      </c>
      <c r="H92" s="11">
        <f t="shared" ref="H92:O92" si="22">SUM(H94:H95)</f>
        <v>0</v>
      </c>
      <c r="I92" s="11">
        <f t="shared" si="22"/>
        <v>0</v>
      </c>
      <c r="J92" s="11">
        <f t="shared" si="22"/>
        <v>0</v>
      </c>
      <c r="K92" s="11">
        <f t="shared" si="22"/>
        <v>0</v>
      </c>
      <c r="L92" s="81">
        <f t="shared" si="22"/>
        <v>151.5</v>
      </c>
      <c r="M92" s="81">
        <f t="shared" si="22"/>
        <v>151.5</v>
      </c>
      <c r="N92" s="81">
        <f t="shared" si="22"/>
        <v>87.1</v>
      </c>
      <c r="O92" s="81">
        <f t="shared" si="22"/>
        <v>0</v>
      </c>
    </row>
    <row r="93" spans="1:15" ht="15" customHeight="1" x14ac:dyDescent="0.25">
      <c r="A93" s="552"/>
      <c r="B93" s="164" t="s">
        <v>196</v>
      </c>
      <c r="C93" s="475"/>
      <c r="D93" s="166">
        <f>E93+G93</f>
        <v>0</v>
      </c>
      <c r="E93" s="166"/>
      <c r="F93" s="166"/>
      <c r="G93" s="166"/>
      <c r="H93" s="80">
        <f>I93+K93</f>
        <v>0</v>
      </c>
      <c r="I93" s="313"/>
      <c r="J93" s="80"/>
      <c r="K93" s="313"/>
      <c r="L93" s="30">
        <f>M93+O93</f>
        <v>0</v>
      </c>
      <c r="M93" s="30"/>
      <c r="N93" s="30"/>
      <c r="O93" s="30"/>
    </row>
    <row r="94" spans="1:15" ht="26.25" x14ac:dyDescent="0.25">
      <c r="A94" s="552"/>
      <c r="B94" s="167" t="s">
        <v>219</v>
      </c>
      <c r="C94" s="8" t="s">
        <v>32</v>
      </c>
      <c r="D94" s="9">
        <f>E94+G94</f>
        <v>82.8</v>
      </c>
      <c r="E94" s="9">
        <v>82.8</v>
      </c>
      <c r="F94" s="9">
        <v>50.6</v>
      </c>
      <c r="G94" s="9"/>
      <c r="H94" s="10">
        <f>I94+K94</f>
        <v>0</v>
      </c>
      <c r="I94" s="362"/>
      <c r="J94" s="10"/>
      <c r="K94" s="395"/>
      <c r="L94" s="13">
        <f>M94+O94</f>
        <v>82.8</v>
      </c>
      <c r="M94" s="416">
        <f>E94+I94</f>
        <v>82.8</v>
      </c>
      <c r="N94" s="416">
        <f>F94+J94</f>
        <v>50.6</v>
      </c>
      <c r="O94" s="70">
        <f>SUM(O95:O95)</f>
        <v>0</v>
      </c>
    </row>
    <row r="95" spans="1:15" ht="26.25" x14ac:dyDescent="0.25">
      <c r="A95" s="553"/>
      <c r="B95" s="172" t="s">
        <v>362</v>
      </c>
      <c r="C95" s="82" t="s">
        <v>32</v>
      </c>
      <c r="D95" s="9">
        <f>E95+G95</f>
        <v>68.7</v>
      </c>
      <c r="E95" s="9">
        <v>68.7</v>
      </c>
      <c r="F95" s="9">
        <v>36.5</v>
      </c>
      <c r="G95" s="9"/>
      <c r="H95" s="10">
        <f>I95+K95</f>
        <v>0</v>
      </c>
      <c r="I95" s="10"/>
      <c r="J95" s="10"/>
      <c r="K95" s="10"/>
      <c r="L95" s="12">
        <f>M95+O95</f>
        <v>68.7</v>
      </c>
      <c r="M95" s="191">
        <f>E95+I95</f>
        <v>68.7</v>
      </c>
      <c r="N95" s="191">
        <f>F95+J95</f>
        <v>36.5</v>
      </c>
      <c r="O95" s="12">
        <f>G95</f>
        <v>0</v>
      </c>
    </row>
    <row r="96" spans="1:15" ht="15.75" customHeight="1" x14ac:dyDescent="0.25">
      <c r="A96" s="21" t="s">
        <v>88</v>
      </c>
      <c r="B96" s="180" t="s">
        <v>177</v>
      </c>
      <c r="C96" s="29"/>
      <c r="D96" s="24">
        <f>D92</f>
        <v>151.5</v>
      </c>
      <c r="E96" s="24">
        <f>E92</f>
        <v>151.5</v>
      </c>
      <c r="F96" s="24">
        <f>F92</f>
        <v>87.1</v>
      </c>
      <c r="G96" s="24">
        <f>G92</f>
        <v>0</v>
      </c>
      <c r="H96" s="25">
        <f t="shared" ref="H96:O96" si="23">H92</f>
        <v>0</v>
      </c>
      <c r="I96" s="25">
        <f t="shared" si="23"/>
        <v>0</v>
      </c>
      <c r="J96" s="25">
        <f t="shared" si="23"/>
        <v>0</v>
      </c>
      <c r="K96" s="25">
        <f t="shared" si="23"/>
        <v>0</v>
      </c>
      <c r="L96" s="22">
        <f t="shared" si="23"/>
        <v>151.5</v>
      </c>
      <c r="M96" s="22">
        <f t="shared" si="23"/>
        <v>151.5</v>
      </c>
      <c r="N96" s="22">
        <f t="shared" si="23"/>
        <v>87.1</v>
      </c>
      <c r="O96" s="22">
        <f t="shared" si="23"/>
        <v>0</v>
      </c>
    </row>
    <row r="97" spans="1:15" ht="15.95" customHeight="1" x14ac:dyDescent="0.25">
      <c r="A97" s="20" t="s">
        <v>89</v>
      </c>
      <c r="B97" s="491" t="s">
        <v>182</v>
      </c>
      <c r="C97" s="492"/>
      <c r="D97" s="492"/>
      <c r="E97" s="492"/>
      <c r="F97" s="492"/>
      <c r="G97" s="492"/>
      <c r="H97" s="492"/>
      <c r="I97" s="492"/>
      <c r="J97" s="492"/>
      <c r="K97" s="492"/>
      <c r="L97" s="492"/>
      <c r="M97" s="492"/>
      <c r="N97" s="492"/>
      <c r="O97" s="493"/>
    </row>
    <row r="98" spans="1:15" ht="15" customHeight="1" x14ac:dyDescent="0.25">
      <c r="A98" s="6" t="s">
        <v>90</v>
      </c>
      <c r="B98" s="7" t="s">
        <v>20</v>
      </c>
      <c r="C98" s="543" t="s">
        <v>25</v>
      </c>
      <c r="D98" s="181">
        <f>E98+G98</f>
        <v>204</v>
      </c>
      <c r="E98" s="181">
        <v>204</v>
      </c>
      <c r="F98" s="181">
        <f>SUM(F99:F99)</f>
        <v>0</v>
      </c>
      <c r="G98" s="181">
        <f>SUM(G99:G99)</f>
        <v>0</v>
      </c>
      <c r="H98" s="182">
        <f>I98+K98</f>
        <v>0</v>
      </c>
      <c r="I98" s="182"/>
      <c r="J98" s="182"/>
      <c r="K98" s="182">
        <f>SUM(K99:K99)</f>
        <v>0</v>
      </c>
      <c r="L98" s="183">
        <f>M98+O98</f>
        <v>204</v>
      </c>
      <c r="M98" s="175">
        <f>E98+I98</f>
        <v>204</v>
      </c>
      <c r="N98" s="183">
        <f>SUM(N99:N99)</f>
        <v>0</v>
      </c>
      <c r="O98" s="183">
        <f>SUM(O99:O99)</f>
        <v>0</v>
      </c>
    </row>
    <row r="99" spans="1:15" ht="39" customHeight="1" x14ac:dyDescent="0.25">
      <c r="A99" s="155"/>
      <c r="B99" s="184" t="s">
        <v>222</v>
      </c>
      <c r="C99" s="544"/>
      <c r="D99" s="176"/>
      <c r="E99" s="176"/>
      <c r="F99" s="176"/>
      <c r="G99" s="176"/>
      <c r="H99" s="177"/>
      <c r="I99" s="177"/>
      <c r="J99" s="177"/>
      <c r="K99" s="177"/>
      <c r="L99" s="178"/>
      <c r="M99" s="178"/>
      <c r="N99" s="178"/>
      <c r="O99" s="178"/>
    </row>
    <row r="100" spans="1:15" ht="15" customHeight="1" x14ac:dyDescent="0.25">
      <c r="A100" s="159" t="s">
        <v>91</v>
      </c>
      <c r="B100" s="30" t="s">
        <v>7</v>
      </c>
      <c r="C100" s="545" t="s">
        <v>25</v>
      </c>
      <c r="D100" s="173">
        <f>E100+G100</f>
        <v>8.1999999999999993</v>
      </c>
      <c r="E100" s="173">
        <v>8.1999999999999993</v>
      </c>
      <c r="F100" s="173">
        <v>5.9</v>
      </c>
      <c r="G100" s="173">
        <f>SUM(G101:G101)</f>
        <v>0</v>
      </c>
      <c r="H100" s="174">
        <f>I100+K100</f>
        <v>0</v>
      </c>
      <c r="I100" s="174"/>
      <c r="J100" s="174"/>
      <c r="K100" s="174">
        <f>SUM(K101:K101)</f>
        <v>0</v>
      </c>
      <c r="L100" s="175">
        <f>M100+O100</f>
        <v>8.1999999999999993</v>
      </c>
      <c r="M100" s="175">
        <f>E100+I100</f>
        <v>8.1999999999999993</v>
      </c>
      <c r="N100" s="175">
        <f>F100+J100</f>
        <v>5.9</v>
      </c>
      <c r="O100" s="175">
        <f>G100+K100</f>
        <v>0</v>
      </c>
    </row>
    <row r="101" spans="1:15" ht="39" x14ac:dyDescent="0.25">
      <c r="A101" s="163"/>
      <c r="B101" s="168" t="s">
        <v>221</v>
      </c>
      <c r="C101" s="544"/>
      <c r="D101" s="176"/>
      <c r="E101" s="176"/>
      <c r="F101" s="176"/>
      <c r="G101" s="176"/>
      <c r="H101" s="177"/>
      <c r="I101" s="177"/>
      <c r="J101" s="177"/>
      <c r="K101" s="177"/>
      <c r="L101" s="178"/>
      <c r="M101" s="178"/>
      <c r="N101" s="178"/>
      <c r="O101" s="178"/>
    </row>
    <row r="102" spans="1:15" ht="15" customHeight="1" x14ac:dyDescent="0.25">
      <c r="A102" s="159" t="s">
        <v>92</v>
      </c>
      <c r="B102" s="30" t="s">
        <v>10</v>
      </c>
      <c r="C102" s="545" t="s">
        <v>25</v>
      </c>
      <c r="D102" s="173">
        <f>E102+G102</f>
        <v>7.8</v>
      </c>
      <c r="E102" s="173">
        <v>7.8</v>
      </c>
      <c r="F102" s="173">
        <v>5.6</v>
      </c>
      <c r="G102" s="173">
        <f>SUM(G103:G103)</f>
        <v>0</v>
      </c>
      <c r="H102" s="174">
        <f>I102+K102</f>
        <v>0</v>
      </c>
      <c r="I102" s="174"/>
      <c r="J102" s="174"/>
      <c r="K102" s="174">
        <f>SUM(K103:K103)</f>
        <v>0</v>
      </c>
      <c r="L102" s="175">
        <f>M102+O102</f>
        <v>7.8</v>
      </c>
      <c r="M102" s="175">
        <f>E102+I102</f>
        <v>7.8</v>
      </c>
      <c r="N102" s="175">
        <f>F102+J102</f>
        <v>5.6</v>
      </c>
      <c r="O102" s="175">
        <f>G102+K102</f>
        <v>0</v>
      </c>
    </row>
    <row r="103" spans="1:15" ht="39" x14ac:dyDescent="0.25">
      <c r="A103" s="163"/>
      <c r="B103" s="168" t="s">
        <v>221</v>
      </c>
      <c r="C103" s="544"/>
      <c r="D103" s="176"/>
      <c r="E103" s="176"/>
      <c r="F103" s="176"/>
      <c r="G103" s="176"/>
      <c r="H103" s="177"/>
      <c r="I103" s="177"/>
      <c r="J103" s="177"/>
      <c r="K103" s="177"/>
      <c r="L103" s="178"/>
      <c r="M103" s="178"/>
      <c r="N103" s="178"/>
      <c r="O103" s="178"/>
    </row>
    <row r="104" spans="1:15" ht="15" customHeight="1" x14ac:dyDescent="0.25">
      <c r="A104" s="159" t="s">
        <v>93</v>
      </c>
      <c r="B104" s="30" t="s">
        <v>11</v>
      </c>
      <c r="C104" s="545" t="s">
        <v>25</v>
      </c>
      <c r="D104" s="173">
        <f>E104+G104</f>
        <v>12.1</v>
      </c>
      <c r="E104" s="173">
        <v>12.1</v>
      </c>
      <c r="F104" s="173">
        <v>8.6</v>
      </c>
      <c r="G104" s="173">
        <f>SUM(G105:G105)</f>
        <v>0</v>
      </c>
      <c r="H104" s="174">
        <f>I104+K104</f>
        <v>0</v>
      </c>
      <c r="I104" s="174"/>
      <c r="J104" s="174"/>
      <c r="K104" s="174">
        <f>SUM(K105:K105)</f>
        <v>0</v>
      </c>
      <c r="L104" s="175">
        <f>M104+O104</f>
        <v>12.1</v>
      </c>
      <c r="M104" s="175">
        <f>E104+I104</f>
        <v>12.1</v>
      </c>
      <c r="N104" s="175">
        <f>F104+J104</f>
        <v>8.6</v>
      </c>
      <c r="O104" s="175">
        <f>G104+K104</f>
        <v>0</v>
      </c>
    </row>
    <row r="105" spans="1:15" ht="39" x14ac:dyDescent="0.25">
      <c r="A105" s="163"/>
      <c r="B105" s="168" t="s">
        <v>221</v>
      </c>
      <c r="C105" s="544"/>
      <c r="D105" s="176"/>
      <c r="E105" s="176"/>
      <c r="F105" s="176"/>
      <c r="G105" s="176"/>
      <c r="H105" s="177"/>
      <c r="I105" s="177"/>
      <c r="J105" s="177"/>
      <c r="K105" s="177"/>
      <c r="L105" s="178"/>
      <c r="M105" s="178"/>
      <c r="N105" s="178"/>
      <c r="O105" s="178"/>
    </row>
    <row r="106" spans="1:15" ht="15" customHeight="1" x14ac:dyDescent="0.25">
      <c r="A106" s="159" t="s">
        <v>94</v>
      </c>
      <c r="B106" s="30" t="s">
        <v>12</v>
      </c>
      <c r="C106" s="545" t="s">
        <v>25</v>
      </c>
      <c r="D106" s="173">
        <f>E106+G106</f>
        <v>8.6999999999999993</v>
      </c>
      <c r="E106" s="173">
        <v>8.6999999999999993</v>
      </c>
      <c r="F106" s="173">
        <v>6.2</v>
      </c>
      <c r="G106" s="173">
        <f>SUM(G107:G107)</f>
        <v>0</v>
      </c>
      <c r="H106" s="174">
        <f>I106+K106</f>
        <v>0</v>
      </c>
      <c r="I106" s="174"/>
      <c r="J106" s="174"/>
      <c r="K106" s="174">
        <f>SUM(K107:K107)</f>
        <v>0</v>
      </c>
      <c r="L106" s="175">
        <f>M106+O106</f>
        <v>8.6999999999999993</v>
      </c>
      <c r="M106" s="175">
        <f>E106+I106</f>
        <v>8.6999999999999993</v>
      </c>
      <c r="N106" s="175">
        <f>F106+J106</f>
        <v>6.2</v>
      </c>
      <c r="O106" s="175">
        <f>G106+K106</f>
        <v>0</v>
      </c>
    </row>
    <row r="107" spans="1:15" ht="39" x14ac:dyDescent="0.25">
      <c r="A107" s="163"/>
      <c r="B107" s="168" t="s">
        <v>221</v>
      </c>
      <c r="C107" s="544"/>
      <c r="D107" s="176"/>
      <c r="E107" s="176"/>
      <c r="F107" s="176"/>
      <c r="G107" s="176"/>
      <c r="H107" s="177"/>
      <c r="I107" s="177"/>
      <c r="J107" s="177"/>
      <c r="K107" s="177"/>
      <c r="L107" s="178"/>
      <c r="M107" s="178"/>
      <c r="N107" s="178"/>
      <c r="O107" s="178"/>
    </row>
    <row r="108" spans="1:15" ht="15" customHeight="1" x14ac:dyDescent="0.25">
      <c r="A108" s="159" t="s">
        <v>95</v>
      </c>
      <c r="B108" s="30" t="s">
        <v>62</v>
      </c>
      <c r="C108" s="545" t="s">
        <v>25</v>
      </c>
      <c r="D108" s="173">
        <f>E108+G108</f>
        <v>11.2</v>
      </c>
      <c r="E108" s="173">
        <v>11.2</v>
      </c>
      <c r="F108" s="173">
        <v>8</v>
      </c>
      <c r="G108" s="173">
        <f>SUM(G109:G109)</f>
        <v>0</v>
      </c>
      <c r="H108" s="174">
        <f>I108+K108</f>
        <v>0</v>
      </c>
      <c r="I108" s="174"/>
      <c r="J108" s="174"/>
      <c r="K108" s="174">
        <f>SUM(K109:K109)</f>
        <v>0</v>
      </c>
      <c r="L108" s="175">
        <f>M108+O108</f>
        <v>11.2</v>
      </c>
      <c r="M108" s="175">
        <f>E108+I108</f>
        <v>11.2</v>
      </c>
      <c r="N108" s="175">
        <f>F108+J108</f>
        <v>8</v>
      </c>
      <c r="O108" s="175">
        <f>G108+K108</f>
        <v>0</v>
      </c>
    </row>
    <row r="109" spans="1:15" ht="39" x14ac:dyDescent="0.25">
      <c r="A109" s="163"/>
      <c r="B109" s="168" t="s">
        <v>221</v>
      </c>
      <c r="C109" s="544"/>
      <c r="D109" s="176"/>
      <c r="E109" s="176"/>
      <c r="F109" s="176"/>
      <c r="G109" s="176"/>
      <c r="H109" s="177"/>
      <c r="I109" s="177"/>
      <c r="J109" s="177"/>
      <c r="K109" s="177"/>
      <c r="L109" s="178"/>
      <c r="M109" s="178"/>
      <c r="N109" s="178"/>
      <c r="O109" s="178"/>
    </row>
    <row r="110" spans="1:15" ht="15" customHeight="1" x14ac:dyDescent="0.25">
      <c r="A110" s="159" t="s">
        <v>96</v>
      </c>
      <c r="B110" s="30" t="s">
        <v>14</v>
      </c>
      <c r="C110" s="545" t="s">
        <v>25</v>
      </c>
      <c r="D110" s="173">
        <f>E110+G110</f>
        <v>9.1</v>
      </c>
      <c r="E110" s="173">
        <v>9.1</v>
      </c>
      <c r="F110" s="173">
        <v>6.5</v>
      </c>
      <c r="G110" s="173">
        <f>SUM(G111:G111)</f>
        <v>0</v>
      </c>
      <c r="H110" s="174">
        <f>I110+K110</f>
        <v>0</v>
      </c>
      <c r="I110" s="174"/>
      <c r="J110" s="174"/>
      <c r="K110" s="174">
        <f>SUM(K111:K111)</f>
        <v>0</v>
      </c>
      <c r="L110" s="175">
        <f>M110+O110</f>
        <v>9.1</v>
      </c>
      <c r="M110" s="175">
        <f>E110+I110</f>
        <v>9.1</v>
      </c>
      <c r="N110" s="175">
        <f>F110+J110</f>
        <v>6.5</v>
      </c>
      <c r="O110" s="175">
        <f>G110+K110</f>
        <v>0</v>
      </c>
    </row>
    <row r="111" spans="1:15" ht="39" x14ac:dyDescent="0.25">
      <c r="A111" s="163"/>
      <c r="B111" s="168" t="s">
        <v>221</v>
      </c>
      <c r="C111" s="544"/>
      <c r="D111" s="176"/>
      <c r="E111" s="176"/>
      <c r="F111" s="176"/>
      <c r="G111" s="176"/>
      <c r="H111" s="177"/>
      <c r="I111" s="177"/>
      <c r="J111" s="177"/>
      <c r="K111" s="177"/>
      <c r="L111" s="178"/>
      <c r="M111" s="178"/>
      <c r="N111" s="178"/>
      <c r="O111" s="178"/>
    </row>
    <row r="112" spans="1:15" ht="15" customHeight="1" x14ac:dyDescent="0.25">
      <c r="A112" s="159" t="s">
        <v>97</v>
      </c>
      <c r="B112" s="30" t="s">
        <v>15</v>
      </c>
      <c r="C112" s="545" t="s">
        <v>25</v>
      </c>
      <c r="D112" s="173">
        <f>E112+G112</f>
        <v>10</v>
      </c>
      <c r="E112" s="173">
        <v>10</v>
      </c>
      <c r="F112" s="173">
        <v>7.1</v>
      </c>
      <c r="G112" s="173">
        <f>SUM(G113:G113)</f>
        <v>0</v>
      </c>
      <c r="H112" s="174">
        <f>I112+K112</f>
        <v>0</v>
      </c>
      <c r="I112" s="174"/>
      <c r="J112" s="174"/>
      <c r="K112" s="174">
        <f>SUM(K113:K113)</f>
        <v>0</v>
      </c>
      <c r="L112" s="175">
        <f>M112+O112</f>
        <v>10</v>
      </c>
      <c r="M112" s="175">
        <f>E112+I112</f>
        <v>10</v>
      </c>
      <c r="N112" s="175">
        <f>F112+J112</f>
        <v>7.1</v>
      </c>
      <c r="O112" s="175">
        <f>G112+K112</f>
        <v>0</v>
      </c>
    </row>
    <row r="113" spans="1:15" ht="39" x14ac:dyDescent="0.25">
      <c r="A113" s="163"/>
      <c r="B113" s="168" t="s">
        <v>221</v>
      </c>
      <c r="C113" s="544"/>
      <c r="D113" s="176"/>
      <c r="E113" s="176"/>
      <c r="F113" s="176"/>
      <c r="G113" s="176"/>
      <c r="H113" s="177"/>
      <c r="I113" s="177"/>
      <c r="J113" s="177"/>
      <c r="K113" s="177"/>
      <c r="L113" s="178"/>
      <c r="M113" s="178"/>
      <c r="N113" s="178"/>
      <c r="O113" s="178"/>
    </row>
    <row r="114" spans="1:15" ht="15" customHeight="1" x14ac:dyDescent="0.25">
      <c r="A114" s="159" t="s">
        <v>98</v>
      </c>
      <c r="B114" s="30" t="s">
        <v>16</v>
      </c>
      <c r="C114" s="545" t="s">
        <v>25</v>
      </c>
      <c r="D114" s="173">
        <f>E114+G114</f>
        <v>26.7</v>
      </c>
      <c r="E114" s="173">
        <v>26.7</v>
      </c>
      <c r="F114" s="173">
        <v>19.100000000000001</v>
      </c>
      <c r="G114" s="173">
        <f>SUM(G115:G115)</f>
        <v>0</v>
      </c>
      <c r="H114" s="174">
        <f>I114+K114</f>
        <v>0</v>
      </c>
      <c r="I114" s="174"/>
      <c r="J114" s="174"/>
      <c r="K114" s="174">
        <f>SUM(K115:K115)</f>
        <v>0</v>
      </c>
      <c r="L114" s="175">
        <f>M114+O114</f>
        <v>26.7</v>
      </c>
      <c r="M114" s="175">
        <f>E114+I114</f>
        <v>26.7</v>
      </c>
      <c r="N114" s="175">
        <f>F114+J114</f>
        <v>19.100000000000001</v>
      </c>
      <c r="O114" s="175">
        <f>G114+K114</f>
        <v>0</v>
      </c>
    </row>
    <row r="115" spans="1:15" ht="39" x14ac:dyDescent="0.25">
      <c r="A115" s="163"/>
      <c r="B115" s="168" t="s">
        <v>221</v>
      </c>
      <c r="C115" s="544"/>
      <c r="D115" s="176"/>
      <c r="E115" s="176"/>
      <c r="F115" s="176"/>
      <c r="G115" s="176"/>
      <c r="H115" s="177"/>
      <c r="I115" s="177"/>
      <c r="J115" s="177"/>
      <c r="K115" s="177"/>
      <c r="L115" s="178"/>
      <c r="M115" s="178"/>
      <c r="N115" s="178"/>
      <c r="O115" s="178"/>
    </row>
    <row r="116" spans="1:15" ht="15" customHeight="1" x14ac:dyDescent="0.25">
      <c r="A116" s="159" t="s">
        <v>99</v>
      </c>
      <c r="B116" s="30" t="s">
        <v>17</v>
      </c>
      <c r="C116" s="545" t="s">
        <v>25</v>
      </c>
      <c r="D116" s="173">
        <f>E116+G116</f>
        <v>8.1999999999999993</v>
      </c>
      <c r="E116" s="173">
        <v>8.1999999999999993</v>
      </c>
      <c r="F116" s="173">
        <v>5.9</v>
      </c>
      <c r="G116" s="173">
        <f>SUM(G117:G117)</f>
        <v>0</v>
      </c>
      <c r="H116" s="174">
        <f>I116+K116</f>
        <v>0</v>
      </c>
      <c r="I116" s="174"/>
      <c r="J116" s="174"/>
      <c r="K116" s="174">
        <f>SUM(K117:K117)</f>
        <v>0</v>
      </c>
      <c r="L116" s="175">
        <f>M116+O116</f>
        <v>8.1999999999999993</v>
      </c>
      <c r="M116" s="175">
        <f>E116+I116</f>
        <v>8.1999999999999993</v>
      </c>
      <c r="N116" s="175">
        <f>F116+J116</f>
        <v>5.9</v>
      </c>
      <c r="O116" s="175">
        <f>G116+K116</f>
        <v>0</v>
      </c>
    </row>
    <row r="117" spans="1:15" ht="39" x14ac:dyDescent="0.25">
      <c r="A117" s="163"/>
      <c r="B117" s="168" t="s">
        <v>221</v>
      </c>
      <c r="C117" s="544"/>
      <c r="D117" s="176"/>
      <c r="E117" s="176"/>
      <c r="F117" s="176"/>
      <c r="G117" s="176"/>
      <c r="H117" s="177"/>
      <c r="I117" s="177"/>
      <c r="J117" s="177"/>
      <c r="K117" s="177"/>
      <c r="L117" s="178"/>
      <c r="M117" s="178"/>
      <c r="N117" s="178"/>
      <c r="O117" s="178"/>
    </row>
    <row r="118" spans="1:15" ht="15" customHeight="1" x14ac:dyDescent="0.25">
      <c r="A118" s="159" t="s">
        <v>100</v>
      </c>
      <c r="B118" s="30" t="s">
        <v>18</v>
      </c>
      <c r="C118" s="545" t="s">
        <v>25</v>
      </c>
      <c r="D118" s="173">
        <f>E118+G118</f>
        <v>6.5</v>
      </c>
      <c r="E118" s="173">
        <v>6.5</v>
      </c>
      <c r="F118" s="173">
        <v>4.7</v>
      </c>
      <c r="G118" s="173">
        <f>SUM(G119:G119)</f>
        <v>0</v>
      </c>
      <c r="H118" s="174">
        <f>I118+K118</f>
        <v>0</v>
      </c>
      <c r="I118" s="174"/>
      <c r="J118" s="174"/>
      <c r="K118" s="174">
        <f>SUM(K119:K119)</f>
        <v>0</v>
      </c>
      <c r="L118" s="175">
        <f>M118+O118</f>
        <v>6.5</v>
      </c>
      <c r="M118" s="175">
        <f>E118+I118</f>
        <v>6.5</v>
      </c>
      <c r="N118" s="175">
        <f>F118+J118</f>
        <v>4.7</v>
      </c>
      <c r="O118" s="175">
        <f>G118+K118</f>
        <v>0</v>
      </c>
    </row>
    <row r="119" spans="1:15" ht="39" x14ac:dyDescent="0.25">
      <c r="A119" s="163"/>
      <c r="B119" s="168" t="s">
        <v>221</v>
      </c>
      <c r="C119" s="544"/>
      <c r="D119" s="176"/>
      <c r="E119" s="176"/>
      <c r="F119" s="176"/>
      <c r="G119" s="176"/>
      <c r="H119" s="177"/>
      <c r="I119" s="177"/>
      <c r="J119" s="177"/>
      <c r="K119" s="177"/>
      <c r="L119" s="178"/>
      <c r="M119" s="178"/>
      <c r="N119" s="178"/>
      <c r="O119" s="178"/>
    </row>
    <row r="120" spans="1:15" ht="15" customHeight="1" x14ac:dyDescent="0.25">
      <c r="A120" s="159" t="s">
        <v>101</v>
      </c>
      <c r="B120" s="30" t="s">
        <v>19</v>
      </c>
      <c r="C120" s="545" t="s">
        <v>25</v>
      </c>
      <c r="D120" s="173">
        <f>E120+G120</f>
        <v>74.599999999999994</v>
      </c>
      <c r="E120" s="173">
        <v>74.599999999999994</v>
      </c>
      <c r="F120" s="173">
        <v>47</v>
      </c>
      <c r="G120" s="173">
        <f>SUM(G121:G121)</f>
        <v>0</v>
      </c>
      <c r="H120" s="174">
        <f>I120+K120</f>
        <v>0</v>
      </c>
      <c r="I120" s="174"/>
      <c r="J120" s="174"/>
      <c r="K120" s="174">
        <f>SUM(K121:K121)</f>
        <v>0</v>
      </c>
      <c r="L120" s="175">
        <f>M120+O120</f>
        <v>74.599999999999994</v>
      </c>
      <c r="M120" s="175">
        <f>E120+I120</f>
        <v>74.599999999999994</v>
      </c>
      <c r="N120" s="175">
        <f>F120+J120</f>
        <v>47</v>
      </c>
      <c r="O120" s="175">
        <f>G120+K120</f>
        <v>0</v>
      </c>
    </row>
    <row r="121" spans="1:15" ht="39" x14ac:dyDescent="0.25">
      <c r="A121" s="163"/>
      <c r="B121" s="168" t="s">
        <v>221</v>
      </c>
      <c r="C121" s="544"/>
      <c r="D121" s="176"/>
      <c r="E121" s="176"/>
      <c r="F121" s="176"/>
      <c r="G121" s="176"/>
      <c r="H121" s="177"/>
      <c r="I121" s="177"/>
      <c r="J121" s="177"/>
      <c r="K121" s="177"/>
      <c r="L121" s="178"/>
      <c r="M121" s="178"/>
      <c r="N121" s="178"/>
      <c r="O121" s="178"/>
    </row>
    <row r="122" spans="1:15" ht="15.95" customHeight="1" x14ac:dyDescent="0.25">
      <c r="A122" s="21" t="s">
        <v>102</v>
      </c>
      <c r="B122" s="28" t="s">
        <v>179</v>
      </c>
      <c r="C122" s="26"/>
      <c r="D122" s="24">
        <f>SUM(D98:D121)</f>
        <v>387.09999999999991</v>
      </c>
      <c r="E122" s="24">
        <f>SUM(E98:E121)</f>
        <v>387.09999999999991</v>
      </c>
      <c r="F122" s="24">
        <f>SUM(F98:F121)</f>
        <v>124.60000000000001</v>
      </c>
      <c r="G122" s="24">
        <f>SUM(G98:G121)</f>
        <v>0</v>
      </c>
      <c r="H122" s="25">
        <f t="shared" ref="H122:O122" si="24">SUM(H98:H121)</f>
        <v>0</v>
      </c>
      <c r="I122" s="25">
        <f t="shared" si="24"/>
        <v>0</v>
      </c>
      <c r="J122" s="25">
        <f t="shared" si="24"/>
        <v>0</v>
      </c>
      <c r="K122" s="25">
        <f t="shared" si="24"/>
        <v>0</v>
      </c>
      <c r="L122" s="22">
        <f t="shared" si="24"/>
        <v>387.09999999999991</v>
      </c>
      <c r="M122" s="22">
        <f t="shared" si="24"/>
        <v>387.09999999999991</v>
      </c>
      <c r="N122" s="22">
        <f t="shared" si="24"/>
        <v>124.60000000000001</v>
      </c>
      <c r="O122" s="22">
        <f t="shared" si="24"/>
        <v>0</v>
      </c>
    </row>
    <row r="123" spans="1:15" ht="15.95" customHeight="1" x14ac:dyDescent="0.25">
      <c r="A123" s="20" t="s">
        <v>103</v>
      </c>
      <c r="B123" s="491" t="s">
        <v>69</v>
      </c>
      <c r="C123" s="492"/>
      <c r="D123" s="492"/>
      <c r="E123" s="492"/>
      <c r="F123" s="492"/>
      <c r="G123" s="492"/>
      <c r="H123" s="492"/>
      <c r="I123" s="492"/>
      <c r="J123" s="492"/>
      <c r="K123" s="492"/>
      <c r="L123" s="492"/>
      <c r="M123" s="492"/>
      <c r="N123" s="492"/>
      <c r="O123" s="493"/>
    </row>
    <row r="124" spans="1:15" ht="15" customHeight="1" x14ac:dyDescent="0.25">
      <c r="A124" s="548" t="s">
        <v>104</v>
      </c>
      <c r="B124" s="81" t="s">
        <v>20</v>
      </c>
      <c r="C124" s="185"/>
      <c r="D124" s="161">
        <f>SUM(D126:D129)</f>
        <v>956.2</v>
      </c>
      <c r="E124" s="161">
        <f>SUM(E126:E129)</f>
        <v>956.2</v>
      </c>
      <c r="F124" s="161">
        <f>SUM(F126:F129)</f>
        <v>0</v>
      </c>
      <c r="G124" s="161">
        <f>SUM(G126:G129)</f>
        <v>0</v>
      </c>
      <c r="H124" s="162">
        <f t="shared" ref="H124:O124" si="25">SUM(H126:H129)</f>
        <v>0</v>
      </c>
      <c r="I124" s="162">
        <f t="shared" si="25"/>
        <v>0</v>
      </c>
      <c r="J124" s="162">
        <f t="shared" si="25"/>
        <v>0</v>
      </c>
      <c r="K124" s="162">
        <f t="shared" si="25"/>
        <v>0</v>
      </c>
      <c r="L124" s="81">
        <f t="shared" si="25"/>
        <v>956.2</v>
      </c>
      <c r="M124" s="81">
        <f t="shared" si="25"/>
        <v>956.2</v>
      </c>
      <c r="N124" s="81">
        <f t="shared" si="25"/>
        <v>0</v>
      </c>
      <c r="O124" s="81">
        <f t="shared" si="25"/>
        <v>0</v>
      </c>
    </row>
    <row r="125" spans="1:15" ht="15" customHeight="1" x14ac:dyDescent="0.25">
      <c r="A125" s="549"/>
      <c r="B125" s="164" t="s">
        <v>196</v>
      </c>
      <c r="C125" s="186"/>
      <c r="D125" s="166"/>
      <c r="E125" s="166"/>
      <c r="F125" s="166"/>
      <c r="G125" s="166"/>
      <c r="H125" s="80"/>
      <c r="I125" s="80"/>
      <c r="J125" s="80"/>
      <c r="K125" s="80"/>
      <c r="L125" s="36"/>
      <c r="M125" s="36"/>
      <c r="N125" s="36"/>
      <c r="O125" s="30"/>
    </row>
    <row r="126" spans="1:15" ht="26.25" hidden="1" x14ac:dyDescent="0.25">
      <c r="A126" s="549"/>
      <c r="B126" s="167" t="s">
        <v>223</v>
      </c>
      <c r="C126" s="40" t="s">
        <v>24</v>
      </c>
      <c r="D126" s="9">
        <f>E126+G126</f>
        <v>0</v>
      </c>
      <c r="E126" s="9"/>
      <c r="F126" s="9"/>
      <c r="G126" s="9"/>
      <c r="H126" s="10">
        <f>I126+K126</f>
        <v>0</v>
      </c>
      <c r="I126" s="10"/>
      <c r="J126" s="10"/>
      <c r="K126" s="10"/>
      <c r="L126" s="188">
        <f>M126+O126</f>
        <v>0</v>
      </c>
      <c r="M126" s="189">
        <f t="shared" ref="M126:O130" si="26">E126+I126</f>
        <v>0</v>
      </c>
      <c r="N126" s="189">
        <f t="shared" si="26"/>
        <v>0</v>
      </c>
      <c r="O126" s="190">
        <f t="shared" si="26"/>
        <v>0</v>
      </c>
    </row>
    <row r="127" spans="1:15" ht="26.25" x14ac:dyDescent="0.25">
      <c r="A127" s="549"/>
      <c r="B127" s="169" t="s">
        <v>201</v>
      </c>
      <c r="C127" s="40" t="s">
        <v>24</v>
      </c>
      <c r="D127" s="17">
        <f>E127+G127</f>
        <v>205.8</v>
      </c>
      <c r="E127" s="17">
        <v>205.8</v>
      </c>
      <c r="F127" s="17"/>
      <c r="G127" s="17"/>
      <c r="H127" s="11">
        <f>I127+K127</f>
        <v>0</v>
      </c>
      <c r="I127" s="11"/>
      <c r="J127" s="11"/>
      <c r="K127" s="11"/>
      <c r="L127" s="13">
        <f>M127+O127</f>
        <v>205.8</v>
      </c>
      <c r="M127" s="416">
        <f t="shared" si="26"/>
        <v>205.8</v>
      </c>
      <c r="N127" s="416">
        <f t="shared" si="26"/>
        <v>0</v>
      </c>
      <c r="O127" s="416">
        <f t="shared" si="26"/>
        <v>0</v>
      </c>
    </row>
    <row r="128" spans="1:15" x14ac:dyDescent="0.25">
      <c r="A128" s="549"/>
      <c r="B128" s="169" t="s">
        <v>224</v>
      </c>
      <c r="C128" s="31" t="s">
        <v>24</v>
      </c>
      <c r="D128" s="17">
        <f>E128+G128</f>
        <v>337.6</v>
      </c>
      <c r="E128" s="44">
        <v>337.6</v>
      </c>
      <c r="F128" s="44"/>
      <c r="G128" s="44"/>
      <c r="H128" s="11">
        <f>I128+K128</f>
        <v>0</v>
      </c>
      <c r="I128" s="106"/>
      <c r="J128" s="106"/>
      <c r="K128" s="106"/>
      <c r="L128" s="13">
        <f>M128+O128</f>
        <v>337.6</v>
      </c>
      <c r="M128" s="175">
        <f t="shared" si="26"/>
        <v>337.6</v>
      </c>
      <c r="N128" s="175">
        <f t="shared" si="26"/>
        <v>0</v>
      </c>
      <c r="O128" s="175">
        <f t="shared" si="26"/>
        <v>0</v>
      </c>
    </row>
    <row r="129" spans="1:15" ht="26.25" x14ac:dyDescent="0.25">
      <c r="A129" s="549"/>
      <c r="B129" s="192" t="s">
        <v>225</v>
      </c>
      <c r="C129" s="31" t="s">
        <v>24</v>
      </c>
      <c r="D129" s="17">
        <f>E129+G129</f>
        <v>412.8</v>
      </c>
      <c r="E129" s="17">
        <v>412.8</v>
      </c>
      <c r="F129" s="17"/>
      <c r="G129" s="17"/>
      <c r="H129" s="11">
        <f>I129+K129</f>
        <v>0</v>
      </c>
      <c r="I129" s="11"/>
      <c r="J129" s="11"/>
      <c r="K129" s="11"/>
      <c r="L129" s="13">
        <f>M129+O129</f>
        <v>412.8</v>
      </c>
      <c r="M129" s="179">
        <f t="shared" si="26"/>
        <v>412.8</v>
      </c>
      <c r="N129" s="175">
        <f t="shared" si="26"/>
        <v>0</v>
      </c>
      <c r="O129" s="175">
        <f t="shared" si="26"/>
        <v>0</v>
      </c>
    </row>
    <row r="130" spans="1:15" ht="15" customHeight="1" x14ac:dyDescent="0.25">
      <c r="A130" s="546" t="s">
        <v>105</v>
      </c>
      <c r="B130" s="81" t="s">
        <v>53</v>
      </c>
      <c r="C130" s="545" t="s">
        <v>24</v>
      </c>
      <c r="D130" s="173">
        <f>E130+G130</f>
        <v>117.5</v>
      </c>
      <c r="E130" s="173">
        <v>117.5</v>
      </c>
      <c r="F130" s="173">
        <v>87.9</v>
      </c>
      <c r="G130" s="173"/>
      <c r="H130" s="174">
        <f>I130+K130</f>
        <v>0</v>
      </c>
      <c r="I130" s="174"/>
      <c r="J130" s="174"/>
      <c r="K130" s="174"/>
      <c r="L130" s="175">
        <f>M130+O130</f>
        <v>117.5</v>
      </c>
      <c r="M130" s="175">
        <f t="shared" si="26"/>
        <v>117.5</v>
      </c>
      <c r="N130" s="175">
        <f t="shared" si="26"/>
        <v>87.9</v>
      </c>
      <c r="O130" s="175">
        <f t="shared" si="26"/>
        <v>0</v>
      </c>
    </row>
    <row r="131" spans="1:15" s="38" customFormat="1" ht="25.5" x14ac:dyDescent="0.2">
      <c r="A131" s="547"/>
      <c r="B131" s="168" t="s">
        <v>226</v>
      </c>
      <c r="C131" s="544"/>
      <c r="D131" s="176"/>
      <c r="E131" s="176"/>
      <c r="F131" s="176"/>
      <c r="G131" s="176"/>
      <c r="H131" s="177"/>
      <c r="I131" s="177"/>
      <c r="J131" s="177"/>
      <c r="K131" s="177"/>
      <c r="L131" s="178"/>
      <c r="M131" s="178"/>
      <c r="N131" s="178"/>
      <c r="O131" s="178"/>
    </row>
    <row r="132" spans="1:15" ht="15.95" customHeight="1" x14ac:dyDescent="0.25">
      <c r="A132" s="55" t="s">
        <v>106</v>
      </c>
      <c r="B132" s="45" t="s">
        <v>181</v>
      </c>
      <c r="C132" s="79"/>
      <c r="D132" s="24">
        <f>D124+D130</f>
        <v>1073.7</v>
      </c>
      <c r="E132" s="24">
        <f>E124+E130</f>
        <v>1073.7</v>
      </c>
      <c r="F132" s="24">
        <f>F124+F130</f>
        <v>87.9</v>
      </c>
      <c r="G132" s="24">
        <f>G124+G130</f>
        <v>0</v>
      </c>
      <c r="H132" s="25">
        <f t="shared" ref="H132:O132" si="27">H124+H130</f>
        <v>0</v>
      </c>
      <c r="I132" s="25">
        <f t="shared" si="27"/>
        <v>0</v>
      </c>
      <c r="J132" s="25">
        <f t="shared" si="27"/>
        <v>0</v>
      </c>
      <c r="K132" s="25">
        <f t="shared" si="27"/>
        <v>0</v>
      </c>
      <c r="L132" s="22">
        <f t="shared" si="27"/>
        <v>1073.7</v>
      </c>
      <c r="M132" s="22">
        <f t="shared" si="27"/>
        <v>1073.7</v>
      </c>
      <c r="N132" s="22">
        <f t="shared" si="27"/>
        <v>87.9</v>
      </c>
      <c r="O132" s="22">
        <f t="shared" si="27"/>
        <v>0</v>
      </c>
    </row>
    <row r="133" spans="1:15" ht="15.95" customHeight="1" x14ac:dyDescent="0.25">
      <c r="A133" s="107" t="s">
        <v>107</v>
      </c>
      <c r="B133" s="388" t="s">
        <v>173</v>
      </c>
      <c r="C133" s="386"/>
      <c r="D133" s="390">
        <f>SUM(D135:D154)</f>
        <v>2439.6999999999998</v>
      </c>
      <c r="E133" s="194">
        <f>SUM(E135:E154)</f>
        <v>2439.6999999999998</v>
      </c>
      <c r="F133" s="194">
        <f>SUM(F135:F154)</f>
        <v>849.2</v>
      </c>
      <c r="G133" s="194">
        <f>SUM(G135:G154)</f>
        <v>0</v>
      </c>
      <c r="H133" s="195">
        <f t="shared" ref="H133:O133" si="28">SUM(H135:H154)</f>
        <v>0</v>
      </c>
      <c r="I133" s="195">
        <f t="shared" si="28"/>
        <v>0</v>
      </c>
      <c r="J133" s="195">
        <f t="shared" si="28"/>
        <v>-0.60000000000000009</v>
      </c>
      <c r="K133" s="195">
        <f t="shared" si="28"/>
        <v>0</v>
      </c>
      <c r="L133" s="196">
        <f t="shared" si="28"/>
        <v>2439.6999999999998</v>
      </c>
      <c r="M133" s="196">
        <f t="shared" si="28"/>
        <v>2439.6999999999998</v>
      </c>
      <c r="N133" s="196">
        <f t="shared" si="28"/>
        <v>848.59999999999991</v>
      </c>
      <c r="O133" s="196">
        <f t="shared" si="28"/>
        <v>0</v>
      </c>
    </row>
    <row r="134" spans="1:15" ht="15" customHeight="1" x14ac:dyDescent="0.25">
      <c r="A134" s="100"/>
      <c r="B134" s="103" t="s">
        <v>196</v>
      </c>
      <c r="C134" s="377"/>
      <c r="D134" s="391"/>
      <c r="E134" s="197"/>
      <c r="F134" s="198"/>
      <c r="G134" s="198"/>
      <c r="H134" s="199"/>
      <c r="I134" s="199"/>
      <c r="J134" s="200"/>
      <c r="K134" s="200"/>
      <c r="L134" s="201"/>
      <c r="M134" s="201"/>
      <c r="N134" s="202"/>
      <c r="O134" s="202"/>
    </row>
    <row r="135" spans="1:15" ht="26.25" x14ac:dyDescent="0.25">
      <c r="A135" s="100"/>
      <c r="B135" s="203" t="s">
        <v>207</v>
      </c>
      <c r="C135" s="377"/>
      <c r="D135" s="392">
        <f>E135+G135</f>
        <v>0.8</v>
      </c>
      <c r="E135" s="205">
        <f t="shared" ref="E135:G145" si="29">E30</f>
        <v>0.8</v>
      </c>
      <c r="F135" s="205">
        <f t="shared" si="29"/>
        <v>0.6</v>
      </c>
      <c r="G135" s="205">
        <f t="shared" si="29"/>
        <v>0</v>
      </c>
      <c r="H135" s="206">
        <f t="shared" ref="H135:H154" si="30">I135+K135</f>
        <v>0</v>
      </c>
      <c r="I135" s="206">
        <f t="shared" ref="I135:K145" si="31">I30</f>
        <v>0</v>
      </c>
      <c r="J135" s="206">
        <f t="shared" si="31"/>
        <v>0</v>
      </c>
      <c r="K135" s="206">
        <f t="shared" si="31"/>
        <v>0</v>
      </c>
      <c r="L135" s="207">
        <f t="shared" ref="L135:L154" si="32">M135+O135</f>
        <v>0.8</v>
      </c>
      <c r="M135" s="207">
        <f t="shared" ref="M135:O145" si="33">M30</f>
        <v>0.8</v>
      </c>
      <c r="N135" s="207">
        <f t="shared" si="33"/>
        <v>0.6</v>
      </c>
      <c r="O135" s="207">
        <f t="shared" si="33"/>
        <v>0</v>
      </c>
    </row>
    <row r="136" spans="1:15" x14ac:dyDescent="0.25">
      <c r="A136" s="208"/>
      <c r="B136" s="203" t="s">
        <v>203</v>
      </c>
      <c r="C136" s="393"/>
      <c r="D136" s="375">
        <f t="shared" ref="D136:D154" si="34">E136+G136</f>
        <v>30.6</v>
      </c>
      <c r="E136" s="97">
        <f t="shared" si="29"/>
        <v>30.6</v>
      </c>
      <c r="F136" s="97">
        <f t="shared" si="29"/>
        <v>23.4</v>
      </c>
      <c r="G136" s="97">
        <f t="shared" si="29"/>
        <v>0</v>
      </c>
      <c r="H136" s="101">
        <f t="shared" si="30"/>
        <v>0</v>
      </c>
      <c r="I136" s="101">
        <f t="shared" si="31"/>
        <v>0</v>
      </c>
      <c r="J136" s="101">
        <f t="shared" si="31"/>
        <v>0</v>
      </c>
      <c r="K136" s="101">
        <f t="shared" si="31"/>
        <v>0</v>
      </c>
      <c r="L136" s="102">
        <f t="shared" si="32"/>
        <v>30.6</v>
      </c>
      <c r="M136" s="102">
        <f t="shared" si="33"/>
        <v>30.6</v>
      </c>
      <c r="N136" s="102">
        <f t="shared" si="33"/>
        <v>23.4</v>
      </c>
      <c r="O136" s="102">
        <f t="shared" si="33"/>
        <v>0</v>
      </c>
    </row>
    <row r="137" spans="1:15" ht="26.25" x14ac:dyDescent="0.25">
      <c r="A137" s="208"/>
      <c r="B137" s="203" t="s">
        <v>209</v>
      </c>
      <c r="C137" s="393"/>
      <c r="D137" s="375">
        <f t="shared" si="34"/>
        <v>8</v>
      </c>
      <c r="E137" s="97">
        <f t="shared" si="29"/>
        <v>8</v>
      </c>
      <c r="F137" s="97">
        <f t="shared" si="29"/>
        <v>6.1</v>
      </c>
      <c r="G137" s="97">
        <f t="shared" si="29"/>
        <v>0</v>
      </c>
      <c r="H137" s="101">
        <f t="shared" si="30"/>
        <v>0</v>
      </c>
      <c r="I137" s="101">
        <f t="shared" si="31"/>
        <v>0</v>
      </c>
      <c r="J137" s="101">
        <f t="shared" si="31"/>
        <v>0</v>
      </c>
      <c r="K137" s="101">
        <f t="shared" si="31"/>
        <v>0</v>
      </c>
      <c r="L137" s="102">
        <f t="shared" si="32"/>
        <v>8</v>
      </c>
      <c r="M137" s="102">
        <f t="shared" si="33"/>
        <v>8</v>
      </c>
      <c r="N137" s="102">
        <f t="shared" si="33"/>
        <v>6.1</v>
      </c>
      <c r="O137" s="102">
        <f t="shared" si="33"/>
        <v>0</v>
      </c>
    </row>
    <row r="138" spans="1:15" ht="26.25" x14ac:dyDescent="0.25">
      <c r="A138" s="208"/>
      <c r="B138" s="203" t="s">
        <v>205</v>
      </c>
      <c r="C138" s="393"/>
      <c r="D138" s="375">
        <f t="shared" si="34"/>
        <v>26.1</v>
      </c>
      <c r="E138" s="97">
        <f t="shared" si="29"/>
        <v>26.1</v>
      </c>
      <c r="F138" s="97">
        <f t="shared" si="29"/>
        <v>17.2</v>
      </c>
      <c r="G138" s="97">
        <f t="shared" si="29"/>
        <v>0</v>
      </c>
      <c r="H138" s="101">
        <f t="shared" si="30"/>
        <v>0</v>
      </c>
      <c r="I138" s="101">
        <f t="shared" si="31"/>
        <v>0</v>
      </c>
      <c r="J138" s="101">
        <f t="shared" si="31"/>
        <v>0</v>
      </c>
      <c r="K138" s="101">
        <f t="shared" si="31"/>
        <v>0</v>
      </c>
      <c r="L138" s="102">
        <f t="shared" si="32"/>
        <v>26.1</v>
      </c>
      <c r="M138" s="102">
        <f t="shared" si="33"/>
        <v>26.1</v>
      </c>
      <c r="N138" s="102">
        <f t="shared" si="33"/>
        <v>17.2</v>
      </c>
      <c r="O138" s="102">
        <f t="shared" si="33"/>
        <v>0</v>
      </c>
    </row>
    <row r="139" spans="1:15" x14ac:dyDescent="0.25">
      <c r="A139" s="208"/>
      <c r="B139" s="203" t="s">
        <v>210</v>
      </c>
      <c r="C139" s="393"/>
      <c r="D139" s="375">
        <f t="shared" si="34"/>
        <v>94.3</v>
      </c>
      <c r="E139" s="97">
        <f t="shared" si="29"/>
        <v>94.3</v>
      </c>
      <c r="F139" s="97">
        <f t="shared" si="29"/>
        <v>68.599999999999994</v>
      </c>
      <c r="G139" s="97">
        <f t="shared" si="29"/>
        <v>0</v>
      </c>
      <c r="H139" s="101">
        <f t="shared" si="30"/>
        <v>0</v>
      </c>
      <c r="I139" s="101">
        <f t="shared" si="31"/>
        <v>0</v>
      </c>
      <c r="J139" s="101">
        <f t="shared" si="31"/>
        <v>0</v>
      </c>
      <c r="K139" s="101">
        <f t="shared" si="31"/>
        <v>0</v>
      </c>
      <c r="L139" s="102">
        <f t="shared" si="32"/>
        <v>94.3</v>
      </c>
      <c r="M139" s="102">
        <f t="shared" si="33"/>
        <v>94.3</v>
      </c>
      <c r="N139" s="102">
        <f t="shared" si="33"/>
        <v>68.599999999999994</v>
      </c>
      <c r="O139" s="102">
        <f t="shared" si="33"/>
        <v>0</v>
      </c>
    </row>
    <row r="140" spans="1:15" x14ac:dyDescent="0.25">
      <c r="A140" s="208"/>
      <c r="B140" s="203" t="s">
        <v>211</v>
      </c>
      <c r="C140" s="393"/>
      <c r="D140" s="375">
        <f t="shared" si="34"/>
        <v>13.7</v>
      </c>
      <c r="E140" s="97">
        <f t="shared" si="29"/>
        <v>13.7</v>
      </c>
      <c r="F140" s="97">
        <f t="shared" si="29"/>
        <v>9.9</v>
      </c>
      <c r="G140" s="97">
        <f t="shared" si="29"/>
        <v>0</v>
      </c>
      <c r="H140" s="101">
        <f t="shared" si="30"/>
        <v>0</v>
      </c>
      <c r="I140" s="101">
        <f t="shared" si="31"/>
        <v>0</v>
      </c>
      <c r="J140" s="101">
        <f t="shared" si="31"/>
        <v>0</v>
      </c>
      <c r="K140" s="101">
        <f t="shared" si="31"/>
        <v>0</v>
      </c>
      <c r="L140" s="102">
        <f t="shared" si="32"/>
        <v>13.7</v>
      </c>
      <c r="M140" s="102">
        <f t="shared" si="33"/>
        <v>13.7</v>
      </c>
      <c r="N140" s="102">
        <f t="shared" si="33"/>
        <v>9.9</v>
      </c>
      <c r="O140" s="102">
        <f t="shared" si="33"/>
        <v>0</v>
      </c>
    </row>
    <row r="141" spans="1:15" ht="26.25" x14ac:dyDescent="0.25">
      <c r="A141" s="208"/>
      <c r="B141" s="203" t="s">
        <v>204</v>
      </c>
      <c r="C141" s="393"/>
      <c r="D141" s="375">
        <f t="shared" si="34"/>
        <v>9</v>
      </c>
      <c r="E141" s="97">
        <f t="shared" si="29"/>
        <v>9</v>
      </c>
      <c r="F141" s="97">
        <f t="shared" si="29"/>
        <v>6.9</v>
      </c>
      <c r="G141" s="97">
        <f t="shared" si="29"/>
        <v>0</v>
      </c>
      <c r="H141" s="101">
        <f t="shared" si="30"/>
        <v>0</v>
      </c>
      <c r="I141" s="101">
        <f t="shared" si="31"/>
        <v>0</v>
      </c>
      <c r="J141" s="101">
        <f t="shared" si="31"/>
        <v>0</v>
      </c>
      <c r="K141" s="101">
        <f t="shared" si="31"/>
        <v>0</v>
      </c>
      <c r="L141" s="102">
        <f t="shared" si="32"/>
        <v>9</v>
      </c>
      <c r="M141" s="102">
        <f t="shared" si="33"/>
        <v>9</v>
      </c>
      <c r="N141" s="102">
        <f t="shared" si="33"/>
        <v>6.9</v>
      </c>
      <c r="O141" s="102">
        <f t="shared" si="33"/>
        <v>0</v>
      </c>
    </row>
    <row r="142" spans="1:15" x14ac:dyDescent="0.25">
      <c r="A142" s="208"/>
      <c r="B142" s="203" t="s">
        <v>212</v>
      </c>
      <c r="C142" s="393"/>
      <c r="D142" s="375">
        <f t="shared" si="34"/>
        <v>12.1</v>
      </c>
      <c r="E142" s="97">
        <f t="shared" si="29"/>
        <v>12.1</v>
      </c>
      <c r="F142" s="97">
        <f t="shared" si="29"/>
        <v>2.9</v>
      </c>
      <c r="G142" s="97">
        <f t="shared" si="29"/>
        <v>0</v>
      </c>
      <c r="H142" s="101">
        <f t="shared" si="30"/>
        <v>0</v>
      </c>
      <c r="I142" s="101">
        <f t="shared" si="31"/>
        <v>0</v>
      </c>
      <c r="J142" s="101">
        <f t="shared" si="31"/>
        <v>0</v>
      </c>
      <c r="K142" s="101">
        <f t="shared" si="31"/>
        <v>0</v>
      </c>
      <c r="L142" s="102">
        <f t="shared" si="32"/>
        <v>12.1</v>
      </c>
      <c r="M142" s="102">
        <f t="shared" si="33"/>
        <v>12.1</v>
      </c>
      <c r="N142" s="102">
        <f t="shared" si="33"/>
        <v>2.9</v>
      </c>
      <c r="O142" s="102">
        <f t="shared" si="33"/>
        <v>0</v>
      </c>
    </row>
    <row r="143" spans="1:15" ht="26.25" x14ac:dyDescent="0.25">
      <c r="A143" s="208"/>
      <c r="B143" s="203" t="s">
        <v>227</v>
      </c>
      <c r="C143" s="393"/>
      <c r="D143" s="375">
        <f t="shared" si="34"/>
        <v>0.6</v>
      </c>
      <c r="E143" s="97">
        <f t="shared" si="29"/>
        <v>0.6</v>
      </c>
      <c r="F143" s="97">
        <f t="shared" si="29"/>
        <v>0.5</v>
      </c>
      <c r="G143" s="97">
        <f t="shared" si="29"/>
        <v>0</v>
      </c>
      <c r="H143" s="101">
        <f t="shared" si="30"/>
        <v>0</v>
      </c>
      <c r="I143" s="101">
        <f t="shared" si="31"/>
        <v>0</v>
      </c>
      <c r="J143" s="101">
        <f t="shared" si="31"/>
        <v>0</v>
      </c>
      <c r="K143" s="101">
        <f t="shared" si="31"/>
        <v>0</v>
      </c>
      <c r="L143" s="102">
        <f t="shared" si="32"/>
        <v>0.6</v>
      </c>
      <c r="M143" s="102">
        <f t="shared" si="33"/>
        <v>0.6</v>
      </c>
      <c r="N143" s="102">
        <f t="shared" si="33"/>
        <v>0.5</v>
      </c>
      <c r="O143" s="102">
        <f t="shared" si="33"/>
        <v>0</v>
      </c>
    </row>
    <row r="144" spans="1:15" x14ac:dyDescent="0.25">
      <c r="A144" s="208"/>
      <c r="B144" s="203" t="s">
        <v>208</v>
      </c>
      <c r="C144" s="393"/>
      <c r="D144" s="375">
        <f t="shared" si="34"/>
        <v>16.3</v>
      </c>
      <c r="E144" s="97">
        <f t="shared" si="29"/>
        <v>16.3</v>
      </c>
      <c r="F144" s="97">
        <f t="shared" si="29"/>
        <v>11.4</v>
      </c>
      <c r="G144" s="97">
        <f t="shared" si="29"/>
        <v>0</v>
      </c>
      <c r="H144" s="101">
        <f t="shared" si="30"/>
        <v>0</v>
      </c>
      <c r="I144" s="101">
        <f t="shared" si="31"/>
        <v>0</v>
      </c>
      <c r="J144" s="101">
        <f t="shared" si="31"/>
        <v>-0.9</v>
      </c>
      <c r="K144" s="101">
        <f t="shared" si="31"/>
        <v>0</v>
      </c>
      <c r="L144" s="102">
        <f t="shared" si="32"/>
        <v>16.3</v>
      </c>
      <c r="M144" s="102">
        <f t="shared" si="33"/>
        <v>16.3</v>
      </c>
      <c r="N144" s="102">
        <f t="shared" si="33"/>
        <v>10.5</v>
      </c>
      <c r="O144" s="102">
        <f t="shared" si="33"/>
        <v>0</v>
      </c>
    </row>
    <row r="145" spans="1:15" x14ac:dyDescent="0.25">
      <c r="A145" s="208"/>
      <c r="B145" s="203" t="s">
        <v>200</v>
      </c>
      <c r="C145" s="393"/>
      <c r="D145" s="375">
        <f t="shared" si="34"/>
        <v>7.6</v>
      </c>
      <c r="E145" s="97">
        <f t="shared" si="29"/>
        <v>7.6</v>
      </c>
      <c r="F145" s="97">
        <f t="shared" si="29"/>
        <v>5.2</v>
      </c>
      <c r="G145" s="97">
        <f t="shared" si="29"/>
        <v>0</v>
      </c>
      <c r="H145" s="101">
        <f t="shared" si="30"/>
        <v>0</v>
      </c>
      <c r="I145" s="101">
        <f t="shared" si="31"/>
        <v>0</v>
      </c>
      <c r="J145" s="101">
        <f t="shared" si="31"/>
        <v>0</v>
      </c>
      <c r="K145" s="101">
        <f t="shared" si="31"/>
        <v>0</v>
      </c>
      <c r="L145" s="102">
        <f t="shared" si="32"/>
        <v>7.6</v>
      </c>
      <c r="M145" s="102">
        <f t="shared" si="33"/>
        <v>7.6</v>
      </c>
      <c r="N145" s="102">
        <f t="shared" si="33"/>
        <v>5.2</v>
      </c>
      <c r="O145" s="102">
        <f t="shared" si="33"/>
        <v>0</v>
      </c>
    </row>
    <row r="146" spans="1:15" x14ac:dyDescent="0.25">
      <c r="A146" s="208"/>
      <c r="B146" s="203" t="s">
        <v>215</v>
      </c>
      <c r="C146" s="393"/>
      <c r="D146" s="375">
        <f t="shared" si="34"/>
        <v>204.99999999999997</v>
      </c>
      <c r="E146" s="97">
        <f>E41+E48+E52+E56+E60+E64+E68+E72+E76+E80+E84</f>
        <v>204.99999999999997</v>
      </c>
      <c r="F146" s="97">
        <f>F41+F48+F52+F56+F60+F64+F68+F72+F76+F80+F84</f>
        <v>132.69999999999999</v>
      </c>
      <c r="G146" s="97">
        <f>G41+G48+G52+G56+G60+G64+G68+G72+G76+G80+G84</f>
        <v>0</v>
      </c>
      <c r="H146" s="101">
        <f t="shared" si="30"/>
        <v>0</v>
      </c>
      <c r="I146" s="101">
        <f>I41+I48+I52+I56+I60+I64+I68+I72+I76+I80+I84</f>
        <v>0</v>
      </c>
      <c r="J146" s="101">
        <f>J41+J48+J52+J56+J60+J64+J68+J72+J76+J80+J84</f>
        <v>9.9999999999999978E-2</v>
      </c>
      <c r="K146" s="101">
        <f>K41+K48+K52+K56+K60+K64+K68+K72+K76+K80+K84</f>
        <v>0</v>
      </c>
      <c r="L146" s="102">
        <f t="shared" si="32"/>
        <v>204.99999999999997</v>
      </c>
      <c r="M146" s="102">
        <f>M41+M48+M52+M56+M60+M64+M68+M72+M76+M80+M84</f>
        <v>204.99999999999997</v>
      </c>
      <c r="N146" s="102">
        <f>N41+N48+N52+N56+N60+N64+N68+N72+N76+N80+N84</f>
        <v>132.79999999999998</v>
      </c>
      <c r="O146" s="102">
        <f>O41+O48+O52+O56+O60+O64+O68+O72+O76+O80+O84</f>
        <v>0</v>
      </c>
    </row>
    <row r="147" spans="1:15" ht="40.5" customHeight="1" x14ac:dyDescent="0.25">
      <c r="A147" s="208"/>
      <c r="B147" s="203" t="s">
        <v>222</v>
      </c>
      <c r="C147" s="393"/>
      <c r="D147" s="375">
        <f t="shared" si="34"/>
        <v>204</v>
      </c>
      <c r="E147" s="97">
        <f>E98</f>
        <v>204</v>
      </c>
      <c r="F147" s="97">
        <f>F98</f>
        <v>0</v>
      </c>
      <c r="G147" s="97">
        <f>G98</f>
        <v>0</v>
      </c>
      <c r="H147" s="101">
        <f t="shared" si="30"/>
        <v>0</v>
      </c>
      <c r="I147" s="101">
        <f>I98</f>
        <v>0</v>
      </c>
      <c r="J147" s="101">
        <f>J98</f>
        <v>0</v>
      </c>
      <c r="K147" s="101">
        <f>K98</f>
        <v>0</v>
      </c>
      <c r="L147" s="102">
        <f t="shared" si="32"/>
        <v>204</v>
      </c>
      <c r="M147" s="102">
        <f>M98</f>
        <v>204</v>
      </c>
      <c r="N147" s="102">
        <f>N98</f>
        <v>0</v>
      </c>
      <c r="O147" s="102">
        <f>O98</f>
        <v>0</v>
      </c>
    </row>
    <row r="148" spans="1:15" x14ac:dyDescent="0.25">
      <c r="A148" s="208"/>
      <c r="B148" s="203" t="s">
        <v>220</v>
      </c>
      <c r="C148" s="393"/>
      <c r="D148" s="375">
        <f t="shared" si="34"/>
        <v>360.4</v>
      </c>
      <c r="E148" s="97">
        <f>E88</f>
        <v>360.4</v>
      </c>
      <c r="F148" s="97">
        <f>F88</f>
        <v>239.1</v>
      </c>
      <c r="G148" s="97">
        <f>G88</f>
        <v>0</v>
      </c>
      <c r="H148" s="101">
        <f t="shared" si="30"/>
        <v>0</v>
      </c>
      <c r="I148" s="101">
        <f>I88</f>
        <v>0</v>
      </c>
      <c r="J148" s="101">
        <f>J88</f>
        <v>0</v>
      </c>
      <c r="K148" s="101">
        <f>K88</f>
        <v>0</v>
      </c>
      <c r="L148" s="102">
        <f t="shared" si="32"/>
        <v>360.4</v>
      </c>
      <c r="M148" s="102">
        <f>M88</f>
        <v>360.4</v>
      </c>
      <c r="N148" s="102">
        <f>N88</f>
        <v>239.1</v>
      </c>
      <c r="O148" s="102">
        <f>O88</f>
        <v>0</v>
      </c>
    </row>
    <row r="149" spans="1:15" ht="26.25" x14ac:dyDescent="0.25">
      <c r="A149" s="208"/>
      <c r="B149" s="203" t="s">
        <v>202</v>
      </c>
      <c r="C149" s="393"/>
      <c r="D149" s="375">
        <f t="shared" si="34"/>
        <v>151.5</v>
      </c>
      <c r="E149" s="97">
        <f>E94+E95</f>
        <v>151.5</v>
      </c>
      <c r="F149" s="97">
        <f>F94+F95</f>
        <v>87.1</v>
      </c>
      <c r="G149" s="97">
        <f>G94+G95</f>
        <v>0</v>
      </c>
      <c r="H149" s="101">
        <f t="shared" si="30"/>
        <v>0</v>
      </c>
      <c r="I149" s="101">
        <f>I94+I95</f>
        <v>0</v>
      </c>
      <c r="J149" s="101">
        <f>J94+J95</f>
        <v>0</v>
      </c>
      <c r="K149" s="101">
        <f>K94+K95</f>
        <v>0</v>
      </c>
      <c r="L149" s="102">
        <f t="shared" si="32"/>
        <v>151.5</v>
      </c>
      <c r="M149" s="102">
        <f>M94+M95</f>
        <v>151.5</v>
      </c>
      <c r="N149" s="102">
        <f>N94+N95</f>
        <v>87.1</v>
      </c>
      <c r="O149" s="102">
        <f>O94+O95</f>
        <v>0</v>
      </c>
    </row>
    <row r="150" spans="1:15" ht="26.25" hidden="1" x14ac:dyDescent="0.25">
      <c r="A150" s="208"/>
      <c r="B150" s="203" t="s">
        <v>223</v>
      </c>
      <c r="C150" s="393"/>
      <c r="D150" s="375">
        <f t="shared" si="34"/>
        <v>0</v>
      </c>
      <c r="E150" s="97">
        <f t="shared" ref="E150:G152" si="35">E42+E126</f>
        <v>0</v>
      </c>
      <c r="F150" s="97">
        <f t="shared" si="35"/>
        <v>0</v>
      </c>
      <c r="G150" s="97">
        <f t="shared" si="35"/>
        <v>0</v>
      </c>
      <c r="H150" s="101">
        <f t="shared" si="30"/>
        <v>0</v>
      </c>
      <c r="I150" s="101">
        <f t="shared" ref="I150:K152" si="36">I42+I126</f>
        <v>0</v>
      </c>
      <c r="J150" s="101">
        <f t="shared" si="36"/>
        <v>0</v>
      </c>
      <c r="K150" s="101">
        <f t="shared" si="36"/>
        <v>0</v>
      </c>
      <c r="L150" s="102">
        <f t="shared" si="32"/>
        <v>0</v>
      </c>
      <c r="M150" s="102">
        <f t="shared" ref="M150:O152" si="37">M42+M126</f>
        <v>0</v>
      </c>
      <c r="N150" s="102">
        <f t="shared" si="37"/>
        <v>0</v>
      </c>
      <c r="O150" s="102">
        <f t="shared" si="37"/>
        <v>0</v>
      </c>
    </row>
    <row r="151" spans="1:15" ht="26.25" x14ac:dyDescent="0.25">
      <c r="A151" s="208"/>
      <c r="B151" s="203" t="s">
        <v>201</v>
      </c>
      <c r="C151" s="393"/>
      <c r="D151" s="375">
        <f t="shared" si="34"/>
        <v>210.9</v>
      </c>
      <c r="E151" s="97">
        <f t="shared" si="35"/>
        <v>210.9</v>
      </c>
      <c r="F151" s="97">
        <f t="shared" si="35"/>
        <v>0</v>
      </c>
      <c r="G151" s="97">
        <f t="shared" si="35"/>
        <v>0</v>
      </c>
      <c r="H151" s="101">
        <f t="shared" si="30"/>
        <v>0</v>
      </c>
      <c r="I151" s="101">
        <f t="shared" si="36"/>
        <v>0</v>
      </c>
      <c r="J151" s="101">
        <f t="shared" si="36"/>
        <v>0</v>
      </c>
      <c r="K151" s="101">
        <f t="shared" si="36"/>
        <v>0</v>
      </c>
      <c r="L151" s="102">
        <f t="shared" si="32"/>
        <v>210.9</v>
      </c>
      <c r="M151" s="102">
        <f t="shared" si="37"/>
        <v>210.9</v>
      </c>
      <c r="N151" s="102">
        <f t="shared" si="37"/>
        <v>0</v>
      </c>
      <c r="O151" s="102">
        <f t="shared" si="37"/>
        <v>0</v>
      </c>
    </row>
    <row r="152" spans="1:15" x14ac:dyDescent="0.25">
      <c r="A152" s="208"/>
      <c r="B152" s="203" t="s">
        <v>224</v>
      </c>
      <c r="C152" s="393"/>
      <c r="D152" s="375">
        <f t="shared" si="34"/>
        <v>351.1</v>
      </c>
      <c r="E152" s="97">
        <f t="shared" si="35"/>
        <v>351.1</v>
      </c>
      <c r="F152" s="97">
        <f t="shared" si="35"/>
        <v>10.3</v>
      </c>
      <c r="G152" s="97">
        <f t="shared" si="35"/>
        <v>0</v>
      </c>
      <c r="H152" s="101">
        <f t="shared" si="30"/>
        <v>0</v>
      </c>
      <c r="I152" s="101">
        <f t="shared" si="36"/>
        <v>0</v>
      </c>
      <c r="J152" s="101">
        <f t="shared" si="36"/>
        <v>0</v>
      </c>
      <c r="K152" s="101">
        <f t="shared" si="36"/>
        <v>0</v>
      </c>
      <c r="L152" s="102">
        <f t="shared" si="32"/>
        <v>351.1</v>
      </c>
      <c r="M152" s="102">
        <f t="shared" si="37"/>
        <v>351.1</v>
      </c>
      <c r="N152" s="102">
        <f t="shared" si="37"/>
        <v>10.3</v>
      </c>
      <c r="O152" s="102">
        <f t="shared" si="37"/>
        <v>0</v>
      </c>
    </row>
    <row r="153" spans="1:15" x14ac:dyDescent="0.25">
      <c r="A153" s="208"/>
      <c r="B153" s="203" t="s">
        <v>228</v>
      </c>
      <c r="C153" s="393"/>
      <c r="D153" s="375">
        <f t="shared" si="34"/>
        <v>542.70000000000005</v>
      </c>
      <c r="E153" s="97">
        <f>E45+E129+E130</f>
        <v>542.70000000000005</v>
      </c>
      <c r="F153" s="97">
        <f>F45+F129+F130</f>
        <v>95</v>
      </c>
      <c r="G153" s="97">
        <f>G45+G129+G130</f>
        <v>0</v>
      </c>
      <c r="H153" s="101">
        <f t="shared" si="30"/>
        <v>0</v>
      </c>
      <c r="I153" s="101">
        <f>I45+I129+I130</f>
        <v>0</v>
      </c>
      <c r="J153" s="101">
        <f>J45+J129+J130</f>
        <v>0</v>
      </c>
      <c r="K153" s="101">
        <f>K45+K129+K130</f>
        <v>0</v>
      </c>
      <c r="L153" s="102">
        <f t="shared" si="32"/>
        <v>542.70000000000005</v>
      </c>
      <c r="M153" s="102">
        <f>M45+M129+M130</f>
        <v>542.70000000000005</v>
      </c>
      <c r="N153" s="102">
        <f>N45+N129+N130</f>
        <v>95</v>
      </c>
      <c r="O153" s="102">
        <f>O45+O129+O130</f>
        <v>0</v>
      </c>
    </row>
    <row r="154" spans="1:15" ht="39" x14ac:dyDescent="0.25">
      <c r="A154" s="209"/>
      <c r="B154" s="389" t="s">
        <v>221</v>
      </c>
      <c r="C154" s="394"/>
      <c r="D154" s="375">
        <f t="shared" si="34"/>
        <v>195</v>
      </c>
      <c r="E154" s="97">
        <f>E49+E53+E57+E61+E65+E69+E73+E77+E81+E85+E86+E100+E102+E104+E106+E108+E110+E112+E114+E116+E118+E120</f>
        <v>195</v>
      </c>
      <c r="F154" s="97">
        <f>F49+F53+F57+F61+F65+F69+F73+F77+F81+F85+F86+F100+F102+F104+F106+F108+F110+F112+F114+F116+F118+F120</f>
        <v>132.30000000000001</v>
      </c>
      <c r="G154" s="97">
        <f>G49+G53+G57+G61+G65+G69+G73+G77+G81+G85+G86+G100+G102+G104+G106+G108+G110+G112+G114+G116+G118+G120</f>
        <v>0</v>
      </c>
      <c r="H154" s="101">
        <f t="shared" si="30"/>
        <v>0</v>
      </c>
      <c r="I154" s="101">
        <f>I49+I53+I57+I61+I65+I69+I73+I77+I81+I85+I86+I100+I102+I104+I106+I108+I110+I112+I114+I116+I118+I120</f>
        <v>0</v>
      </c>
      <c r="J154" s="101">
        <f>J49+J53+J57+J61+J65+J69+J73+J77+J81+J85+J86+J100+J102+J104+J106+J108+J110+J112+J114+J116+J118+J120</f>
        <v>0.2</v>
      </c>
      <c r="K154" s="101">
        <f>K49+K53+K57+K61+K65+K69+K73+K77+K81+K85+K86+K100+K102+K104+K106+K108+K110+K112+K114+K116+K118+K120</f>
        <v>0</v>
      </c>
      <c r="L154" s="102">
        <f t="shared" si="32"/>
        <v>195</v>
      </c>
      <c r="M154" s="102">
        <f>M49+M53+M57+M61+M65+M69+M73+M77+M81+M85+M86+M100+M102+M104+M106+M108+M110+M112+M114+M116+M118+M120</f>
        <v>195</v>
      </c>
      <c r="N154" s="102">
        <f>N49+N53+N57+N61+N65+N69+N73+N77+N81+N85+N86+N100+N102+N104+N106+N108+N110+N112+N114+N116+N118+N120</f>
        <v>132.5</v>
      </c>
      <c r="O154" s="102">
        <f>O49+O53+O57+O61+O65+O69+O73+O77+O81+O85+O86+O100+O102+O104+O106+O108+O110+O112+O114+O116+O118+O120</f>
        <v>0</v>
      </c>
    </row>
    <row r="155" spans="1:15" x14ac:dyDescent="0.25">
      <c r="A155" s="7"/>
      <c r="B155" s="51"/>
      <c r="C155" s="136"/>
      <c r="D155" s="51"/>
      <c r="E155" s="51"/>
      <c r="F155" s="51"/>
      <c r="G155" s="51"/>
      <c r="H155" s="51"/>
      <c r="I155" s="51"/>
      <c r="J155" s="51"/>
      <c r="K155" s="51"/>
      <c r="L155" s="51"/>
      <c r="M155" s="51"/>
      <c r="N155" s="51"/>
      <c r="O155" s="7"/>
    </row>
    <row r="156" spans="1:15" x14ac:dyDescent="0.25">
      <c r="A156" s="7"/>
      <c r="B156" s="7"/>
      <c r="C156" s="53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</row>
    <row r="157" spans="1:15" x14ac:dyDescent="0.25">
      <c r="A157" s="7"/>
      <c r="B157" s="7"/>
      <c r="C157" s="53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</row>
    <row r="158" spans="1:15" x14ac:dyDescent="0.25">
      <c r="A158" s="7"/>
      <c r="B158" s="7"/>
      <c r="C158" s="53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</row>
    <row r="159" spans="1:15" x14ac:dyDescent="0.25">
      <c r="A159" s="7"/>
      <c r="B159" s="7"/>
      <c r="C159" s="53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</row>
    <row r="160" spans="1:15" x14ac:dyDescent="0.25">
      <c r="A160" s="7"/>
      <c r="B160" s="7"/>
      <c r="C160" s="53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</row>
    <row r="161" spans="1:15" x14ac:dyDescent="0.25">
      <c r="A161" s="7"/>
      <c r="B161" s="7"/>
      <c r="C161" s="53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</row>
    <row r="162" spans="1:15" x14ac:dyDescent="0.25">
      <c r="A162" s="7"/>
      <c r="B162" s="7"/>
      <c r="C162" s="53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</row>
    <row r="163" spans="1:15" x14ac:dyDescent="0.25">
      <c r="A163" s="7"/>
      <c r="B163" s="7"/>
      <c r="C163" s="53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</row>
    <row r="164" spans="1:15" x14ac:dyDescent="0.25">
      <c r="A164" s="7"/>
      <c r="B164" s="7"/>
      <c r="C164" s="53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</row>
    <row r="165" spans="1:15" x14ac:dyDescent="0.25">
      <c r="A165" s="7"/>
      <c r="B165" s="7"/>
      <c r="C165" s="53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</row>
    <row r="166" spans="1:15" x14ac:dyDescent="0.25">
      <c r="A166" s="7"/>
      <c r="B166" s="7"/>
      <c r="C166" s="53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</row>
    <row r="167" spans="1:15" x14ac:dyDescent="0.25">
      <c r="A167" s="7"/>
      <c r="B167" s="7"/>
      <c r="C167" s="53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</row>
    <row r="168" spans="1:15" x14ac:dyDescent="0.25">
      <c r="A168" s="7"/>
      <c r="B168" s="7"/>
      <c r="C168" s="53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</row>
    <row r="169" spans="1:15" x14ac:dyDescent="0.25">
      <c r="A169" s="7"/>
      <c r="B169" s="7"/>
      <c r="C169" s="53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</row>
    <row r="170" spans="1:15" x14ac:dyDescent="0.25">
      <c r="A170" s="7"/>
      <c r="B170" s="7"/>
      <c r="C170" s="53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</row>
    <row r="171" spans="1:15" x14ac:dyDescent="0.25">
      <c r="A171" s="7"/>
      <c r="B171" s="7"/>
      <c r="C171" s="53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</row>
    <row r="172" spans="1:15" x14ac:dyDescent="0.25">
      <c r="A172" s="7"/>
      <c r="B172" s="7"/>
      <c r="C172" s="53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</row>
    <row r="173" spans="1:15" x14ac:dyDescent="0.25">
      <c r="A173" s="7"/>
      <c r="B173" s="7"/>
      <c r="C173" s="53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</row>
    <row r="174" spans="1:15" x14ac:dyDescent="0.25">
      <c r="A174" s="7"/>
      <c r="B174" s="7"/>
      <c r="C174" s="53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</row>
    <row r="175" spans="1:15" x14ac:dyDescent="0.25">
      <c r="A175" s="7"/>
      <c r="B175" s="7"/>
      <c r="C175" s="53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</row>
    <row r="176" spans="1:15" x14ac:dyDescent="0.25">
      <c r="A176" s="7"/>
      <c r="B176" s="7"/>
      <c r="C176" s="53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</row>
    <row r="177" spans="1:15" x14ac:dyDescent="0.25">
      <c r="A177" s="7"/>
      <c r="B177" s="7"/>
      <c r="C177" s="53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</row>
    <row r="178" spans="1:15" x14ac:dyDescent="0.25">
      <c r="A178" s="7"/>
      <c r="B178" s="7"/>
      <c r="C178" s="53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</row>
    <row r="179" spans="1:15" x14ac:dyDescent="0.25">
      <c r="A179" s="7"/>
      <c r="B179" s="7"/>
      <c r="C179" s="53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</row>
    <row r="180" spans="1:15" x14ac:dyDescent="0.25">
      <c r="A180" s="7"/>
      <c r="B180" s="7"/>
      <c r="C180" s="53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</row>
    <row r="181" spans="1:15" x14ac:dyDescent="0.25">
      <c r="A181" s="7"/>
      <c r="B181" s="7"/>
      <c r="C181" s="53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</row>
    <row r="182" spans="1:15" x14ac:dyDescent="0.25">
      <c r="A182" s="7"/>
      <c r="B182" s="7"/>
      <c r="C182" s="53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</row>
    <row r="183" spans="1:15" x14ac:dyDescent="0.25">
      <c r="A183" s="7"/>
      <c r="B183" s="7"/>
      <c r="C183" s="53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</row>
    <row r="184" spans="1:15" x14ac:dyDescent="0.25">
      <c r="A184" s="7"/>
      <c r="B184" s="7"/>
      <c r="C184" s="53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</row>
    <row r="185" spans="1:15" x14ac:dyDescent="0.25">
      <c r="A185" s="7"/>
      <c r="B185" s="7"/>
      <c r="C185" s="53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</row>
    <row r="186" spans="1:15" x14ac:dyDescent="0.25">
      <c r="A186" s="7"/>
      <c r="B186" s="7"/>
      <c r="C186" s="53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</row>
    <row r="187" spans="1:15" x14ac:dyDescent="0.25">
      <c r="A187" s="7"/>
      <c r="B187" s="7"/>
      <c r="C187" s="53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</row>
    <row r="188" spans="1:15" x14ac:dyDescent="0.25">
      <c r="A188" s="7"/>
      <c r="B188" s="7"/>
      <c r="C188" s="53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</row>
    <row r="189" spans="1:15" x14ac:dyDescent="0.25">
      <c r="A189" s="7"/>
      <c r="B189" s="7"/>
      <c r="C189" s="53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</row>
    <row r="190" spans="1:15" x14ac:dyDescent="0.25">
      <c r="A190" s="7"/>
      <c r="B190" s="7"/>
      <c r="C190" s="53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</row>
    <row r="191" spans="1:15" x14ac:dyDescent="0.25">
      <c r="A191" s="7"/>
      <c r="B191" s="7"/>
      <c r="C191" s="53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</row>
    <row r="192" spans="1:15" x14ac:dyDescent="0.25">
      <c r="A192" s="7"/>
      <c r="B192" s="7"/>
      <c r="C192" s="53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</row>
    <row r="193" spans="1:15" x14ac:dyDescent="0.25">
      <c r="A193" s="7"/>
      <c r="B193" s="7"/>
      <c r="C193" s="53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</row>
    <row r="194" spans="1:15" x14ac:dyDescent="0.25">
      <c r="A194" s="7"/>
      <c r="B194" s="7"/>
      <c r="C194" s="53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</row>
    <row r="195" spans="1:15" x14ac:dyDescent="0.25">
      <c r="A195" s="7"/>
      <c r="B195" s="7"/>
      <c r="C195" s="53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</row>
    <row r="196" spans="1:15" x14ac:dyDescent="0.25">
      <c r="A196" s="7"/>
      <c r="B196" s="7"/>
      <c r="C196" s="53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</row>
    <row r="197" spans="1:15" x14ac:dyDescent="0.25">
      <c r="A197" s="7"/>
      <c r="B197" s="7"/>
      <c r="C197" s="53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</row>
    <row r="198" spans="1:15" x14ac:dyDescent="0.25">
      <c r="A198" s="7"/>
      <c r="B198" s="7"/>
      <c r="C198" s="53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</row>
    <row r="199" spans="1:15" x14ac:dyDescent="0.25">
      <c r="A199" s="7"/>
      <c r="B199" s="7"/>
      <c r="C199" s="53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</row>
    <row r="200" spans="1:15" x14ac:dyDescent="0.25">
      <c r="A200" s="7"/>
      <c r="B200" s="7"/>
      <c r="C200" s="53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</row>
    <row r="201" spans="1:15" x14ac:dyDescent="0.25">
      <c r="A201" s="7"/>
      <c r="B201" s="7"/>
      <c r="C201" s="53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</row>
    <row r="202" spans="1:15" x14ac:dyDescent="0.25">
      <c r="A202" s="7"/>
      <c r="B202" s="7"/>
      <c r="C202" s="53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</row>
    <row r="203" spans="1:15" x14ac:dyDescent="0.25">
      <c r="A203" s="7"/>
      <c r="B203" s="7"/>
      <c r="C203" s="53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</row>
    <row r="204" spans="1:15" x14ac:dyDescent="0.25">
      <c r="A204" s="7"/>
      <c r="B204" s="7"/>
      <c r="C204" s="53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</row>
    <row r="205" spans="1:15" x14ac:dyDescent="0.25">
      <c r="A205" s="7"/>
      <c r="B205" s="7"/>
      <c r="C205" s="53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</row>
    <row r="206" spans="1:15" x14ac:dyDescent="0.25">
      <c r="A206" s="7"/>
      <c r="B206" s="7"/>
      <c r="C206" s="53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</row>
    <row r="207" spans="1:15" x14ac:dyDescent="0.25">
      <c r="A207" s="7"/>
      <c r="B207" s="7"/>
      <c r="C207" s="53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</row>
    <row r="208" spans="1:15" x14ac:dyDescent="0.25">
      <c r="A208" s="7"/>
      <c r="B208" s="7"/>
      <c r="C208" s="53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</row>
    <row r="209" spans="1:15" x14ac:dyDescent="0.25">
      <c r="A209" s="7"/>
      <c r="B209" s="7"/>
      <c r="C209" s="53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</row>
    <row r="210" spans="1:15" x14ac:dyDescent="0.25">
      <c r="A210" s="7"/>
      <c r="B210" s="7"/>
      <c r="C210" s="53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</row>
    <row r="211" spans="1:15" x14ac:dyDescent="0.25">
      <c r="A211" s="7"/>
      <c r="B211" s="7"/>
      <c r="C211" s="53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</row>
    <row r="212" spans="1:15" x14ac:dyDescent="0.25">
      <c r="A212" s="7"/>
      <c r="B212" s="7"/>
      <c r="C212" s="53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</row>
    <row r="213" spans="1:15" x14ac:dyDescent="0.25">
      <c r="A213" s="7"/>
      <c r="B213" s="7"/>
      <c r="C213" s="53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</row>
    <row r="214" spans="1:15" x14ac:dyDescent="0.25">
      <c r="A214" s="7"/>
      <c r="B214" s="7"/>
      <c r="C214" s="53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</row>
    <row r="215" spans="1:15" x14ac:dyDescent="0.25">
      <c r="A215" s="7"/>
      <c r="B215" s="7"/>
      <c r="C215" s="53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</row>
    <row r="216" spans="1:15" x14ac:dyDescent="0.25">
      <c r="A216" s="7"/>
      <c r="B216" s="7"/>
      <c r="C216" s="53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</row>
    <row r="217" spans="1:15" x14ac:dyDescent="0.25">
      <c r="A217" s="7"/>
      <c r="B217" s="7"/>
      <c r="C217" s="53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</row>
    <row r="218" spans="1:15" x14ac:dyDescent="0.25">
      <c r="A218" s="7"/>
      <c r="B218" s="7"/>
      <c r="C218" s="53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</row>
    <row r="219" spans="1:15" x14ac:dyDescent="0.25">
      <c r="A219" s="7"/>
      <c r="B219" s="7"/>
      <c r="C219" s="53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</row>
    <row r="220" spans="1:15" x14ac:dyDescent="0.25">
      <c r="A220" s="7"/>
      <c r="B220" s="7"/>
      <c r="C220" s="53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</row>
    <row r="221" spans="1:15" x14ac:dyDescent="0.25">
      <c r="A221" s="7"/>
      <c r="B221" s="7"/>
      <c r="C221" s="53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</row>
    <row r="222" spans="1:15" x14ac:dyDescent="0.25">
      <c r="A222" s="7"/>
      <c r="B222" s="7"/>
      <c r="C222" s="53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</row>
    <row r="223" spans="1:15" x14ac:dyDescent="0.25">
      <c r="A223" s="7"/>
      <c r="B223" s="7"/>
      <c r="C223" s="53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</row>
    <row r="224" spans="1:15" x14ac:dyDescent="0.25">
      <c r="A224" s="7"/>
      <c r="B224" s="7"/>
      <c r="C224" s="53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</row>
    <row r="225" spans="1:15" x14ac:dyDescent="0.25">
      <c r="A225" s="7"/>
      <c r="B225" s="7"/>
      <c r="C225" s="53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</row>
    <row r="226" spans="1:15" x14ac:dyDescent="0.25">
      <c r="A226" s="7"/>
      <c r="B226" s="7"/>
      <c r="C226" s="53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</row>
    <row r="227" spans="1:15" x14ac:dyDescent="0.25">
      <c r="A227" s="7"/>
      <c r="B227" s="7"/>
      <c r="C227" s="53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</row>
    <row r="228" spans="1:15" x14ac:dyDescent="0.25">
      <c r="A228" s="7"/>
      <c r="B228" s="7"/>
      <c r="C228" s="53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</row>
    <row r="229" spans="1:15" x14ac:dyDescent="0.25">
      <c r="A229" s="7"/>
      <c r="B229" s="7"/>
      <c r="C229" s="53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</row>
    <row r="230" spans="1:15" x14ac:dyDescent="0.25">
      <c r="A230" s="7"/>
      <c r="B230" s="7"/>
      <c r="C230" s="53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</row>
    <row r="231" spans="1:15" x14ac:dyDescent="0.25">
      <c r="A231" s="7"/>
      <c r="B231" s="7"/>
      <c r="C231" s="53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</row>
    <row r="232" spans="1:15" x14ac:dyDescent="0.25">
      <c r="A232" s="7"/>
      <c r="B232" s="7"/>
      <c r="C232" s="53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</row>
    <row r="233" spans="1:15" x14ac:dyDescent="0.25">
      <c r="A233" s="7"/>
      <c r="B233" s="7"/>
      <c r="C233" s="53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</row>
    <row r="234" spans="1:15" x14ac:dyDescent="0.25">
      <c r="A234" s="7"/>
      <c r="B234" s="7"/>
      <c r="C234" s="53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</row>
    <row r="235" spans="1:15" x14ac:dyDescent="0.25">
      <c r="A235" s="7"/>
      <c r="B235" s="7"/>
      <c r="C235" s="53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</row>
    <row r="236" spans="1:15" x14ac:dyDescent="0.25">
      <c r="A236" s="7"/>
      <c r="B236" s="7"/>
      <c r="C236" s="53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</row>
    <row r="237" spans="1:15" x14ac:dyDescent="0.25">
      <c r="A237" s="7"/>
      <c r="B237" s="7"/>
      <c r="C237" s="53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</row>
    <row r="238" spans="1:15" x14ac:dyDescent="0.25">
      <c r="A238" s="7"/>
      <c r="B238" s="7"/>
      <c r="C238" s="53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</row>
    <row r="239" spans="1:15" x14ac:dyDescent="0.25">
      <c r="A239" s="7"/>
      <c r="B239" s="7"/>
      <c r="C239" s="53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</row>
    <row r="240" spans="1:15" x14ac:dyDescent="0.25">
      <c r="A240" s="7"/>
      <c r="B240" s="7"/>
      <c r="C240" s="53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</row>
    <row r="241" spans="1:15" x14ac:dyDescent="0.25">
      <c r="A241" s="7"/>
      <c r="B241" s="7"/>
      <c r="C241" s="53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</row>
    <row r="242" spans="1:15" x14ac:dyDescent="0.25">
      <c r="A242" s="7"/>
      <c r="B242" s="7"/>
      <c r="C242" s="53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</row>
    <row r="243" spans="1:15" x14ac:dyDescent="0.25">
      <c r="A243" s="7"/>
      <c r="B243" s="7"/>
      <c r="C243" s="53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</row>
    <row r="244" spans="1:15" x14ac:dyDescent="0.25">
      <c r="A244" s="7"/>
      <c r="B244" s="7"/>
      <c r="C244" s="53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</row>
    <row r="245" spans="1:15" x14ac:dyDescent="0.25">
      <c r="A245" s="7"/>
      <c r="B245" s="7"/>
      <c r="C245" s="53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</row>
    <row r="246" spans="1:15" x14ac:dyDescent="0.25">
      <c r="A246" s="7"/>
      <c r="B246" s="7"/>
      <c r="C246" s="53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</row>
    <row r="247" spans="1:15" x14ac:dyDescent="0.25">
      <c r="A247" s="7"/>
      <c r="B247" s="7"/>
      <c r="C247" s="53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</row>
    <row r="248" spans="1:15" x14ac:dyDescent="0.25">
      <c r="A248" s="7"/>
      <c r="B248" s="7"/>
      <c r="C248" s="53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</row>
    <row r="249" spans="1:15" x14ac:dyDescent="0.25">
      <c r="A249" s="7"/>
      <c r="B249" s="7"/>
      <c r="C249" s="53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</row>
    <row r="250" spans="1:15" x14ac:dyDescent="0.25">
      <c r="C250" s="54"/>
    </row>
    <row r="251" spans="1:15" x14ac:dyDescent="0.25">
      <c r="C251" s="54"/>
    </row>
    <row r="252" spans="1:15" x14ac:dyDescent="0.25">
      <c r="C252" s="54"/>
    </row>
    <row r="253" spans="1:15" x14ac:dyDescent="0.25">
      <c r="C253" s="54"/>
    </row>
    <row r="254" spans="1:15" x14ac:dyDescent="0.25">
      <c r="C254" s="54"/>
    </row>
    <row r="255" spans="1:15" x14ac:dyDescent="0.25">
      <c r="C255" s="54"/>
    </row>
    <row r="256" spans="1:15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  <row r="494" spans="3:3" x14ac:dyDescent="0.25">
      <c r="C494" s="54"/>
    </row>
    <row r="495" spans="3:3" x14ac:dyDescent="0.25">
      <c r="C495" s="54"/>
    </row>
    <row r="496" spans="3:3" x14ac:dyDescent="0.25">
      <c r="C496" s="54"/>
    </row>
    <row r="497" spans="3:3" x14ac:dyDescent="0.25">
      <c r="C497" s="54"/>
    </row>
    <row r="498" spans="3:3" x14ac:dyDescent="0.25">
      <c r="C498" s="54"/>
    </row>
    <row r="499" spans="3:3" x14ac:dyDescent="0.25">
      <c r="C499" s="54"/>
    </row>
    <row r="500" spans="3:3" x14ac:dyDescent="0.25">
      <c r="C500" s="54"/>
    </row>
    <row r="501" spans="3:3" x14ac:dyDescent="0.25">
      <c r="C501" s="54"/>
    </row>
    <row r="502" spans="3:3" x14ac:dyDescent="0.25">
      <c r="C502" s="54"/>
    </row>
    <row r="503" spans="3:3" x14ac:dyDescent="0.25">
      <c r="C503" s="54"/>
    </row>
    <row r="504" spans="3:3" x14ac:dyDescent="0.25">
      <c r="C504" s="54"/>
    </row>
    <row r="505" spans="3:3" x14ac:dyDescent="0.25">
      <c r="C505" s="54"/>
    </row>
    <row r="506" spans="3:3" x14ac:dyDescent="0.25">
      <c r="C506" s="54"/>
    </row>
    <row r="507" spans="3:3" x14ac:dyDescent="0.25">
      <c r="C507" s="54"/>
    </row>
    <row r="508" spans="3:3" x14ac:dyDescent="0.25">
      <c r="C508" s="54"/>
    </row>
    <row r="509" spans="3:3" x14ac:dyDescent="0.25">
      <c r="C509" s="54"/>
    </row>
    <row r="510" spans="3:3" x14ac:dyDescent="0.25">
      <c r="C510" s="54"/>
    </row>
    <row r="511" spans="3:3" x14ac:dyDescent="0.25">
      <c r="C511" s="54"/>
    </row>
    <row r="512" spans="3:3" x14ac:dyDescent="0.25">
      <c r="C512" s="54"/>
    </row>
    <row r="513" spans="3:3" x14ac:dyDescent="0.25">
      <c r="C513" s="54"/>
    </row>
    <row r="514" spans="3:3" x14ac:dyDescent="0.25">
      <c r="C514" s="54"/>
    </row>
    <row r="515" spans="3:3" x14ac:dyDescent="0.25">
      <c r="C515" s="54"/>
    </row>
    <row r="516" spans="3:3" x14ac:dyDescent="0.25">
      <c r="C516" s="54"/>
    </row>
    <row r="517" spans="3:3" x14ac:dyDescent="0.25">
      <c r="C517" s="54"/>
    </row>
    <row r="518" spans="3:3" x14ac:dyDescent="0.25">
      <c r="C518" s="54"/>
    </row>
    <row r="519" spans="3:3" x14ac:dyDescent="0.25">
      <c r="C519" s="54"/>
    </row>
    <row r="520" spans="3:3" x14ac:dyDescent="0.25">
      <c r="C520" s="54"/>
    </row>
    <row r="521" spans="3:3" x14ac:dyDescent="0.25">
      <c r="C521" s="54"/>
    </row>
    <row r="522" spans="3:3" x14ac:dyDescent="0.25">
      <c r="C522" s="54"/>
    </row>
    <row r="523" spans="3:3" x14ac:dyDescent="0.25">
      <c r="C523" s="54"/>
    </row>
    <row r="524" spans="3:3" x14ac:dyDescent="0.25">
      <c r="C524" s="54"/>
    </row>
    <row r="525" spans="3:3" x14ac:dyDescent="0.25">
      <c r="C525" s="54"/>
    </row>
    <row r="526" spans="3:3" x14ac:dyDescent="0.25">
      <c r="C526" s="54"/>
    </row>
    <row r="527" spans="3:3" x14ac:dyDescent="0.25">
      <c r="C527" s="54"/>
    </row>
    <row r="528" spans="3:3" x14ac:dyDescent="0.25">
      <c r="C528" s="54"/>
    </row>
    <row r="529" spans="3:3" x14ac:dyDescent="0.25">
      <c r="C529" s="54"/>
    </row>
    <row r="530" spans="3:3" x14ac:dyDescent="0.25">
      <c r="C530" s="54"/>
    </row>
    <row r="531" spans="3:3" x14ac:dyDescent="0.25">
      <c r="C531" s="54"/>
    </row>
    <row r="532" spans="3:3" x14ac:dyDescent="0.25">
      <c r="C532" s="54"/>
    </row>
    <row r="533" spans="3:3" x14ac:dyDescent="0.25">
      <c r="C533" s="54"/>
    </row>
    <row r="534" spans="3:3" x14ac:dyDescent="0.25">
      <c r="C534" s="54"/>
    </row>
    <row r="535" spans="3:3" x14ac:dyDescent="0.25">
      <c r="C535" s="54"/>
    </row>
    <row r="536" spans="3:3" x14ac:dyDescent="0.25">
      <c r="C536" s="54"/>
    </row>
    <row r="537" spans="3:3" x14ac:dyDescent="0.25">
      <c r="C537" s="54"/>
    </row>
    <row r="538" spans="3:3" x14ac:dyDescent="0.25">
      <c r="C538" s="54"/>
    </row>
    <row r="539" spans="3:3" x14ac:dyDescent="0.25">
      <c r="C539" s="54"/>
    </row>
    <row r="540" spans="3:3" x14ac:dyDescent="0.25">
      <c r="C540" s="54"/>
    </row>
    <row r="541" spans="3:3" x14ac:dyDescent="0.25">
      <c r="C541" s="54"/>
    </row>
    <row r="542" spans="3:3" x14ac:dyDescent="0.25">
      <c r="C542" s="54"/>
    </row>
    <row r="543" spans="3:3" x14ac:dyDescent="0.25">
      <c r="C543" s="54"/>
    </row>
    <row r="544" spans="3:3" x14ac:dyDescent="0.25">
      <c r="C544" s="54"/>
    </row>
    <row r="545" spans="3:3" x14ac:dyDescent="0.25">
      <c r="C545" s="54"/>
    </row>
    <row r="546" spans="3:3" x14ac:dyDescent="0.25">
      <c r="C546" s="54"/>
    </row>
    <row r="547" spans="3:3" x14ac:dyDescent="0.25">
      <c r="C547" s="54"/>
    </row>
    <row r="548" spans="3:3" x14ac:dyDescent="0.25">
      <c r="C548" s="54"/>
    </row>
    <row r="549" spans="3:3" x14ac:dyDescent="0.25">
      <c r="C549" s="54"/>
    </row>
    <row r="550" spans="3:3" x14ac:dyDescent="0.25">
      <c r="C550" s="54"/>
    </row>
    <row r="551" spans="3:3" x14ac:dyDescent="0.25">
      <c r="C551" s="54"/>
    </row>
    <row r="552" spans="3:3" x14ac:dyDescent="0.25">
      <c r="C552" s="54"/>
    </row>
    <row r="553" spans="3:3" x14ac:dyDescent="0.25">
      <c r="C553" s="54"/>
    </row>
    <row r="554" spans="3:3" x14ac:dyDescent="0.25">
      <c r="C554" s="54"/>
    </row>
    <row r="555" spans="3:3" x14ac:dyDescent="0.25">
      <c r="C555" s="54"/>
    </row>
    <row r="556" spans="3:3" x14ac:dyDescent="0.25">
      <c r="C556" s="54"/>
    </row>
    <row r="557" spans="3:3" x14ac:dyDescent="0.25">
      <c r="C557" s="54"/>
    </row>
    <row r="558" spans="3:3" x14ac:dyDescent="0.25">
      <c r="C558" s="54"/>
    </row>
    <row r="559" spans="3:3" x14ac:dyDescent="0.25">
      <c r="C559" s="54"/>
    </row>
    <row r="560" spans="3:3" x14ac:dyDescent="0.25">
      <c r="C560" s="54"/>
    </row>
    <row r="561" spans="3:3" x14ac:dyDescent="0.25">
      <c r="C561" s="54"/>
    </row>
    <row r="562" spans="3:3" x14ac:dyDescent="0.25">
      <c r="C562" s="54"/>
    </row>
    <row r="563" spans="3:3" x14ac:dyDescent="0.25">
      <c r="C563" s="54"/>
    </row>
    <row r="564" spans="3:3" x14ac:dyDescent="0.25">
      <c r="C564" s="54"/>
    </row>
    <row r="565" spans="3:3" x14ac:dyDescent="0.25">
      <c r="C565" s="54"/>
    </row>
    <row r="566" spans="3:3" x14ac:dyDescent="0.25">
      <c r="C566" s="54"/>
    </row>
    <row r="567" spans="3:3" x14ac:dyDescent="0.25">
      <c r="C567" s="54"/>
    </row>
    <row r="568" spans="3:3" x14ac:dyDescent="0.25">
      <c r="C568" s="54"/>
    </row>
    <row r="569" spans="3:3" x14ac:dyDescent="0.25">
      <c r="C569" s="54"/>
    </row>
    <row r="570" spans="3:3" x14ac:dyDescent="0.25">
      <c r="C570" s="54"/>
    </row>
    <row r="571" spans="3:3" x14ac:dyDescent="0.25">
      <c r="C571" s="54"/>
    </row>
    <row r="572" spans="3:3" x14ac:dyDescent="0.25">
      <c r="C572" s="54"/>
    </row>
    <row r="573" spans="3:3" x14ac:dyDescent="0.25">
      <c r="C573" s="54"/>
    </row>
    <row r="574" spans="3:3" x14ac:dyDescent="0.25">
      <c r="C574" s="54"/>
    </row>
    <row r="575" spans="3:3" x14ac:dyDescent="0.25">
      <c r="C575" s="54"/>
    </row>
    <row r="576" spans="3:3" x14ac:dyDescent="0.25">
      <c r="C576" s="54"/>
    </row>
    <row r="577" spans="3:3" x14ac:dyDescent="0.25">
      <c r="C577" s="54"/>
    </row>
    <row r="578" spans="3:3" x14ac:dyDescent="0.25">
      <c r="C578" s="54"/>
    </row>
  </sheetData>
  <mergeCells count="58">
    <mergeCell ref="A92:A95"/>
    <mergeCell ref="E24:G24"/>
    <mergeCell ref="E25:F25"/>
    <mergeCell ref="G25:G26"/>
    <mergeCell ref="C86:C87"/>
    <mergeCell ref="B27:O27"/>
    <mergeCell ref="I25:J25"/>
    <mergeCell ref="D24:D26"/>
    <mergeCell ref="B91:O91"/>
    <mergeCell ref="C88:C89"/>
    <mergeCell ref="C24:C26"/>
    <mergeCell ref="K25:K26"/>
    <mergeCell ref="B97:O97"/>
    <mergeCell ref="B7:O7"/>
    <mergeCell ref="B8:O8"/>
    <mergeCell ref="B5:O5"/>
    <mergeCell ref="B6:O6"/>
    <mergeCell ref="B11:O11"/>
    <mergeCell ref="B12:O12"/>
    <mergeCell ref="B13:O13"/>
    <mergeCell ref="B14:O14"/>
    <mergeCell ref="B15:O15"/>
    <mergeCell ref="B16:O16"/>
    <mergeCell ref="B18:O18"/>
    <mergeCell ref="B19:O19"/>
    <mergeCell ref="B20:O20"/>
    <mergeCell ref="B1:O1"/>
    <mergeCell ref="B2:O2"/>
    <mergeCell ref="B3:O3"/>
    <mergeCell ref="B4:O4"/>
    <mergeCell ref="I24:K24"/>
    <mergeCell ref="A22:O22"/>
    <mergeCell ref="L24:L26"/>
    <mergeCell ref="M24:O24"/>
    <mergeCell ref="M25:N25"/>
    <mergeCell ref="O25:O26"/>
    <mergeCell ref="A24:A26"/>
    <mergeCell ref="B24:B26"/>
    <mergeCell ref="H24:H26"/>
    <mergeCell ref="B9:O9"/>
    <mergeCell ref="B10:O10"/>
    <mergeCell ref="B17:O17"/>
    <mergeCell ref="C98:C99"/>
    <mergeCell ref="C100:C101"/>
    <mergeCell ref="A130:A131"/>
    <mergeCell ref="A124:A129"/>
    <mergeCell ref="C130:C131"/>
    <mergeCell ref="C104:C105"/>
    <mergeCell ref="C106:C107"/>
    <mergeCell ref="C114:C115"/>
    <mergeCell ref="C118:C119"/>
    <mergeCell ref="B123:O123"/>
    <mergeCell ref="C116:C117"/>
    <mergeCell ref="C108:C109"/>
    <mergeCell ref="C112:C113"/>
    <mergeCell ref="C110:C111"/>
    <mergeCell ref="C120:C121"/>
    <mergeCell ref="C102:C103"/>
  </mergeCells>
  <phoneticPr fontId="2" type="noConversion"/>
  <pageMargins left="1.1811023622047245" right="0.39370078740157483" top="0.78740157480314965" bottom="0.70866141732283472" header="0" footer="0"/>
  <pageSetup paperSize="9" scale="50" fitToHeight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502"/>
  <sheetViews>
    <sheetView showZeros="0" workbookViewId="0">
      <selection activeCell="AA15" sqref="AA15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4" customWidth="1"/>
    <col min="4" max="11" width="10" style="2" hidden="1" customWidth="1"/>
    <col min="12" max="15" width="9.42578125" style="2" customWidth="1"/>
    <col min="16" max="16" width="9.140625" style="2" hidden="1" customWidth="1"/>
    <col min="17" max="17" width="10.140625" style="2" hidden="1" customWidth="1"/>
    <col min="18" max="16384" width="9.140625" style="2"/>
  </cols>
  <sheetData>
    <row r="1" spans="1:15" x14ac:dyDescent="0.25">
      <c r="B1" s="550" t="s">
        <v>350</v>
      </c>
      <c r="C1" s="550"/>
      <c r="D1" s="550"/>
      <c r="E1" s="550"/>
      <c r="F1" s="550"/>
      <c r="G1" s="550"/>
      <c r="H1" s="550"/>
      <c r="I1" s="550"/>
      <c r="J1" s="550"/>
      <c r="K1" s="550"/>
      <c r="L1" s="550"/>
      <c r="M1" s="550"/>
      <c r="N1" s="550"/>
      <c r="O1" s="550"/>
    </row>
    <row r="2" spans="1:15" x14ac:dyDescent="0.25">
      <c r="B2" s="550" t="s">
        <v>436</v>
      </c>
      <c r="C2" s="550"/>
      <c r="D2" s="550"/>
      <c r="E2" s="550"/>
      <c r="F2" s="550"/>
      <c r="G2" s="550"/>
      <c r="H2" s="550"/>
      <c r="I2" s="550"/>
      <c r="J2" s="550"/>
      <c r="K2" s="550"/>
      <c r="L2" s="550"/>
      <c r="M2" s="550"/>
      <c r="N2" s="550"/>
      <c r="O2" s="550"/>
    </row>
    <row r="3" spans="1:15" x14ac:dyDescent="0.25">
      <c r="B3" s="550" t="s">
        <v>455</v>
      </c>
      <c r="C3" s="550"/>
      <c r="D3" s="550"/>
      <c r="E3" s="550"/>
      <c r="F3" s="550"/>
      <c r="G3" s="550"/>
      <c r="H3" s="550"/>
      <c r="I3" s="550"/>
      <c r="J3" s="550"/>
      <c r="K3" s="550"/>
      <c r="L3" s="550"/>
      <c r="M3" s="550"/>
      <c r="N3" s="550"/>
      <c r="O3" s="550"/>
    </row>
    <row r="4" spans="1:15" x14ac:dyDescent="0.25">
      <c r="B4" s="550" t="s">
        <v>363</v>
      </c>
      <c r="C4" s="550"/>
      <c r="D4" s="550"/>
      <c r="E4" s="550"/>
      <c r="F4" s="550"/>
      <c r="G4" s="550"/>
      <c r="H4" s="550"/>
      <c r="I4" s="550"/>
      <c r="J4" s="550"/>
      <c r="K4" s="550"/>
      <c r="L4" s="550"/>
      <c r="M4" s="550"/>
      <c r="N4" s="550"/>
      <c r="O4" s="550"/>
    </row>
    <row r="5" spans="1:15" x14ac:dyDescent="0.25">
      <c r="B5" s="490" t="s">
        <v>463</v>
      </c>
      <c r="C5" s="490"/>
      <c r="D5" s="490"/>
      <c r="E5" s="490"/>
      <c r="F5" s="490"/>
      <c r="G5" s="490"/>
      <c r="H5" s="490"/>
      <c r="I5" s="490"/>
      <c r="J5" s="490"/>
      <c r="K5" s="490"/>
      <c r="L5" s="490"/>
      <c r="M5" s="490"/>
      <c r="N5" s="490"/>
      <c r="O5" s="490"/>
    </row>
    <row r="6" spans="1:15" x14ac:dyDescent="0.25">
      <c r="B6" s="490" t="s">
        <v>521</v>
      </c>
      <c r="C6" s="490"/>
      <c r="D6" s="490"/>
      <c r="E6" s="490"/>
      <c r="F6" s="490"/>
      <c r="G6" s="490"/>
      <c r="H6" s="490"/>
      <c r="I6" s="490"/>
      <c r="J6" s="490"/>
      <c r="K6" s="490"/>
      <c r="L6" s="490"/>
      <c r="M6" s="490"/>
      <c r="N6" s="490"/>
      <c r="O6" s="490"/>
    </row>
    <row r="7" spans="1:15" x14ac:dyDescent="0.25">
      <c r="B7" s="490" t="s">
        <v>508</v>
      </c>
      <c r="C7" s="490"/>
      <c r="D7" s="490"/>
      <c r="E7" s="490"/>
      <c r="F7" s="490"/>
      <c r="G7" s="490"/>
      <c r="H7" s="490"/>
      <c r="I7" s="490"/>
      <c r="J7" s="490"/>
      <c r="K7" s="490"/>
      <c r="L7" s="490"/>
      <c r="M7" s="490"/>
      <c r="N7" s="490"/>
      <c r="O7" s="490"/>
    </row>
    <row r="8" spans="1:15" x14ac:dyDescent="0.25">
      <c r="B8" s="490" t="s">
        <v>518</v>
      </c>
      <c r="C8" s="490"/>
      <c r="D8" s="490"/>
      <c r="E8" s="490"/>
      <c r="F8" s="490"/>
      <c r="G8" s="490"/>
      <c r="H8" s="490"/>
      <c r="I8" s="490"/>
      <c r="J8" s="490"/>
      <c r="K8" s="490"/>
      <c r="L8" s="490"/>
      <c r="M8" s="490"/>
      <c r="N8" s="490"/>
      <c r="O8" s="490"/>
    </row>
    <row r="9" spans="1:15" x14ac:dyDescent="0.25">
      <c r="B9" s="490" t="s">
        <v>550</v>
      </c>
      <c r="C9" s="490"/>
      <c r="D9" s="490"/>
      <c r="E9" s="490"/>
      <c r="F9" s="490"/>
      <c r="G9" s="490"/>
      <c r="H9" s="490"/>
      <c r="I9" s="490"/>
      <c r="J9" s="490"/>
      <c r="K9" s="490"/>
      <c r="L9" s="490"/>
      <c r="M9" s="490"/>
      <c r="N9" s="490"/>
      <c r="O9" s="490"/>
    </row>
    <row r="10" spans="1:15" x14ac:dyDescent="0.25">
      <c r="B10" s="490" t="s">
        <v>574</v>
      </c>
      <c r="C10" s="490"/>
      <c r="D10" s="490"/>
      <c r="E10" s="490"/>
      <c r="F10" s="490"/>
      <c r="G10" s="490"/>
      <c r="H10" s="490"/>
      <c r="I10" s="490"/>
      <c r="J10" s="490"/>
      <c r="K10" s="490"/>
      <c r="L10" s="490"/>
      <c r="M10" s="490"/>
      <c r="N10" s="490"/>
      <c r="O10" s="490"/>
    </row>
    <row r="11" spans="1:15" x14ac:dyDescent="0.25">
      <c r="B11" s="490" t="s">
        <v>567</v>
      </c>
      <c r="C11" s="490"/>
      <c r="D11" s="490"/>
      <c r="E11" s="490"/>
      <c r="F11" s="490"/>
      <c r="G11" s="490"/>
      <c r="H11" s="490"/>
      <c r="I11" s="490"/>
      <c r="J11" s="490"/>
      <c r="K11" s="490"/>
      <c r="L11" s="490"/>
      <c r="M11" s="490"/>
      <c r="N11" s="490"/>
      <c r="O11" s="490"/>
    </row>
    <row r="12" spans="1:15" x14ac:dyDescent="0.25">
      <c r="B12" s="490" t="s">
        <v>581</v>
      </c>
      <c r="C12" s="490"/>
      <c r="D12" s="490"/>
      <c r="E12" s="490"/>
      <c r="F12" s="490"/>
      <c r="G12" s="490"/>
      <c r="H12" s="490"/>
      <c r="I12" s="490"/>
      <c r="J12" s="490"/>
      <c r="K12" s="490"/>
      <c r="L12" s="490"/>
      <c r="M12" s="490"/>
      <c r="N12" s="490"/>
      <c r="O12" s="490"/>
    </row>
    <row r="13" spans="1:15" x14ac:dyDescent="0.25">
      <c r="A13" s="7"/>
      <c r="B13" s="7"/>
      <c r="C13" s="152"/>
      <c r="D13" s="7"/>
      <c r="E13" s="152"/>
      <c r="F13" s="152"/>
      <c r="G13" s="152"/>
      <c r="H13" s="152"/>
      <c r="I13" s="152"/>
      <c r="J13" s="152"/>
      <c r="K13" s="152"/>
      <c r="L13" s="152"/>
      <c r="M13" s="152"/>
      <c r="N13" s="152"/>
      <c r="O13" s="7"/>
    </row>
    <row r="14" spans="1:15" ht="32.25" customHeight="1" x14ac:dyDescent="0.25">
      <c r="A14" s="558" t="s">
        <v>557</v>
      </c>
      <c r="B14" s="558"/>
      <c r="C14" s="558"/>
      <c r="D14" s="558"/>
      <c r="E14" s="558"/>
      <c r="F14" s="558"/>
      <c r="G14" s="558"/>
      <c r="H14" s="558"/>
      <c r="I14" s="558"/>
      <c r="J14" s="558"/>
      <c r="K14" s="558"/>
      <c r="L14" s="558"/>
      <c r="M14" s="558"/>
      <c r="N14" s="558"/>
      <c r="O14" s="558"/>
    </row>
    <row r="15" spans="1:15" x14ac:dyDescent="0.25">
      <c r="A15" s="59"/>
      <c r="B15" s="59"/>
      <c r="C15" s="59"/>
      <c r="D15" s="96"/>
      <c r="E15" s="96"/>
      <c r="F15" s="96"/>
      <c r="G15" s="96"/>
      <c r="H15" s="96"/>
      <c r="I15" s="96"/>
      <c r="J15" s="96"/>
      <c r="K15" s="96"/>
      <c r="L15" s="96"/>
      <c r="M15" s="96"/>
      <c r="N15" s="96"/>
      <c r="O15" s="5" t="s">
        <v>446</v>
      </c>
    </row>
    <row r="16" spans="1:15" ht="15" customHeight="1" x14ac:dyDescent="0.25">
      <c r="A16" s="516" t="s">
        <v>5</v>
      </c>
      <c r="B16" s="519" t="s">
        <v>347</v>
      </c>
      <c r="C16" s="519" t="s">
        <v>54</v>
      </c>
      <c r="D16" s="495" t="s">
        <v>358</v>
      </c>
      <c r="E16" s="499" t="s">
        <v>196</v>
      </c>
      <c r="F16" s="499"/>
      <c r="G16" s="500"/>
      <c r="H16" s="522" t="s">
        <v>360</v>
      </c>
      <c r="I16" s="525" t="s">
        <v>196</v>
      </c>
      <c r="J16" s="526"/>
      <c r="K16" s="527"/>
      <c r="L16" s="559" t="s">
        <v>0</v>
      </c>
      <c r="M16" s="503" t="s">
        <v>196</v>
      </c>
      <c r="N16" s="504"/>
      <c r="O16" s="505"/>
    </row>
    <row r="17" spans="1:17" x14ac:dyDescent="0.25">
      <c r="A17" s="517"/>
      <c r="B17" s="520"/>
      <c r="C17" s="520"/>
      <c r="D17" s="496"/>
      <c r="E17" s="500" t="s">
        <v>1</v>
      </c>
      <c r="F17" s="529"/>
      <c r="G17" s="501" t="s">
        <v>2</v>
      </c>
      <c r="H17" s="523"/>
      <c r="I17" s="528" t="s">
        <v>1</v>
      </c>
      <c r="J17" s="528"/>
      <c r="K17" s="515" t="s">
        <v>2</v>
      </c>
      <c r="L17" s="560"/>
      <c r="M17" s="494" t="s">
        <v>1</v>
      </c>
      <c r="N17" s="494"/>
      <c r="O17" s="506" t="s">
        <v>2</v>
      </c>
    </row>
    <row r="18" spans="1:17" ht="28.5" customHeight="1" x14ac:dyDescent="0.25">
      <c r="A18" s="518"/>
      <c r="B18" s="521"/>
      <c r="C18" s="521"/>
      <c r="D18" s="497"/>
      <c r="E18" s="141" t="s">
        <v>3</v>
      </c>
      <c r="F18" s="142" t="s">
        <v>4</v>
      </c>
      <c r="G18" s="501"/>
      <c r="H18" s="524"/>
      <c r="I18" s="144" t="s">
        <v>3</v>
      </c>
      <c r="J18" s="139" t="s">
        <v>4</v>
      </c>
      <c r="K18" s="515"/>
      <c r="L18" s="561"/>
      <c r="M18" s="140" t="s">
        <v>3</v>
      </c>
      <c r="N18" s="138" t="s">
        <v>4</v>
      </c>
      <c r="O18" s="506"/>
    </row>
    <row r="19" spans="1:17" ht="15.95" customHeight="1" x14ac:dyDescent="0.25">
      <c r="A19" s="20" t="s">
        <v>72</v>
      </c>
      <c r="B19" s="491" t="s">
        <v>172</v>
      </c>
      <c r="C19" s="492"/>
      <c r="D19" s="492"/>
      <c r="E19" s="492"/>
      <c r="F19" s="492"/>
      <c r="G19" s="492"/>
      <c r="H19" s="492"/>
      <c r="I19" s="492"/>
      <c r="J19" s="492"/>
      <c r="K19" s="492"/>
      <c r="L19" s="492"/>
      <c r="M19" s="492"/>
      <c r="N19" s="492"/>
      <c r="O19" s="493"/>
    </row>
    <row r="20" spans="1:17" ht="15" customHeight="1" x14ac:dyDescent="0.25">
      <c r="A20" s="6" t="s">
        <v>183</v>
      </c>
      <c r="B20" s="153" t="s">
        <v>20</v>
      </c>
      <c r="C20" s="82"/>
      <c r="D20" s="9">
        <f t="shared" ref="D20:K20" si="0">D21+D22</f>
        <v>766.09999999999991</v>
      </c>
      <c r="E20" s="9">
        <f t="shared" si="0"/>
        <v>766.09999999999991</v>
      </c>
      <c r="F20" s="9">
        <f t="shared" si="0"/>
        <v>518.6</v>
      </c>
      <c r="G20" s="9">
        <f t="shared" si="0"/>
        <v>0</v>
      </c>
      <c r="H20" s="10">
        <f t="shared" si="0"/>
        <v>0</v>
      </c>
      <c r="I20" s="10">
        <f t="shared" si="0"/>
        <v>0</v>
      </c>
      <c r="J20" s="10">
        <f t="shared" si="0"/>
        <v>0</v>
      </c>
      <c r="K20" s="10">
        <f t="shared" si="0"/>
        <v>0</v>
      </c>
      <c r="L20" s="12">
        <f t="shared" ref="L20:O20" si="1">L21+L22</f>
        <v>766.09999999999991</v>
      </c>
      <c r="M20" s="12">
        <f t="shared" si="1"/>
        <v>766.09999999999991</v>
      </c>
      <c r="N20" s="12">
        <f t="shared" si="1"/>
        <v>518.6</v>
      </c>
      <c r="O20" s="12">
        <f t="shared" si="1"/>
        <v>0</v>
      </c>
      <c r="P20" s="71" t="s">
        <v>325</v>
      </c>
      <c r="Q20" s="72"/>
    </row>
    <row r="21" spans="1:17" ht="15" customHeight="1" x14ac:dyDescent="0.25">
      <c r="A21" s="20"/>
      <c r="B21" s="153"/>
      <c r="C21" s="31" t="s">
        <v>30</v>
      </c>
      <c r="D21" s="17">
        <f>E21+G21</f>
        <v>3.3</v>
      </c>
      <c r="E21" s="17">
        <v>3.3</v>
      </c>
      <c r="F21" s="17"/>
      <c r="G21" s="17"/>
      <c r="H21" s="11">
        <f t="shared" ref="H21:H29" si="2">I21+K21</f>
        <v>0</v>
      </c>
      <c r="I21" s="11"/>
      <c r="J21" s="11"/>
      <c r="K21" s="11"/>
      <c r="L21" s="13">
        <f t="shared" ref="L21:L29" si="3">M21+O21</f>
        <v>3.3</v>
      </c>
      <c r="M21" s="13">
        <f t="shared" ref="M21:M29" si="4">E21+I21</f>
        <v>3.3</v>
      </c>
      <c r="N21" s="13">
        <f t="shared" ref="N21:N29" si="5">F21+J21</f>
        <v>0</v>
      </c>
      <c r="O21" s="13">
        <f t="shared" ref="O21:O29" si="6">G21+K21</f>
        <v>0</v>
      </c>
      <c r="P21" s="71" t="s">
        <v>326</v>
      </c>
      <c r="Q21" s="72"/>
    </row>
    <row r="22" spans="1:17" ht="15" customHeight="1" x14ac:dyDescent="0.25">
      <c r="A22" s="155"/>
      <c r="B22" s="156"/>
      <c r="C22" s="31" t="s">
        <v>51</v>
      </c>
      <c r="D22" s="17">
        <f>E22+G22</f>
        <v>762.8</v>
      </c>
      <c r="E22" s="17">
        <v>762.8</v>
      </c>
      <c r="F22" s="17">
        <v>518.6</v>
      </c>
      <c r="G22" s="17"/>
      <c r="H22" s="11">
        <f t="shared" si="2"/>
        <v>0</v>
      </c>
      <c r="I22" s="11"/>
      <c r="J22" s="11"/>
      <c r="K22" s="11"/>
      <c r="L22" s="13">
        <f t="shared" si="3"/>
        <v>762.8</v>
      </c>
      <c r="M22" s="13">
        <f t="shared" si="4"/>
        <v>762.8</v>
      </c>
      <c r="N22" s="13">
        <f t="shared" si="5"/>
        <v>518.6</v>
      </c>
      <c r="O22" s="13">
        <f t="shared" si="6"/>
        <v>0</v>
      </c>
      <c r="P22" s="71" t="s">
        <v>327</v>
      </c>
      <c r="Q22" s="72"/>
    </row>
    <row r="23" spans="1:17" ht="15" customHeight="1" x14ac:dyDescent="0.25">
      <c r="A23" s="20" t="s">
        <v>73</v>
      </c>
      <c r="B23" s="153" t="s">
        <v>55</v>
      </c>
      <c r="C23" s="31" t="s">
        <v>51</v>
      </c>
      <c r="D23" s="17">
        <f>E23+G23</f>
        <v>427</v>
      </c>
      <c r="E23" s="17">
        <v>427</v>
      </c>
      <c r="F23" s="17">
        <v>317.5</v>
      </c>
      <c r="G23" s="17"/>
      <c r="H23" s="11">
        <f t="shared" si="2"/>
        <v>0</v>
      </c>
      <c r="I23" s="11"/>
      <c r="J23" s="11">
        <v>-0.3</v>
      </c>
      <c r="K23" s="11"/>
      <c r="L23" s="13">
        <f t="shared" si="3"/>
        <v>427</v>
      </c>
      <c r="M23" s="13">
        <f t="shared" si="4"/>
        <v>427</v>
      </c>
      <c r="N23" s="13">
        <f t="shared" si="5"/>
        <v>317.2</v>
      </c>
      <c r="O23" s="13">
        <f t="shared" si="6"/>
        <v>0</v>
      </c>
      <c r="P23" s="71" t="s">
        <v>328</v>
      </c>
      <c r="Q23" s="72"/>
    </row>
    <row r="24" spans="1:17" ht="15" customHeight="1" x14ac:dyDescent="0.25">
      <c r="A24" s="6" t="s">
        <v>74</v>
      </c>
      <c r="B24" s="30" t="s">
        <v>33</v>
      </c>
      <c r="C24" s="31" t="s">
        <v>51</v>
      </c>
      <c r="D24" s="17">
        <f t="shared" ref="D24:D59" si="7">E24+G24</f>
        <v>493.5</v>
      </c>
      <c r="E24" s="17">
        <v>493.5</v>
      </c>
      <c r="F24" s="17">
        <v>366.1</v>
      </c>
      <c r="G24" s="17"/>
      <c r="H24" s="11">
        <f t="shared" si="2"/>
        <v>0</v>
      </c>
      <c r="I24" s="11"/>
      <c r="J24" s="11"/>
      <c r="K24" s="11"/>
      <c r="L24" s="13">
        <f t="shared" si="3"/>
        <v>493.5</v>
      </c>
      <c r="M24" s="13">
        <f t="shared" si="4"/>
        <v>493.5</v>
      </c>
      <c r="N24" s="13">
        <f t="shared" si="5"/>
        <v>366.1</v>
      </c>
      <c r="O24" s="13">
        <f t="shared" si="6"/>
        <v>0</v>
      </c>
      <c r="P24" s="71" t="s">
        <v>331</v>
      </c>
      <c r="Q24" s="72"/>
    </row>
    <row r="25" spans="1:17" ht="15" customHeight="1" x14ac:dyDescent="0.25">
      <c r="A25" s="6" t="s">
        <v>75</v>
      </c>
      <c r="B25" s="30" t="s">
        <v>161</v>
      </c>
      <c r="C25" s="31" t="s">
        <v>51</v>
      </c>
      <c r="D25" s="17">
        <f t="shared" si="7"/>
        <v>742.1</v>
      </c>
      <c r="E25" s="17">
        <v>742.1</v>
      </c>
      <c r="F25" s="17">
        <v>550.29999999999995</v>
      </c>
      <c r="G25" s="17"/>
      <c r="H25" s="11">
        <f t="shared" si="2"/>
        <v>0</v>
      </c>
      <c r="I25" s="11"/>
      <c r="J25" s="11"/>
      <c r="K25" s="11"/>
      <c r="L25" s="13">
        <f t="shared" si="3"/>
        <v>742.1</v>
      </c>
      <c r="M25" s="13">
        <f t="shared" si="4"/>
        <v>742.1</v>
      </c>
      <c r="N25" s="13">
        <f t="shared" si="5"/>
        <v>550.29999999999995</v>
      </c>
      <c r="O25" s="13">
        <f t="shared" si="6"/>
        <v>0</v>
      </c>
      <c r="P25" s="71" t="s">
        <v>329</v>
      </c>
      <c r="Q25" s="72"/>
    </row>
    <row r="26" spans="1:17" ht="15" customHeight="1" x14ac:dyDescent="0.25">
      <c r="A26" s="6" t="s">
        <v>76</v>
      </c>
      <c r="B26" s="30" t="s">
        <v>502</v>
      </c>
      <c r="C26" s="31" t="s">
        <v>51</v>
      </c>
      <c r="D26" s="17">
        <f t="shared" si="7"/>
        <v>402.6</v>
      </c>
      <c r="E26" s="17">
        <v>402.6</v>
      </c>
      <c r="F26" s="17">
        <v>299.60000000000002</v>
      </c>
      <c r="G26" s="17"/>
      <c r="H26" s="11">
        <f t="shared" si="2"/>
        <v>0</v>
      </c>
      <c r="I26" s="11"/>
      <c r="J26" s="11"/>
      <c r="K26" s="11"/>
      <c r="L26" s="13">
        <f t="shared" si="3"/>
        <v>402.6</v>
      </c>
      <c r="M26" s="13">
        <f t="shared" si="4"/>
        <v>402.6</v>
      </c>
      <c r="N26" s="13">
        <f t="shared" si="5"/>
        <v>299.60000000000002</v>
      </c>
      <c r="O26" s="13">
        <f t="shared" si="6"/>
        <v>0</v>
      </c>
      <c r="P26" s="71" t="s">
        <v>330</v>
      </c>
      <c r="Q26" s="72"/>
    </row>
    <row r="27" spans="1:17" ht="15" customHeight="1" x14ac:dyDescent="0.25">
      <c r="A27" s="14" t="s">
        <v>77</v>
      </c>
      <c r="B27" s="19" t="s">
        <v>153</v>
      </c>
      <c r="C27" s="31" t="s">
        <v>51</v>
      </c>
      <c r="D27" s="17">
        <f t="shared" si="7"/>
        <v>283.7</v>
      </c>
      <c r="E27" s="17">
        <v>283.7</v>
      </c>
      <c r="F27" s="17">
        <v>210.8</v>
      </c>
      <c r="G27" s="17"/>
      <c r="H27" s="11">
        <f t="shared" si="2"/>
        <v>0</v>
      </c>
      <c r="I27" s="11"/>
      <c r="J27" s="11"/>
      <c r="K27" s="11"/>
      <c r="L27" s="13">
        <f t="shared" si="3"/>
        <v>283.7</v>
      </c>
      <c r="M27" s="13">
        <f t="shared" si="4"/>
        <v>283.7</v>
      </c>
      <c r="N27" s="13">
        <f t="shared" si="5"/>
        <v>210.8</v>
      </c>
      <c r="O27" s="13">
        <f t="shared" si="6"/>
        <v>0</v>
      </c>
      <c r="P27" s="71" t="s">
        <v>332</v>
      </c>
      <c r="Q27" s="72">
        <f>L21+L59</f>
        <v>11.1</v>
      </c>
    </row>
    <row r="28" spans="1:17" ht="15" customHeight="1" x14ac:dyDescent="0.25">
      <c r="A28" s="20" t="s">
        <v>78</v>
      </c>
      <c r="B28" s="32" t="s">
        <v>364</v>
      </c>
      <c r="C28" s="31" t="s">
        <v>51</v>
      </c>
      <c r="D28" s="17">
        <f t="shared" si="7"/>
        <v>397.3</v>
      </c>
      <c r="E28" s="17">
        <v>397.3</v>
      </c>
      <c r="F28" s="17">
        <v>296</v>
      </c>
      <c r="G28" s="17"/>
      <c r="H28" s="11">
        <f t="shared" si="2"/>
        <v>0</v>
      </c>
      <c r="I28" s="11"/>
      <c r="J28" s="11">
        <v>-1.9</v>
      </c>
      <c r="K28" s="11"/>
      <c r="L28" s="13">
        <f t="shared" si="3"/>
        <v>397.3</v>
      </c>
      <c r="M28" s="13">
        <f t="shared" si="4"/>
        <v>397.3</v>
      </c>
      <c r="N28" s="13">
        <f t="shared" si="5"/>
        <v>294.10000000000002</v>
      </c>
      <c r="O28" s="13">
        <f t="shared" si="6"/>
        <v>0</v>
      </c>
      <c r="P28" s="71" t="s">
        <v>333</v>
      </c>
      <c r="Q28" s="72">
        <f>SUM(L22:L58)</f>
        <v>9121.5</v>
      </c>
    </row>
    <row r="29" spans="1:17" ht="15" customHeight="1" x14ac:dyDescent="0.25">
      <c r="A29" s="6" t="s">
        <v>79</v>
      </c>
      <c r="B29" s="30" t="s">
        <v>503</v>
      </c>
      <c r="C29" s="16" t="s">
        <v>51</v>
      </c>
      <c r="D29" s="17">
        <f t="shared" si="7"/>
        <v>453.2</v>
      </c>
      <c r="E29" s="17">
        <v>453.2</v>
      </c>
      <c r="F29" s="17">
        <v>335.7</v>
      </c>
      <c r="G29" s="17"/>
      <c r="H29" s="11">
        <f t="shared" si="2"/>
        <v>0</v>
      </c>
      <c r="I29" s="11"/>
      <c r="J29" s="11">
        <v>-0.9</v>
      </c>
      <c r="K29" s="11"/>
      <c r="L29" s="13">
        <f t="shared" si="3"/>
        <v>453.2</v>
      </c>
      <c r="M29" s="13">
        <f t="shared" si="4"/>
        <v>453.2</v>
      </c>
      <c r="N29" s="13">
        <f t="shared" si="5"/>
        <v>334.8</v>
      </c>
      <c r="O29" s="13">
        <f t="shared" si="6"/>
        <v>0</v>
      </c>
      <c r="P29" s="71" t="s">
        <v>334</v>
      </c>
      <c r="Q29" s="72"/>
    </row>
    <row r="30" spans="1:17" ht="15" customHeight="1" x14ac:dyDescent="0.25">
      <c r="A30" s="6" t="s">
        <v>80</v>
      </c>
      <c r="B30" s="30" t="s">
        <v>504</v>
      </c>
      <c r="C30" s="16" t="s">
        <v>51</v>
      </c>
      <c r="D30" s="17">
        <f t="shared" si="7"/>
        <v>553.20000000000005</v>
      </c>
      <c r="E30" s="17">
        <v>551</v>
      </c>
      <c r="F30" s="17">
        <v>409.3</v>
      </c>
      <c r="G30" s="17">
        <v>2.2000000000000002</v>
      </c>
      <c r="H30" s="11">
        <f t="shared" ref="H30:H59" si="8">I30+K30</f>
        <v>0</v>
      </c>
      <c r="I30" s="11">
        <v>-1.1000000000000001</v>
      </c>
      <c r="J30" s="11">
        <v>-7</v>
      </c>
      <c r="K30" s="11">
        <v>1.1000000000000001</v>
      </c>
      <c r="L30" s="13">
        <f t="shared" ref="L30:L59" si="9">M30+O30</f>
        <v>553.19999999999993</v>
      </c>
      <c r="M30" s="13">
        <f t="shared" ref="M30:M59" si="10">E30+I30</f>
        <v>549.9</v>
      </c>
      <c r="N30" s="13">
        <f t="shared" ref="N30:N59" si="11">F30+J30</f>
        <v>402.3</v>
      </c>
      <c r="O30" s="13">
        <f t="shared" ref="O30:O59" si="12">G30+K30</f>
        <v>3.3000000000000003</v>
      </c>
      <c r="P30" s="76" t="s">
        <v>173</v>
      </c>
      <c r="Q30" s="77">
        <f>SUM(Q20:Q29)</f>
        <v>9132.6</v>
      </c>
    </row>
    <row r="31" spans="1:17" ht="15" customHeight="1" x14ac:dyDescent="0.25">
      <c r="A31" s="6" t="s">
        <v>81</v>
      </c>
      <c r="B31" s="30" t="s">
        <v>505</v>
      </c>
      <c r="C31" s="16" t="s">
        <v>51</v>
      </c>
      <c r="D31" s="17">
        <f t="shared" si="7"/>
        <v>540</v>
      </c>
      <c r="E31" s="17">
        <v>540</v>
      </c>
      <c r="F31" s="17">
        <v>398.6</v>
      </c>
      <c r="G31" s="17"/>
      <c r="H31" s="11">
        <f t="shared" si="8"/>
        <v>0</v>
      </c>
      <c r="I31" s="11"/>
      <c r="J31" s="11"/>
      <c r="K31" s="11"/>
      <c r="L31" s="13">
        <f t="shared" si="9"/>
        <v>540</v>
      </c>
      <c r="M31" s="13">
        <f t="shared" si="10"/>
        <v>540</v>
      </c>
      <c r="N31" s="13">
        <f t="shared" si="11"/>
        <v>398.6</v>
      </c>
      <c r="O31" s="13">
        <f t="shared" si="12"/>
        <v>0</v>
      </c>
      <c r="P31" s="78"/>
      <c r="Q31" s="78"/>
    </row>
    <row r="32" spans="1:17" ht="15" customHeight="1" x14ac:dyDescent="0.25">
      <c r="A32" s="6" t="s">
        <v>82</v>
      </c>
      <c r="B32" s="30" t="s">
        <v>419</v>
      </c>
      <c r="C32" s="16" t="s">
        <v>51</v>
      </c>
      <c r="D32" s="17">
        <f t="shared" si="7"/>
        <v>581</v>
      </c>
      <c r="E32" s="17">
        <v>581</v>
      </c>
      <c r="F32" s="17">
        <v>428.8</v>
      </c>
      <c r="G32" s="17"/>
      <c r="H32" s="11">
        <f t="shared" si="8"/>
        <v>0</v>
      </c>
      <c r="I32" s="11"/>
      <c r="J32" s="11">
        <v>-2.5</v>
      </c>
      <c r="K32" s="11"/>
      <c r="L32" s="13">
        <f t="shared" si="9"/>
        <v>581</v>
      </c>
      <c r="M32" s="13">
        <f t="shared" si="10"/>
        <v>581</v>
      </c>
      <c r="N32" s="13">
        <f t="shared" si="11"/>
        <v>426.3</v>
      </c>
      <c r="O32" s="13">
        <f t="shared" si="12"/>
        <v>0</v>
      </c>
      <c r="P32" s="78"/>
      <c r="Q32" s="78">
        <f>Q30-L60</f>
        <v>0</v>
      </c>
    </row>
    <row r="33" spans="1:17" ht="15" customHeight="1" x14ac:dyDescent="0.25">
      <c r="A33" s="6" t="s">
        <v>83</v>
      </c>
      <c r="B33" s="94" t="s">
        <v>46</v>
      </c>
      <c r="C33" s="31" t="s">
        <v>51</v>
      </c>
      <c r="D33" s="17">
        <f t="shared" si="7"/>
        <v>147.9</v>
      </c>
      <c r="E33" s="17">
        <v>147.9</v>
      </c>
      <c r="F33" s="17">
        <v>110.8</v>
      </c>
      <c r="G33" s="17"/>
      <c r="H33" s="11">
        <f t="shared" si="8"/>
        <v>0</v>
      </c>
      <c r="I33" s="11"/>
      <c r="J33" s="11"/>
      <c r="K33" s="11"/>
      <c r="L33" s="13">
        <f t="shared" si="9"/>
        <v>147.9</v>
      </c>
      <c r="M33" s="13">
        <f t="shared" si="10"/>
        <v>147.9</v>
      </c>
      <c r="N33" s="13">
        <f t="shared" si="11"/>
        <v>110.8</v>
      </c>
      <c r="O33" s="13">
        <f t="shared" si="12"/>
        <v>0</v>
      </c>
    </row>
    <row r="34" spans="1:17" ht="15" customHeight="1" x14ac:dyDescent="0.25">
      <c r="A34" s="6" t="s">
        <v>84</v>
      </c>
      <c r="B34" s="30" t="s">
        <v>43</v>
      </c>
      <c r="C34" s="31" t="s">
        <v>51</v>
      </c>
      <c r="D34" s="17">
        <f t="shared" si="7"/>
        <v>197.7</v>
      </c>
      <c r="E34" s="17">
        <v>197.7</v>
      </c>
      <c r="F34" s="17">
        <v>148.4</v>
      </c>
      <c r="G34" s="17"/>
      <c r="H34" s="11">
        <f t="shared" si="8"/>
        <v>0</v>
      </c>
      <c r="I34" s="11"/>
      <c r="J34" s="11">
        <v>-1.4</v>
      </c>
      <c r="K34" s="11"/>
      <c r="L34" s="13">
        <f t="shared" si="9"/>
        <v>197.7</v>
      </c>
      <c r="M34" s="13">
        <f t="shared" si="10"/>
        <v>197.7</v>
      </c>
      <c r="N34" s="13">
        <f t="shared" si="11"/>
        <v>147</v>
      </c>
      <c r="O34" s="13">
        <f t="shared" si="12"/>
        <v>0</v>
      </c>
      <c r="Q34" s="2">
        <f>L60-Q30</f>
        <v>0</v>
      </c>
    </row>
    <row r="35" spans="1:17" ht="15" customHeight="1" x14ac:dyDescent="0.25">
      <c r="A35" s="6" t="s">
        <v>85</v>
      </c>
      <c r="B35" s="30" t="s">
        <v>45</v>
      </c>
      <c r="C35" s="31" t="s">
        <v>51</v>
      </c>
      <c r="D35" s="17">
        <f t="shared" si="7"/>
        <v>181.8</v>
      </c>
      <c r="E35" s="17">
        <v>181.8</v>
      </c>
      <c r="F35" s="17">
        <v>136.6</v>
      </c>
      <c r="G35" s="17"/>
      <c r="H35" s="11">
        <f t="shared" si="8"/>
        <v>0</v>
      </c>
      <c r="I35" s="11"/>
      <c r="J35" s="11">
        <v>-3.5</v>
      </c>
      <c r="K35" s="11"/>
      <c r="L35" s="13">
        <f t="shared" si="9"/>
        <v>181.8</v>
      </c>
      <c r="M35" s="13">
        <f t="shared" si="10"/>
        <v>181.8</v>
      </c>
      <c r="N35" s="13">
        <f t="shared" si="11"/>
        <v>133.1</v>
      </c>
      <c r="O35" s="13">
        <f t="shared" si="12"/>
        <v>0</v>
      </c>
    </row>
    <row r="36" spans="1:17" ht="15" customHeight="1" x14ac:dyDescent="0.25">
      <c r="A36" s="6" t="s">
        <v>86</v>
      </c>
      <c r="B36" s="30" t="s">
        <v>166</v>
      </c>
      <c r="C36" s="31" t="s">
        <v>51</v>
      </c>
      <c r="D36" s="17">
        <f t="shared" si="7"/>
        <v>287.89999999999998</v>
      </c>
      <c r="E36" s="17">
        <v>287.89999999999998</v>
      </c>
      <c r="F36" s="17">
        <v>215</v>
      </c>
      <c r="G36" s="17"/>
      <c r="H36" s="11">
        <f t="shared" si="8"/>
        <v>0</v>
      </c>
      <c r="I36" s="11"/>
      <c r="J36" s="11">
        <v>0.1</v>
      </c>
      <c r="K36" s="11"/>
      <c r="L36" s="13">
        <f t="shared" si="9"/>
        <v>287.89999999999998</v>
      </c>
      <c r="M36" s="13">
        <f t="shared" si="10"/>
        <v>287.89999999999998</v>
      </c>
      <c r="N36" s="13">
        <f t="shared" si="11"/>
        <v>215.1</v>
      </c>
      <c r="O36" s="13">
        <f t="shared" si="12"/>
        <v>0</v>
      </c>
    </row>
    <row r="37" spans="1:17" ht="15" customHeight="1" x14ac:dyDescent="0.25">
      <c r="A37" s="6" t="s">
        <v>87</v>
      </c>
      <c r="B37" s="30" t="s">
        <v>44</v>
      </c>
      <c r="C37" s="31" t="s">
        <v>51</v>
      </c>
      <c r="D37" s="17">
        <f t="shared" si="7"/>
        <v>118.3</v>
      </c>
      <c r="E37" s="17">
        <v>118.3</v>
      </c>
      <c r="F37" s="17">
        <v>89</v>
      </c>
      <c r="G37" s="17"/>
      <c r="H37" s="11">
        <f t="shared" si="8"/>
        <v>0</v>
      </c>
      <c r="I37" s="11"/>
      <c r="J37" s="11"/>
      <c r="K37" s="11"/>
      <c r="L37" s="13">
        <f t="shared" si="9"/>
        <v>118.3</v>
      </c>
      <c r="M37" s="13">
        <f t="shared" si="10"/>
        <v>118.3</v>
      </c>
      <c r="N37" s="13">
        <f t="shared" si="11"/>
        <v>89</v>
      </c>
      <c r="O37" s="13">
        <f t="shared" si="12"/>
        <v>0</v>
      </c>
    </row>
    <row r="38" spans="1:17" ht="15" customHeight="1" x14ac:dyDescent="0.25">
      <c r="A38" s="6" t="s">
        <v>88</v>
      </c>
      <c r="B38" s="94" t="s">
        <v>47</v>
      </c>
      <c r="C38" s="31" t="s">
        <v>51</v>
      </c>
      <c r="D38" s="17">
        <f t="shared" si="7"/>
        <v>253.6</v>
      </c>
      <c r="E38" s="17">
        <v>253.6</v>
      </c>
      <c r="F38" s="17">
        <v>189.6</v>
      </c>
      <c r="G38" s="17"/>
      <c r="H38" s="11">
        <f t="shared" si="8"/>
        <v>0</v>
      </c>
      <c r="I38" s="11"/>
      <c r="J38" s="11">
        <v>-2.2999999999999998</v>
      </c>
      <c r="K38" s="11"/>
      <c r="L38" s="13">
        <f t="shared" si="9"/>
        <v>253.6</v>
      </c>
      <c r="M38" s="13">
        <f t="shared" si="10"/>
        <v>253.6</v>
      </c>
      <c r="N38" s="13">
        <f t="shared" si="11"/>
        <v>187.29999999999998</v>
      </c>
      <c r="O38" s="13">
        <f t="shared" si="12"/>
        <v>0</v>
      </c>
    </row>
    <row r="39" spans="1:17" ht="15" customHeight="1" x14ac:dyDescent="0.25">
      <c r="A39" s="6" t="s">
        <v>89</v>
      </c>
      <c r="B39" s="34" t="s">
        <v>420</v>
      </c>
      <c r="C39" s="31" t="s">
        <v>51</v>
      </c>
      <c r="D39" s="17">
        <f t="shared" si="7"/>
        <v>201.3</v>
      </c>
      <c r="E39" s="17">
        <v>201.3</v>
      </c>
      <c r="F39" s="17">
        <v>151</v>
      </c>
      <c r="G39" s="17"/>
      <c r="H39" s="11">
        <f t="shared" si="8"/>
        <v>0</v>
      </c>
      <c r="I39" s="11"/>
      <c r="J39" s="11"/>
      <c r="K39" s="11"/>
      <c r="L39" s="13">
        <f t="shared" si="9"/>
        <v>201.3</v>
      </c>
      <c r="M39" s="13">
        <f>E39+I39</f>
        <v>201.3</v>
      </c>
      <c r="N39" s="13">
        <f>F39+J39</f>
        <v>151</v>
      </c>
      <c r="O39" s="13"/>
    </row>
    <row r="40" spans="1:17" ht="15" customHeight="1" x14ac:dyDescent="0.25">
      <c r="A40" s="6" t="s">
        <v>90</v>
      </c>
      <c r="B40" s="30" t="s">
        <v>64</v>
      </c>
      <c r="C40" s="31" t="s">
        <v>51</v>
      </c>
      <c r="D40" s="17">
        <f t="shared" si="7"/>
        <v>48.8</v>
      </c>
      <c r="E40" s="17">
        <v>48.8</v>
      </c>
      <c r="F40" s="17">
        <v>36.1</v>
      </c>
      <c r="G40" s="17"/>
      <c r="H40" s="11">
        <f t="shared" si="8"/>
        <v>0</v>
      </c>
      <c r="I40" s="11"/>
      <c r="J40" s="11"/>
      <c r="K40" s="11"/>
      <c r="L40" s="13">
        <f t="shared" si="9"/>
        <v>48.8</v>
      </c>
      <c r="M40" s="13">
        <f t="shared" si="10"/>
        <v>48.8</v>
      </c>
      <c r="N40" s="13">
        <f t="shared" si="11"/>
        <v>36.1</v>
      </c>
      <c r="O40" s="13">
        <f t="shared" si="12"/>
        <v>0</v>
      </c>
    </row>
    <row r="41" spans="1:17" ht="15" customHeight="1" x14ac:dyDescent="0.25">
      <c r="A41" s="6" t="s">
        <v>91</v>
      </c>
      <c r="B41" s="30" t="s">
        <v>42</v>
      </c>
      <c r="C41" s="31" t="s">
        <v>51</v>
      </c>
      <c r="D41" s="17">
        <f t="shared" si="7"/>
        <v>197.8</v>
      </c>
      <c r="E41" s="17">
        <v>197.8</v>
      </c>
      <c r="F41" s="17">
        <v>145</v>
      </c>
      <c r="G41" s="17"/>
      <c r="H41" s="11">
        <f t="shared" si="8"/>
        <v>0</v>
      </c>
      <c r="I41" s="11"/>
      <c r="J41" s="11">
        <v>-0.1</v>
      </c>
      <c r="K41" s="11"/>
      <c r="L41" s="13">
        <f t="shared" si="9"/>
        <v>197.8</v>
      </c>
      <c r="M41" s="13">
        <f t="shared" si="10"/>
        <v>197.8</v>
      </c>
      <c r="N41" s="13">
        <f t="shared" si="11"/>
        <v>144.9</v>
      </c>
      <c r="O41" s="13">
        <f t="shared" si="12"/>
        <v>0</v>
      </c>
    </row>
    <row r="42" spans="1:17" ht="15" customHeight="1" x14ac:dyDescent="0.25">
      <c r="A42" s="33" t="s">
        <v>92</v>
      </c>
      <c r="B42" s="35" t="s">
        <v>421</v>
      </c>
      <c r="C42" s="31" t="s">
        <v>51</v>
      </c>
      <c r="D42" s="17">
        <f>E42+G42</f>
        <v>90.8</v>
      </c>
      <c r="E42" s="17">
        <v>90.8</v>
      </c>
      <c r="F42" s="17">
        <v>67.8</v>
      </c>
      <c r="G42" s="17"/>
      <c r="H42" s="11">
        <f>I42+K42</f>
        <v>0</v>
      </c>
      <c r="I42" s="11"/>
      <c r="J42" s="11">
        <v>-0.2</v>
      </c>
      <c r="K42" s="11"/>
      <c r="L42" s="13">
        <f>M42+O42</f>
        <v>90.8</v>
      </c>
      <c r="M42" s="13">
        <f>E42+I42</f>
        <v>90.8</v>
      </c>
      <c r="N42" s="13">
        <f>F42+J42</f>
        <v>67.599999999999994</v>
      </c>
      <c r="O42" s="13">
        <f>G42+K42</f>
        <v>0</v>
      </c>
    </row>
    <row r="43" spans="1:17" ht="15" customHeight="1" x14ac:dyDescent="0.25">
      <c r="A43" s="6" t="s">
        <v>93</v>
      </c>
      <c r="B43" s="94" t="s">
        <v>41</v>
      </c>
      <c r="C43" s="31" t="s">
        <v>51</v>
      </c>
      <c r="D43" s="17">
        <f t="shared" si="7"/>
        <v>100.5</v>
      </c>
      <c r="E43" s="17">
        <v>100.5</v>
      </c>
      <c r="F43" s="17">
        <v>74.5</v>
      </c>
      <c r="G43" s="17"/>
      <c r="H43" s="11">
        <f t="shared" si="8"/>
        <v>0</v>
      </c>
      <c r="I43" s="11"/>
      <c r="J43" s="11"/>
      <c r="K43" s="11"/>
      <c r="L43" s="13">
        <f t="shared" si="9"/>
        <v>100.5</v>
      </c>
      <c r="M43" s="13">
        <f t="shared" si="10"/>
        <v>100.5</v>
      </c>
      <c r="N43" s="13">
        <f t="shared" si="11"/>
        <v>74.5</v>
      </c>
      <c r="O43" s="13">
        <f t="shared" si="12"/>
        <v>0</v>
      </c>
    </row>
    <row r="44" spans="1:17" ht="15" customHeight="1" x14ac:dyDescent="0.25">
      <c r="A44" s="6" t="s">
        <v>94</v>
      </c>
      <c r="B44" s="30" t="s">
        <v>162</v>
      </c>
      <c r="C44" s="31" t="s">
        <v>51</v>
      </c>
      <c r="D44" s="17">
        <f t="shared" si="7"/>
        <v>81.3</v>
      </c>
      <c r="E44" s="17">
        <v>81.3</v>
      </c>
      <c r="F44" s="17">
        <v>60.8</v>
      </c>
      <c r="G44" s="17"/>
      <c r="H44" s="11">
        <f t="shared" si="8"/>
        <v>0</v>
      </c>
      <c r="I44" s="11"/>
      <c r="J44" s="11">
        <v>-0.2</v>
      </c>
      <c r="K44" s="11"/>
      <c r="L44" s="13">
        <f t="shared" si="9"/>
        <v>81.3</v>
      </c>
      <c r="M44" s="13">
        <f t="shared" si="10"/>
        <v>81.3</v>
      </c>
      <c r="N44" s="13">
        <f t="shared" si="11"/>
        <v>60.599999999999994</v>
      </c>
      <c r="O44" s="13">
        <f t="shared" si="12"/>
        <v>0</v>
      </c>
    </row>
    <row r="45" spans="1:17" ht="15" customHeight="1" x14ac:dyDescent="0.25">
      <c r="A45" s="33" t="s">
        <v>95</v>
      </c>
      <c r="B45" s="30" t="s">
        <v>154</v>
      </c>
      <c r="C45" s="31" t="s">
        <v>51</v>
      </c>
      <c r="D45" s="17">
        <f t="shared" si="7"/>
        <v>181</v>
      </c>
      <c r="E45" s="17">
        <v>181</v>
      </c>
      <c r="F45" s="17">
        <v>132.30000000000001</v>
      </c>
      <c r="G45" s="17"/>
      <c r="H45" s="11">
        <f t="shared" si="8"/>
        <v>0</v>
      </c>
      <c r="I45" s="11">
        <v>-1.1000000000000001</v>
      </c>
      <c r="J45" s="11"/>
      <c r="K45" s="11">
        <v>1.1000000000000001</v>
      </c>
      <c r="L45" s="13">
        <f t="shared" si="9"/>
        <v>181</v>
      </c>
      <c r="M45" s="13">
        <f t="shared" si="10"/>
        <v>179.9</v>
      </c>
      <c r="N45" s="13">
        <f t="shared" si="11"/>
        <v>132.30000000000001</v>
      </c>
      <c r="O45" s="13">
        <f t="shared" si="12"/>
        <v>1.1000000000000001</v>
      </c>
    </row>
    <row r="46" spans="1:17" ht="15" customHeight="1" x14ac:dyDescent="0.25">
      <c r="A46" s="6" t="s">
        <v>96</v>
      </c>
      <c r="B46" s="30" t="s">
        <v>34</v>
      </c>
      <c r="C46" s="31" t="s">
        <v>51</v>
      </c>
      <c r="D46" s="17">
        <f t="shared" si="7"/>
        <v>109.2</v>
      </c>
      <c r="E46" s="17">
        <v>109.2</v>
      </c>
      <c r="F46" s="17">
        <v>80</v>
      </c>
      <c r="G46" s="17"/>
      <c r="H46" s="11">
        <f t="shared" si="8"/>
        <v>0</v>
      </c>
      <c r="I46" s="11"/>
      <c r="J46" s="11"/>
      <c r="K46" s="11"/>
      <c r="L46" s="13">
        <f t="shared" si="9"/>
        <v>109.2</v>
      </c>
      <c r="M46" s="13">
        <f t="shared" si="10"/>
        <v>109.2</v>
      </c>
      <c r="N46" s="13">
        <f t="shared" si="11"/>
        <v>80</v>
      </c>
      <c r="O46" s="13">
        <f t="shared" si="12"/>
        <v>0</v>
      </c>
    </row>
    <row r="47" spans="1:17" ht="15" customHeight="1" x14ac:dyDescent="0.25">
      <c r="A47" s="6" t="s">
        <v>97</v>
      </c>
      <c r="B47" s="30" t="s">
        <v>36</v>
      </c>
      <c r="C47" s="31" t="s">
        <v>51</v>
      </c>
      <c r="D47" s="17">
        <f t="shared" si="7"/>
        <v>114.8</v>
      </c>
      <c r="E47" s="17">
        <v>114.8</v>
      </c>
      <c r="F47" s="17">
        <v>84.2</v>
      </c>
      <c r="G47" s="17"/>
      <c r="H47" s="11">
        <f t="shared" si="8"/>
        <v>0</v>
      </c>
      <c r="I47" s="11"/>
      <c r="J47" s="11">
        <v>-0.5</v>
      </c>
      <c r="K47" s="11"/>
      <c r="L47" s="13">
        <f t="shared" si="9"/>
        <v>114.8</v>
      </c>
      <c r="M47" s="13">
        <f t="shared" si="10"/>
        <v>114.8</v>
      </c>
      <c r="N47" s="13">
        <f t="shared" si="11"/>
        <v>83.7</v>
      </c>
      <c r="O47" s="13">
        <f t="shared" si="12"/>
        <v>0</v>
      </c>
    </row>
    <row r="48" spans="1:17" ht="15" customHeight="1" x14ac:dyDescent="0.25">
      <c r="A48" s="6" t="s">
        <v>98</v>
      </c>
      <c r="B48" s="30" t="s">
        <v>38</v>
      </c>
      <c r="C48" s="31" t="s">
        <v>51</v>
      </c>
      <c r="D48" s="17">
        <f t="shared" si="7"/>
        <v>206.7</v>
      </c>
      <c r="E48" s="17">
        <v>206.7</v>
      </c>
      <c r="F48" s="17">
        <v>151.19999999999999</v>
      </c>
      <c r="G48" s="17"/>
      <c r="H48" s="11">
        <f t="shared" si="8"/>
        <v>0</v>
      </c>
      <c r="I48" s="11"/>
      <c r="J48" s="11"/>
      <c r="K48" s="11"/>
      <c r="L48" s="13">
        <f t="shared" si="9"/>
        <v>206.7</v>
      </c>
      <c r="M48" s="13">
        <f t="shared" si="10"/>
        <v>206.7</v>
      </c>
      <c r="N48" s="13">
        <f t="shared" si="11"/>
        <v>151.19999999999999</v>
      </c>
      <c r="O48" s="13">
        <f t="shared" si="12"/>
        <v>0</v>
      </c>
    </row>
    <row r="49" spans="1:15" ht="15" customHeight="1" x14ac:dyDescent="0.25">
      <c r="A49" s="6" t="s">
        <v>99</v>
      </c>
      <c r="B49" s="30" t="s">
        <v>37</v>
      </c>
      <c r="C49" s="31" t="s">
        <v>51</v>
      </c>
      <c r="D49" s="17">
        <f t="shared" si="7"/>
        <v>129.19999999999999</v>
      </c>
      <c r="E49" s="17">
        <v>129.19999999999999</v>
      </c>
      <c r="F49" s="17">
        <v>95.3</v>
      </c>
      <c r="G49" s="17"/>
      <c r="H49" s="11">
        <f t="shared" si="8"/>
        <v>0</v>
      </c>
      <c r="I49" s="11"/>
      <c r="J49" s="11">
        <v>-0.2</v>
      </c>
      <c r="K49" s="11"/>
      <c r="L49" s="13">
        <f t="shared" si="9"/>
        <v>129.19999999999999</v>
      </c>
      <c r="M49" s="13">
        <f t="shared" si="10"/>
        <v>129.19999999999999</v>
      </c>
      <c r="N49" s="13">
        <f t="shared" si="11"/>
        <v>95.1</v>
      </c>
      <c r="O49" s="13">
        <f t="shared" si="12"/>
        <v>0</v>
      </c>
    </row>
    <row r="50" spans="1:15" ht="15" customHeight="1" x14ac:dyDescent="0.25">
      <c r="A50" s="6" t="s">
        <v>100</v>
      </c>
      <c r="B50" s="36" t="s">
        <v>35</v>
      </c>
      <c r="C50" s="16" t="s">
        <v>51</v>
      </c>
      <c r="D50" s="17">
        <f t="shared" si="7"/>
        <v>180.2</v>
      </c>
      <c r="E50" s="17">
        <v>180.2</v>
      </c>
      <c r="F50" s="17">
        <v>132.1</v>
      </c>
      <c r="G50" s="17"/>
      <c r="H50" s="11">
        <f t="shared" si="8"/>
        <v>0</v>
      </c>
      <c r="I50" s="11"/>
      <c r="J50" s="11"/>
      <c r="K50" s="11"/>
      <c r="L50" s="13">
        <f t="shared" si="9"/>
        <v>180.2</v>
      </c>
      <c r="M50" s="13">
        <f t="shared" si="10"/>
        <v>180.2</v>
      </c>
      <c r="N50" s="13">
        <f t="shared" si="11"/>
        <v>132.1</v>
      </c>
      <c r="O50" s="13">
        <f t="shared" si="12"/>
        <v>0</v>
      </c>
    </row>
    <row r="51" spans="1:15" ht="15" customHeight="1" x14ac:dyDescent="0.25">
      <c r="A51" s="6" t="s">
        <v>101</v>
      </c>
      <c r="B51" s="37" t="s">
        <v>39</v>
      </c>
      <c r="C51" s="16" t="s">
        <v>51</v>
      </c>
      <c r="D51" s="17">
        <f t="shared" si="7"/>
        <v>43.6</v>
      </c>
      <c r="E51" s="17">
        <v>43.6</v>
      </c>
      <c r="F51" s="17">
        <v>32.5</v>
      </c>
      <c r="G51" s="17"/>
      <c r="H51" s="11">
        <f t="shared" si="8"/>
        <v>0</v>
      </c>
      <c r="I51" s="11"/>
      <c r="J51" s="11">
        <v>-0.2</v>
      </c>
      <c r="K51" s="11"/>
      <c r="L51" s="13">
        <f t="shared" si="9"/>
        <v>43.6</v>
      </c>
      <c r="M51" s="13">
        <f t="shared" si="10"/>
        <v>43.6</v>
      </c>
      <c r="N51" s="13">
        <f t="shared" si="11"/>
        <v>32.299999999999997</v>
      </c>
      <c r="O51" s="13">
        <f t="shared" si="12"/>
        <v>0</v>
      </c>
    </row>
    <row r="52" spans="1:15" ht="15" customHeight="1" x14ac:dyDescent="0.25">
      <c r="A52" s="6" t="s">
        <v>102</v>
      </c>
      <c r="B52" s="37" t="s">
        <v>40</v>
      </c>
      <c r="C52" s="16" t="s">
        <v>51</v>
      </c>
      <c r="D52" s="17">
        <f t="shared" si="7"/>
        <v>56</v>
      </c>
      <c r="E52" s="17">
        <v>56</v>
      </c>
      <c r="F52" s="17">
        <v>41.3</v>
      </c>
      <c r="G52" s="17"/>
      <c r="H52" s="11">
        <f t="shared" si="8"/>
        <v>0</v>
      </c>
      <c r="I52" s="11"/>
      <c r="J52" s="11"/>
      <c r="K52" s="11"/>
      <c r="L52" s="13">
        <f t="shared" si="9"/>
        <v>56</v>
      </c>
      <c r="M52" s="13">
        <f t="shared" si="10"/>
        <v>56</v>
      </c>
      <c r="N52" s="13">
        <f t="shared" si="11"/>
        <v>41.3</v>
      </c>
      <c r="O52" s="13">
        <f t="shared" si="12"/>
        <v>0</v>
      </c>
    </row>
    <row r="53" spans="1:15" ht="15" customHeight="1" x14ac:dyDescent="0.25">
      <c r="A53" s="6" t="s">
        <v>103</v>
      </c>
      <c r="B53" s="36" t="s">
        <v>49</v>
      </c>
      <c r="C53" s="16" t="s">
        <v>51</v>
      </c>
      <c r="D53" s="17">
        <f t="shared" si="7"/>
        <v>0.8</v>
      </c>
      <c r="E53" s="17">
        <v>0.8</v>
      </c>
      <c r="F53" s="17">
        <v>0.6</v>
      </c>
      <c r="G53" s="17"/>
      <c r="H53" s="11">
        <f t="shared" si="8"/>
        <v>0</v>
      </c>
      <c r="I53" s="11"/>
      <c r="J53" s="11"/>
      <c r="K53" s="11"/>
      <c r="L53" s="13">
        <f t="shared" si="9"/>
        <v>0.8</v>
      </c>
      <c r="M53" s="13">
        <f t="shared" si="10"/>
        <v>0.8</v>
      </c>
      <c r="N53" s="13">
        <f t="shared" si="11"/>
        <v>0.6</v>
      </c>
      <c r="O53" s="13">
        <f t="shared" si="12"/>
        <v>0</v>
      </c>
    </row>
    <row r="54" spans="1:15" ht="15" customHeight="1" x14ac:dyDescent="0.25">
      <c r="A54" s="6" t="s">
        <v>104</v>
      </c>
      <c r="B54" s="36" t="s">
        <v>48</v>
      </c>
      <c r="C54" s="16" t="s">
        <v>51</v>
      </c>
      <c r="D54" s="17">
        <f t="shared" si="7"/>
        <v>7.9</v>
      </c>
      <c r="E54" s="17">
        <v>7.9</v>
      </c>
      <c r="F54" s="17">
        <v>6</v>
      </c>
      <c r="G54" s="17"/>
      <c r="H54" s="11">
        <f t="shared" si="8"/>
        <v>0</v>
      </c>
      <c r="I54" s="11"/>
      <c r="J54" s="11"/>
      <c r="K54" s="11"/>
      <c r="L54" s="13">
        <f t="shared" si="9"/>
        <v>7.9</v>
      </c>
      <c r="M54" s="13">
        <f t="shared" si="10"/>
        <v>7.9</v>
      </c>
      <c r="N54" s="13">
        <f t="shared" si="11"/>
        <v>6</v>
      </c>
      <c r="O54" s="13">
        <f t="shared" si="12"/>
        <v>0</v>
      </c>
    </row>
    <row r="55" spans="1:15" ht="15" customHeight="1" x14ac:dyDescent="0.25">
      <c r="A55" s="6" t="s">
        <v>105</v>
      </c>
      <c r="B55" s="36" t="s">
        <v>66</v>
      </c>
      <c r="C55" s="16" t="s">
        <v>51</v>
      </c>
      <c r="D55" s="17">
        <f t="shared" si="7"/>
        <v>1.6</v>
      </c>
      <c r="E55" s="17">
        <v>1.6</v>
      </c>
      <c r="F55" s="17">
        <v>1.2</v>
      </c>
      <c r="G55" s="17"/>
      <c r="H55" s="11">
        <f t="shared" si="8"/>
        <v>0</v>
      </c>
      <c r="I55" s="11"/>
      <c r="J55" s="11"/>
      <c r="K55" s="11"/>
      <c r="L55" s="13">
        <f t="shared" si="9"/>
        <v>1.6</v>
      </c>
      <c r="M55" s="13">
        <f t="shared" si="10"/>
        <v>1.6</v>
      </c>
      <c r="N55" s="13">
        <f t="shared" si="11"/>
        <v>1.2</v>
      </c>
      <c r="O55" s="13">
        <f t="shared" si="12"/>
        <v>0</v>
      </c>
    </row>
    <row r="56" spans="1:15" ht="15" customHeight="1" x14ac:dyDescent="0.25">
      <c r="A56" s="6" t="s">
        <v>106</v>
      </c>
      <c r="B56" s="36" t="s">
        <v>50</v>
      </c>
      <c r="C56" s="16" t="s">
        <v>51</v>
      </c>
      <c r="D56" s="17">
        <f t="shared" si="7"/>
        <v>67.599999999999994</v>
      </c>
      <c r="E56" s="17">
        <v>67.599999999999994</v>
      </c>
      <c r="F56" s="17">
        <v>51.6</v>
      </c>
      <c r="G56" s="17"/>
      <c r="H56" s="11">
        <f t="shared" si="8"/>
        <v>0</v>
      </c>
      <c r="I56" s="11"/>
      <c r="J56" s="11">
        <v>0.1</v>
      </c>
      <c r="K56" s="11"/>
      <c r="L56" s="13">
        <f t="shared" si="9"/>
        <v>67.599999999999994</v>
      </c>
      <c r="M56" s="13">
        <f t="shared" si="10"/>
        <v>67.599999999999994</v>
      </c>
      <c r="N56" s="13">
        <f t="shared" si="11"/>
        <v>51.7</v>
      </c>
      <c r="O56" s="13">
        <f t="shared" si="12"/>
        <v>0</v>
      </c>
    </row>
    <row r="57" spans="1:15" ht="15" customHeight="1" x14ac:dyDescent="0.25">
      <c r="A57" s="6" t="s">
        <v>107</v>
      </c>
      <c r="B57" s="36" t="s">
        <v>168</v>
      </c>
      <c r="C57" s="16" t="s">
        <v>51</v>
      </c>
      <c r="D57" s="17">
        <f t="shared" si="7"/>
        <v>284.5</v>
      </c>
      <c r="E57" s="17">
        <v>284.5</v>
      </c>
      <c r="F57" s="17">
        <v>215.1</v>
      </c>
      <c r="G57" s="17"/>
      <c r="H57" s="11">
        <f t="shared" si="8"/>
        <v>0</v>
      </c>
      <c r="I57" s="11">
        <v>-3.7</v>
      </c>
      <c r="J57" s="11">
        <v>-3.9</v>
      </c>
      <c r="K57" s="11">
        <v>3.7</v>
      </c>
      <c r="L57" s="13">
        <f t="shared" si="9"/>
        <v>284.5</v>
      </c>
      <c r="M57" s="13">
        <f t="shared" si="10"/>
        <v>280.8</v>
      </c>
      <c r="N57" s="13">
        <f t="shared" si="11"/>
        <v>211.2</v>
      </c>
      <c r="O57" s="13">
        <f t="shared" si="12"/>
        <v>3.7</v>
      </c>
    </row>
    <row r="58" spans="1:15" s="38" customFormat="1" ht="15" customHeight="1" x14ac:dyDescent="0.25">
      <c r="A58" s="6" t="s">
        <v>108</v>
      </c>
      <c r="B58" s="36" t="s">
        <v>169</v>
      </c>
      <c r="C58" s="16" t="s">
        <v>51</v>
      </c>
      <c r="D58" s="17">
        <f t="shared" si="7"/>
        <v>194.29999999999998</v>
      </c>
      <c r="E58" s="17">
        <v>189.6</v>
      </c>
      <c r="F58" s="17">
        <v>143.5</v>
      </c>
      <c r="G58" s="17">
        <v>4.7</v>
      </c>
      <c r="H58" s="11">
        <f t="shared" si="8"/>
        <v>0</v>
      </c>
      <c r="I58" s="11"/>
      <c r="J58" s="11"/>
      <c r="K58" s="11"/>
      <c r="L58" s="13">
        <f t="shared" si="9"/>
        <v>194.29999999999998</v>
      </c>
      <c r="M58" s="13">
        <f t="shared" si="10"/>
        <v>189.6</v>
      </c>
      <c r="N58" s="13">
        <f t="shared" si="11"/>
        <v>143.5</v>
      </c>
      <c r="O58" s="13">
        <f t="shared" si="12"/>
        <v>4.7</v>
      </c>
    </row>
    <row r="59" spans="1:15" s="38" customFormat="1" ht="15" customHeight="1" x14ac:dyDescent="0.25">
      <c r="A59" s="6" t="s">
        <v>109</v>
      </c>
      <c r="B59" s="36" t="s">
        <v>65</v>
      </c>
      <c r="C59" s="16" t="s">
        <v>30</v>
      </c>
      <c r="D59" s="17">
        <f t="shared" si="7"/>
        <v>7.8</v>
      </c>
      <c r="E59" s="17">
        <v>7.8</v>
      </c>
      <c r="F59" s="17">
        <v>6</v>
      </c>
      <c r="G59" s="17"/>
      <c r="H59" s="11">
        <f t="shared" si="8"/>
        <v>0</v>
      </c>
      <c r="I59" s="11"/>
      <c r="J59" s="11"/>
      <c r="K59" s="11"/>
      <c r="L59" s="13">
        <f t="shared" si="9"/>
        <v>7.8</v>
      </c>
      <c r="M59" s="13">
        <f t="shared" si="10"/>
        <v>7.8</v>
      </c>
      <c r="N59" s="13">
        <f t="shared" si="11"/>
        <v>6</v>
      </c>
      <c r="O59" s="13">
        <f t="shared" si="12"/>
        <v>0</v>
      </c>
    </row>
    <row r="60" spans="1:15" ht="15.95" customHeight="1" x14ac:dyDescent="0.25">
      <c r="A60" s="21" t="s">
        <v>110</v>
      </c>
      <c r="B60" s="28" t="s">
        <v>173</v>
      </c>
      <c r="C60" s="26"/>
      <c r="D60" s="24">
        <f t="shared" ref="D60:O60" si="13">D20+SUM(D23:D59)</f>
        <v>9132.6</v>
      </c>
      <c r="E60" s="24">
        <f t="shared" si="13"/>
        <v>9125.7000000000007</v>
      </c>
      <c r="F60" s="24">
        <f t="shared" si="13"/>
        <v>6728.8000000000029</v>
      </c>
      <c r="G60" s="24">
        <f t="shared" si="13"/>
        <v>6.9</v>
      </c>
      <c r="H60" s="25">
        <f t="shared" si="13"/>
        <v>0</v>
      </c>
      <c r="I60" s="25">
        <f t="shared" si="13"/>
        <v>-5.9</v>
      </c>
      <c r="J60" s="25">
        <f t="shared" si="13"/>
        <v>-24.899999999999995</v>
      </c>
      <c r="K60" s="25">
        <f t="shared" si="13"/>
        <v>5.9</v>
      </c>
      <c r="L60" s="22">
        <f t="shared" si="13"/>
        <v>9132.6</v>
      </c>
      <c r="M60" s="22">
        <f t="shared" si="13"/>
        <v>9119.7999999999993</v>
      </c>
      <c r="N60" s="22">
        <f t="shared" si="13"/>
        <v>6703.9000000000024</v>
      </c>
      <c r="O60" s="22">
        <f t="shared" si="13"/>
        <v>12.8</v>
      </c>
    </row>
    <row r="61" spans="1:15" ht="15" customHeight="1" x14ac:dyDescent="0.25">
      <c r="A61" s="110"/>
      <c r="B61" s="51"/>
      <c r="C61" s="111"/>
      <c r="D61" s="51"/>
      <c r="E61" s="51"/>
      <c r="F61" s="112"/>
      <c r="G61" s="112"/>
      <c r="H61" s="112"/>
      <c r="I61" s="112"/>
      <c r="J61" s="112"/>
      <c r="K61" s="112"/>
      <c r="L61" s="112"/>
      <c r="M61" s="112"/>
      <c r="N61" s="112"/>
    </row>
    <row r="62" spans="1:15" x14ac:dyDescent="0.25">
      <c r="A62" s="110"/>
      <c r="B62" s="7"/>
      <c r="C62" s="113"/>
      <c r="D62" s="7"/>
      <c r="E62" s="7"/>
      <c r="F62" s="114"/>
      <c r="G62" s="7"/>
      <c r="H62" s="7"/>
      <c r="I62" s="7"/>
      <c r="J62" s="7"/>
      <c r="K62" s="7"/>
      <c r="L62" s="7"/>
      <c r="M62" s="7"/>
      <c r="N62" s="7"/>
    </row>
    <row r="63" spans="1:15" x14ac:dyDescent="0.25">
      <c r="A63" s="7"/>
      <c r="B63" s="7"/>
      <c r="C63" s="53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</row>
    <row r="64" spans="1:15" x14ac:dyDescent="0.25">
      <c r="A64" s="7"/>
      <c r="B64" s="7"/>
      <c r="C64" s="53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</row>
    <row r="65" spans="1:14" x14ac:dyDescent="0.25">
      <c r="A65" s="7"/>
      <c r="B65" s="7"/>
      <c r="C65" s="53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</row>
    <row r="66" spans="1:14" x14ac:dyDescent="0.25">
      <c r="A66" s="7"/>
      <c r="B66" s="7"/>
      <c r="C66" s="53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</row>
    <row r="67" spans="1:14" x14ac:dyDescent="0.25">
      <c r="A67" s="7"/>
      <c r="B67" s="7"/>
      <c r="C67" s="53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</row>
    <row r="68" spans="1:14" x14ac:dyDescent="0.25">
      <c r="A68" s="7"/>
      <c r="B68" s="7"/>
      <c r="C68" s="53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</row>
    <row r="69" spans="1:14" x14ac:dyDescent="0.25">
      <c r="A69" s="7"/>
      <c r="B69" s="7"/>
      <c r="C69" s="53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</row>
    <row r="70" spans="1:14" x14ac:dyDescent="0.25">
      <c r="A70" s="7"/>
      <c r="B70" s="7"/>
      <c r="C70" s="53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</row>
    <row r="71" spans="1:14" x14ac:dyDescent="0.25">
      <c r="A71" s="7"/>
      <c r="B71" s="7"/>
      <c r="C71" s="53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</row>
    <row r="72" spans="1:14" x14ac:dyDescent="0.25">
      <c r="A72" s="7"/>
      <c r="B72" s="7"/>
      <c r="C72" s="53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</row>
    <row r="73" spans="1:14" x14ac:dyDescent="0.25">
      <c r="A73" s="7"/>
      <c r="B73" s="7"/>
      <c r="C73" s="53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</row>
    <row r="74" spans="1:14" x14ac:dyDescent="0.25">
      <c r="A74" s="7"/>
      <c r="B74" s="7"/>
      <c r="C74" s="53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</row>
    <row r="75" spans="1:14" x14ac:dyDescent="0.25">
      <c r="A75" s="7"/>
      <c r="B75" s="7"/>
      <c r="C75" s="53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</row>
    <row r="76" spans="1:14" x14ac:dyDescent="0.25">
      <c r="A76" s="7"/>
      <c r="B76" s="7"/>
      <c r="C76" s="53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</row>
    <row r="77" spans="1:14" x14ac:dyDescent="0.25">
      <c r="A77" s="7"/>
      <c r="B77" s="7"/>
      <c r="C77" s="53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</row>
    <row r="78" spans="1:14" x14ac:dyDescent="0.25">
      <c r="A78" s="7"/>
      <c r="B78" s="7"/>
      <c r="C78" s="53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</row>
    <row r="79" spans="1:14" x14ac:dyDescent="0.25">
      <c r="A79" s="7"/>
      <c r="B79" s="7"/>
      <c r="C79" s="53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</row>
    <row r="80" spans="1:14" x14ac:dyDescent="0.25">
      <c r="A80" s="7"/>
      <c r="B80" s="7"/>
      <c r="C80" s="53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</row>
    <row r="81" spans="1:14" x14ac:dyDescent="0.25">
      <c r="A81" s="7"/>
      <c r="B81" s="7"/>
      <c r="C81" s="53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</row>
    <row r="82" spans="1:14" x14ac:dyDescent="0.25">
      <c r="A82" s="7"/>
      <c r="B82" s="7"/>
      <c r="C82" s="53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</row>
    <row r="83" spans="1:14" x14ac:dyDescent="0.25">
      <c r="A83" s="7"/>
      <c r="B83" s="7"/>
      <c r="C83" s="53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</row>
    <row r="84" spans="1:14" x14ac:dyDescent="0.25">
      <c r="A84" s="7"/>
      <c r="B84" s="7"/>
      <c r="C84" s="53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</row>
    <row r="85" spans="1:14" x14ac:dyDescent="0.25">
      <c r="A85" s="7"/>
      <c r="B85" s="7"/>
      <c r="C85" s="53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</row>
    <row r="86" spans="1:14" x14ac:dyDescent="0.25">
      <c r="A86" s="7"/>
      <c r="B86" s="7"/>
      <c r="C86" s="53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</row>
    <row r="87" spans="1:14" x14ac:dyDescent="0.25">
      <c r="A87" s="7"/>
      <c r="B87" s="7"/>
      <c r="C87" s="53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</row>
    <row r="88" spans="1:14" x14ac:dyDescent="0.25">
      <c r="A88" s="7"/>
      <c r="B88" s="7"/>
      <c r="C88" s="53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</row>
    <row r="89" spans="1:14" x14ac:dyDescent="0.25">
      <c r="A89" s="7"/>
      <c r="B89" s="7"/>
      <c r="C89" s="53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</row>
    <row r="90" spans="1:14" x14ac:dyDescent="0.25">
      <c r="A90" s="7"/>
      <c r="B90" s="7"/>
      <c r="C90" s="53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</row>
    <row r="91" spans="1:14" x14ac:dyDescent="0.25">
      <c r="A91" s="7"/>
      <c r="B91" s="7"/>
      <c r="C91" s="53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</row>
    <row r="92" spans="1:14" x14ac:dyDescent="0.25">
      <c r="A92" s="7"/>
      <c r="B92" s="7"/>
      <c r="C92" s="53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</row>
    <row r="93" spans="1:14" x14ac:dyDescent="0.25">
      <c r="A93" s="7"/>
      <c r="B93" s="7"/>
      <c r="C93" s="53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</row>
    <row r="94" spans="1:14" x14ac:dyDescent="0.25">
      <c r="A94" s="7"/>
      <c r="B94" s="7"/>
      <c r="C94" s="53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</row>
    <row r="95" spans="1:14" x14ac:dyDescent="0.25">
      <c r="A95" s="7"/>
      <c r="B95" s="7"/>
      <c r="C95" s="53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</row>
    <row r="96" spans="1:14" x14ac:dyDescent="0.25">
      <c r="A96" s="7"/>
      <c r="B96" s="7"/>
      <c r="C96" s="53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</row>
    <row r="97" spans="1:14" x14ac:dyDescent="0.25">
      <c r="A97" s="7"/>
      <c r="B97" s="7"/>
      <c r="C97" s="53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</row>
    <row r="98" spans="1:14" x14ac:dyDescent="0.25">
      <c r="A98" s="7"/>
      <c r="B98" s="7"/>
      <c r="C98" s="53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</row>
    <row r="99" spans="1:14" x14ac:dyDescent="0.25">
      <c r="A99" s="7"/>
      <c r="B99" s="7"/>
      <c r="C99" s="53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</row>
    <row r="100" spans="1:14" x14ac:dyDescent="0.25">
      <c r="A100" s="7"/>
      <c r="B100" s="7"/>
      <c r="C100" s="53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</row>
    <row r="101" spans="1:14" x14ac:dyDescent="0.25">
      <c r="A101" s="7"/>
      <c r="B101" s="7"/>
      <c r="C101" s="53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</row>
    <row r="102" spans="1:14" x14ac:dyDescent="0.25">
      <c r="A102" s="7"/>
      <c r="B102" s="7"/>
      <c r="C102" s="53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</row>
    <row r="103" spans="1:14" x14ac:dyDescent="0.25">
      <c r="A103" s="7"/>
      <c r="B103" s="7"/>
      <c r="C103" s="53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</row>
    <row r="104" spans="1:14" x14ac:dyDescent="0.25">
      <c r="A104" s="7"/>
      <c r="B104" s="7"/>
      <c r="C104" s="53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</row>
    <row r="105" spans="1:14" x14ac:dyDescent="0.25">
      <c r="A105" s="7"/>
      <c r="B105" s="7"/>
      <c r="C105" s="53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</row>
    <row r="106" spans="1:14" x14ac:dyDescent="0.25">
      <c r="A106" s="7"/>
      <c r="B106" s="7"/>
      <c r="C106" s="53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</row>
    <row r="107" spans="1:14" x14ac:dyDescent="0.25">
      <c r="A107" s="7"/>
      <c r="B107" s="7"/>
      <c r="C107" s="53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</row>
    <row r="108" spans="1:14" x14ac:dyDescent="0.25">
      <c r="A108" s="7"/>
      <c r="B108" s="7"/>
      <c r="C108" s="53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</row>
    <row r="109" spans="1:14" x14ac:dyDescent="0.25">
      <c r="A109" s="7"/>
      <c r="B109" s="7"/>
      <c r="C109" s="53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</row>
    <row r="110" spans="1:14" x14ac:dyDescent="0.25">
      <c r="A110" s="7"/>
      <c r="B110" s="7"/>
      <c r="C110" s="53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</row>
    <row r="111" spans="1:14" x14ac:dyDescent="0.25">
      <c r="A111" s="7"/>
      <c r="B111" s="7"/>
      <c r="C111" s="53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</row>
    <row r="112" spans="1:14" x14ac:dyDescent="0.25">
      <c r="A112" s="7"/>
      <c r="B112" s="7"/>
      <c r="C112" s="53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</row>
    <row r="113" spans="1:14" x14ac:dyDescent="0.25">
      <c r="A113" s="7"/>
      <c r="B113" s="7"/>
      <c r="C113" s="53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</row>
    <row r="114" spans="1:14" x14ac:dyDescent="0.25">
      <c r="A114" s="7"/>
      <c r="B114" s="7"/>
      <c r="C114" s="53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</row>
    <row r="115" spans="1:14" x14ac:dyDescent="0.25">
      <c r="A115" s="7"/>
      <c r="B115" s="7"/>
      <c r="C115" s="53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</row>
    <row r="116" spans="1:14" x14ac:dyDescent="0.25">
      <c r="A116" s="7"/>
      <c r="B116" s="7"/>
      <c r="C116" s="53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</row>
    <row r="117" spans="1:14" x14ac:dyDescent="0.25">
      <c r="A117" s="7"/>
      <c r="B117" s="7"/>
      <c r="C117" s="53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</row>
    <row r="118" spans="1:14" x14ac:dyDescent="0.25">
      <c r="A118" s="7"/>
      <c r="B118" s="7"/>
      <c r="C118" s="53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</row>
    <row r="119" spans="1:14" x14ac:dyDescent="0.25">
      <c r="A119" s="7"/>
      <c r="B119" s="7"/>
      <c r="C119" s="53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</row>
    <row r="120" spans="1:14" x14ac:dyDescent="0.25">
      <c r="A120" s="7"/>
      <c r="B120" s="7"/>
      <c r="C120" s="53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</row>
    <row r="121" spans="1:14" x14ac:dyDescent="0.25">
      <c r="A121" s="7"/>
      <c r="B121" s="7"/>
      <c r="C121" s="53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</row>
    <row r="122" spans="1:14" x14ac:dyDescent="0.25">
      <c r="A122" s="7"/>
      <c r="B122" s="7"/>
      <c r="C122" s="53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</row>
    <row r="123" spans="1:14" x14ac:dyDescent="0.25">
      <c r="A123" s="7"/>
      <c r="B123" s="7"/>
      <c r="C123" s="53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</row>
    <row r="124" spans="1:14" x14ac:dyDescent="0.25">
      <c r="A124" s="7"/>
      <c r="B124" s="7"/>
      <c r="C124" s="53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</row>
    <row r="125" spans="1:14" x14ac:dyDescent="0.25">
      <c r="A125" s="7"/>
      <c r="B125" s="7"/>
      <c r="C125" s="53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</row>
    <row r="126" spans="1:14" x14ac:dyDescent="0.25">
      <c r="A126" s="7"/>
      <c r="B126" s="7"/>
      <c r="C126" s="53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</row>
    <row r="127" spans="1:14" x14ac:dyDescent="0.25">
      <c r="A127" s="7"/>
      <c r="B127" s="7"/>
      <c r="C127" s="53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</row>
    <row r="128" spans="1:14" x14ac:dyDescent="0.25">
      <c r="A128" s="7"/>
      <c r="B128" s="7"/>
      <c r="C128" s="53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</row>
    <row r="129" spans="1:14" x14ac:dyDescent="0.25">
      <c r="A129" s="7"/>
      <c r="B129" s="7"/>
      <c r="C129" s="53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</row>
    <row r="130" spans="1:14" x14ac:dyDescent="0.25">
      <c r="A130" s="7"/>
      <c r="B130" s="7"/>
      <c r="C130" s="53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</row>
    <row r="131" spans="1:14" x14ac:dyDescent="0.25">
      <c r="A131" s="7"/>
      <c r="B131" s="7"/>
      <c r="C131" s="53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</row>
    <row r="132" spans="1:14" x14ac:dyDescent="0.25">
      <c r="A132" s="7"/>
      <c r="B132" s="7"/>
      <c r="C132" s="53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</row>
    <row r="133" spans="1:14" x14ac:dyDescent="0.25">
      <c r="A133" s="7"/>
      <c r="B133" s="7"/>
      <c r="C133" s="53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</row>
    <row r="134" spans="1:14" x14ac:dyDescent="0.25">
      <c r="A134" s="7"/>
      <c r="B134" s="7"/>
      <c r="C134" s="53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</row>
    <row r="135" spans="1:14" x14ac:dyDescent="0.25">
      <c r="A135" s="7"/>
      <c r="B135" s="7"/>
      <c r="C135" s="53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</row>
    <row r="136" spans="1:14" x14ac:dyDescent="0.25">
      <c r="A136" s="7"/>
      <c r="B136" s="7"/>
      <c r="C136" s="53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</row>
    <row r="137" spans="1:14" x14ac:dyDescent="0.25">
      <c r="A137" s="7"/>
      <c r="B137" s="7"/>
      <c r="C137" s="53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</row>
    <row r="138" spans="1:14" x14ac:dyDescent="0.25">
      <c r="A138" s="7"/>
      <c r="B138" s="7"/>
      <c r="C138" s="53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</row>
    <row r="139" spans="1:14" x14ac:dyDescent="0.25">
      <c r="A139" s="7"/>
      <c r="B139" s="7"/>
      <c r="C139" s="53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</row>
    <row r="140" spans="1:14" x14ac:dyDescent="0.25">
      <c r="A140" s="7"/>
      <c r="B140" s="7"/>
      <c r="C140" s="53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</row>
    <row r="141" spans="1:14" x14ac:dyDescent="0.25">
      <c r="A141" s="7"/>
      <c r="B141" s="7"/>
      <c r="C141" s="53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</row>
    <row r="142" spans="1:14" x14ac:dyDescent="0.25">
      <c r="A142" s="7"/>
      <c r="B142" s="7"/>
      <c r="C142" s="53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</row>
    <row r="143" spans="1:14" x14ac:dyDescent="0.25">
      <c r="A143" s="7"/>
      <c r="B143" s="7"/>
      <c r="C143" s="53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</row>
    <row r="144" spans="1:14" x14ac:dyDescent="0.25">
      <c r="A144" s="7"/>
      <c r="B144" s="7"/>
      <c r="C144" s="53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</row>
    <row r="145" spans="1:14" x14ac:dyDescent="0.25">
      <c r="A145" s="7"/>
      <c r="B145" s="7"/>
      <c r="C145" s="53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</row>
    <row r="146" spans="1:14" x14ac:dyDescent="0.25">
      <c r="A146" s="7"/>
      <c r="B146" s="7"/>
      <c r="C146" s="53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</row>
    <row r="147" spans="1:14" x14ac:dyDescent="0.25">
      <c r="A147" s="7"/>
      <c r="B147" s="7"/>
      <c r="C147" s="53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</row>
    <row r="148" spans="1:14" x14ac:dyDescent="0.25">
      <c r="A148" s="7"/>
      <c r="B148" s="7"/>
      <c r="C148" s="53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</row>
    <row r="149" spans="1:14" x14ac:dyDescent="0.25">
      <c r="A149" s="7"/>
      <c r="B149" s="7"/>
      <c r="C149" s="53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</row>
    <row r="150" spans="1:14" x14ac:dyDescent="0.25">
      <c r="A150" s="7"/>
      <c r="B150" s="7"/>
      <c r="C150" s="53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</row>
    <row r="151" spans="1:14" x14ac:dyDescent="0.25">
      <c r="A151" s="7"/>
      <c r="B151" s="7"/>
      <c r="C151" s="53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</row>
    <row r="152" spans="1:14" x14ac:dyDescent="0.25">
      <c r="A152" s="7"/>
      <c r="B152" s="7"/>
      <c r="C152" s="53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</row>
    <row r="153" spans="1:14" x14ac:dyDescent="0.25">
      <c r="A153" s="7"/>
      <c r="B153" s="7"/>
      <c r="C153" s="53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</row>
    <row r="154" spans="1:14" x14ac:dyDescent="0.25">
      <c r="A154" s="7"/>
      <c r="B154" s="7"/>
      <c r="C154" s="53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</row>
    <row r="155" spans="1:14" x14ac:dyDescent="0.25">
      <c r="A155" s="7"/>
      <c r="B155" s="7"/>
      <c r="C155" s="53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</row>
    <row r="156" spans="1:14" x14ac:dyDescent="0.25">
      <c r="A156" s="7"/>
      <c r="B156" s="7"/>
      <c r="C156" s="53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</row>
    <row r="157" spans="1:14" x14ac:dyDescent="0.25">
      <c r="A157" s="7"/>
      <c r="B157" s="7"/>
      <c r="C157" s="53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</row>
    <row r="158" spans="1:14" x14ac:dyDescent="0.25">
      <c r="A158" s="7"/>
      <c r="B158" s="7"/>
      <c r="C158" s="53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</row>
    <row r="159" spans="1:14" x14ac:dyDescent="0.25">
      <c r="A159" s="7"/>
      <c r="B159" s="7"/>
      <c r="C159" s="53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</row>
    <row r="160" spans="1:14" x14ac:dyDescent="0.25">
      <c r="A160" s="7"/>
      <c r="B160" s="7"/>
      <c r="C160" s="53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</row>
    <row r="161" spans="1:14" x14ac:dyDescent="0.25">
      <c r="A161" s="7"/>
      <c r="B161" s="7"/>
      <c r="C161" s="53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</row>
    <row r="162" spans="1:14" x14ac:dyDescent="0.25">
      <c r="A162" s="7"/>
      <c r="B162" s="7"/>
      <c r="C162" s="53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</row>
    <row r="163" spans="1:14" x14ac:dyDescent="0.25">
      <c r="A163" s="7"/>
      <c r="B163" s="7"/>
      <c r="C163" s="53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</row>
    <row r="164" spans="1:14" x14ac:dyDescent="0.25">
      <c r="A164" s="7"/>
      <c r="B164" s="7"/>
      <c r="C164" s="53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</row>
    <row r="165" spans="1:14" x14ac:dyDescent="0.25">
      <c r="A165" s="7"/>
      <c r="B165" s="7"/>
      <c r="C165" s="53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</row>
    <row r="166" spans="1:14" x14ac:dyDescent="0.25">
      <c r="A166" s="7"/>
      <c r="B166" s="7"/>
      <c r="C166" s="53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</row>
    <row r="167" spans="1:14" x14ac:dyDescent="0.25">
      <c r="A167" s="7"/>
      <c r="B167" s="7"/>
      <c r="C167" s="53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</row>
    <row r="168" spans="1:14" x14ac:dyDescent="0.25">
      <c r="A168" s="7"/>
      <c r="B168" s="7"/>
      <c r="C168" s="53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</row>
    <row r="169" spans="1:14" x14ac:dyDescent="0.25">
      <c r="A169" s="7"/>
      <c r="B169" s="7"/>
      <c r="C169" s="53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</row>
    <row r="170" spans="1:14" x14ac:dyDescent="0.25">
      <c r="A170" s="7"/>
      <c r="B170" s="7"/>
      <c r="C170" s="53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</row>
    <row r="171" spans="1:14" x14ac:dyDescent="0.25">
      <c r="A171" s="7"/>
      <c r="B171" s="7"/>
      <c r="C171" s="53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</row>
    <row r="172" spans="1:14" x14ac:dyDescent="0.25">
      <c r="A172" s="7"/>
      <c r="B172" s="7"/>
      <c r="C172" s="53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</row>
    <row r="173" spans="1:14" x14ac:dyDescent="0.25">
      <c r="A173" s="7"/>
      <c r="B173" s="7"/>
      <c r="C173" s="53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</row>
    <row r="174" spans="1:14" x14ac:dyDescent="0.25">
      <c r="C174" s="54"/>
    </row>
    <row r="175" spans="1:14" x14ac:dyDescent="0.25">
      <c r="C175" s="54"/>
    </row>
    <row r="176" spans="1:14" x14ac:dyDescent="0.25">
      <c r="C176" s="54"/>
    </row>
    <row r="177" spans="3:3" x14ac:dyDescent="0.25">
      <c r="C177" s="54"/>
    </row>
    <row r="178" spans="3:3" x14ac:dyDescent="0.25">
      <c r="C178" s="54"/>
    </row>
    <row r="179" spans="3:3" x14ac:dyDescent="0.25">
      <c r="C179" s="54"/>
    </row>
    <row r="180" spans="3:3" x14ac:dyDescent="0.25">
      <c r="C180" s="54"/>
    </row>
    <row r="181" spans="3:3" x14ac:dyDescent="0.25">
      <c r="C181" s="54"/>
    </row>
    <row r="182" spans="3:3" x14ac:dyDescent="0.25">
      <c r="C182" s="54"/>
    </row>
    <row r="183" spans="3:3" x14ac:dyDescent="0.25">
      <c r="C183" s="54"/>
    </row>
    <row r="184" spans="3:3" x14ac:dyDescent="0.25">
      <c r="C184" s="54"/>
    </row>
    <row r="185" spans="3:3" x14ac:dyDescent="0.25">
      <c r="C185" s="54"/>
    </row>
    <row r="186" spans="3:3" x14ac:dyDescent="0.25">
      <c r="C186" s="54"/>
    </row>
    <row r="187" spans="3:3" x14ac:dyDescent="0.25">
      <c r="C187" s="54"/>
    </row>
    <row r="188" spans="3:3" x14ac:dyDescent="0.25">
      <c r="C188" s="54"/>
    </row>
    <row r="189" spans="3:3" x14ac:dyDescent="0.25">
      <c r="C189" s="54"/>
    </row>
    <row r="190" spans="3:3" x14ac:dyDescent="0.25">
      <c r="C190" s="54"/>
    </row>
    <row r="191" spans="3:3" x14ac:dyDescent="0.25">
      <c r="C191" s="54"/>
    </row>
    <row r="192" spans="3:3" x14ac:dyDescent="0.25">
      <c r="C192" s="54"/>
    </row>
    <row r="193" spans="3:3" x14ac:dyDescent="0.25">
      <c r="C193" s="54"/>
    </row>
    <row r="194" spans="3:3" x14ac:dyDescent="0.25">
      <c r="C194" s="54"/>
    </row>
    <row r="195" spans="3:3" x14ac:dyDescent="0.25">
      <c r="C195" s="54"/>
    </row>
    <row r="196" spans="3:3" x14ac:dyDescent="0.25">
      <c r="C196" s="54"/>
    </row>
    <row r="197" spans="3:3" x14ac:dyDescent="0.25">
      <c r="C197" s="54"/>
    </row>
    <row r="198" spans="3:3" x14ac:dyDescent="0.25">
      <c r="C198" s="54"/>
    </row>
    <row r="199" spans="3:3" x14ac:dyDescent="0.25">
      <c r="C199" s="54"/>
    </row>
    <row r="200" spans="3:3" x14ac:dyDescent="0.25">
      <c r="C200" s="54"/>
    </row>
    <row r="201" spans="3:3" x14ac:dyDescent="0.25">
      <c r="C201" s="54"/>
    </row>
    <row r="202" spans="3:3" x14ac:dyDescent="0.25">
      <c r="C202" s="54"/>
    </row>
    <row r="203" spans="3:3" x14ac:dyDescent="0.25">
      <c r="C203" s="54"/>
    </row>
    <row r="204" spans="3:3" x14ac:dyDescent="0.25">
      <c r="C204" s="54"/>
    </row>
    <row r="205" spans="3:3" x14ac:dyDescent="0.25">
      <c r="C205" s="54"/>
    </row>
    <row r="206" spans="3:3" x14ac:dyDescent="0.25">
      <c r="C206" s="54"/>
    </row>
    <row r="207" spans="3:3" x14ac:dyDescent="0.25">
      <c r="C207" s="54"/>
    </row>
    <row r="208" spans="3:3" x14ac:dyDescent="0.25">
      <c r="C208" s="54"/>
    </row>
    <row r="209" spans="3:3" x14ac:dyDescent="0.25">
      <c r="C209" s="54"/>
    </row>
    <row r="210" spans="3:3" x14ac:dyDescent="0.25">
      <c r="C210" s="54"/>
    </row>
    <row r="211" spans="3:3" x14ac:dyDescent="0.25">
      <c r="C211" s="54"/>
    </row>
    <row r="212" spans="3:3" x14ac:dyDescent="0.25">
      <c r="C212" s="54"/>
    </row>
    <row r="213" spans="3:3" x14ac:dyDescent="0.25">
      <c r="C213" s="54"/>
    </row>
    <row r="214" spans="3:3" x14ac:dyDescent="0.25">
      <c r="C214" s="54"/>
    </row>
    <row r="215" spans="3:3" x14ac:dyDescent="0.25">
      <c r="C215" s="54"/>
    </row>
    <row r="216" spans="3:3" x14ac:dyDescent="0.25">
      <c r="C216" s="54"/>
    </row>
    <row r="217" spans="3:3" x14ac:dyDescent="0.25">
      <c r="C217" s="54"/>
    </row>
    <row r="218" spans="3:3" x14ac:dyDescent="0.25">
      <c r="C218" s="54"/>
    </row>
    <row r="219" spans="3:3" x14ac:dyDescent="0.25">
      <c r="C219" s="54"/>
    </row>
    <row r="220" spans="3:3" x14ac:dyDescent="0.25">
      <c r="C220" s="54"/>
    </row>
    <row r="221" spans="3:3" x14ac:dyDescent="0.25">
      <c r="C221" s="54"/>
    </row>
    <row r="222" spans="3:3" x14ac:dyDescent="0.25">
      <c r="C222" s="54"/>
    </row>
    <row r="223" spans="3:3" x14ac:dyDescent="0.25">
      <c r="C223" s="54"/>
    </row>
    <row r="224" spans="3:3" x14ac:dyDescent="0.25">
      <c r="C224" s="54"/>
    </row>
    <row r="225" spans="3:3" x14ac:dyDescent="0.25">
      <c r="C225" s="54"/>
    </row>
    <row r="226" spans="3:3" x14ac:dyDescent="0.25">
      <c r="C226" s="54"/>
    </row>
    <row r="227" spans="3:3" x14ac:dyDescent="0.25">
      <c r="C227" s="54"/>
    </row>
    <row r="228" spans="3:3" x14ac:dyDescent="0.25">
      <c r="C228" s="54"/>
    </row>
    <row r="229" spans="3:3" x14ac:dyDescent="0.25">
      <c r="C229" s="54"/>
    </row>
    <row r="230" spans="3:3" x14ac:dyDescent="0.25">
      <c r="C230" s="54"/>
    </row>
    <row r="231" spans="3:3" x14ac:dyDescent="0.25">
      <c r="C231" s="54"/>
    </row>
    <row r="232" spans="3:3" x14ac:dyDescent="0.25">
      <c r="C232" s="54"/>
    </row>
    <row r="233" spans="3:3" x14ac:dyDescent="0.25">
      <c r="C233" s="54"/>
    </row>
    <row r="234" spans="3:3" x14ac:dyDescent="0.25">
      <c r="C234" s="54"/>
    </row>
    <row r="235" spans="3:3" x14ac:dyDescent="0.25">
      <c r="C235" s="54"/>
    </row>
    <row r="236" spans="3:3" x14ac:dyDescent="0.25">
      <c r="C236" s="54"/>
    </row>
    <row r="237" spans="3:3" x14ac:dyDescent="0.25">
      <c r="C237" s="54"/>
    </row>
    <row r="238" spans="3:3" x14ac:dyDescent="0.25">
      <c r="C238" s="54"/>
    </row>
    <row r="239" spans="3:3" x14ac:dyDescent="0.25">
      <c r="C239" s="54"/>
    </row>
    <row r="240" spans="3:3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  <row r="494" spans="3:3" x14ac:dyDescent="0.25">
      <c r="C494" s="54"/>
    </row>
    <row r="495" spans="3:3" x14ac:dyDescent="0.25">
      <c r="C495" s="54"/>
    </row>
    <row r="496" spans="3:3" x14ac:dyDescent="0.25">
      <c r="C496" s="54"/>
    </row>
    <row r="497" spans="3:3" x14ac:dyDescent="0.25">
      <c r="C497" s="54"/>
    </row>
    <row r="498" spans="3:3" x14ac:dyDescent="0.25">
      <c r="C498" s="54"/>
    </row>
    <row r="499" spans="3:3" x14ac:dyDescent="0.25">
      <c r="C499" s="54"/>
    </row>
    <row r="500" spans="3:3" x14ac:dyDescent="0.25">
      <c r="C500" s="54"/>
    </row>
    <row r="501" spans="3:3" x14ac:dyDescent="0.25">
      <c r="C501" s="54"/>
    </row>
    <row r="502" spans="3:3" x14ac:dyDescent="0.25">
      <c r="C502" s="54"/>
    </row>
  </sheetData>
  <mergeCells count="29">
    <mergeCell ref="D16:D18"/>
    <mergeCell ref="B5:O5"/>
    <mergeCell ref="B6:O6"/>
    <mergeCell ref="B1:O1"/>
    <mergeCell ref="B2:O2"/>
    <mergeCell ref="B3:O3"/>
    <mergeCell ref="B4:O4"/>
    <mergeCell ref="B7:O7"/>
    <mergeCell ref="B8:O8"/>
    <mergeCell ref="B9:O9"/>
    <mergeCell ref="B10:O10"/>
    <mergeCell ref="B11:O11"/>
    <mergeCell ref="B12:O12"/>
    <mergeCell ref="B19:O19"/>
    <mergeCell ref="K17:K18"/>
    <mergeCell ref="M17:N17"/>
    <mergeCell ref="O17:O18"/>
    <mergeCell ref="A14:O14"/>
    <mergeCell ref="A16:A18"/>
    <mergeCell ref="B16:B18"/>
    <mergeCell ref="H16:H18"/>
    <mergeCell ref="I16:K16"/>
    <mergeCell ref="L16:L18"/>
    <mergeCell ref="E16:G16"/>
    <mergeCell ref="E17:F17"/>
    <mergeCell ref="G17:G18"/>
    <mergeCell ref="C16:C18"/>
    <mergeCell ref="M16:O16"/>
    <mergeCell ref="I17:J17"/>
  </mergeCells>
  <phoneticPr fontId="2" type="noConversion"/>
  <pageMargins left="1.1811023622047245" right="0.39370078740157483" top="0.39370078740157483" bottom="0" header="0" footer="0"/>
  <pageSetup paperSize="9" scale="51" fitToHeight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714"/>
  <sheetViews>
    <sheetView showZeros="0" topLeftCell="B1" workbookViewId="0">
      <selection activeCell="B20" sqref="B20:O20"/>
    </sheetView>
  </sheetViews>
  <sheetFormatPr defaultRowHeight="15" x14ac:dyDescent="0.25"/>
  <cols>
    <col min="1" max="1" width="5" style="2" customWidth="1"/>
    <col min="2" max="2" width="41.140625" style="2" customWidth="1"/>
    <col min="3" max="3" width="6.7109375" style="213" customWidth="1"/>
    <col min="4" max="9" width="10" style="2" hidden="1" customWidth="1"/>
    <col min="10" max="10" width="10.85546875" style="2" hidden="1" customWidth="1"/>
    <col min="11" max="11" width="9.140625" style="2" hidden="1" customWidth="1"/>
    <col min="12" max="15" width="9.7109375" style="2" customWidth="1"/>
    <col min="16" max="19" width="9.140625" style="2" hidden="1" customWidth="1"/>
    <col min="20" max="23" width="9.140625" style="2" customWidth="1"/>
    <col min="24" max="16384" width="9.140625" style="2"/>
  </cols>
  <sheetData>
    <row r="1" spans="2:15" x14ac:dyDescent="0.25">
      <c r="B1" s="550" t="s">
        <v>350</v>
      </c>
      <c r="C1" s="550"/>
      <c r="D1" s="550"/>
      <c r="E1" s="550"/>
      <c r="F1" s="550"/>
      <c r="G1" s="550"/>
      <c r="H1" s="550"/>
      <c r="I1" s="550"/>
      <c r="J1" s="550"/>
      <c r="K1" s="550"/>
      <c r="L1" s="550"/>
      <c r="M1" s="550"/>
      <c r="N1" s="550"/>
      <c r="O1" s="550"/>
    </row>
    <row r="2" spans="2:15" x14ac:dyDescent="0.25">
      <c r="B2" s="550" t="s">
        <v>436</v>
      </c>
      <c r="C2" s="550"/>
      <c r="D2" s="550"/>
      <c r="E2" s="550"/>
      <c r="F2" s="550"/>
      <c r="G2" s="550"/>
      <c r="H2" s="550"/>
      <c r="I2" s="550"/>
      <c r="J2" s="550"/>
      <c r="K2" s="550"/>
      <c r="L2" s="550"/>
      <c r="M2" s="550"/>
      <c r="N2" s="550"/>
      <c r="O2" s="550"/>
    </row>
    <row r="3" spans="2:15" x14ac:dyDescent="0.25">
      <c r="B3" s="550" t="s">
        <v>455</v>
      </c>
      <c r="C3" s="550"/>
      <c r="D3" s="550"/>
      <c r="E3" s="550"/>
      <c r="F3" s="550"/>
      <c r="G3" s="550"/>
      <c r="H3" s="550"/>
      <c r="I3" s="550"/>
      <c r="J3" s="550"/>
      <c r="K3" s="550"/>
      <c r="L3" s="550"/>
      <c r="M3" s="550"/>
      <c r="N3" s="550"/>
      <c r="O3" s="550"/>
    </row>
    <row r="4" spans="2:15" x14ac:dyDescent="0.25">
      <c r="B4" s="550" t="s">
        <v>365</v>
      </c>
      <c r="C4" s="550"/>
      <c r="D4" s="550"/>
      <c r="E4" s="550"/>
      <c r="F4" s="550"/>
      <c r="G4" s="550"/>
      <c r="H4" s="550"/>
      <c r="I4" s="550"/>
      <c r="J4" s="550"/>
      <c r="K4" s="550"/>
      <c r="L4" s="550"/>
      <c r="M4" s="550"/>
      <c r="N4" s="550"/>
      <c r="O4" s="550"/>
    </row>
    <row r="5" spans="2:15" s="396" customFormat="1" ht="15" customHeight="1" x14ac:dyDescent="0.25">
      <c r="B5" s="490" t="s">
        <v>457</v>
      </c>
      <c r="C5" s="490"/>
      <c r="D5" s="490"/>
      <c r="E5" s="490"/>
      <c r="F5" s="490"/>
      <c r="G5" s="490"/>
      <c r="H5" s="490"/>
      <c r="I5" s="490"/>
      <c r="J5" s="490"/>
      <c r="K5" s="490"/>
      <c r="L5" s="490"/>
      <c r="M5" s="490"/>
      <c r="N5" s="490"/>
      <c r="O5" s="490"/>
    </row>
    <row r="6" spans="2:15" s="396" customFormat="1" x14ac:dyDescent="0.25">
      <c r="B6" s="490" t="s">
        <v>464</v>
      </c>
      <c r="C6" s="490"/>
      <c r="D6" s="490"/>
      <c r="E6" s="490"/>
      <c r="F6" s="490"/>
      <c r="G6" s="490"/>
      <c r="H6" s="490"/>
      <c r="I6" s="490"/>
      <c r="J6" s="490"/>
      <c r="K6" s="490"/>
      <c r="L6" s="490"/>
      <c r="M6" s="490"/>
      <c r="N6" s="490"/>
      <c r="O6" s="490"/>
    </row>
    <row r="7" spans="2:15" s="396" customFormat="1" x14ac:dyDescent="0.25">
      <c r="B7" s="490" t="s">
        <v>463</v>
      </c>
      <c r="C7" s="490"/>
      <c r="D7" s="490"/>
      <c r="E7" s="490"/>
      <c r="F7" s="490"/>
      <c r="G7" s="490"/>
      <c r="H7" s="490"/>
      <c r="I7" s="490"/>
      <c r="J7" s="490"/>
      <c r="K7" s="490"/>
      <c r="L7" s="490"/>
      <c r="M7" s="490"/>
      <c r="N7" s="490"/>
      <c r="O7" s="490"/>
    </row>
    <row r="8" spans="2:15" s="396" customFormat="1" x14ac:dyDescent="0.25">
      <c r="B8" s="490" t="s">
        <v>521</v>
      </c>
      <c r="C8" s="490"/>
      <c r="D8" s="490"/>
      <c r="E8" s="490"/>
      <c r="F8" s="490"/>
      <c r="G8" s="490"/>
      <c r="H8" s="490"/>
      <c r="I8" s="490"/>
      <c r="J8" s="490"/>
      <c r="K8" s="490"/>
      <c r="L8" s="490"/>
      <c r="M8" s="490"/>
      <c r="N8" s="490"/>
      <c r="O8" s="490"/>
    </row>
    <row r="9" spans="2:15" s="396" customFormat="1" x14ac:dyDescent="0.25">
      <c r="B9" s="490" t="s">
        <v>480</v>
      </c>
      <c r="C9" s="490"/>
      <c r="D9" s="490"/>
      <c r="E9" s="490"/>
      <c r="F9" s="490"/>
      <c r="G9" s="490"/>
      <c r="H9" s="490"/>
      <c r="I9" s="490"/>
      <c r="J9" s="490"/>
      <c r="K9" s="490"/>
      <c r="L9" s="490"/>
      <c r="M9" s="490"/>
      <c r="N9" s="490"/>
      <c r="O9" s="490"/>
    </row>
    <row r="10" spans="2:15" s="396" customFormat="1" x14ac:dyDescent="0.25">
      <c r="B10" s="490" t="s">
        <v>485</v>
      </c>
      <c r="C10" s="490"/>
      <c r="D10" s="490"/>
      <c r="E10" s="490"/>
      <c r="F10" s="490"/>
      <c r="G10" s="490"/>
      <c r="H10" s="490"/>
      <c r="I10" s="490"/>
      <c r="J10" s="490"/>
      <c r="K10" s="490"/>
      <c r="L10" s="490"/>
      <c r="M10" s="490"/>
      <c r="N10" s="490"/>
      <c r="O10" s="490"/>
    </row>
    <row r="11" spans="2:15" s="396" customFormat="1" x14ac:dyDescent="0.25">
      <c r="B11" s="490" t="s">
        <v>491</v>
      </c>
      <c r="C11" s="490"/>
      <c r="D11" s="490"/>
      <c r="E11" s="490"/>
      <c r="F11" s="490"/>
      <c r="G11" s="490"/>
      <c r="H11" s="490"/>
      <c r="I11" s="490"/>
      <c r="J11" s="490"/>
      <c r="K11" s="490"/>
      <c r="L11" s="490"/>
      <c r="M11" s="490"/>
      <c r="N11" s="490"/>
      <c r="O11" s="490"/>
    </row>
    <row r="12" spans="2:15" s="396" customFormat="1" x14ac:dyDescent="0.25">
      <c r="B12" s="490" t="s">
        <v>519</v>
      </c>
      <c r="C12" s="490"/>
      <c r="D12" s="490"/>
      <c r="E12" s="490"/>
      <c r="F12" s="490"/>
      <c r="G12" s="490"/>
      <c r="H12" s="490"/>
      <c r="I12" s="490"/>
      <c r="J12" s="490"/>
      <c r="K12" s="490"/>
      <c r="L12" s="490"/>
      <c r="M12" s="490"/>
      <c r="N12" s="490"/>
      <c r="O12" s="490"/>
    </row>
    <row r="13" spans="2:15" s="396" customFormat="1" x14ac:dyDescent="0.25">
      <c r="B13" s="490" t="s">
        <v>508</v>
      </c>
      <c r="C13" s="490"/>
      <c r="D13" s="490"/>
      <c r="E13" s="490"/>
      <c r="F13" s="490"/>
      <c r="G13" s="490"/>
      <c r="H13" s="490"/>
      <c r="I13" s="490"/>
      <c r="J13" s="490"/>
      <c r="K13" s="490"/>
      <c r="L13" s="490"/>
      <c r="M13" s="490"/>
      <c r="N13" s="490"/>
      <c r="O13" s="490"/>
    </row>
    <row r="14" spans="2:15" s="396" customFormat="1" x14ac:dyDescent="0.25">
      <c r="B14" s="490" t="s">
        <v>518</v>
      </c>
      <c r="C14" s="490"/>
      <c r="D14" s="490"/>
      <c r="E14" s="490"/>
      <c r="F14" s="490"/>
      <c r="G14" s="490"/>
      <c r="H14" s="490"/>
      <c r="I14" s="490"/>
      <c r="J14" s="490"/>
      <c r="K14" s="490"/>
      <c r="L14" s="490"/>
      <c r="M14" s="490"/>
      <c r="N14" s="490"/>
      <c r="O14" s="490"/>
    </row>
    <row r="15" spans="2:15" s="396" customFormat="1" x14ac:dyDescent="0.25">
      <c r="B15" s="490" t="s">
        <v>538</v>
      </c>
      <c r="C15" s="490"/>
      <c r="D15" s="490"/>
      <c r="E15" s="490"/>
      <c r="F15" s="490"/>
      <c r="G15" s="490"/>
      <c r="H15" s="490"/>
      <c r="I15" s="490"/>
      <c r="J15" s="490"/>
      <c r="K15" s="490"/>
      <c r="L15" s="490"/>
      <c r="M15" s="490"/>
      <c r="N15" s="490"/>
      <c r="O15" s="490"/>
    </row>
    <row r="16" spans="2:15" s="396" customFormat="1" x14ac:dyDescent="0.25">
      <c r="B16" s="490" t="s">
        <v>546</v>
      </c>
      <c r="C16" s="490"/>
      <c r="D16" s="490"/>
      <c r="E16" s="490"/>
      <c r="F16" s="490"/>
      <c r="G16" s="490"/>
      <c r="H16" s="490"/>
      <c r="I16" s="490"/>
      <c r="J16" s="490"/>
      <c r="K16" s="490"/>
      <c r="L16" s="490"/>
      <c r="M16" s="490"/>
      <c r="N16" s="490"/>
      <c r="O16" s="490"/>
    </row>
    <row r="17" spans="1:18" s="396" customFormat="1" x14ac:dyDescent="0.25">
      <c r="B17" s="490" t="s">
        <v>550</v>
      </c>
      <c r="C17" s="490"/>
      <c r="D17" s="490"/>
      <c r="E17" s="490"/>
      <c r="F17" s="490"/>
      <c r="G17" s="490"/>
      <c r="H17" s="490"/>
      <c r="I17" s="490"/>
      <c r="J17" s="490"/>
      <c r="K17" s="490"/>
      <c r="L17" s="490"/>
      <c r="M17" s="490"/>
      <c r="N17" s="490"/>
      <c r="O17" s="490"/>
    </row>
    <row r="18" spans="1:18" s="396" customFormat="1" x14ac:dyDescent="0.25">
      <c r="B18" s="490" t="s">
        <v>575</v>
      </c>
      <c r="C18" s="490"/>
      <c r="D18" s="490"/>
      <c r="E18" s="490"/>
      <c r="F18" s="490"/>
      <c r="G18" s="490"/>
      <c r="H18" s="490"/>
      <c r="I18" s="490"/>
      <c r="J18" s="490"/>
      <c r="K18" s="490"/>
      <c r="L18" s="490"/>
      <c r="M18" s="490"/>
      <c r="N18" s="490"/>
      <c r="O18" s="490"/>
    </row>
    <row r="19" spans="1:18" s="396" customFormat="1" x14ac:dyDescent="0.25">
      <c r="B19" s="490" t="s">
        <v>566</v>
      </c>
      <c r="C19" s="490"/>
      <c r="D19" s="490"/>
      <c r="E19" s="490"/>
      <c r="F19" s="490"/>
      <c r="G19" s="490"/>
      <c r="H19" s="490"/>
      <c r="I19" s="490"/>
      <c r="J19" s="490"/>
      <c r="K19" s="490"/>
      <c r="L19" s="490"/>
      <c r="M19" s="490"/>
      <c r="N19" s="490"/>
      <c r="O19" s="490"/>
    </row>
    <row r="20" spans="1:18" s="396" customFormat="1" x14ac:dyDescent="0.25">
      <c r="B20" s="490" t="s">
        <v>581</v>
      </c>
      <c r="C20" s="490"/>
      <c r="D20" s="490"/>
      <c r="E20" s="490"/>
      <c r="F20" s="490"/>
      <c r="G20" s="490"/>
      <c r="H20" s="490"/>
      <c r="I20" s="490"/>
      <c r="J20" s="490"/>
      <c r="K20" s="490"/>
      <c r="L20" s="490"/>
      <c r="M20" s="490"/>
      <c r="N20" s="490"/>
      <c r="O20" s="490"/>
    </row>
    <row r="21" spans="1:18" s="396" customFormat="1" x14ac:dyDescent="0.25">
      <c r="B21" s="406"/>
      <c r="C21" s="406"/>
      <c r="D21" s="406"/>
      <c r="E21" s="406"/>
      <c r="F21" s="406"/>
      <c r="G21" s="406"/>
      <c r="H21" s="406"/>
      <c r="I21" s="406"/>
      <c r="J21" s="406"/>
      <c r="K21" s="406"/>
      <c r="L21" s="406"/>
      <c r="M21" s="406"/>
      <c r="N21" s="406"/>
      <c r="O21" s="406"/>
    </row>
    <row r="22" spans="1:18" ht="15" customHeight="1" x14ac:dyDescent="0.25">
      <c r="A22" s="512" t="s">
        <v>440</v>
      </c>
      <c r="B22" s="512"/>
      <c r="C22" s="512"/>
      <c r="D22" s="512"/>
      <c r="E22" s="512"/>
      <c r="F22" s="512"/>
      <c r="G22" s="512"/>
      <c r="H22" s="512"/>
      <c r="I22" s="512"/>
      <c r="J22" s="512"/>
      <c r="K22" s="512"/>
      <c r="L22" s="512"/>
      <c r="M22" s="512"/>
      <c r="N22" s="512"/>
      <c r="O22" s="512"/>
    </row>
    <row r="23" spans="1:18" ht="17.25" customHeight="1" x14ac:dyDescent="0.25">
      <c r="A23" s="59"/>
      <c r="B23" s="59"/>
      <c r="C23" s="214"/>
      <c r="D23" s="59"/>
      <c r="E23" s="59"/>
      <c r="F23" s="59"/>
      <c r="G23" s="59"/>
      <c r="H23" s="60"/>
      <c r="I23" s="60"/>
      <c r="J23" s="60"/>
      <c r="K23" s="60"/>
      <c r="L23" s="59"/>
      <c r="M23" s="59"/>
      <c r="N23" s="59"/>
      <c r="O23" s="5" t="s">
        <v>446</v>
      </c>
    </row>
    <row r="24" spans="1:18" ht="15" customHeight="1" x14ac:dyDescent="0.25">
      <c r="A24" s="516" t="s">
        <v>5</v>
      </c>
      <c r="B24" s="519" t="s">
        <v>347</v>
      </c>
      <c r="C24" s="569" t="s">
        <v>54</v>
      </c>
      <c r="D24" s="495" t="s">
        <v>358</v>
      </c>
      <c r="E24" s="498" t="s">
        <v>196</v>
      </c>
      <c r="F24" s="499"/>
      <c r="G24" s="500"/>
      <c r="H24" s="522" t="s">
        <v>360</v>
      </c>
      <c r="I24" s="525" t="s">
        <v>196</v>
      </c>
      <c r="J24" s="526"/>
      <c r="K24" s="527"/>
      <c r="L24" s="559" t="s">
        <v>0</v>
      </c>
      <c r="M24" s="494" t="s">
        <v>196</v>
      </c>
      <c r="N24" s="494"/>
      <c r="O24" s="494"/>
    </row>
    <row r="25" spans="1:18" ht="15" customHeight="1" x14ac:dyDescent="0.25">
      <c r="A25" s="517"/>
      <c r="B25" s="520"/>
      <c r="C25" s="570"/>
      <c r="D25" s="496"/>
      <c r="E25" s="498" t="s">
        <v>1</v>
      </c>
      <c r="F25" s="500"/>
      <c r="G25" s="495" t="s">
        <v>2</v>
      </c>
      <c r="H25" s="523"/>
      <c r="I25" s="525" t="s">
        <v>1</v>
      </c>
      <c r="J25" s="527"/>
      <c r="K25" s="522" t="s">
        <v>2</v>
      </c>
      <c r="L25" s="560"/>
      <c r="M25" s="494" t="s">
        <v>1</v>
      </c>
      <c r="N25" s="494"/>
      <c r="O25" s="506" t="s">
        <v>2</v>
      </c>
    </row>
    <row r="26" spans="1:18" ht="27.75" customHeight="1" x14ac:dyDescent="0.25">
      <c r="A26" s="518"/>
      <c r="B26" s="521"/>
      <c r="C26" s="571"/>
      <c r="D26" s="497"/>
      <c r="E26" s="143" t="s">
        <v>3</v>
      </c>
      <c r="F26" s="142" t="s">
        <v>4</v>
      </c>
      <c r="G26" s="497"/>
      <c r="H26" s="524"/>
      <c r="I26" s="144" t="s">
        <v>3</v>
      </c>
      <c r="J26" s="139" t="s">
        <v>4</v>
      </c>
      <c r="K26" s="524"/>
      <c r="L26" s="561"/>
      <c r="M26" s="140" t="s">
        <v>3</v>
      </c>
      <c r="N26" s="138" t="s">
        <v>4</v>
      </c>
      <c r="O26" s="506"/>
    </row>
    <row r="27" spans="1:18" ht="15.95" customHeight="1" x14ac:dyDescent="0.25">
      <c r="A27" s="159" t="s">
        <v>72</v>
      </c>
      <c r="B27" s="535" t="s">
        <v>6</v>
      </c>
      <c r="C27" s="568"/>
      <c r="D27" s="568"/>
      <c r="E27" s="568"/>
      <c r="F27" s="568"/>
      <c r="G27" s="568"/>
      <c r="H27" s="568"/>
      <c r="I27" s="568"/>
      <c r="J27" s="568"/>
      <c r="K27" s="568"/>
      <c r="L27" s="568"/>
      <c r="M27" s="568"/>
      <c r="N27" s="568"/>
      <c r="O27" s="568"/>
    </row>
    <row r="28" spans="1:18" ht="15" customHeight="1" x14ac:dyDescent="0.25">
      <c r="A28" s="6" t="s">
        <v>183</v>
      </c>
      <c r="B28" s="36" t="s">
        <v>20</v>
      </c>
      <c r="C28" s="419"/>
      <c r="D28" s="173">
        <f>E28+G28</f>
        <v>111.3</v>
      </c>
      <c r="E28" s="173">
        <f>E30+E31</f>
        <v>0.3</v>
      </c>
      <c r="F28" s="173">
        <f t="shared" ref="F28:G28" si="0">F30+F31</f>
        <v>0.2</v>
      </c>
      <c r="G28" s="173">
        <f t="shared" si="0"/>
        <v>111</v>
      </c>
      <c r="H28" s="174">
        <f>I28+K28</f>
        <v>0</v>
      </c>
      <c r="I28" s="174">
        <f>I30+I31</f>
        <v>0</v>
      </c>
      <c r="J28" s="174">
        <f t="shared" ref="J28:K28" si="1">J30+J31</f>
        <v>0</v>
      </c>
      <c r="K28" s="174">
        <f t="shared" si="1"/>
        <v>0</v>
      </c>
      <c r="L28" s="175">
        <f>M28+O28</f>
        <v>111.3</v>
      </c>
      <c r="M28" s="248">
        <f t="shared" ref="M28" si="2">E28+I28</f>
        <v>0.3</v>
      </c>
      <c r="N28" s="175">
        <f t="shared" ref="N28" si="3">F28+J28</f>
        <v>0.2</v>
      </c>
      <c r="O28" s="175">
        <f>G28+K28</f>
        <v>111</v>
      </c>
      <c r="P28" s="310">
        <f t="shared" ref="P28:R28" si="4">P30+P31</f>
        <v>0</v>
      </c>
      <c r="Q28" s="424">
        <f t="shared" si="4"/>
        <v>0</v>
      </c>
      <c r="R28" s="70">
        <f t="shared" si="4"/>
        <v>0</v>
      </c>
    </row>
    <row r="29" spans="1:18" ht="15" customHeight="1" x14ac:dyDescent="0.25">
      <c r="A29" s="20"/>
      <c r="B29" s="164" t="s">
        <v>196</v>
      </c>
      <c r="C29" s="418"/>
      <c r="D29" s="176"/>
      <c r="E29" s="176"/>
      <c r="F29" s="176"/>
      <c r="G29" s="176"/>
      <c r="H29" s="177"/>
      <c r="I29" s="177"/>
      <c r="J29" s="177"/>
      <c r="K29" s="177"/>
      <c r="L29" s="178"/>
      <c r="M29" s="178"/>
      <c r="N29" s="178"/>
      <c r="O29" s="178"/>
      <c r="P29" s="215"/>
      <c r="Q29" s="99"/>
    </row>
    <row r="30" spans="1:18" ht="26.25" customHeight="1" x14ac:dyDescent="0.25">
      <c r="A30" s="20"/>
      <c r="B30" s="420" t="s">
        <v>338</v>
      </c>
      <c r="C30" s="422" t="s">
        <v>9</v>
      </c>
      <c r="D30" s="426">
        <f>E30+G30</f>
        <v>111</v>
      </c>
      <c r="E30" s="176"/>
      <c r="F30" s="176"/>
      <c r="G30" s="423">
        <v>111</v>
      </c>
      <c r="H30" s="174">
        <f t="shared" ref="H30" si="5">I30+K30</f>
        <v>0</v>
      </c>
      <c r="I30" s="177"/>
      <c r="J30" s="177"/>
      <c r="K30" s="177"/>
      <c r="L30" s="190">
        <f t="shared" ref="L30:L31" si="6">M30+O30</f>
        <v>111</v>
      </c>
      <c r="M30" s="248">
        <f t="shared" ref="M30:M31" si="7">E30+I30</f>
        <v>0</v>
      </c>
      <c r="N30" s="175">
        <f t="shared" ref="N30:N31" si="8">F30+J30</f>
        <v>0</v>
      </c>
      <c r="O30" s="425">
        <f t="shared" ref="O30:O31" si="9">G30+K30</f>
        <v>111</v>
      </c>
      <c r="P30" s="215"/>
      <c r="Q30" s="99"/>
    </row>
    <row r="31" spans="1:18" x14ac:dyDescent="0.25">
      <c r="A31" s="155"/>
      <c r="B31" s="192" t="s">
        <v>415</v>
      </c>
      <c r="C31" s="421" t="s">
        <v>9</v>
      </c>
      <c r="D31" s="426">
        <f>E31+G31</f>
        <v>0.3</v>
      </c>
      <c r="E31" s="68">
        <v>0.3</v>
      </c>
      <c r="F31" s="68">
        <v>0.2</v>
      </c>
      <c r="G31" s="68"/>
      <c r="H31" s="174">
        <f t="shared" ref="H31:H71" si="10">I31+K31</f>
        <v>0</v>
      </c>
      <c r="I31" s="69"/>
      <c r="J31" s="69"/>
      <c r="K31" s="69"/>
      <c r="L31" s="70">
        <f t="shared" si="6"/>
        <v>0.3</v>
      </c>
      <c r="M31" s="248">
        <f t="shared" si="7"/>
        <v>0.3</v>
      </c>
      <c r="N31" s="175">
        <f t="shared" si="8"/>
        <v>0.2</v>
      </c>
      <c r="O31" s="232">
        <f t="shared" si="9"/>
        <v>0</v>
      </c>
      <c r="P31" s="215"/>
      <c r="Q31" s="99"/>
    </row>
    <row r="32" spans="1:18" ht="15" customHeight="1" x14ac:dyDescent="0.25">
      <c r="A32" s="6" t="s">
        <v>73</v>
      </c>
      <c r="B32" s="18" t="s">
        <v>7</v>
      </c>
      <c r="C32" s="216"/>
      <c r="D32" s="426">
        <f>E32+G32</f>
        <v>0.89999999999999991</v>
      </c>
      <c r="E32" s="17">
        <f>E33+E34+E35</f>
        <v>0.89999999999999991</v>
      </c>
      <c r="F32" s="17">
        <f>F33+F34+F35</f>
        <v>0.7</v>
      </c>
      <c r="G32" s="17">
        <f>G33+G34+G35</f>
        <v>0</v>
      </c>
      <c r="H32" s="174">
        <f>I32+K32</f>
        <v>0</v>
      </c>
      <c r="I32" s="11">
        <f>I33+I34+I35</f>
        <v>0</v>
      </c>
      <c r="J32" s="11">
        <f>J33+J34+J35</f>
        <v>0</v>
      </c>
      <c r="K32" s="11">
        <f>K33+K34+K35</f>
        <v>0</v>
      </c>
      <c r="L32" s="175">
        <f t="shared" ref="L32:L76" si="11">M32+O32</f>
        <v>0.89999999999999991</v>
      </c>
      <c r="M32" s="13">
        <f>M33+M34+M35</f>
        <v>0.89999999999999991</v>
      </c>
      <c r="N32" s="13">
        <f>N33+N34+N35</f>
        <v>0.7</v>
      </c>
      <c r="O32" s="13">
        <f>O33+O34+O35</f>
        <v>0</v>
      </c>
      <c r="P32" s="215"/>
      <c r="Q32" s="99"/>
    </row>
    <row r="33" spans="1:17" ht="15" customHeight="1" x14ac:dyDescent="0.25">
      <c r="A33" s="20"/>
      <c r="B33" s="562" t="s">
        <v>415</v>
      </c>
      <c r="C33" s="216" t="s">
        <v>9</v>
      </c>
      <c r="D33" s="17">
        <f t="shared" ref="D33:D76" si="12">E33+G33</f>
        <v>0.1</v>
      </c>
      <c r="E33" s="17">
        <v>0.1</v>
      </c>
      <c r="F33" s="17">
        <v>0.1</v>
      </c>
      <c r="G33" s="17"/>
      <c r="H33" s="174">
        <f t="shared" si="10"/>
        <v>0</v>
      </c>
      <c r="I33" s="11"/>
      <c r="J33" s="11"/>
      <c r="K33" s="217"/>
      <c r="L33" s="175">
        <f t="shared" si="11"/>
        <v>0.1</v>
      </c>
      <c r="M33" s="175">
        <f t="shared" ref="M33:O35" si="13">E33+I33</f>
        <v>0.1</v>
      </c>
      <c r="N33" s="175">
        <f t="shared" si="13"/>
        <v>0.1</v>
      </c>
      <c r="O33" s="175">
        <f t="shared" si="13"/>
        <v>0</v>
      </c>
      <c r="P33" s="215"/>
      <c r="Q33" s="99"/>
    </row>
    <row r="34" spans="1:17" ht="15" customHeight="1" x14ac:dyDescent="0.25">
      <c r="A34" s="20"/>
      <c r="B34" s="562"/>
      <c r="C34" s="216" t="s">
        <v>31</v>
      </c>
      <c r="D34" s="17">
        <f t="shared" si="12"/>
        <v>0.1</v>
      </c>
      <c r="E34" s="17">
        <v>0.1</v>
      </c>
      <c r="F34" s="17">
        <v>0.1</v>
      </c>
      <c r="G34" s="17"/>
      <c r="H34" s="174">
        <f t="shared" si="10"/>
        <v>0</v>
      </c>
      <c r="I34" s="11"/>
      <c r="J34" s="11"/>
      <c r="K34" s="217"/>
      <c r="L34" s="175">
        <f t="shared" si="11"/>
        <v>0.1</v>
      </c>
      <c r="M34" s="175">
        <f t="shared" si="13"/>
        <v>0.1</v>
      </c>
      <c r="N34" s="175">
        <f t="shared" si="13"/>
        <v>0.1</v>
      </c>
      <c r="O34" s="175">
        <f t="shared" si="13"/>
        <v>0</v>
      </c>
      <c r="P34" s="215"/>
      <c r="Q34" s="99"/>
    </row>
    <row r="35" spans="1:17" ht="15" customHeight="1" x14ac:dyDescent="0.25">
      <c r="A35" s="20"/>
      <c r="B35" s="563"/>
      <c r="C35" s="216" t="s">
        <v>22</v>
      </c>
      <c r="D35" s="17">
        <f t="shared" si="12"/>
        <v>0.7</v>
      </c>
      <c r="E35" s="17">
        <v>0.7</v>
      </c>
      <c r="F35" s="17">
        <v>0.5</v>
      </c>
      <c r="G35" s="17"/>
      <c r="H35" s="174">
        <f t="shared" si="10"/>
        <v>0</v>
      </c>
      <c r="I35" s="11"/>
      <c r="J35" s="11"/>
      <c r="K35" s="217"/>
      <c r="L35" s="175">
        <f t="shared" si="11"/>
        <v>0.7</v>
      </c>
      <c r="M35" s="175">
        <f t="shared" si="13"/>
        <v>0.7</v>
      </c>
      <c r="N35" s="175">
        <f t="shared" si="13"/>
        <v>0.5</v>
      </c>
      <c r="O35" s="175">
        <f t="shared" si="13"/>
        <v>0</v>
      </c>
      <c r="P35" s="215"/>
      <c r="Q35" s="99"/>
    </row>
    <row r="36" spans="1:17" ht="15" customHeight="1" x14ac:dyDescent="0.25">
      <c r="A36" s="6" t="s">
        <v>74</v>
      </c>
      <c r="B36" s="18" t="s">
        <v>10</v>
      </c>
      <c r="C36" s="216"/>
      <c r="D36" s="426">
        <f>E36+G36</f>
        <v>1.6</v>
      </c>
      <c r="E36" s="17">
        <f>E37+E38+E39</f>
        <v>1.6</v>
      </c>
      <c r="F36" s="17">
        <f>F37+F38+F39</f>
        <v>1.2</v>
      </c>
      <c r="G36" s="17">
        <f>G37+G38+G39</f>
        <v>0</v>
      </c>
      <c r="H36" s="174">
        <f t="shared" si="10"/>
        <v>0</v>
      </c>
      <c r="I36" s="11">
        <f>I37+I38+I39</f>
        <v>0</v>
      </c>
      <c r="J36" s="11">
        <f>J37+J38+J39</f>
        <v>0</v>
      </c>
      <c r="K36" s="11">
        <f>K37+K38+K39</f>
        <v>0</v>
      </c>
      <c r="L36" s="175">
        <f t="shared" si="11"/>
        <v>1.6</v>
      </c>
      <c r="M36" s="13">
        <f>M37+M38+M39</f>
        <v>1.6</v>
      </c>
      <c r="N36" s="13">
        <f>N37+N38+N39</f>
        <v>1.2</v>
      </c>
      <c r="O36" s="13">
        <f>O37+O38+O39</f>
        <v>0</v>
      </c>
      <c r="P36" s="215"/>
      <c r="Q36" s="99"/>
    </row>
    <row r="37" spans="1:17" ht="15" customHeight="1" x14ac:dyDescent="0.25">
      <c r="A37" s="20"/>
      <c r="B37" s="562" t="s">
        <v>415</v>
      </c>
      <c r="C37" s="216" t="s">
        <v>9</v>
      </c>
      <c r="D37" s="17">
        <f t="shared" si="12"/>
        <v>0.8</v>
      </c>
      <c r="E37" s="17">
        <v>0.8</v>
      </c>
      <c r="F37" s="17">
        <v>0.6</v>
      </c>
      <c r="G37" s="17"/>
      <c r="H37" s="174">
        <f t="shared" si="10"/>
        <v>0</v>
      </c>
      <c r="I37" s="11"/>
      <c r="J37" s="11"/>
      <c r="K37" s="217"/>
      <c r="L37" s="175">
        <f t="shared" si="11"/>
        <v>0.8</v>
      </c>
      <c r="M37" s="175">
        <f t="shared" ref="M37:O39" si="14">E37+I37</f>
        <v>0.8</v>
      </c>
      <c r="N37" s="175">
        <f t="shared" si="14"/>
        <v>0.6</v>
      </c>
      <c r="O37" s="175">
        <f t="shared" si="14"/>
        <v>0</v>
      </c>
      <c r="P37" s="215"/>
      <c r="Q37" s="99"/>
    </row>
    <row r="38" spans="1:17" ht="15" customHeight="1" x14ac:dyDescent="0.25">
      <c r="A38" s="20"/>
      <c r="B38" s="562"/>
      <c r="C38" s="216" t="s">
        <v>31</v>
      </c>
      <c r="D38" s="17">
        <f t="shared" si="12"/>
        <v>0.1</v>
      </c>
      <c r="E38" s="17">
        <v>0.1</v>
      </c>
      <c r="F38" s="17">
        <v>0.1</v>
      </c>
      <c r="G38" s="17"/>
      <c r="H38" s="174">
        <f t="shared" si="10"/>
        <v>0</v>
      </c>
      <c r="I38" s="11"/>
      <c r="J38" s="11"/>
      <c r="K38" s="217"/>
      <c r="L38" s="175">
        <f t="shared" si="11"/>
        <v>0.1</v>
      </c>
      <c r="M38" s="175">
        <f t="shared" si="14"/>
        <v>0.1</v>
      </c>
      <c r="N38" s="175">
        <f t="shared" si="14"/>
        <v>0.1</v>
      </c>
      <c r="O38" s="175">
        <f t="shared" si="14"/>
        <v>0</v>
      </c>
      <c r="P38" s="215"/>
      <c r="Q38" s="99"/>
    </row>
    <row r="39" spans="1:17" ht="15" customHeight="1" x14ac:dyDescent="0.25">
      <c r="A39" s="20"/>
      <c r="B39" s="563"/>
      <c r="C39" s="216" t="s">
        <v>22</v>
      </c>
      <c r="D39" s="17">
        <f t="shared" si="12"/>
        <v>0.7</v>
      </c>
      <c r="E39" s="17">
        <v>0.7</v>
      </c>
      <c r="F39" s="17">
        <v>0.5</v>
      </c>
      <c r="G39" s="17"/>
      <c r="H39" s="174">
        <f t="shared" si="10"/>
        <v>0</v>
      </c>
      <c r="I39" s="11"/>
      <c r="J39" s="11"/>
      <c r="K39" s="217"/>
      <c r="L39" s="175">
        <f t="shared" si="11"/>
        <v>0.7</v>
      </c>
      <c r="M39" s="175">
        <f t="shared" si="14"/>
        <v>0.7</v>
      </c>
      <c r="N39" s="175">
        <f t="shared" si="14"/>
        <v>0.5</v>
      </c>
      <c r="O39" s="175">
        <f t="shared" si="14"/>
        <v>0</v>
      </c>
      <c r="P39" s="215"/>
      <c r="Q39" s="99"/>
    </row>
    <row r="40" spans="1:17" ht="15" customHeight="1" x14ac:dyDescent="0.25">
      <c r="A40" s="6" t="s">
        <v>75</v>
      </c>
      <c r="B40" s="18" t="s">
        <v>11</v>
      </c>
      <c r="C40" s="216"/>
      <c r="D40" s="426">
        <f>E40+G40</f>
        <v>3.6</v>
      </c>
      <c r="E40" s="17">
        <f>E41+E42+E43</f>
        <v>3.6</v>
      </c>
      <c r="F40" s="17">
        <f>F41+F42+F43</f>
        <v>2.7</v>
      </c>
      <c r="G40" s="17">
        <f>G41+G42+G43</f>
        <v>0</v>
      </c>
      <c r="H40" s="174">
        <f t="shared" si="10"/>
        <v>0</v>
      </c>
      <c r="I40" s="11">
        <f>I41+I42+I43</f>
        <v>0</v>
      </c>
      <c r="J40" s="11">
        <f>J41+J42+J43</f>
        <v>0</v>
      </c>
      <c r="K40" s="11">
        <f>K41+K42+K43</f>
        <v>0</v>
      </c>
      <c r="L40" s="175">
        <f t="shared" si="11"/>
        <v>3.6</v>
      </c>
      <c r="M40" s="13">
        <f>M41+M42+M43</f>
        <v>3.6</v>
      </c>
      <c r="N40" s="13">
        <f>N41+N42+N43</f>
        <v>2.7</v>
      </c>
      <c r="O40" s="13">
        <f>O41+O42+O43</f>
        <v>0</v>
      </c>
      <c r="P40" s="215"/>
      <c r="Q40" s="99"/>
    </row>
    <row r="41" spans="1:17" ht="15" customHeight="1" x14ac:dyDescent="0.25">
      <c r="A41" s="20"/>
      <c r="B41" s="562" t="s">
        <v>415</v>
      </c>
      <c r="C41" s="216" t="s">
        <v>9</v>
      </c>
      <c r="D41" s="17">
        <f t="shared" si="12"/>
        <v>0.8</v>
      </c>
      <c r="E41" s="17">
        <v>0.8</v>
      </c>
      <c r="F41" s="17">
        <v>0.6</v>
      </c>
      <c r="G41" s="17"/>
      <c r="H41" s="174">
        <f t="shared" si="10"/>
        <v>0</v>
      </c>
      <c r="I41" s="11"/>
      <c r="J41" s="11"/>
      <c r="K41" s="217"/>
      <c r="L41" s="175">
        <f t="shared" si="11"/>
        <v>0.8</v>
      </c>
      <c r="M41" s="175">
        <f t="shared" ref="M41:O43" si="15">E41+I41</f>
        <v>0.8</v>
      </c>
      <c r="N41" s="175">
        <f t="shared" si="15"/>
        <v>0.6</v>
      </c>
      <c r="O41" s="175">
        <f t="shared" si="15"/>
        <v>0</v>
      </c>
      <c r="P41" s="215"/>
      <c r="Q41" s="99"/>
    </row>
    <row r="42" spans="1:17" ht="15" customHeight="1" x14ac:dyDescent="0.25">
      <c r="A42" s="20"/>
      <c r="B42" s="562"/>
      <c r="C42" s="216" t="s">
        <v>31</v>
      </c>
      <c r="D42" s="17">
        <f t="shared" si="12"/>
        <v>0.3</v>
      </c>
      <c r="E42" s="17">
        <v>0.3</v>
      </c>
      <c r="F42" s="17">
        <v>0.2</v>
      </c>
      <c r="G42" s="17"/>
      <c r="H42" s="174">
        <f t="shared" si="10"/>
        <v>0</v>
      </c>
      <c r="I42" s="11"/>
      <c r="J42" s="11"/>
      <c r="K42" s="217"/>
      <c r="L42" s="175">
        <f t="shared" si="11"/>
        <v>0.3</v>
      </c>
      <c r="M42" s="175">
        <f t="shared" si="15"/>
        <v>0.3</v>
      </c>
      <c r="N42" s="175">
        <f t="shared" si="15"/>
        <v>0.2</v>
      </c>
      <c r="O42" s="175">
        <f t="shared" si="15"/>
        <v>0</v>
      </c>
      <c r="P42" s="215"/>
      <c r="Q42" s="99"/>
    </row>
    <row r="43" spans="1:17" ht="15" customHeight="1" x14ac:dyDescent="0.25">
      <c r="A43" s="20"/>
      <c r="B43" s="563"/>
      <c r="C43" s="216" t="s">
        <v>22</v>
      </c>
      <c r="D43" s="17">
        <f t="shared" si="12"/>
        <v>2.5</v>
      </c>
      <c r="E43" s="17">
        <v>2.5</v>
      </c>
      <c r="F43" s="17">
        <v>1.9</v>
      </c>
      <c r="G43" s="17"/>
      <c r="H43" s="174">
        <f t="shared" si="10"/>
        <v>0</v>
      </c>
      <c r="I43" s="11"/>
      <c r="J43" s="11"/>
      <c r="K43" s="217"/>
      <c r="L43" s="175">
        <f t="shared" si="11"/>
        <v>2.5</v>
      </c>
      <c r="M43" s="175">
        <f t="shared" si="15"/>
        <v>2.5</v>
      </c>
      <c r="N43" s="175">
        <f t="shared" si="15"/>
        <v>1.9</v>
      </c>
      <c r="O43" s="175">
        <f t="shared" si="15"/>
        <v>0</v>
      </c>
      <c r="P43" s="215"/>
      <c r="Q43" s="99"/>
    </row>
    <row r="44" spans="1:17" ht="15" customHeight="1" x14ac:dyDescent="0.25">
      <c r="A44" s="6" t="s">
        <v>76</v>
      </c>
      <c r="B44" s="18" t="s">
        <v>12</v>
      </c>
      <c r="C44" s="216"/>
      <c r="D44" s="426">
        <f>E44+G44</f>
        <v>3.4</v>
      </c>
      <c r="E44" s="17">
        <f>E45+E46+E47</f>
        <v>3.4</v>
      </c>
      <c r="F44" s="17">
        <f>F45+F46+F47</f>
        <v>2.6</v>
      </c>
      <c r="G44" s="17">
        <f>G45+G46+G47</f>
        <v>0</v>
      </c>
      <c r="H44" s="174">
        <f t="shared" si="10"/>
        <v>0</v>
      </c>
      <c r="I44" s="11">
        <f>I45+I46+I47</f>
        <v>0</v>
      </c>
      <c r="J44" s="11">
        <f>J45+J46+J47</f>
        <v>0</v>
      </c>
      <c r="K44" s="11">
        <f>K45+K46+K47</f>
        <v>0</v>
      </c>
      <c r="L44" s="175">
        <f t="shared" si="11"/>
        <v>3.4</v>
      </c>
      <c r="M44" s="13">
        <f>M45+M46+M47</f>
        <v>3.4</v>
      </c>
      <c r="N44" s="13">
        <f>N45+N46+N47</f>
        <v>2.6</v>
      </c>
      <c r="O44" s="13">
        <f>O45+O46+O47</f>
        <v>0</v>
      </c>
      <c r="P44" s="215"/>
      <c r="Q44" s="99"/>
    </row>
    <row r="45" spans="1:17" ht="15" customHeight="1" x14ac:dyDescent="0.25">
      <c r="A45" s="20"/>
      <c r="B45" s="562" t="s">
        <v>415</v>
      </c>
      <c r="C45" s="216" t="s">
        <v>9</v>
      </c>
      <c r="D45" s="17">
        <f t="shared" si="12"/>
        <v>0.7</v>
      </c>
      <c r="E45" s="17">
        <v>0.7</v>
      </c>
      <c r="F45" s="17">
        <v>0.5</v>
      </c>
      <c r="G45" s="17"/>
      <c r="H45" s="174">
        <f t="shared" si="10"/>
        <v>0</v>
      </c>
      <c r="I45" s="11"/>
      <c r="J45" s="11"/>
      <c r="K45" s="217"/>
      <c r="L45" s="175">
        <f t="shared" si="11"/>
        <v>0.7</v>
      </c>
      <c r="M45" s="175">
        <f t="shared" ref="M45:O47" si="16">E45+I45</f>
        <v>0.7</v>
      </c>
      <c r="N45" s="175">
        <f t="shared" si="16"/>
        <v>0.5</v>
      </c>
      <c r="O45" s="175">
        <f t="shared" si="16"/>
        <v>0</v>
      </c>
      <c r="P45" s="215"/>
      <c r="Q45" s="99"/>
    </row>
    <row r="46" spans="1:17" ht="15" customHeight="1" x14ac:dyDescent="0.25">
      <c r="A46" s="20"/>
      <c r="B46" s="562"/>
      <c r="C46" s="216" t="s">
        <v>31</v>
      </c>
      <c r="D46" s="17">
        <f t="shared" si="12"/>
        <v>0.4</v>
      </c>
      <c r="E46" s="17">
        <v>0.4</v>
      </c>
      <c r="F46" s="17">
        <v>0.3</v>
      </c>
      <c r="G46" s="17"/>
      <c r="H46" s="174">
        <f t="shared" si="10"/>
        <v>0</v>
      </c>
      <c r="I46" s="11"/>
      <c r="J46" s="11"/>
      <c r="K46" s="217"/>
      <c r="L46" s="175">
        <f t="shared" si="11"/>
        <v>0.4</v>
      </c>
      <c r="M46" s="175">
        <f t="shared" si="16"/>
        <v>0.4</v>
      </c>
      <c r="N46" s="175">
        <f t="shared" si="16"/>
        <v>0.3</v>
      </c>
      <c r="O46" s="175">
        <f t="shared" si="16"/>
        <v>0</v>
      </c>
      <c r="P46" s="215"/>
      <c r="Q46" s="99"/>
    </row>
    <row r="47" spans="1:17" ht="15" customHeight="1" x14ac:dyDescent="0.25">
      <c r="A47" s="20"/>
      <c r="B47" s="563"/>
      <c r="C47" s="216" t="s">
        <v>22</v>
      </c>
      <c r="D47" s="17">
        <f t="shared" si="12"/>
        <v>2.2999999999999998</v>
      </c>
      <c r="E47" s="17">
        <v>2.2999999999999998</v>
      </c>
      <c r="F47" s="17">
        <v>1.8</v>
      </c>
      <c r="G47" s="17"/>
      <c r="H47" s="174">
        <f t="shared" si="10"/>
        <v>0</v>
      </c>
      <c r="I47" s="11"/>
      <c r="J47" s="11"/>
      <c r="K47" s="217"/>
      <c r="L47" s="175">
        <f t="shared" si="11"/>
        <v>2.2999999999999998</v>
      </c>
      <c r="M47" s="175">
        <f t="shared" si="16"/>
        <v>2.2999999999999998</v>
      </c>
      <c r="N47" s="175">
        <f t="shared" si="16"/>
        <v>1.8</v>
      </c>
      <c r="O47" s="175">
        <f t="shared" si="16"/>
        <v>0</v>
      </c>
      <c r="P47" s="215"/>
      <c r="Q47" s="99"/>
    </row>
    <row r="48" spans="1:17" ht="15" customHeight="1" x14ac:dyDescent="0.25">
      <c r="A48" s="6" t="s">
        <v>77</v>
      </c>
      <c r="B48" s="18" t="s">
        <v>13</v>
      </c>
      <c r="C48" s="216"/>
      <c r="D48" s="426">
        <f>E48+G48</f>
        <v>0.8</v>
      </c>
      <c r="E48" s="17">
        <f>E49+E50+E51</f>
        <v>0.8</v>
      </c>
      <c r="F48" s="17">
        <f>F49+F50+F51</f>
        <v>0.60000000000000009</v>
      </c>
      <c r="G48" s="17">
        <f>G49+G50+G51</f>
        <v>0</v>
      </c>
      <c r="H48" s="174">
        <f t="shared" si="10"/>
        <v>0</v>
      </c>
      <c r="I48" s="11">
        <f>I49+I50+I51</f>
        <v>0</v>
      </c>
      <c r="J48" s="11">
        <f>J49+J50+J51</f>
        <v>0</v>
      </c>
      <c r="K48" s="11">
        <f>K49+K50+K51</f>
        <v>0</v>
      </c>
      <c r="L48" s="175">
        <f t="shared" si="11"/>
        <v>0.8</v>
      </c>
      <c r="M48" s="13">
        <f>M49+M50+M51</f>
        <v>0.8</v>
      </c>
      <c r="N48" s="13">
        <f>N49+N50+N51</f>
        <v>0.60000000000000009</v>
      </c>
      <c r="O48" s="13">
        <f>O49+O50+O51</f>
        <v>0</v>
      </c>
      <c r="P48" s="215"/>
      <c r="Q48" s="99"/>
    </row>
    <row r="49" spans="1:17" ht="15" customHeight="1" x14ac:dyDescent="0.25">
      <c r="A49" s="20"/>
      <c r="B49" s="562" t="s">
        <v>415</v>
      </c>
      <c r="C49" s="216" t="s">
        <v>9</v>
      </c>
      <c r="D49" s="17">
        <f t="shared" si="12"/>
        <v>0.1</v>
      </c>
      <c r="E49" s="17">
        <v>0.1</v>
      </c>
      <c r="F49" s="17">
        <v>0.1</v>
      </c>
      <c r="G49" s="17"/>
      <c r="H49" s="174">
        <f t="shared" si="10"/>
        <v>0</v>
      </c>
      <c r="I49" s="11"/>
      <c r="J49" s="11"/>
      <c r="K49" s="217"/>
      <c r="L49" s="175">
        <f t="shared" si="11"/>
        <v>0.1</v>
      </c>
      <c r="M49" s="175">
        <f t="shared" ref="M49:O51" si="17">E49+I49</f>
        <v>0.1</v>
      </c>
      <c r="N49" s="175">
        <f t="shared" si="17"/>
        <v>0.1</v>
      </c>
      <c r="O49" s="175">
        <f t="shared" si="17"/>
        <v>0</v>
      </c>
      <c r="P49" s="215"/>
      <c r="Q49" s="99"/>
    </row>
    <row r="50" spans="1:17" ht="15" customHeight="1" x14ac:dyDescent="0.25">
      <c r="A50" s="20"/>
      <c r="B50" s="562"/>
      <c r="C50" s="216" t="s">
        <v>31</v>
      </c>
      <c r="D50" s="17">
        <f t="shared" si="12"/>
        <v>0.3</v>
      </c>
      <c r="E50" s="17">
        <v>0.3</v>
      </c>
      <c r="F50" s="17">
        <v>0.2</v>
      </c>
      <c r="G50" s="17"/>
      <c r="H50" s="174">
        <f t="shared" si="10"/>
        <v>0</v>
      </c>
      <c r="I50" s="11"/>
      <c r="J50" s="11"/>
      <c r="K50" s="217"/>
      <c r="L50" s="175">
        <f t="shared" si="11"/>
        <v>0.3</v>
      </c>
      <c r="M50" s="175">
        <f t="shared" si="17"/>
        <v>0.3</v>
      </c>
      <c r="N50" s="175">
        <f t="shared" si="17"/>
        <v>0.2</v>
      </c>
      <c r="O50" s="175">
        <f t="shared" si="17"/>
        <v>0</v>
      </c>
      <c r="P50" s="215"/>
      <c r="Q50" s="99"/>
    </row>
    <row r="51" spans="1:17" ht="15" customHeight="1" x14ac:dyDescent="0.25">
      <c r="A51" s="20"/>
      <c r="B51" s="563"/>
      <c r="C51" s="216" t="s">
        <v>22</v>
      </c>
      <c r="D51" s="17">
        <f t="shared" si="12"/>
        <v>0.4</v>
      </c>
      <c r="E51" s="17">
        <v>0.4</v>
      </c>
      <c r="F51" s="17">
        <v>0.3</v>
      </c>
      <c r="G51" s="17"/>
      <c r="H51" s="174">
        <f t="shared" si="10"/>
        <v>0</v>
      </c>
      <c r="I51" s="11"/>
      <c r="J51" s="11"/>
      <c r="K51" s="217"/>
      <c r="L51" s="175">
        <f t="shared" si="11"/>
        <v>0.4</v>
      </c>
      <c r="M51" s="175">
        <f t="shared" si="17"/>
        <v>0.4</v>
      </c>
      <c r="N51" s="175">
        <f t="shared" si="17"/>
        <v>0.3</v>
      </c>
      <c r="O51" s="175">
        <f t="shared" si="17"/>
        <v>0</v>
      </c>
      <c r="P51" s="215"/>
      <c r="Q51" s="99"/>
    </row>
    <row r="52" spans="1:17" ht="15" customHeight="1" x14ac:dyDescent="0.25">
      <c r="A52" s="6" t="s">
        <v>78</v>
      </c>
      <c r="B52" s="18" t="s">
        <v>14</v>
      </c>
      <c r="C52" s="216"/>
      <c r="D52" s="426">
        <f>E52+G52</f>
        <v>1.7000000000000002</v>
      </c>
      <c r="E52" s="17">
        <f>E53+E54+E55</f>
        <v>1.7000000000000002</v>
      </c>
      <c r="F52" s="17">
        <f>F53+F54+F55</f>
        <v>1.3</v>
      </c>
      <c r="G52" s="17">
        <f>G53+G54+G55</f>
        <v>0</v>
      </c>
      <c r="H52" s="174">
        <f>I52+K52</f>
        <v>0</v>
      </c>
      <c r="I52" s="11">
        <f>I53+I54+I55</f>
        <v>0</v>
      </c>
      <c r="J52" s="11">
        <f>J53+J54+J55</f>
        <v>0</v>
      </c>
      <c r="K52" s="11">
        <f>K53+K54+K55</f>
        <v>0</v>
      </c>
      <c r="L52" s="175">
        <f t="shared" si="11"/>
        <v>1.7000000000000002</v>
      </c>
      <c r="M52" s="13">
        <f>M53+M54+M55</f>
        <v>1.7000000000000002</v>
      </c>
      <c r="N52" s="13">
        <f>N53+N54+N55</f>
        <v>1.3</v>
      </c>
      <c r="O52" s="13">
        <f>O53+O54+O55</f>
        <v>0</v>
      </c>
      <c r="P52" s="215"/>
      <c r="Q52" s="99"/>
    </row>
    <row r="53" spans="1:17" ht="15" customHeight="1" x14ac:dyDescent="0.25">
      <c r="A53" s="20"/>
      <c r="B53" s="562" t="s">
        <v>415</v>
      </c>
      <c r="C53" s="216" t="s">
        <v>9</v>
      </c>
      <c r="D53" s="17">
        <f t="shared" si="12"/>
        <v>0.8</v>
      </c>
      <c r="E53" s="17">
        <v>0.8</v>
      </c>
      <c r="F53" s="17">
        <v>0.6</v>
      </c>
      <c r="G53" s="17"/>
      <c r="H53" s="174">
        <f t="shared" si="10"/>
        <v>0</v>
      </c>
      <c r="I53" s="11"/>
      <c r="J53" s="11"/>
      <c r="K53" s="217"/>
      <c r="L53" s="175">
        <f t="shared" si="11"/>
        <v>0.8</v>
      </c>
      <c r="M53" s="175">
        <f t="shared" ref="M53:O55" si="18">E53+I53</f>
        <v>0.8</v>
      </c>
      <c r="N53" s="175">
        <f t="shared" si="18"/>
        <v>0.6</v>
      </c>
      <c r="O53" s="175">
        <f t="shared" si="18"/>
        <v>0</v>
      </c>
      <c r="P53" s="215"/>
      <c r="Q53" s="99"/>
    </row>
    <row r="54" spans="1:17" ht="15" customHeight="1" x14ac:dyDescent="0.25">
      <c r="A54" s="20"/>
      <c r="B54" s="562"/>
      <c r="C54" s="216" t="s">
        <v>31</v>
      </c>
      <c r="D54" s="17">
        <f t="shared" si="12"/>
        <v>0.3</v>
      </c>
      <c r="E54" s="17">
        <v>0.3</v>
      </c>
      <c r="F54" s="17">
        <v>0.2</v>
      </c>
      <c r="G54" s="17"/>
      <c r="H54" s="174">
        <f t="shared" si="10"/>
        <v>0</v>
      </c>
      <c r="I54" s="11"/>
      <c r="J54" s="11"/>
      <c r="K54" s="217"/>
      <c r="L54" s="175">
        <f t="shared" si="11"/>
        <v>0.3</v>
      </c>
      <c r="M54" s="175">
        <f t="shared" si="18"/>
        <v>0.3</v>
      </c>
      <c r="N54" s="175">
        <f t="shared" si="18"/>
        <v>0.2</v>
      </c>
      <c r="O54" s="175">
        <f t="shared" si="18"/>
        <v>0</v>
      </c>
      <c r="P54" s="215"/>
      <c r="Q54" s="99"/>
    </row>
    <row r="55" spans="1:17" ht="15" customHeight="1" x14ac:dyDescent="0.25">
      <c r="A55" s="20"/>
      <c r="B55" s="563"/>
      <c r="C55" s="216" t="s">
        <v>22</v>
      </c>
      <c r="D55" s="17">
        <f t="shared" si="12"/>
        <v>0.6</v>
      </c>
      <c r="E55" s="17">
        <v>0.6</v>
      </c>
      <c r="F55" s="17">
        <v>0.5</v>
      </c>
      <c r="G55" s="17"/>
      <c r="H55" s="174">
        <f t="shared" si="10"/>
        <v>0</v>
      </c>
      <c r="I55" s="11"/>
      <c r="J55" s="11"/>
      <c r="K55" s="217"/>
      <c r="L55" s="175">
        <f t="shared" si="11"/>
        <v>0.6</v>
      </c>
      <c r="M55" s="175">
        <f t="shared" si="18"/>
        <v>0.6</v>
      </c>
      <c r="N55" s="175">
        <f t="shared" si="18"/>
        <v>0.5</v>
      </c>
      <c r="O55" s="175">
        <f t="shared" si="18"/>
        <v>0</v>
      </c>
      <c r="P55" s="215"/>
      <c r="Q55" s="99"/>
    </row>
    <row r="56" spans="1:17" ht="15" customHeight="1" x14ac:dyDescent="0.25">
      <c r="A56" s="6" t="s">
        <v>79</v>
      </c>
      <c r="B56" s="18" t="s">
        <v>15</v>
      </c>
      <c r="C56" s="216"/>
      <c r="D56" s="173">
        <f t="shared" si="12"/>
        <v>1.9</v>
      </c>
      <c r="E56" s="17">
        <f>E57+E58+E59</f>
        <v>1.9</v>
      </c>
      <c r="F56" s="17">
        <f>F57+F58+F59</f>
        <v>1.5</v>
      </c>
      <c r="G56" s="17">
        <f>G57+G58+G59</f>
        <v>0</v>
      </c>
      <c r="H56" s="174">
        <f>I56+K56</f>
        <v>0</v>
      </c>
      <c r="I56" s="11">
        <f>I57+I58+I59</f>
        <v>0</v>
      </c>
      <c r="J56" s="11">
        <f>J57+J58+J59</f>
        <v>0</v>
      </c>
      <c r="K56" s="11">
        <f>K57+K58+K59</f>
        <v>0</v>
      </c>
      <c r="L56" s="175">
        <f t="shared" si="11"/>
        <v>1.9</v>
      </c>
      <c r="M56" s="13">
        <f>M57+M58+M59</f>
        <v>1.9</v>
      </c>
      <c r="N56" s="13">
        <f>N57+N58+N59</f>
        <v>1.5</v>
      </c>
      <c r="O56" s="13">
        <f>O57+O58+O59</f>
        <v>0</v>
      </c>
      <c r="P56" s="215"/>
      <c r="Q56" s="99"/>
    </row>
    <row r="57" spans="1:17" ht="15" customHeight="1" x14ac:dyDescent="0.25">
      <c r="A57" s="20"/>
      <c r="B57" s="562" t="s">
        <v>415</v>
      </c>
      <c r="C57" s="216" t="s">
        <v>9</v>
      </c>
      <c r="D57" s="17">
        <f t="shared" si="12"/>
        <v>0.1</v>
      </c>
      <c r="E57" s="17">
        <v>0.1</v>
      </c>
      <c r="F57" s="17">
        <v>0.1</v>
      </c>
      <c r="G57" s="17"/>
      <c r="H57" s="174">
        <f t="shared" si="10"/>
        <v>0</v>
      </c>
      <c r="I57" s="11"/>
      <c r="J57" s="11"/>
      <c r="K57" s="217"/>
      <c r="L57" s="175">
        <f t="shared" si="11"/>
        <v>0.1</v>
      </c>
      <c r="M57" s="175">
        <f t="shared" ref="M57:O59" si="19">E57+I57</f>
        <v>0.1</v>
      </c>
      <c r="N57" s="175">
        <f t="shared" si="19"/>
        <v>0.1</v>
      </c>
      <c r="O57" s="175">
        <f t="shared" si="19"/>
        <v>0</v>
      </c>
      <c r="P57" s="215"/>
      <c r="Q57" s="99"/>
    </row>
    <row r="58" spans="1:17" ht="15" customHeight="1" x14ac:dyDescent="0.25">
      <c r="A58" s="20"/>
      <c r="B58" s="562"/>
      <c r="C58" s="216" t="s">
        <v>31</v>
      </c>
      <c r="D58" s="17">
        <f t="shared" si="12"/>
        <v>0.4</v>
      </c>
      <c r="E58" s="17">
        <v>0.4</v>
      </c>
      <c r="F58" s="17">
        <v>0.3</v>
      </c>
      <c r="G58" s="17"/>
      <c r="H58" s="174">
        <f t="shared" si="10"/>
        <v>0</v>
      </c>
      <c r="I58" s="11"/>
      <c r="J58" s="11"/>
      <c r="K58" s="217"/>
      <c r="L58" s="175">
        <f t="shared" si="11"/>
        <v>0.4</v>
      </c>
      <c r="M58" s="175">
        <f t="shared" si="19"/>
        <v>0.4</v>
      </c>
      <c r="N58" s="175">
        <f t="shared" si="19"/>
        <v>0.3</v>
      </c>
      <c r="O58" s="175">
        <f t="shared" si="19"/>
        <v>0</v>
      </c>
      <c r="P58" s="215"/>
      <c r="Q58" s="99"/>
    </row>
    <row r="59" spans="1:17" ht="15" customHeight="1" x14ac:dyDescent="0.25">
      <c r="A59" s="20"/>
      <c r="B59" s="563"/>
      <c r="C59" s="216" t="s">
        <v>22</v>
      </c>
      <c r="D59" s="17">
        <f t="shared" si="12"/>
        <v>1.4</v>
      </c>
      <c r="E59" s="17">
        <v>1.4</v>
      </c>
      <c r="F59" s="17">
        <v>1.1000000000000001</v>
      </c>
      <c r="G59" s="17"/>
      <c r="H59" s="174">
        <f t="shared" si="10"/>
        <v>0</v>
      </c>
      <c r="I59" s="11"/>
      <c r="J59" s="11"/>
      <c r="K59" s="217"/>
      <c r="L59" s="175">
        <f t="shared" si="11"/>
        <v>1.4</v>
      </c>
      <c r="M59" s="175">
        <f t="shared" si="19"/>
        <v>1.4</v>
      </c>
      <c r="N59" s="175">
        <f t="shared" si="19"/>
        <v>1.1000000000000001</v>
      </c>
      <c r="O59" s="175">
        <f t="shared" si="19"/>
        <v>0</v>
      </c>
      <c r="P59" s="215"/>
      <c r="Q59" s="99"/>
    </row>
    <row r="60" spans="1:17" ht="15" customHeight="1" x14ac:dyDescent="0.25">
      <c r="A60" s="6" t="s">
        <v>80</v>
      </c>
      <c r="B60" s="18" t="s">
        <v>16</v>
      </c>
      <c r="C60" s="216"/>
      <c r="D60" s="426">
        <f>E60+G60</f>
        <v>4.4000000000000004</v>
      </c>
      <c r="E60" s="17">
        <f>E61+E62+E63</f>
        <v>4.4000000000000004</v>
      </c>
      <c r="F60" s="17">
        <f>F61+F62+F63</f>
        <v>3.3000000000000003</v>
      </c>
      <c r="G60" s="17">
        <f>G61+G62+G63</f>
        <v>0</v>
      </c>
      <c r="H60" s="174">
        <f>I60+K60</f>
        <v>0</v>
      </c>
      <c r="I60" s="11">
        <f>I61+I62+I63</f>
        <v>0</v>
      </c>
      <c r="J60" s="11">
        <f>J61+J62+J63</f>
        <v>0</v>
      </c>
      <c r="K60" s="11">
        <f>K61+K62+K63</f>
        <v>0</v>
      </c>
      <c r="L60" s="175">
        <f t="shared" si="11"/>
        <v>4.4000000000000004</v>
      </c>
      <c r="M60" s="13">
        <f>M61+M62+M63</f>
        <v>4.4000000000000004</v>
      </c>
      <c r="N60" s="13">
        <f>N61+N62+N63</f>
        <v>3.3000000000000003</v>
      </c>
      <c r="O60" s="13">
        <f>O61+O62+O63</f>
        <v>0</v>
      </c>
      <c r="P60" s="215"/>
      <c r="Q60" s="99"/>
    </row>
    <row r="61" spans="1:17" ht="15" customHeight="1" x14ac:dyDescent="0.25">
      <c r="A61" s="20"/>
      <c r="B61" s="562" t="s">
        <v>415</v>
      </c>
      <c r="C61" s="216" t="s">
        <v>9</v>
      </c>
      <c r="D61" s="17">
        <f t="shared" si="12"/>
        <v>0.8</v>
      </c>
      <c r="E61" s="17">
        <v>0.8</v>
      </c>
      <c r="F61" s="17">
        <v>0.6</v>
      </c>
      <c r="G61" s="17"/>
      <c r="H61" s="174">
        <f t="shared" si="10"/>
        <v>0</v>
      </c>
      <c r="I61" s="11"/>
      <c r="J61" s="11"/>
      <c r="K61" s="217"/>
      <c r="L61" s="175">
        <f t="shared" si="11"/>
        <v>0.8</v>
      </c>
      <c r="M61" s="175">
        <f t="shared" ref="M61:O63" si="20">E61+I61</f>
        <v>0.8</v>
      </c>
      <c r="N61" s="175">
        <f t="shared" si="20"/>
        <v>0.6</v>
      </c>
      <c r="O61" s="175">
        <f t="shared" si="20"/>
        <v>0</v>
      </c>
      <c r="P61" s="215"/>
      <c r="Q61" s="99"/>
    </row>
    <row r="62" spans="1:17" ht="15" customHeight="1" x14ac:dyDescent="0.25">
      <c r="A62" s="20"/>
      <c r="B62" s="562"/>
      <c r="C62" s="216" t="s">
        <v>31</v>
      </c>
      <c r="D62" s="17">
        <f t="shared" si="12"/>
        <v>0.7</v>
      </c>
      <c r="E62" s="17">
        <v>0.7</v>
      </c>
      <c r="F62" s="17">
        <v>0.5</v>
      </c>
      <c r="G62" s="17"/>
      <c r="H62" s="174">
        <f t="shared" si="10"/>
        <v>0</v>
      </c>
      <c r="I62" s="11"/>
      <c r="J62" s="11"/>
      <c r="K62" s="217"/>
      <c r="L62" s="175">
        <f t="shared" si="11"/>
        <v>0.7</v>
      </c>
      <c r="M62" s="175">
        <f t="shared" si="20"/>
        <v>0.7</v>
      </c>
      <c r="N62" s="175">
        <f t="shared" si="20"/>
        <v>0.5</v>
      </c>
      <c r="O62" s="175">
        <f t="shared" si="20"/>
        <v>0</v>
      </c>
      <c r="P62" s="215"/>
      <c r="Q62" s="99"/>
    </row>
    <row r="63" spans="1:17" ht="15" customHeight="1" x14ac:dyDescent="0.25">
      <c r="A63" s="20"/>
      <c r="B63" s="563"/>
      <c r="C63" s="216" t="s">
        <v>22</v>
      </c>
      <c r="D63" s="17">
        <f t="shared" si="12"/>
        <v>2.9</v>
      </c>
      <c r="E63" s="17">
        <v>2.9</v>
      </c>
      <c r="F63" s="17">
        <v>2.2000000000000002</v>
      </c>
      <c r="G63" s="17"/>
      <c r="H63" s="174">
        <f t="shared" si="10"/>
        <v>0</v>
      </c>
      <c r="I63" s="11"/>
      <c r="J63" s="11"/>
      <c r="K63" s="217"/>
      <c r="L63" s="175">
        <f t="shared" si="11"/>
        <v>2.9</v>
      </c>
      <c r="M63" s="175">
        <f t="shared" si="20"/>
        <v>2.9</v>
      </c>
      <c r="N63" s="175">
        <f t="shared" si="20"/>
        <v>2.2000000000000002</v>
      </c>
      <c r="O63" s="175">
        <f t="shared" si="20"/>
        <v>0</v>
      </c>
      <c r="P63" s="215"/>
      <c r="Q63" s="99"/>
    </row>
    <row r="64" spans="1:17" ht="15" customHeight="1" x14ac:dyDescent="0.25">
      <c r="A64" s="6" t="s">
        <v>81</v>
      </c>
      <c r="B64" s="18" t="s">
        <v>17</v>
      </c>
      <c r="C64" s="216"/>
      <c r="D64" s="426">
        <f>E64+G64</f>
        <v>1.6</v>
      </c>
      <c r="E64" s="17">
        <f>E65+E66+E67</f>
        <v>1.6</v>
      </c>
      <c r="F64" s="17">
        <f>F65+F66+F67</f>
        <v>1.2</v>
      </c>
      <c r="G64" s="17">
        <f>G65+G66+G67</f>
        <v>0</v>
      </c>
      <c r="H64" s="174">
        <f>I64+K64</f>
        <v>0</v>
      </c>
      <c r="I64" s="11">
        <f>I65+I66+I67</f>
        <v>0</v>
      </c>
      <c r="J64" s="11">
        <f>J65+J66+J67</f>
        <v>0</v>
      </c>
      <c r="K64" s="11">
        <f>K65+K66+K67</f>
        <v>0</v>
      </c>
      <c r="L64" s="175">
        <f t="shared" si="11"/>
        <v>1.6</v>
      </c>
      <c r="M64" s="13">
        <f>M65+M66+M67</f>
        <v>1.6</v>
      </c>
      <c r="N64" s="13">
        <f>N65+N66+N67</f>
        <v>1.2</v>
      </c>
      <c r="O64" s="13">
        <f>O65+O66+O67</f>
        <v>0</v>
      </c>
      <c r="P64" s="215"/>
      <c r="Q64" s="99"/>
    </row>
    <row r="65" spans="1:18" ht="15" customHeight="1" x14ac:dyDescent="0.25">
      <c r="A65" s="20"/>
      <c r="B65" s="562" t="s">
        <v>415</v>
      </c>
      <c r="C65" s="216" t="s">
        <v>9</v>
      </c>
      <c r="D65" s="17">
        <f t="shared" si="12"/>
        <v>0.7</v>
      </c>
      <c r="E65" s="17">
        <v>0.7</v>
      </c>
      <c r="F65" s="17">
        <v>0.5</v>
      </c>
      <c r="G65" s="17"/>
      <c r="H65" s="174">
        <f t="shared" si="10"/>
        <v>0</v>
      </c>
      <c r="I65" s="11"/>
      <c r="J65" s="11"/>
      <c r="K65" s="217"/>
      <c r="L65" s="175">
        <f t="shared" si="11"/>
        <v>0.7</v>
      </c>
      <c r="M65" s="175">
        <f t="shared" ref="M65:O67" si="21">E65+I65</f>
        <v>0.7</v>
      </c>
      <c r="N65" s="175">
        <f t="shared" si="21"/>
        <v>0.5</v>
      </c>
      <c r="O65" s="175">
        <f t="shared" si="21"/>
        <v>0</v>
      </c>
      <c r="P65" s="215"/>
      <c r="Q65" s="99"/>
    </row>
    <row r="66" spans="1:18" ht="15" customHeight="1" x14ac:dyDescent="0.25">
      <c r="A66" s="20"/>
      <c r="B66" s="562"/>
      <c r="C66" s="216" t="s">
        <v>31</v>
      </c>
      <c r="D66" s="17">
        <f t="shared" si="12"/>
        <v>0.1</v>
      </c>
      <c r="E66" s="17">
        <v>0.1</v>
      </c>
      <c r="F66" s="17">
        <v>0.1</v>
      </c>
      <c r="G66" s="17"/>
      <c r="H66" s="174">
        <f t="shared" si="10"/>
        <v>0</v>
      </c>
      <c r="I66" s="11"/>
      <c r="J66" s="11"/>
      <c r="K66" s="217"/>
      <c r="L66" s="175">
        <f t="shared" si="11"/>
        <v>0.1</v>
      </c>
      <c r="M66" s="175">
        <f t="shared" si="21"/>
        <v>0.1</v>
      </c>
      <c r="N66" s="175">
        <f t="shared" si="21"/>
        <v>0.1</v>
      </c>
      <c r="O66" s="175">
        <f t="shared" si="21"/>
        <v>0</v>
      </c>
      <c r="P66" s="215"/>
      <c r="Q66" s="99"/>
    </row>
    <row r="67" spans="1:18" ht="15" customHeight="1" x14ac:dyDescent="0.25">
      <c r="A67" s="20"/>
      <c r="B67" s="563"/>
      <c r="C67" s="216" t="s">
        <v>22</v>
      </c>
      <c r="D67" s="17">
        <f t="shared" si="12"/>
        <v>0.8</v>
      </c>
      <c r="E67" s="17">
        <v>0.8</v>
      </c>
      <c r="F67" s="17">
        <v>0.6</v>
      </c>
      <c r="G67" s="17"/>
      <c r="H67" s="174">
        <f t="shared" si="10"/>
        <v>0</v>
      </c>
      <c r="I67" s="11"/>
      <c r="J67" s="11"/>
      <c r="K67" s="217"/>
      <c r="L67" s="175">
        <f t="shared" si="11"/>
        <v>0.8</v>
      </c>
      <c r="M67" s="175">
        <f t="shared" si="21"/>
        <v>0.8</v>
      </c>
      <c r="N67" s="175">
        <f t="shared" si="21"/>
        <v>0.6</v>
      </c>
      <c r="O67" s="175">
        <f t="shared" si="21"/>
        <v>0</v>
      </c>
      <c r="P67" s="215"/>
      <c r="Q67" s="99"/>
    </row>
    <row r="68" spans="1:18" ht="15" customHeight="1" x14ac:dyDescent="0.25">
      <c r="A68" s="6" t="s">
        <v>82</v>
      </c>
      <c r="B68" s="18" t="s">
        <v>18</v>
      </c>
      <c r="C68" s="216"/>
      <c r="D68" s="426">
        <f>E68+G68</f>
        <v>1.1000000000000001</v>
      </c>
      <c r="E68" s="17">
        <f>E69+E70+E71</f>
        <v>1.1000000000000001</v>
      </c>
      <c r="F68" s="17">
        <f>F69+F70+F71</f>
        <v>0.89999999999999991</v>
      </c>
      <c r="G68" s="17">
        <f>G69+G70+G71</f>
        <v>0</v>
      </c>
      <c r="H68" s="174">
        <f>I68+K68</f>
        <v>0</v>
      </c>
      <c r="I68" s="11">
        <f>I69+I70+I71</f>
        <v>0</v>
      </c>
      <c r="J68" s="11">
        <f>J69+J70+J71</f>
        <v>0</v>
      </c>
      <c r="K68" s="11">
        <f>K69+K70+K71</f>
        <v>0</v>
      </c>
      <c r="L68" s="175">
        <f t="shared" si="11"/>
        <v>1.1000000000000001</v>
      </c>
      <c r="M68" s="13">
        <f>M69+M70+M71</f>
        <v>1.1000000000000001</v>
      </c>
      <c r="N68" s="13">
        <f>N69+N70+N71</f>
        <v>0.89999999999999991</v>
      </c>
      <c r="O68" s="13">
        <f>O69+O70+O71</f>
        <v>0</v>
      </c>
      <c r="P68" s="215"/>
      <c r="Q68" s="99"/>
    </row>
    <row r="69" spans="1:18" ht="15" customHeight="1" x14ac:dyDescent="0.25">
      <c r="A69" s="20"/>
      <c r="B69" s="562" t="s">
        <v>415</v>
      </c>
      <c r="C69" s="216" t="s">
        <v>9</v>
      </c>
      <c r="D69" s="17">
        <f t="shared" si="12"/>
        <v>0.1</v>
      </c>
      <c r="E69" s="17">
        <v>0.1</v>
      </c>
      <c r="F69" s="17">
        <v>0.1</v>
      </c>
      <c r="G69" s="17"/>
      <c r="H69" s="174">
        <f t="shared" si="10"/>
        <v>0</v>
      </c>
      <c r="I69" s="11"/>
      <c r="J69" s="11"/>
      <c r="K69" s="217"/>
      <c r="L69" s="175">
        <f t="shared" si="11"/>
        <v>0.1</v>
      </c>
      <c r="M69" s="175">
        <f t="shared" ref="M69:O71" si="22">E69+I69</f>
        <v>0.1</v>
      </c>
      <c r="N69" s="175">
        <f t="shared" si="22"/>
        <v>0.1</v>
      </c>
      <c r="O69" s="175">
        <f t="shared" si="22"/>
        <v>0</v>
      </c>
      <c r="P69" s="215"/>
      <c r="Q69" s="99"/>
    </row>
    <row r="70" spans="1:18" ht="15" customHeight="1" x14ac:dyDescent="0.25">
      <c r="A70" s="20"/>
      <c r="B70" s="562"/>
      <c r="C70" s="216" t="s">
        <v>31</v>
      </c>
      <c r="D70" s="17">
        <f t="shared" si="12"/>
        <v>0.1</v>
      </c>
      <c r="E70" s="17">
        <v>0.1</v>
      </c>
      <c r="F70" s="17">
        <v>0.1</v>
      </c>
      <c r="G70" s="17"/>
      <c r="H70" s="174">
        <f t="shared" si="10"/>
        <v>0</v>
      </c>
      <c r="I70" s="11"/>
      <c r="J70" s="11"/>
      <c r="K70" s="217"/>
      <c r="L70" s="175">
        <f t="shared" si="11"/>
        <v>0.1</v>
      </c>
      <c r="M70" s="175">
        <f t="shared" si="22"/>
        <v>0.1</v>
      </c>
      <c r="N70" s="175">
        <f t="shared" si="22"/>
        <v>0.1</v>
      </c>
      <c r="O70" s="175">
        <f t="shared" si="22"/>
        <v>0</v>
      </c>
      <c r="P70" s="215"/>
      <c r="Q70" s="99"/>
    </row>
    <row r="71" spans="1:18" ht="15" customHeight="1" x14ac:dyDescent="0.25">
      <c r="A71" s="20"/>
      <c r="B71" s="563"/>
      <c r="C71" s="216" t="s">
        <v>22</v>
      </c>
      <c r="D71" s="17">
        <f t="shared" si="12"/>
        <v>0.9</v>
      </c>
      <c r="E71" s="17">
        <v>0.9</v>
      </c>
      <c r="F71" s="17">
        <v>0.7</v>
      </c>
      <c r="G71" s="17"/>
      <c r="H71" s="174">
        <f t="shared" si="10"/>
        <v>0</v>
      </c>
      <c r="I71" s="11"/>
      <c r="J71" s="11"/>
      <c r="K71" s="217"/>
      <c r="L71" s="175">
        <f t="shared" si="11"/>
        <v>0.9</v>
      </c>
      <c r="M71" s="175">
        <f t="shared" si="22"/>
        <v>0.9</v>
      </c>
      <c r="N71" s="175">
        <f t="shared" si="22"/>
        <v>0.7</v>
      </c>
      <c r="O71" s="175">
        <f t="shared" si="22"/>
        <v>0</v>
      </c>
      <c r="P71" s="215"/>
      <c r="Q71" s="99"/>
    </row>
    <row r="72" spans="1:18" ht="15" customHeight="1" x14ac:dyDescent="0.25">
      <c r="A72" s="6" t="s">
        <v>83</v>
      </c>
      <c r="B72" s="18" t="s">
        <v>19</v>
      </c>
      <c r="C72" s="216"/>
      <c r="D72" s="426">
        <f>E72+G72</f>
        <v>1.6</v>
      </c>
      <c r="E72" s="17">
        <f>E73+E74+E75</f>
        <v>1.6</v>
      </c>
      <c r="F72" s="17">
        <f>F73+F74+F75</f>
        <v>1.2</v>
      </c>
      <c r="G72" s="17">
        <f>G73+G74+G75</f>
        <v>0</v>
      </c>
      <c r="H72" s="174">
        <f>I72+K72</f>
        <v>0</v>
      </c>
      <c r="I72" s="11">
        <f>I73+I74+I75</f>
        <v>0</v>
      </c>
      <c r="J72" s="11">
        <f>J73+J74+J75</f>
        <v>0</v>
      </c>
      <c r="K72" s="11">
        <f>K73+K74+K75</f>
        <v>0</v>
      </c>
      <c r="L72" s="175">
        <f t="shared" si="11"/>
        <v>1.6</v>
      </c>
      <c r="M72" s="13">
        <f>M73+M74+M75</f>
        <v>1.6</v>
      </c>
      <c r="N72" s="13">
        <f>N73+N74+N75</f>
        <v>1.2</v>
      </c>
      <c r="O72" s="13">
        <f>O73+O74+O75</f>
        <v>0</v>
      </c>
      <c r="P72" s="215"/>
      <c r="Q72" s="99"/>
    </row>
    <row r="73" spans="1:18" ht="15" customHeight="1" x14ac:dyDescent="0.25">
      <c r="A73" s="20"/>
      <c r="B73" s="562" t="s">
        <v>415</v>
      </c>
      <c r="C73" s="216" t="s">
        <v>9</v>
      </c>
      <c r="D73" s="17">
        <f t="shared" si="12"/>
        <v>0.1</v>
      </c>
      <c r="E73" s="17">
        <v>0.1</v>
      </c>
      <c r="F73" s="17">
        <v>0.1</v>
      </c>
      <c r="G73" s="17"/>
      <c r="H73" s="174">
        <f>I73+K73</f>
        <v>-0.1</v>
      </c>
      <c r="I73" s="11">
        <v>-0.1</v>
      </c>
      <c r="J73" s="11">
        <v>-0.1</v>
      </c>
      <c r="K73" s="217"/>
      <c r="L73" s="486">
        <f t="shared" si="11"/>
        <v>0</v>
      </c>
      <c r="M73" s="486">
        <f t="shared" ref="M73:O75" si="23">E73+I73</f>
        <v>0</v>
      </c>
      <c r="N73" s="486">
        <f t="shared" si="23"/>
        <v>0</v>
      </c>
      <c r="O73" s="486">
        <f t="shared" si="23"/>
        <v>0</v>
      </c>
      <c r="P73" s="215"/>
      <c r="Q73" s="99"/>
    </row>
    <row r="74" spans="1:18" ht="15" customHeight="1" x14ac:dyDescent="0.25">
      <c r="A74" s="20"/>
      <c r="B74" s="562"/>
      <c r="C74" s="216" t="s">
        <v>31</v>
      </c>
      <c r="D74" s="17">
        <f t="shared" si="12"/>
        <v>0.7</v>
      </c>
      <c r="E74" s="17">
        <v>0.7</v>
      </c>
      <c r="F74" s="17">
        <v>0.5</v>
      </c>
      <c r="G74" s="17"/>
      <c r="H74" s="174">
        <f>I74+K74</f>
        <v>0</v>
      </c>
      <c r="I74" s="11"/>
      <c r="J74" s="11"/>
      <c r="K74" s="217"/>
      <c r="L74" s="486">
        <f t="shared" si="11"/>
        <v>0.7</v>
      </c>
      <c r="M74" s="486">
        <f t="shared" si="23"/>
        <v>0.7</v>
      </c>
      <c r="N74" s="486">
        <f t="shared" si="23"/>
        <v>0.5</v>
      </c>
      <c r="O74" s="486">
        <f t="shared" si="23"/>
        <v>0</v>
      </c>
      <c r="P74" s="215"/>
      <c r="Q74" s="99"/>
    </row>
    <row r="75" spans="1:18" ht="15" customHeight="1" x14ac:dyDescent="0.25">
      <c r="A75" s="20"/>
      <c r="B75" s="563"/>
      <c r="C75" s="216" t="s">
        <v>22</v>
      </c>
      <c r="D75" s="17">
        <f t="shared" si="12"/>
        <v>0.8</v>
      </c>
      <c r="E75" s="17">
        <v>0.8</v>
      </c>
      <c r="F75" s="17">
        <v>0.6</v>
      </c>
      <c r="G75" s="17"/>
      <c r="H75" s="174">
        <f>I75+K75</f>
        <v>0.1</v>
      </c>
      <c r="I75" s="11">
        <v>0.1</v>
      </c>
      <c r="J75" s="11">
        <v>0.1</v>
      </c>
      <c r="K75" s="217"/>
      <c r="L75" s="486">
        <f t="shared" si="11"/>
        <v>0.9</v>
      </c>
      <c r="M75" s="486">
        <f t="shared" si="23"/>
        <v>0.9</v>
      </c>
      <c r="N75" s="486">
        <f t="shared" si="23"/>
        <v>0.7</v>
      </c>
      <c r="O75" s="486">
        <f t="shared" si="23"/>
        <v>0</v>
      </c>
      <c r="P75" s="215"/>
      <c r="Q75" s="99"/>
    </row>
    <row r="76" spans="1:18" x14ac:dyDescent="0.25">
      <c r="A76" s="21" t="s">
        <v>84</v>
      </c>
      <c r="B76" s="88" t="s">
        <v>175</v>
      </c>
      <c r="C76" s="218"/>
      <c r="D76" s="22">
        <f t="shared" si="12"/>
        <v>133.9</v>
      </c>
      <c r="E76" s="22">
        <f>E28+E32+E36+E40+E44+E48+E52+E56+E60+E64+E68+E72</f>
        <v>22.900000000000006</v>
      </c>
      <c r="F76" s="22">
        <f>F28+F32+F36+F40+F44+F48+F52+F56+F60+F64+F68+F72</f>
        <v>17.399999999999999</v>
      </c>
      <c r="G76" s="22">
        <f>G28+G32+G36+G40+G44+G48+G52+G56+G60+G64+G68+G72</f>
        <v>111</v>
      </c>
      <c r="H76" s="22">
        <f>I76+K76</f>
        <v>0</v>
      </c>
      <c r="I76" s="22">
        <f>I28+I32+I36+I40+I44+I48+I52+I56+I60+I64+I68+I72</f>
        <v>0</v>
      </c>
      <c r="J76" s="22">
        <f>J28+J32+J36+J40+J44+J48+J52+J56+J60+J64+J68+J72</f>
        <v>0</v>
      </c>
      <c r="K76" s="22">
        <f>K28+K32+K36+K40+K44+K48+K52+K56+K60+K64+K68+K72</f>
        <v>0</v>
      </c>
      <c r="L76" s="22">
        <f t="shared" si="11"/>
        <v>133.9</v>
      </c>
      <c r="M76" s="22">
        <f>M28+M32+M36+M40+M44+M48+M52+M56+M60+M64+M68+M72</f>
        <v>22.900000000000006</v>
      </c>
      <c r="N76" s="22">
        <f>N28+N32+N36+N40+N44+N48+N52+N56+N60+N64+N68+N72</f>
        <v>17.399999999999999</v>
      </c>
      <c r="O76" s="22">
        <f>O28+O32+O36+O40+O44+O48+O52+O56+O60+O64+O68+O72</f>
        <v>111</v>
      </c>
      <c r="Q76" s="215"/>
      <c r="R76" s="99"/>
    </row>
    <row r="77" spans="1:18" x14ac:dyDescent="0.25">
      <c r="A77" s="6" t="s">
        <v>85</v>
      </c>
      <c r="B77" s="564" t="s">
        <v>59</v>
      </c>
      <c r="C77" s="492"/>
      <c r="D77" s="492"/>
      <c r="E77" s="492"/>
      <c r="F77" s="492"/>
      <c r="G77" s="492"/>
      <c r="H77" s="492"/>
      <c r="I77" s="492"/>
      <c r="J77" s="492"/>
      <c r="K77" s="492"/>
      <c r="L77" s="492"/>
      <c r="M77" s="492"/>
      <c r="N77" s="492"/>
      <c r="O77" s="493"/>
    </row>
    <row r="78" spans="1:18" x14ac:dyDescent="0.25">
      <c r="A78" s="159" t="s">
        <v>86</v>
      </c>
      <c r="B78" s="30" t="s">
        <v>20</v>
      </c>
      <c r="C78" s="415"/>
      <c r="D78" s="173">
        <f>E78+G78</f>
        <v>2585.4</v>
      </c>
      <c r="E78" s="173">
        <f t="shared" ref="E78:K78" si="24">E80+E81+E82</f>
        <v>926.9</v>
      </c>
      <c r="F78" s="173">
        <f t="shared" si="24"/>
        <v>0</v>
      </c>
      <c r="G78" s="173">
        <f t="shared" si="24"/>
        <v>1658.5</v>
      </c>
      <c r="H78" s="174">
        <f t="shared" si="24"/>
        <v>0</v>
      </c>
      <c r="I78" s="174">
        <f t="shared" si="24"/>
        <v>0</v>
      </c>
      <c r="J78" s="174">
        <f t="shared" si="24"/>
        <v>0</v>
      </c>
      <c r="K78" s="174">
        <f t="shared" si="24"/>
        <v>0</v>
      </c>
      <c r="L78" s="175">
        <f>M78+O78</f>
        <v>2585.4</v>
      </c>
      <c r="M78" s="175">
        <f>M80+M81+M82</f>
        <v>926.9</v>
      </c>
      <c r="N78" s="175">
        <f>N80+N81+N82</f>
        <v>0</v>
      </c>
      <c r="O78" s="175">
        <f>O80+O81+O82</f>
        <v>1658.5</v>
      </c>
    </row>
    <row r="79" spans="1:18" x14ac:dyDescent="0.25">
      <c r="A79" s="163"/>
      <c r="B79" s="164" t="s">
        <v>196</v>
      </c>
      <c r="C79" s="351"/>
      <c r="D79" s="181"/>
      <c r="E79" s="181"/>
      <c r="F79" s="181"/>
      <c r="G79" s="181"/>
      <c r="H79" s="182"/>
      <c r="I79" s="182"/>
      <c r="J79" s="182"/>
      <c r="K79" s="182"/>
      <c r="L79" s="183"/>
      <c r="M79" s="183"/>
      <c r="N79" s="183"/>
      <c r="O79" s="183"/>
    </row>
    <row r="80" spans="1:18" ht="15" customHeight="1" x14ac:dyDescent="0.25">
      <c r="A80" s="163"/>
      <c r="B80" s="566" t="s">
        <v>337</v>
      </c>
      <c r="C80" s="219" t="s">
        <v>25</v>
      </c>
      <c r="D80" s="173">
        <f>E80+G80</f>
        <v>2267.1</v>
      </c>
      <c r="E80" s="68">
        <v>608.6</v>
      </c>
      <c r="F80" s="68"/>
      <c r="G80" s="68">
        <v>1658.5</v>
      </c>
      <c r="H80" s="69">
        <f>I80+K80</f>
        <v>0</v>
      </c>
      <c r="I80" s="69"/>
      <c r="J80" s="69"/>
      <c r="K80" s="69"/>
      <c r="L80" s="70">
        <f>M80+O80</f>
        <v>2267.1</v>
      </c>
      <c r="M80" s="70">
        <f t="shared" ref="M80:O82" si="25">E80+I80</f>
        <v>608.6</v>
      </c>
      <c r="N80" s="70">
        <f t="shared" si="25"/>
        <v>0</v>
      </c>
      <c r="O80" s="70">
        <f t="shared" si="25"/>
        <v>1658.5</v>
      </c>
    </row>
    <row r="81" spans="1:18" s="38" customFormat="1" ht="23.25" customHeight="1" x14ac:dyDescent="0.25">
      <c r="A81" s="163"/>
      <c r="B81" s="566"/>
      <c r="C81" s="220" t="s">
        <v>31</v>
      </c>
      <c r="D81" s="173">
        <f>E81+G81</f>
        <v>200</v>
      </c>
      <c r="E81" s="68">
        <v>200</v>
      </c>
      <c r="F81" s="68"/>
      <c r="G81" s="68"/>
      <c r="H81" s="69">
        <f>I81+K81</f>
        <v>0</v>
      </c>
      <c r="I81" s="69"/>
      <c r="J81" s="69"/>
      <c r="K81" s="69"/>
      <c r="L81" s="70">
        <f>M81+O81</f>
        <v>200</v>
      </c>
      <c r="M81" s="70">
        <f t="shared" si="25"/>
        <v>200</v>
      </c>
      <c r="N81" s="70">
        <f t="shared" si="25"/>
        <v>0</v>
      </c>
      <c r="O81" s="70">
        <f t="shared" si="25"/>
        <v>0</v>
      </c>
      <c r="Q81" s="71" t="s">
        <v>325</v>
      </c>
      <c r="R81" s="78">
        <f>L28+L33+L37+L41+L45+L49+L53+L57+L61+L65+L69+L73</f>
        <v>116.29999999999997</v>
      </c>
    </row>
    <row r="82" spans="1:18" s="38" customFormat="1" ht="14.25" customHeight="1" x14ac:dyDescent="0.25">
      <c r="A82" s="171"/>
      <c r="B82" s="192" t="s">
        <v>429</v>
      </c>
      <c r="C82" s="216" t="s">
        <v>31</v>
      </c>
      <c r="D82" s="173">
        <f>E82+G82</f>
        <v>118.3</v>
      </c>
      <c r="E82" s="68">
        <v>118.3</v>
      </c>
      <c r="F82" s="68"/>
      <c r="G82" s="68"/>
      <c r="H82" s="69">
        <f>I82+K82</f>
        <v>0</v>
      </c>
      <c r="I82" s="69"/>
      <c r="J82" s="69"/>
      <c r="K82" s="69"/>
      <c r="L82" s="70">
        <f>M82+O82</f>
        <v>118.3</v>
      </c>
      <c r="M82" s="70">
        <f t="shared" si="25"/>
        <v>118.3</v>
      </c>
      <c r="N82" s="70">
        <f t="shared" si="25"/>
        <v>0</v>
      </c>
      <c r="O82" s="70">
        <f t="shared" si="25"/>
        <v>0</v>
      </c>
      <c r="Q82" s="71"/>
      <c r="R82" s="78"/>
    </row>
    <row r="83" spans="1:18" x14ac:dyDescent="0.25">
      <c r="A83" s="221" t="s">
        <v>87</v>
      </c>
      <c r="B83" s="88" t="s">
        <v>176</v>
      </c>
      <c r="C83" s="218"/>
      <c r="D83" s="22">
        <f>D78</f>
        <v>2585.4</v>
      </c>
      <c r="E83" s="22">
        <f t="shared" ref="E83:O83" si="26">E78</f>
        <v>926.9</v>
      </c>
      <c r="F83" s="22">
        <f t="shared" si="26"/>
        <v>0</v>
      </c>
      <c r="G83" s="22">
        <f t="shared" si="26"/>
        <v>1658.5</v>
      </c>
      <c r="H83" s="11">
        <f t="shared" si="26"/>
        <v>0</v>
      </c>
      <c r="I83" s="11">
        <f t="shared" si="26"/>
        <v>0</v>
      </c>
      <c r="J83" s="11">
        <f t="shared" si="26"/>
        <v>0</v>
      </c>
      <c r="K83" s="11">
        <f t="shared" si="26"/>
        <v>0</v>
      </c>
      <c r="L83" s="22">
        <f t="shared" si="26"/>
        <v>2585.4</v>
      </c>
      <c r="M83" s="22">
        <f t="shared" si="26"/>
        <v>926.9</v>
      </c>
      <c r="N83" s="22">
        <f t="shared" si="26"/>
        <v>0</v>
      </c>
      <c r="O83" s="22">
        <f t="shared" si="26"/>
        <v>1658.5</v>
      </c>
      <c r="Q83" s="71" t="s">
        <v>326</v>
      </c>
      <c r="R83" s="72"/>
    </row>
    <row r="84" spans="1:18" x14ac:dyDescent="0.25">
      <c r="A84" s="6" t="s">
        <v>88</v>
      </c>
      <c r="B84" s="565" t="s">
        <v>63</v>
      </c>
      <c r="C84" s="565"/>
      <c r="D84" s="565"/>
      <c r="E84" s="565"/>
      <c r="F84" s="565"/>
      <c r="G84" s="565"/>
      <c r="H84" s="565"/>
      <c r="I84" s="565"/>
      <c r="J84" s="565"/>
      <c r="K84" s="565"/>
      <c r="L84" s="565"/>
      <c r="M84" s="565"/>
      <c r="N84" s="565"/>
      <c r="O84" s="565"/>
      <c r="Q84" s="71" t="s">
        <v>327</v>
      </c>
      <c r="R84" s="72"/>
    </row>
    <row r="85" spans="1:18" x14ac:dyDescent="0.25">
      <c r="A85" s="6" t="s">
        <v>89</v>
      </c>
      <c r="B85" s="30" t="s">
        <v>20</v>
      </c>
      <c r="C85" s="545" t="s">
        <v>32</v>
      </c>
      <c r="D85" s="173">
        <f>E85+G85</f>
        <v>405</v>
      </c>
      <c r="E85" s="173"/>
      <c r="F85" s="173"/>
      <c r="G85" s="173">
        <v>405</v>
      </c>
      <c r="H85" s="174">
        <f>I85+K85</f>
        <v>0</v>
      </c>
      <c r="I85" s="174"/>
      <c r="J85" s="174"/>
      <c r="K85" s="174"/>
      <c r="L85" s="175">
        <f>M85+O85</f>
        <v>405</v>
      </c>
      <c r="M85" s="175">
        <f>E85+I85</f>
        <v>0</v>
      </c>
      <c r="N85" s="175">
        <f>F85+J85</f>
        <v>0</v>
      </c>
      <c r="O85" s="175">
        <f>G85+K85</f>
        <v>405</v>
      </c>
      <c r="Q85" s="71" t="s">
        <v>328</v>
      </c>
      <c r="R85" s="72">
        <f>L80+L185</f>
        <v>2267.1</v>
      </c>
    </row>
    <row r="86" spans="1:18" hidden="1" x14ac:dyDescent="0.25">
      <c r="A86" s="20"/>
      <c r="B86" s="164" t="s">
        <v>196</v>
      </c>
      <c r="C86" s="543"/>
      <c r="D86" s="181"/>
      <c r="E86" s="181"/>
      <c r="F86" s="181"/>
      <c r="G86" s="181"/>
      <c r="H86" s="182"/>
      <c r="I86" s="182"/>
      <c r="J86" s="182"/>
      <c r="K86" s="182"/>
      <c r="L86" s="183"/>
      <c r="M86" s="183"/>
      <c r="N86" s="183"/>
      <c r="O86" s="183"/>
      <c r="Q86" s="71"/>
      <c r="R86" s="72"/>
    </row>
    <row r="87" spans="1:18" ht="26.25" x14ac:dyDescent="0.25">
      <c r="A87" s="155"/>
      <c r="B87" s="192" t="s">
        <v>338</v>
      </c>
      <c r="C87" s="544"/>
      <c r="D87" s="176"/>
      <c r="E87" s="176"/>
      <c r="F87" s="176"/>
      <c r="G87" s="176"/>
      <c r="H87" s="177"/>
      <c r="I87" s="177"/>
      <c r="J87" s="177"/>
      <c r="K87" s="177"/>
      <c r="L87" s="178"/>
      <c r="M87" s="178"/>
      <c r="N87" s="178"/>
      <c r="O87" s="178"/>
      <c r="Q87" s="71" t="s">
        <v>331</v>
      </c>
      <c r="R87" s="72">
        <f>L81+L34+L38+L42+L46+L50+L54+L58+L62+L66+L70+L74+L82</f>
        <v>321.8</v>
      </c>
    </row>
    <row r="88" spans="1:18" x14ac:dyDescent="0.25">
      <c r="A88" s="221" t="s">
        <v>90</v>
      </c>
      <c r="B88" s="88" t="s">
        <v>177</v>
      </c>
      <c r="C88" s="218"/>
      <c r="D88" s="87">
        <f>D85</f>
        <v>405</v>
      </c>
      <c r="E88" s="87">
        <f t="shared" ref="E88:O88" si="27">E85</f>
        <v>0</v>
      </c>
      <c r="F88" s="87">
        <f t="shared" si="27"/>
        <v>0</v>
      </c>
      <c r="G88" s="87">
        <f t="shared" si="27"/>
        <v>405</v>
      </c>
      <c r="H88" s="10">
        <f t="shared" si="27"/>
        <v>0</v>
      </c>
      <c r="I88" s="10">
        <f t="shared" si="27"/>
        <v>0</v>
      </c>
      <c r="J88" s="10">
        <f t="shared" si="27"/>
        <v>0</v>
      </c>
      <c r="K88" s="10">
        <f t="shared" si="27"/>
        <v>0</v>
      </c>
      <c r="L88" s="88">
        <f t="shared" si="27"/>
        <v>405</v>
      </c>
      <c r="M88" s="88">
        <f t="shared" si="27"/>
        <v>0</v>
      </c>
      <c r="N88" s="88">
        <f t="shared" si="27"/>
        <v>0</v>
      </c>
      <c r="O88" s="88">
        <f t="shared" si="27"/>
        <v>405</v>
      </c>
      <c r="Q88" s="71" t="s">
        <v>329</v>
      </c>
      <c r="R88" s="78">
        <f>M35+M39+M43+M47+M51+M55+M59+M63+M67+M71+M75</f>
        <v>14.100000000000001</v>
      </c>
    </row>
    <row r="89" spans="1:18" x14ac:dyDescent="0.25">
      <c r="A89" s="6" t="s">
        <v>91</v>
      </c>
      <c r="B89" s="565" t="s">
        <v>172</v>
      </c>
      <c r="C89" s="565"/>
      <c r="D89" s="565"/>
      <c r="E89" s="565"/>
      <c r="F89" s="565"/>
      <c r="G89" s="565"/>
      <c r="H89" s="565"/>
      <c r="I89" s="565"/>
      <c r="J89" s="565"/>
      <c r="K89" s="565"/>
      <c r="L89" s="565"/>
      <c r="M89" s="565"/>
      <c r="N89" s="565"/>
      <c r="O89" s="565"/>
      <c r="Q89" s="71" t="s">
        <v>330</v>
      </c>
      <c r="R89" s="78">
        <f>L85</f>
        <v>405</v>
      </c>
    </row>
    <row r="90" spans="1:18" x14ac:dyDescent="0.25">
      <c r="A90" s="6" t="s">
        <v>92</v>
      </c>
      <c r="B90" s="36" t="s">
        <v>20</v>
      </c>
      <c r="C90" s="419"/>
      <c r="D90" s="173">
        <f t="shared" ref="D90:D96" si="28">E90+G90</f>
        <v>932.4</v>
      </c>
      <c r="E90" s="173">
        <f>E92+E93</f>
        <v>3.4</v>
      </c>
      <c r="F90" s="173">
        <f t="shared" ref="F90:G90" si="29">F92+F93</f>
        <v>2.6</v>
      </c>
      <c r="G90" s="173">
        <f t="shared" si="29"/>
        <v>929</v>
      </c>
      <c r="H90" s="174">
        <f t="shared" ref="H90:H123" si="30">I90+K90</f>
        <v>53</v>
      </c>
      <c r="I90" s="174">
        <f>I92+I93</f>
        <v>0</v>
      </c>
      <c r="J90" s="174">
        <f t="shared" ref="J90:K90" si="31">J92+J93</f>
        <v>0</v>
      </c>
      <c r="K90" s="174">
        <f t="shared" si="31"/>
        <v>53</v>
      </c>
      <c r="L90" s="175">
        <f t="shared" ref="L90:L97" si="32">M90+O90</f>
        <v>985.4</v>
      </c>
      <c r="M90" s="175">
        <f t="shared" ref="M90:O97" si="33">E90+I90</f>
        <v>3.4</v>
      </c>
      <c r="N90" s="175">
        <f t="shared" si="33"/>
        <v>2.6</v>
      </c>
      <c r="O90" s="175">
        <f t="shared" si="33"/>
        <v>982</v>
      </c>
      <c r="Q90" s="71" t="s">
        <v>332</v>
      </c>
      <c r="R90" s="72">
        <f>L189+L193+L197+L201+L205+L209+L213+L217+L221+L225+L229+L233+L237+L241+L245</f>
        <v>512.19999999999993</v>
      </c>
    </row>
    <row r="91" spans="1:18" x14ac:dyDescent="0.25">
      <c r="A91" s="20"/>
      <c r="B91" s="164" t="s">
        <v>196</v>
      </c>
      <c r="C91" s="418"/>
      <c r="D91" s="176"/>
      <c r="E91" s="176"/>
      <c r="F91" s="176"/>
      <c r="G91" s="176"/>
      <c r="H91" s="177"/>
      <c r="I91" s="177"/>
      <c r="J91" s="177"/>
      <c r="K91" s="177"/>
      <c r="L91" s="178"/>
      <c r="M91" s="178"/>
      <c r="N91" s="178"/>
      <c r="O91" s="178"/>
      <c r="Q91" s="71"/>
      <c r="R91" s="72"/>
    </row>
    <row r="92" spans="1:18" x14ac:dyDescent="0.25">
      <c r="A92" s="20"/>
      <c r="B92" s="352" t="s">
        <v>415</v>
      </c>
      <c r="C92" s="418" t="s">
        <v>51</v>
      </c>
      <c r="D92" s="426">
        <f>E92+G92</f>
        <v>3.4</v>
      </c>
      <c r="E92" s="176">
        <v>3.4</v>
      </c>
      <c r="F92" s="176">
        <v>2.6</v>
      </c>
      <c r="G92" s="176"/>
      <c r="H92" s="177">
        <f t="shared" si="30"/>
        <v>0</v>
      </c>
      <c r="I92" s="177"/>
      <c r="J92" s="177"/>
      <c r="K92" s="177"/>
      <c r="L92" s="178">
        <f t="shared" si="32"/>
        <v>3.4</v>
      </c>
      <c r="M92" s="178">
        <f t="shared" ref="M92:M93" si="34">E92+I92</f>
        <v>3.4</v>
      </c>
      <c r="N92" s="178">
        <f t="shared" ref="N92:N93" si="35">F92+J92</f>
        <v>2.6</v>
      </c>
      <c r="O92" s="178">
        <f t="shared" ref="O92:O93" si="36">G92+K92</f>
        <v>0</v>
      </c>
      <c r="Q92" s="71"/>
      <c r="R92" s="72"/>
    </row>
    <row r="93" spans="1:18" s="38" customFormat="1" ht="27" customHeight="1" x14ac:dyDescent="0.25">
      <c r="A93" s="155"/>
      <c r="B93" s="305" t="s">
        <v>338</v>
      </c>
      <c r="C93" s="165" t="s">
        <v>51</v>
      </c>
      <c r="D93" s="426">
        <f t="shared" si="28"/>
        <v>929</v>
      </c>
      <c r="E93" s="426"/>
      <c r="F93" s="426"/>
      <c r="G93" s="426">
        <v>929</v>
      </c>
      <c r="H93" s="427">
        <f t="shared" si="30"/>
        <v>53</v>
      </c>
      <c r="I93" s="427"/>
      <c r="J93" s="427"/>
      <c r="K93" s="427">
        <v>53</v>
      </c>
      <c r="L93" s="179">
        <f t="shared" si="32"/>
        <v>982</v>
      </c>
      <c r="M93" s="179">
        <f t="shared" si="34"/>
        <v>0</v>
      </c>
      <c r="N93" s="179">
        <f t="shared" si="35"/>
        <v>0</v>
      </c>
      <c r="O93" s="179">
        <f t="shared" si="36"/>
        <v>982</v>
      </c>
      <c r="Q93" s="71" t="s">
        <v>333</v>
      </c>
      <c r="R93" s="72">
        <f>L90+L94+L97+L99+L103+L106+L108+L112+L114+L118+L121+L124+L126+L129+L131+L133+L135+L139+L141+L145+L147+L149+L151+L153+L155+L157+L159+L161+L163+L165+L169+L173+L175+L179+L137+L143</f>
        <v>1448.1999999999998</v>
      </c>
    </row>
    <row r="94" spans="1:18" x14ac:dyDescent="0.25">
      <c r="A94" s="6" t="s">
        <v>93</v>
      </c>
      <c r="B94" s="36" t="s">
        <v>55</v>
      </c>
      <c r="C94" s="419" t="s">
        <v>51</v>
      </c>
      <c r="D94" s="243">
        <f t="shared" si="28"/>
        <v>5.0999999999999996</v>
      </c>
      <c r="E94" s="173">
        <v>5.0999999999999996</v>
      </c>
      <c r="F94" s="173">
        <v>3.9</v>
      </c>
      <c r="G94" s="246">
        <f>G95+G96</f>
        <v>0</v>
      </c>
      <c r="H94" s="174">
        <f t="shared" si="30"/>
        <v>0</v>
      </c>
      <c r="I94" s="247"/>
      <c r="J94" s="174"/>
      <c r="K94" s="247">
        <f>K95+K96</f>
        <v>0</v>
      </c>
      <c r="L94" s="175">
        <f t="shared" si="32"/>
        <v>5.0999999999999996</v>
      </c>
      <c r="M94" s="248">
        <f t="shared" si="33"/>
        <v>5.0999999999999996</v>
      </c>
      <c r="N94" s="175">
        <f t="shared" si="33"/>
        <v>3.9</v>
      </c>
      <c r="O94" s="232">
        <f t="shared" si="33"/>
        <v>0</v>
      </c>
      <c r="Q94" s="71" t="s">
        <v>334</v>
      </c>
      <c r="R94" s="72">
        <f>L249+L252+L256+L254</f>
        <v>157.1</v>
      </c>
    </row>
    <row r="95" spans="1:18" x14ac:dyDescent="0.25">
      <c r="A95" s="20"/>
      <c r="B95" s="352" t="s">
        <v>415</v>
      </c>
      <c r="C95" s="418"/>
      <c r="D95" s="244">
        <f t="shared" si="28"/>
        <v>0</v>
      </c>
      <c r="E95" s="176"/>
      <c r="F95" s="176"/>
      <c r="G95" s="428"/>
      <c r="H95" s="177"/>
      <c r="I95" s="353"/>
      <c r="J95" s="177"/>
      <c r="K95" s="353"/>
      <c r="L95" s="178"/>
      <c r="M95" s="354"/>
      <c r="N95" s="178"/>
      <c r="O95" s="233"/>
      <c r="Q95" s="71"/>
      <c r="R95" s="72"/>
    </row>
    <row r="96" spans="1:18" s="38" customFormat="1" ht="27" hidden="1" customHeight="1" x14ac:dyDescent="0.25">
      <c r="A96" s="155"/>
      <c r="B96" s="192" t="s">
        <v>374</v>
      </c>
      <c r="C96" s="417" t="s">
        <v>51</v>
      </c>
      <c r="D96" s="181">
        <f t="shared" si="28"/>
        <v>0</v>
      </c>
      <c r="E96" s="181"/>
      <c r="F96" s="181"/>
      <c r="G96" s="306"/>
      <c r="H96" s="182">
        <f t="shared" si="30"/>
        <v>0</v>
      </c>
      <c r="I96" s="307"/>
      <c r="J96" s="182"/>
      <c r="K96" s="182"/>
      <c r="L96" s="183">
        <f t="shared" si="32"/>
        <v>0</v>
      </c>
      <c r="M96" s="183">
        <f t="shared" si="33"/>
        <v>0</v>
      </c>
      <c r="N96" s="183">
        <f t="shared" si="33"/>
        <v>0</v>
      </c>
      <c r="O96" s="183">
        <f t="shared" si="33"/>
        <v>0</v>
      </c>
      <c r="Q96" s="76" t="s">
        <v>173</v>
      </c>
      <c r="R96" s="77">
        <f>SUM(R81:R94)</f>
        <v>5241.8</v>
      </c>
    </row>
    <row r="97" spans="1:18" x14ac:dyDescent="0.25">
      <c r="A97" s="6" t="s">
        <v>94</v>
      </c>
      <c r="B97" s="30" t="s">
        <v>33</v>
      </c>
      <c r="C97" s="545" t="s">
        <v>51</v>
      </c>
      <c r="D97" s="426">
        <f>E97+G97</f>
        <v>3</v>
      </c>
      <c r="E97" s="173">
        <v>3</v>
      </c>
      <c r="F97" s="173">
        <v>2.2999999999999998</v>
      </c>
      <c r="G97" s="224"/>
      <c r="H97" s="174">
        <f t="shared" si="30"/>
        <v>0</v>
      </c>
      <c r="I97" s="225"/>
      <c r="J97" s="174"/>
      <c r="K97" s="174"/>
      <c r="L97" s="175">
        <f t="shared" si="32"/>
        <v>3</v>
      </c>
      <c r="M97" s="175">
        <f t="shared" si="33"/>
        <v>3</v>
      </c>
      <c r="N97" s="175">
        <f t="shared" si="33"/>
        <v>2.2999999999999998</v>
      </c>
      <c r="O97" s="175">
        <f t="shared" si="33"/>
        <v>0</v>
      </c>
      <c r="Q97" s="215"/>
      <c r="R97" s="99">
        <f>L262-R96</f>
        <v>0</v>
      </c>
    </row>
    <row r="98" spans="1:18" s="38" customFormat="1" x14ac:dyDescent="0.25">
      <c r="A98" s="155"/>
      <c r="B98" s="226" t="s">
        <v>415</v>
      </c>
      <c r="C98" s="544"/>
      <c r="D98" s="176" t="s">
        <v>174</v>
      </c>
      <c r="E98" s="176"/>
      <c r="F98" s="176"/>
      <c r="G98" s="227"/>
      <c r="H98" s="177">
        <f t="shared" si="30"/>
        <v>0</v>
      </c>
      <c r="I98" s="228"/>
      <c r="J98" s="177"/>
      <c r="K98" s="177"/>
      <c r="L98" s="178"/>
      <c r="M98" s="178"/>
      <c r="N98" s="178"/>
      <c r="O98" s="178"/>
      <c r="Q98" s="229"/>
      <c r="R98" s="230"/>
    </row>
    <row r="99" spans="1:18" x14ac:dyDescent="0.25">
      <c r="A99" s="6" t="s">
        <v>95</v>
      </c>
      <c r="B99" s="30" t="s">
        <v>161</v>
      </c>
      <c r="C99" s="415"/>
      <c r="D99" s="173">
        <f t="shared" ref="D99:D105" si="37">E99+G99</f>
        <v>7.4</v>
      </c>
      <c r="E99" s="173">
        <v>7.4</v>
      </c>
      <c r="F99" s="173">
        <v>5.7</v>
      </c>
      <c r="G99" s="173">
        <f>G101+G102</f>
        <v>0</v>
      </c>
      <c r="H99" s="174">
        <f t="shared" si="30"/>
        <v>0</v>
      </c>
      <c r="I99" s="174"/>
      <c r="J99" s="174"/>
      <c r="K99" s="174">
        <f>K101+K102</f>
        <v>0</v>
      </c>
      <c r="L99" s="175">
        <f t="shared" ref="L99:L106" si="38">M99+O99</f>
        <v>7.4</v>
      </c>
      <c r="M99" s="175">
        <f t="shared" ref="M99:O106" si="39">E99+I99</f>
        <v>7.4</v>
      </c>
      <c r="N99" s="175">
        <f t="shared" si="39"/>
        <v>5.7</v>
      </c>
      <c r="O99" s="175">
        <f t="shared" si="39"/>
        <v>0</v>
      </c>
      <c r="Q99" s="215"/>
      <c r="R99" s="99"/>
    </row>
    <row r="100" spans="1:18" x14ac:dyDescent="0.25">
      <c r="A100" s="20"/>
      <c r="B100" s="164" t="s">
        <v>196</v>
      </c>
      <c r="C100" s="351"/>
      <c r="D100" s="181"/>
      <c r="E100" s="181"/>
      <c r="F100" s="181"/>
      <c r="G100" s="181"/>
      <c r="H100" s="182"/>
      <c r="I100" s="182"/>
      <c r="J100" s="182"/>
      <c r="K100" s="182"/>
      <c r="L100" s="183"/>
      <c r="M100" s="183"/>
      <c r="N100" s="183"/>
      <c r="O100" s="183"/>
      <c r="Q100" s="215"/>
      <c r="R100" s="99"/>
    </row>
    <row r="101" spans="1:18" x14ac:dyDescent="0.25">
      <c r="A101" s="20"/>
      <c r="B101" s="223" t="s">
        <v>415</v>
      </c>
      <c r="C101" s="222" t="s">
        <v>51</v>
      </c>
      <c r="D101" s="426">
        <f>E101+G101</f>
        <v>4.3</v>
      </c>
      <c r="E101" s="173">
        <v>4.3</v>
      </c>
      <c r="F101" s="173">
        <v>3.3</v>
      </c>
      <c r="G101" s="224"/>
      <c r="H101" s="174">
        <f t="shared" si="30"/>
        <v>0</v>
      </c>
      <c r="I101" s="225"/>
      <c r="J101" s="174"/>
      <c r="K101" s="174"/>
      <c r="L101" s="175">
        <f t="shared" si="38"/>
        <v>4.3</v>
      </c>
      <c r="M101" s="175">
        <f t="shared" si="39"/>
        <v>4.3</v>
      </c>
      <c r="N101" s="175">
        <f t="shared" si="39"/>
        <v>3.3</v>
      </c>
      <c r="O101" s="175">
        <f t="shared" si="39"/>
        <v>0</v>
      </c>
      <c r="Q101" s="215"/>
      <c r="R101" s="99"/>
    </row>
    <row r="102" spans="1:18" s="38" customFormat="1" ht="27" customHeight="1" x14ac:dyDescent="0.25">
      <c r="A102" s="155"/>
      <c r="B102" s="192" t="s">
        <v>374</v>
      </c>
      <c r="C102" s="222" t="s">
        <v>51</v>
      </c>
      <c r="D102" s="173">
        <f t="shared" si="37"/>
        <v>3.1</v>
      </c>
      <c r="E102" s="173">
        <v>3.1</v>
      </c>
      <c r="F102" s="173">
        <v>2.4</v>
      </c>
      <c r="G102" s="224"/>
      <c r="H102" s="174">
        <f t="shared" si="30"/>
        <v>0</v>
      </c>
      <c r="I102" s="225"/>
      <c r="J102" s="174"/>
      <c r="K102" s="174"/>
      <c r="L102" s="175">
        <f t="shared" si="38"/>
        <v>3.1</v>
      </c>
      <c r="M102" s="175">
        <f t="shared" si="39"/>
        <v>3.1</v>
      </c>
      <c r="N102" s="175">
        <f t="shared" si="39"/>
        <v>2.4</v>
      </c>
      <c r="O102" s="175">
        <f t="shared" si="39"/>
        <v>0</v>
      </c>
      <c r="Q102" s="229"/>
      <c r="R102" s="230"/>
    </row>
    <row r="103" spans="1:18" x14ac:dyDescent="0.25">
      <c r="A103" s="6" t="s">
        <v>96</v>
      </c>
      <c r="B103" s="36" t="s">
        <v>514</v>
      </c>
      <c r="C103" s="421" t="s">
        <v>51</v>
      </c>
      <c r="D103" s="426">
        <f>E103+G103</f>
        <v>4.8</v>
      </c>
      <c r="E103" s="246">
        <v>4.8</v>
      </c>
      <c r="F103" s="173">
        <v>3.7</v>
      </c>
      <c r="G103" s="246">
        <f>G104+G105</f>
        <v>0</v>
      </c>
      <c r="H103" s="174">
        <f t="shared" si="30"/>
        <v>0</v>
      </c>
      <c r="I103" s="247"/>
      <c r="J103" s="174"/>
      <c r="K103" s="247">
        <f>K104+K105</f>
        <v>0</v>
      </c>
      <c r="L103" s="175">
        <f t="shared" si="38"/>
        <v>4.8</v>
      </c>
      <c r="M103" s="248">
        <f t="shared" si="39"/>
        <v>4.8</v>
      </c>
      <c r="N103" s="175">
        <f t="shared" si="39"/>
        <v>3.7</v>
      </c>
      <c r="O103" s="232">
        <f t="shared" si="39"/>
        <v>0</v>
      </c>
      <c r="Q103" s="215"/>
      <c r="R103" s="99"/>
    </row>
    <row r="104" spans="1:18" x14ac:dyDescent="0.25">
      <c r="A104" s="20"/>
      <c r="B104" s="352" t="s">
        <v>415</v>
      </c>
      <c r="C104" s="429"/>
      <c r="D104" s="176">
        <f t="shared" si="37"/>
        <v>0</v>
      </c>
      <c r="E104" s="428"/>
      <c r="F104" s="176"/>
      <c r="G104" s="428"/>
      <c r="H104" s="177">
        <f t="shared" si="30"/>
        <v>0</v>
      </c>
      <c r="I104" s="353"/>
      <c r="J104" s="177"/>
      <c r="K104" s="353"/>
      <c r="L104" s="178">
        <f t="shared" si="38"/>
        <v>0</v>
      </c>
      <c r="M104" s="354">
        <f t="shared" si="39"/>
        <v>0</v>
      </c>
      <c r="N104" s="178">
        <f t="shared" si="39"/>
        <v>0</v>
      </c>
      <c r="O104" s="233">
        <f t="shared" si="39"/>
        <v>0</v>
      </c>
      <c r="Q104" s="215"/>
      <c r="R104" s="99"/>
    </row>
    <row r="105" spans="1:18" s="38" customFormat="1" ht="27" hidden="1" customHeight="1" x14ac:dyDescent="0.25">
      <c r="A105" s="155"/>
      <c r="B105" s="192" t="s">
        <v>374</v>
      </c>
      <c r="C105" s="417" t="s">
        <v>51</v>
      </c>
      <c r="D105" s="181">
        <f t="shared" si="37"/>
        <v>0</v>
      </c>
      <c r="E105" s="181"/>
      <c r="F105" s="181"/>
      <c r="G105" s="306"/>
      <c r="H105" s="182">
        <f t="shared" si="30"/>
        <v>0</v>
      </c>
      <c r="I105" s="307"/>
      <c r="J105" s="182"/>
      <c r="K105" s="182"/>
      <c r="L105" s="183">
        <f t="shared" si="38"/>
        <v>0</v>
      </c>
      <c r="M105" s="183">
        <f t="shared" si="39"/>
        <v>0</v>
      </c>
      <c r="N105" s="183">
        <f t="shared" si="39"/>
        <v>0</v>
      </c>
      <c r="O105" s="183">
        <f t="shared" si="39"/>
        <v>0</v>
      </c>
      <c r="Q105" s="229"/>
      <c r="R105" s="230"/>
    </row>
    <row r="106" spans="1:18" x14ac:dyDescent="0.25">
      <c r="A106" s="6" t="s">
        <v>97</v>
      </c>
      <c r="B106" s="231" t="s">
        <v>153</v>
      </c>
      <c r="C106" s="545" t="s">
        <v>51</v>
      </c>
      <c r="D106" s="426">
        <f>E106+G106</f>
        <v>2.9</v>
      </c>
      <c r="E106" s="173">
        <v>2.9</v>
      </c>
      <c r="F106" s="173">
        <v>2.2000000000000002</v>
      </c>
      <c r="G106" s="224"/>
      <c r="H106" s="174">
        <f t="shared" ref="H106" si="40">I106+K106</f>
        <v>0</v>
      </c>
      <c r="I106" s="174"/>
      <c r="J106" s="174"/>
      <c r="K106" s="225"/>
      <c r="L106" s="232">
        <f t="shared" si="38"/>
        <v>2.9</v>
      </c>
      <c r="M106" s="175">
        <f t="shared" si="39"/>
        <v>2.9</v>
      </c>
      <c r="N106" s="175">
        <f t="shared" si="39"/>
        <v>2.2000000000000002</v>
      </c>
      <c r="O106" s="175">
        <f t="shared" si="39"/>
        <v>0</v>
      </c>
      <c r="Q106" s="215"/>
      <c r="R106" s="99"/>
    </row>
    <row r="107" spans="1:18" s="38" customFormat="1" x14ac:dyDescent="0.25">
      <c r="A107" s="155"/>
      <c r="B107" s="226" t="s">
        <v>415</v>
      </c>
      <c r="C107" s="543"/>
      <c r="D107" s="181" t="s">
        <v>174</v>
      </c>
      <c r="E107" s="181"/>
      <c r="F107" s="181"/>
      <c r="G107" s="306"/>
      <c r="H107" s="182">
        <f t="shared" si="30"/>
        <v>0</v>
      </c>
      <c r="I107" s="182"/>
      <c r="J107" s="182"/>
      <c r="K107" s="307"/>
      <c r="L107" s="312"/>
      <c r="M107" s="183"/>
      <c r="N107" s="183"/>
      <c r="O107" s="183"/>
      <c r="Q107" s="229"/>
      <c r="R107" s="230"/>
    </row>
    <row r="108" spans="1:18" x14ac:dyDescent="0.25">
      <c r="A108" s="159" t="s">
        <v>98</v>
      </c>
      <c r="B108" s="430" t="s">
        <v>364</v>
      </c>
      <c r="C108" s="458"/>
      <c r="D108" s="479">
        <f>E108+G108</f>
        <v>6.8</v>
      </c>
      <c r="E108" s="173">
        <f>E110+E111</f>
        <v>6.8</v>
      </c>
      <c r="F108" s="173">
        <f>F110+F111</f>
        <v>5.2</v>
      </c>
      <c r="G108" s="246">
        <f>G110+G111</f>
        <v>0</v>
      </c>
      <c r="H108" s="174">
        <f t="shared" si="30"/>
        <v>0</v>
      </c>
      <c r="I108" s="174">
        <f>I110+I111</f>
        <v>0</v>
      </c>
      <c r="J108" s="174">
        <f t="shared" ref="J108:K108" si="41">J110+J111</f>
        <v>0</v>
      </c>
      <c r="K108" s="247">
        <f t="shared" si="41"/>
        <v>0</v>
      </c>
      <c r="L108" s="175">
        <f>M108+O108</f>
        <v>6.8</v>
      </c>
      <c r="M108" s="248">
        <f t="shared" ref="M108:O112" si="42">E108+I108</f>
        <v>6.8</v>
      </c>
      <c r="N108" s="175">
        <f t="shared" si="42"/>
        <v>5.2</v>
      </c>
      <c r="O108" s="232">
        <f t="shared" si="42"/>
        <v>0</v>
      </c>
      <c r="Q108" s="215"/>
      <c r="R108" s="99"/>
    </row>
    <row r="109" spans="1:18" x14ac:dyDescent="0.25">
      <c r="A109" s="163"/>
      <c r="B109" s="164" t="s">
        <v>196</v>
      </c>
      <c r="C109" s="457"/>
      <c r="D109" s="481"/>
      <c r="E109" s="176"/>
      <c r="F109" s="176"/>
      <c r="G109" s="308"/>
      <c r="H109" s="182"/>
      <c r="I109" s="177"/>
      <c r="J109" s="177"/>
      <c r="K109" s="309"/>
      <c r="L109" s="183"/>
      <c r="M109" s="310"/>
      <c r="N109" s="183"/>
      <c r="O109" s="312"/>
      <c r="Q109" s="215"/>
      <c r="R109" s="99"/>
    </row>
    <row r="110" spans="1:18" x14ac:dyDescent="0.25">
      <c r="A110" s="163"/>
      <c r="B110" s="304" t="s">
        <v>415</v>
      </c>
      <c r="C110" s="216" t="s">
        <v>51</v>
      </c>
      <c r="D110" s="68">
        <f>E110+G110</f>
        <v>5.0999999999999996</v>
      </c>
      <c r="E110" s="68">
        <v>5.0999999999999996</v>
      </c>
      <c r="F110" s="68">
        <v>3.9</v>
      </c>
      <c r="G110" s="68"/>
      <c r="H110" s="69">
        <f t="shared" si="30"/>
        <v>0</v>
      </c>
      <c r="I110" s="69"/>
      <c r="J110" s="69"/>
      <c r="K110" s="69"/>
      <c r="L110" s="70">
        <f>M110+O110</f>
        <v>5.0999999999999996</v>
      </c>
      <c r="M110" s="70">
        <f t="shared" si="42"/>
        <v>5.0999999999999996</v>
      </c>
      <c r="N110" s="70">
        <f t="shared" si="42"/>
        <v>3.9</v>
      </c>
      <c r="O110" s="70">
        <f t="shared" si="42"/>
        <v>0</v>
      </c>
      <c r="Q110" s="215"/>
      <c r="R110" s="99"/>
    </row>
    <row r="111" spans="1:18" s="38" customFormat="1" ht="27" customHeight="1" x14ac:dyDescent="0.25">
      <c r="A111" s="171"/>
      <c r="B111" s="305" t="s">
        <v>374</v>
      </c>
      <c r="C111" s="216" t="s">
        <v>51</v>
      </c>
      <c r="D111" s="480">
        <f>E111+G111</f>
        <v>1.7</v>
      </c>
      <c r="E111" s="181">
        <v>1.7</v>
      </c>
      <c r="F111" s="181">
        <v>1.3</v>
      </c>
      <c r="G111" s="306"/>
      <c r="H111" s="182">
        <f t="shared" si="30"/>
        <v>0</v>
      </c>
      <c r="I111" s="307"/>
      <c r="J111" s="182"/>
      <c r="K111" s="182"/>
      <c r="L111" s="183">
        <f>M111+O111</f>
        <v>1.7</v>
      </c>
      <c r="M111" s="183">
        <f t="shared" si="42"/>
        <v>1.7</v>
      </c>
      <c r="N111" s="183">
        <f t="shared" si="42"/>
        <v>1.3</v>
      </c>
      <c r="O111" s="183">
        <f t="shared" si="42"/>
        <v>0</v>
      </c>
      <c r="Q111" s="229"/>
      <c r="R111" s="230"/>
    </row>
    <row r="112" spans="1:18" x14ac:dyDescent="0.25">
      <c r="A112" s="6" t="s">
        <v>99</v>
      </c>
      <c r="B112" s="30" t="s">
        <v>503</v>
      </c>
      <c r="C112" s="543" t="s">
        <v>51</v>
      </c>
      <c r="D112" s="426">
        <f>E112+G112</f>
        <v>5.9</v>
      </c>
      <c r="E112" s="173">
        <v>5.9</v>
      </c>
      <c r="F112" s="173">
        <v>4.5</v>
      </c>
      <c r="G112" s="224"/>
      <c r="H112" s="174">
        <f t="shared" si="30"/>
        <v>0</v>
      </c>
      <c r="I112" s="225"/>
      <c r="J112" s="174"/>
      <c r="K112" s="174"/>
      <c r="L112" s="175">
        <f>M112+O112</f>
        <v>5.9</v>
      </c>
      <c r="M112" s="175">
        <f t="shared" si="42"/>
        <v>5.9</v>
      </c>
      <c r="N112" s="175">
        <f t="shared" si="42"/>
        <v>4.5</v>
      </c>
      <c r="O112" s="175">
        <f t="shared" si="42"/>
        <v>0</v>
      </c>
      <c r="Q112" s="215"/>
      <c r="R112" s="99">
        <f>L279</f>
        <v>0</v>
      </c>
    </row>
    <row r="113" spans="1:18" s="38" customFormat="1" x14ac:dyDescent="0.25">
      <c r="A113" s="155"/>
      <c r="B113" s="226" t="s">
        <v>415</v>
      </c>
      <c r="C113" s="543"/>
      <c r="D113" s="181" t="s">
        <v>174</v>
      </c>
      <c r="E113" s="181"/>
      <c r="F113" s="181"/>
      <c r="G113" s="306"/>
      <c r="H113" s="182">
        <f t="shared" si="30"/>
        <v>0</v>
      </c>
      <c r="I113" s="307"/>
      <c r="J113" s="182"/>
      <c r="K113" s="182"/>
      <c r="L113" s="183"/>
      <c r="M113" s="183"/>
      <c r="N113" s="183"/>
      <c r="O113" s="183"/>
      <c r="Q113" s="229"/>
      <c r="R113" s="230"/>
    </row>
    <row r="114" spans="1:18" x14ac:dyDescent="0.25">
      <c r="A114" s="159" t="s">
        <v>100</v>
      </c>
      <c r="B114" s="36" t="s">
        <v>504</v>
      </c>
      <c r="C114" s="458"/>
      <c r="D114" s="479">
        <f>E114+G114</f>
        <v>10.7</v>
      </c>
      <c r="E114" s="173">
        <f>E116+E117</f>
        <v>10.7</v>
      </c>
      <c r="F114" s="173">
        <f>F116+F117</f>
        <v>8.1999999999999993</v>
      </c>
      <c r="G114" s="173">
        <f>G116+G117</f>
        <v>0</v>
      </c>
      <c r="H114" s="247">
        <f t="shared" si="30"/>
        <v>0</v>
      </c>
      <c r="I114" s="174">
        <f>I116+I117</f>
        <v>0</v>
      </c>
      <c r="J114" s="174">
        <f t="shared" ref="J114:K114" si="43">J116+J117</f>
        <v>0</v>
      </c>
      <c r="K114" s="174">
        <f t="shared" si="43"/>
        <v>0</v>
      </c>
      <c r="L114" s="248">
        <f t="shared" ref="L114:L123" si="44">M114+O114</f>
        <v>10.7</v>
      </c>
      <c r="M114" s="175">
        <f t="shared" ref="M114:M124" si="45">E114+I114</f>
        <v>10.7</v>
      </c>
      <c r="N114" s="248">
        <f t="shared" ref="N114:N124" si="46">F114+J114</f>
        <v>8.1999999999999993</v>
      </c>
      <c r="O114" s="175">
        <f t="shared" ref="O114:O124" si="47">G114+K114</f>
        <v>0</v>
      </c>
      <c r="Q114" s="215"/>
      <c r="R114" s="99"/>
    </row>
    <row r="115" spans="1:18" x14ac:dyDescent="0.25">
      <c r="A115" s="163"/>
      <c r="B115" s="164" t="s">
        <v>196</v>
      </c>
      <c r="C115" s="457"/>
      <c r="D115" s="478"/>
      <c r="E115" s="181"/>
      <c r="F115" s="308"/>
      <c r="G115" s="181"/>
      <c r="H115" s="309"/>
      <c r="I115" s="182"/>
      <c r="J115" s="309"/>
      <c r="K115" s="182"/>
      <c r="L115" s="310"/>
      <c r="M115" s="183"/>
      <c r="N115" s="310"/>
      <c r="O115" s="183"/>
      <c r="Q115" s="215"/>
      <c r="R115" s="99"/>
    </row>
    <row r="116" spans="1:18" x14ac:dyDescent="0.25">
      <c r="A116" s="171"/>
      <c r="B116" s="304" t="s">
        <v>415</v>
      </c>
      <c r="C116" s="216" t="s">
        <v>51</v>
      </c>
      <c r="D116" s="68">
        <f t="shared" ref="D116:D123" si="48">E116+G116</f>
        <v>6.8</v>
      </c>
      <c r="E116" s="68">
        <v>6.8</v>
      </c>
      <c r="F116" s="68">
        <v>5.2</v>
      </c>
      <c r="G116" s="68"/>
      <c r="H116" s="69">
        <f t="shared" si="30"/>
        <v>0</v>
      </c>
      <c r="I116" s="69"/>
      <c r="J116" s="69"/>
      <c r="K116" s="69"/>
      <c r="L116" s="70">
        <f t="shared" si="44"/>
        <v>6.8</v>
      </c>
      <c r="M116" s="70">
        <f t="shared" si="45"/>
        <v>6.8</v>
      </c>
      <c r="N116" s="70">
        <f t="shared" si="46"/>
        <v>5.2</v>
      </c>
      <c r="O116" s="70">
        <f t="shared" si="47"/>
        <v>0</v>
      </c>
      <c r="Q116" s="215"/>
      <c r="R116" s="99"/>
    </row>
    <row r="117" spans="1:18" s="38" customFormat="1" ht="27" customHeight="1" x14ac:dyDescent="0.25">
      <c r="A117" s="171"/>
      <c r="B117" s="305" t="s">
        <v>374</v>
      </c>
      <c r="C117" s="216" t="s">
        <v>51</v>
      </c>
      <c r="D117" s="480">
        <f t="shared" si="48"/>
        <v>3.9</v>
      </c>
      <c r="E117" s="181">
        <v>3.9</v>
      </c>
      <c r="F117" s="181">
        <v>3</v>
      </c>
      <c r="G117" s="306"/>
      <c r="H117" s="182">
        <f t="shared" si="30"/>
        <v>0</v>
      </c>
      <c r="I117" s="307"/>
      <c r="J117" s="182"/>
      <c r="K117" s="182"/>
      <c r="L117" s="183">
        <f t="shared" si="44"/>
        <v>3.9</v>
      </c>
      <c r="M117" s="183">
        <f t="shared" si="45"/>
        <v>3.9</v>
      </c>
      <c r="N117" s="183">
        <f t="shared" si="46"/>
        <v>3</v>
      </c>
      <c r="O117" s="183">
        <f t="shared" si="47"/>
        <v>0</v>
      </c>
      <c r="Q117" s="229"/>
      <c r="R117" s="230"/>
    </row>
    <row r="118" spans="1:18" x14ac:dyDescent="0.25">
      <c r="A118" s="6" t="s">
        <v>101</v>
      </c>
      <c r="B118" s="27" t="s">
        <v>505</v>
      </c>
      <c r="C118" s="422" t="s">
        <v>51</v>
      </c>
      <c r="D118" s="426">
        <f>E118+G118</f>
        <v>3.8</v>
      </c>
      <c r="E118" s="246">
        <v>3.8</v>
      </c>
      <c r="F118" s="173">
        <v>2.9</v>
      </c>
      <c r="G118" s="246">
        <f>G119+G120</f>
        <v>0</v>
      </c>
      <c r="H118" s="174">
        <f t="shared" si="30"/>
        <v>0</v>
      </c>
      <c r="I118" s="247"/>
      <c r="J118" s="174"/>
      <c r="K118" s="247">
        <f>K119+K120</f>
        <v>0</v>
      </c>
      <c r="L118" s="175">
        <f t="shared" si="44"/>
        <v>3.8</v>
      </c>
      <c r="M118" s="248">
        <f t="shared" si="45"/>
        <v>3.8</v>
      </c>
      <c r="N118" s="175">
        <f t="shared" si="46"/>
        <v>2.9</v>
      </c>
      <c r="O118" s="232">
        <f t="shared" si="47"/>
        <v>0</v>
      </c>
      <c r="Q118" s="215"/>
      <c r="R118" s="99"/>
    </row>
    <row r="119" spans="1:18" x14ac:dyDescent="0.25">
      <c r="A119" s="20"/>
      <c r="B119" s="304" t="s">
        <v>415</v>
      </c>
      <c r="C119" s="429"/>
      <c r="D119" s="176">
        <f t="shared" si="48"/>
        <v>0</v>
      </c>
      <c r="E119" s="428"/>
      <c r="F119" s="176"/>
      <c r="G119" s="428"/>
      <c r="H119" s="177">
        <f t="shared" si="30"/>
        <v>0</v>
      </c>
      <c r="I119" s="353"/>
      <c r="J119" s="177"/>
      <c r="K119" s="353"/>
      <c r="L119" s="178">
        <f t="shared" si="44"/>
        <v>0</v>
      </c>
      <c r="M119" s="354">
        <f t="shared" si="45"/>
        <v>0</v>
      </c>
      <c r="N119" s="178">
        <f t="shared" si="46"/>
        <v>0</v>
      </c>
      <c r="O119" s="233">
        <f t="shared" si="47"/>
        <v>0</v>
      </c>
      <c r="Q119" s="215"/>
      <c r="R119" s="99"/>
    </row>
    <row r="120" spans="1:18" s="38" customFormat="1" ht="27" hidden="1" customHeight="1" x14ac:dyDescent="0.25">
      <c r="A120" s="155"/>
      <c r="B120" s="192" t="s">
        <v>374</v>
      </c>
      <c r="C120" s="355" t="s">
        <v>51</v>
      </c>
      <c r="D120" s="181">
        <f t="shared" si="48"/>
        <v>0</v>
      </c>
      <c r="E120" s="181"/>
      <c r="F120" s="181"/>
      <c r="G120" s="306"/>
      <c r="H120" s="182">
        <f t="shared" si="30"/>
        <v>0</v>
      </c>
      <c r="I120" s="307"/>
      <c r="J120" s="182"/>
      <c r="K120" s="182"/>
      <c r="L120" s="183">
        <f t="shared" si="44"/>
        <v>0</v>
      </c>
      <c r="M120" s="183">
        <f t="shared" si="45"/>
        <v>0</v>
      </c>
      <c r="N120" s="183">
        <f t="shared" si="46"/>
        <v>0</v>
      </c>
      <c r="O120" s="183">
        <f t="shared" si="47"/>
        <v>0</v>
      </c>
      <c r="Q120" s="229"/>
      <c r="R120" s="230"/>
    </row>
    <row r="121" spans="1:18" x14ac:dyDescent="0.25">
      <c r="A121" s="6" t="s">
        <v>102</v>
      </c>
      <c r="B121" s="36" t="s">
        <v>419</v>
      </c>
      <c r="C121" s="421" t="s">
        <v>51</v>
      </c>
      <c r="D121" s="426">
        <f>E121+G121</f>
        <v>4.2</v>
      </c>
      <c r="E121" s="246">
        <v>4.2</v>
      </c>
      <c r="F121" s="173">
        <v>3.2</v>
      </c>
      <c r="G121" s="246">
        <f>G122+G123</f>
        <v>0</v>
      </c>
      <c r="H121" s="174">
        <f t="shared" si="30"/>
        <v>0</v>
      </c>
      <c r="I121" s="247"/>
      <c r="J121" s="174"/>
      <c r="K121" s="247">
        <f>K122+K123</f>
        <v>0</v>
      </c>
      <c r="L121" s="175">
        <f t="shared" si="44"/>
        <v>4.2</v>
      </c>
      <c r="M121" s="248">
        <f t="shared" si="45"/>
        <v>4.2</v>
      </c>
      <c r="N121" s="175">
        <f t="shared" si="46"/>
        <v>3.2</v>
      </c>
      <c r="O121" s="232">
        <f t="shared" si="47"/>
        <v>0</v>
      </c>
      <c r="Q121" s="215"/>
      <c r="R121" s="99"/>
    </row>
    <row r="122" spans="1:18" x14ac:dyDescent="0.25">
      <c r="A122" s="20"/>
      <c r="B122" s="304" t="s">
        <v>415</v>
      </c>
      <c r="C122" s="429"/>
      <c r="D122" s="176">
        <f t="shared" si="48"/>
        <v>0</v>
      </c>
      <c r="E122" s="428"/>
      <c r="F122" s="176"/>
      <c r="G122" s="428"/>
      <c r="H122" s="177">
        <f t="shared" si="30"/>
        <v>0</v>
      </c>
      <c r="I122" s="353"/>
      <c r="J122" s="177"/>
      <c r="K122" s="353"/>
      <c r="L122" s="178">
        <f t="shared" si="44"/>
        <v>0</v>
      </c>
      <c r="M122" s="354">
        <f t="shared" si="45"/>
        <v>0</v>
      </c>
      <c r="N122" s="178">
        <f t="shared" si="46"/>
        <v>0</v>
      </c>
      <c r="O122" s="233">
        <f t="shared" si="47"/>
        <v>0</v>
      </c>
      <c r="Q122" s="215"/>
      <c r="R122" s="99"/>
    </row>
    <row r="123" spans="1:18" s="38" customFormat="1" ht="27" hidden="1" customHeight="1" x14ac:dyDescent="0.25">
      <c r="A123" s="155"/>
      <c r="B123" s="192" t="s">
        <v>374</v>
      </c>
      <c r="C123" s="355" t="s">
        <v>51</v>
      </c>
      <c r="D123" s="181">
        <f t="shared" si="48"/>
        <v>0</v>
      </c>
      <c r="E123" s="181"/>
      <c r="F123" s="181"/>
      <c r="G123" s="306"/>
      <c r="H123" s="182">
        <f t="shared" si="30"/>
        <v>0</v>
      </c>
      <c r="I123" s="307"/>
      <c r="J123" s="182"/>
      <c r="K123" s="182"/>
      <c r="L123" s="183">
        <f t="shared" si="44"/>
        <v>0</v>
      </c>
      <c r="M123" s="183">
        <f t="shared" si="45"/>
        <v>0</v>
      </c>
      <c r="N123" s="183">
        <f t="shared" si="46"/>
        <v>0</v>
      </c>
      <c r="O123" s="183">
        <f t="shared" si="47"/>
        <v>0</v>
      </c>
      <c r="Q123" s="229"/>
      <c r="R123" s="230"/>
    </row>
    <row r="124" spans="1:18" x14ac:dyDescent="0.25">
      <c r="A124" s="6" t="s">
        <v>103</v>
      </c>
      <c r="B124" s="30" t="s">
        <v>46</v>
      </c>
      <c r="C124" s="545" t="s">
        <v>51</v>
      </c>
      <c r="D124" s="426">
        <f>E124+G124</f>
        <v>3.3</v>
      </c>
      <c r="E124" s="173">
        <v>3.3</v>
      </c>
      <c r="F124" s="173">
        <v>2.5</v>
      </c>
      <c r="G124" s="224"/>
      <c r="H124" s="174">
        <f t="shared" ref="H124:H157" si="49">I124+K124</f>
        <v>0</v>
      </c>
      <c r="I124" s="225"/>
      <c r="J124" s="174"/>
      <c r="K124" s="174"/>
      <c r="L124" s="175">
        <f>M124+O124</f>
        <v>3.3</v>
      </c>
      <c r="M124" s="175">
        <f t="shared" si="45"/>
        <v>3.3</v>
      </c>
      <c r="N124" s="175">
        <f t="shared" si="46"/>
        <v>2.5</v>
      </c>
      <c r="O124" s="175">
        <f t="shared" si="47"/>
        <v>0</v>
      </c>
      <c r="Q124" s="215"/>
      <c r="R124" s="99"/>
    </row>
    <row r="125" spans="1:18" s="38" customFormat="1" x14ac:dyDescent="0.25">
      <c r="A125" s="155"/>
      <c r="B125" s="235" t="s">
        <v>415</v>
      </c>
      <c r="C125" s="543"/>
      <c r="D125" s="181" t="s">
        <v>174</v>
      </c>
      <c r="E125" s="181"/>
      <c r="F125" s="181"/>
      <c r="G125" s="306"/>
      <c r="H125" s="182">
        <f t="shared" si="49"/>
        <v>0</v>
      </c>
      <c r="I125" s="307"/>
      <c r="J125" s="182"/>
      <c r="K125" s="182"/>
      <c r="L125" s="183"/>
      <c r="M125" s="183"/>
      <c r="N125" s="183"/>
      <c r="O125" s="183"/>
      <c r="Q125" s="229"/>
      <c r="R125" s="230"/>
    </row>
    <row r="126" spans="1:18" x14ac:dyDescent="0.25">
      <c r="A126" s="6" t="s">
        <v>104</v>
      </c>
      <c r="B126" s="27" t="s">
        <v>43</v>
      </c>
      <c r="C126" s="421" t="s">
        <v>51</v>
      </c>
      <c r="D126" s="426">
        <f>E126+G126</f>
        <v>4.0999999999999996</v>
      </c>
      <c r="E126" s="246">
        <v>4.0999999999999996</v>
      </c>
      <c r="F126" s="173">
        <v>3.1</v>
      </c>
      <c r="G126" s="246">
        <f>G127+G128</f>
        <v>0</v>
      </c>
      <c r="H126" s="174">
        <f t="shared" si="49"/>
        <v>0</v>
      </c>
      <c r="I126" s="247"/>
      <c r="J126" s="174"/>
      <c r="K126" s="247">
        <f>K127+K128</f>
        <v>0</v>
      </c>
      <c r="L126" s="175">
        <f>M126+O126</f>
        <v>4.0999999999999996</v>
      </c>
      <c r="M126" s="248">
        <f t="shared" ref="M126:O129" si="50">E126+I126</f>
        <v>4.0999999999999996</v>
      </c>
      <c r="N126" s="175">
        <f t="shared" si="50"/>
        <v>3.1</v>
      </c>
      <c r="O126" s="232">
        <f t="shared" si="50"/>
        <v>0</v>
      </c>
      <c r="Q126" s="215"/>
      <c r="R126" s="99"/>
    </row>
    <row r="127" spans="1:18" x14ac:dyDescent="0.25">
      <c r="A127" s="20"/>
      <c r="B127" s="304" t="s">
        <v>415</v>
      </c>
      <c r="C127" s="429"/>
      <c r="D127" s="176">
        <f>E127+G127</f>
        <v>0</v>
      </c>
      <c r="E127" s="428"/>
      <c r="F127" s="176"/>
      <c r="G127" s="428"/>
      <c r="H127" s="177">
        <f t="shared" si="49"/>
        <v>0</v>
      </c>
      <c r="I127" s="353"/>
      <c r="J127" s="177"/>
      <c r="K127" s="353"/>
      <c r="L127" s="178">
        <f>M127+O127</f>
        <v>0</v>
      </c>
      <c r="M127" s="354">
        <f t="shared" si="50"/>
        <v>0</v>
      </c>
      <c r="N127" s="178">
        <f t="shared" si="50"/>
        <v>0</v>
      </c>
      <c r="O127" s="233">
        <f t="shared" si="50"/>
        <v>0</v>
      </c>
      <c r="Q127" s="215"/>
      <c r="R127" s="99"/>
    </row>
    <row r="128" spans="1:18" s="38" customFormat="1" ht="27" hidden="1" customHeight="1" x14ac:dyDescent="0.25">
      <c r="A128" s="155"/>
      <c r="B128" s="192" t="s">
        <v>374</v>
      </c>
      <c r="C128" s="355" t="s">
        <v>51</v>
      </c>
      <c r="D128" s="181">
        <f>E128+G128</f>
        <v>0</v>
      </c>
      <c r="E128" s="181"/>
      <c r="F128" s="181"/>
      <c r="G128" s="306"/>
      <c r="H128" s="182">
        <f t="shared" si="49"/>
        <v>0</v>
      </c>
      <c r="I128" s="307"/>
      <c r="J128" s="182"/>
      <c r="K128" s="182"/>
      <c r="L128" s="183">
        <f>M128+O128</f>
        <v>0</v>
      </c>
      <c r="M128" s="183">
        <f t="shared" si="50"/>
        <v>0</v>
      </c>
      <c r="N128" s="183">
        <f t="shared" si="50"/>
        <v>0</v>
      </c>
      <c r="O128" s="183">
        <f t="shared" si="50"/>
        <v>0</v>
      </c>
      <c r="Q128" s="229"/>
      <c r="R128" s="230"/>
    </row>
    <row r="129" spans="1:18" x14ac:dyDescent="0.25">
      <c r="A129" s="6" t="s">
        <v>105</v>
      </c>
      <c r="B129" s="30" t="s">
        <v>45</v>
      </c>
      <c r="C129" s="545" t="s">
        <v>51</v>
      </c>
      <c r="D129" s="426">
        <f>E129+G129</f>
        <v>2.6</v>
      </c>
      <c r="E129" s="173">
        <v>2.6</v>
      </c>
      <c r="F129" s="173">
        <v>2</v>
      </c>
      <c r="G129" s="224"/>
      <c r="H129" s="174">
        <f t="shared" si="49"/>
        <v>0</v>
      </c>
      <c r="I129" s="225"/>
      <c r="J129" s="174"/>
      <c r="K129" s="174"/>
      <c r="L129" s="175">
        <f>M129+O129</f>
        <v>2.6</v>
      </c>
      <c r="M129" s="175">
        <f t="shared" si="50"/>
        <v>2.6</v>
      </c>
      <c r="N129" s="175">
        <f t="shared" si="50"/>
        <v>2</v>
      </c>
      <c r="O129" s="175">
        <f t="shared" si="50"/>
        <v>0</v>
      </c>
      <c r="Q129" s="215"/>
      <c r="R129" s="99">
        <f>L297-R128</f>
        <v>0</v>
      </c>
    </row>
    <row r="130" spans="1:18" s="38" customFormat="1" x14ac:dyDescent="0.25">
      <c r="A130" s="155"/>
      <c r="B130" s="235" t="s">
        <v>415</v>
      </c>
      <c r="C130" s="544"/>
      <c r="D130" s="176" t="s">
        <v>174</v>
      </c>
      <c r="E130" s="176"/>
      <c r="F130" s="176"/>
      <c r="G130" s="227"/>
      <c r="H130" s="177">
        <f t="shared" si="49"/>
        <v>0</v>
      </c>
      <c r="I130" s="228"/>
      <c r="J130" s="177"/>
      <c r="K130" s="177"/>
      <c r="L130" s="178"/>
      <c r="M130" s="178"/>
      <c r="N130" s="178"/>
      <c r="O130" s="178"/>
      <c r="Q130" s="229"/>
      <c r="R130" s="230"/>
    </row>
    <row r="131" spans="1:18" x14ac:dyDescent="0.25">
      <c r="A131" s="6" t="s">
        <v>106</v>
      </c>
      <c r="B131" s="30" t="s">
        <v>166</v>
      </c>
      <c r="C131" s="545" t="s">
        <v>51</v>
      </c>
      <c r="D131" s="426">
        <f>E131+G131</f>
        <v>3.8</v>
      </c>
      <c r="E131" s="173">
        <v>3.8</v>
      </c>
      <c r="F131" s="173">
        <v>2.9</v>
      </c>
      <c r="G131" s="224"/>
      <c r="H131" s="174">
        <f t="shared" si="49"/>
        <v>0</v>
      </c>
      <c r="I131" s="225"/>
      <c r="J131" s="174"/>
      <c r="K131" s="174"/>
      <c r="L131" s="175">
        <f>M131+O131</f>
        <v>3.8</v>
      </c>
      <c r="M131" s="175">
        <f>E131+I131</f>
        <v>3.8</v>
      </c>
      <c r="N131" s="175">
        <f>F131+J131</f>
        <v>2.9</v>
      </c>
      <c r="O131" s="175">
        <f>G131+K131</f>
        <v>0</v>
      </c>
      <c r="Q131" s="215"/>
      <c r="R131" s="99">
        <f>L299-R130</f>
        <v>0</v>
      </c>
    </row>
    <row r="132" spans="1:18" s="38" customFormat="1" x14ac:dyDescent="0.25">
      <c r="A132" s="155"/>
      <c r="B132" s="235" t="s">
        <v>415</v>
      </c>
      <c r="C132" s="544"/>
      <c r="D132" s="176" t="s">
        <v>174</v>
      </c>
      <c r="E132" s="176"/>
      <c r="F132" s="176"/>
      <c r="G132" s="227"/>
      <c r="H132" s="177">
        <f t="shared" si="49"/>
        <v>0</v>
      </c>
      <c r="I132" s="228"/>
      <c r="J132" s="177"/>
      <c r="K132" s="177"/>
      <c r="L132" s="178"/>
      <c r="M132" s="178"/>
      <c r="N132" s="178"/>
      <c r="O132" s="178"/>
      <c r="Q132" s="229"/>
      <c r="R132" s="230"/>
    </row>
    <row r="133" spans="1:18" x14ac:dyDescent="0.25">
      <c r="A133" s="6" t="s">
        <v>107</v>
      </c>
      <c r="B133" s="30" t="s">
        <v>44</v>
      </c>
      <c r="C133" s="545" t="s">
        <v>51</v>
      </c>
      <c r="D133" s="426">
        <f>E133+G133</f>
        <v>2.6</v>
      </c>
      <c r="E133" s="173">
        <v>2.6</v>
      </c>
      <c r="F133" s="173">
        <v>2</v>
      </c>
      <c r="G133" s="224"/>
      <c r="H133" s="174">
        <f t="shared" si="49"/>
        <v>0</v>
      </c>
      <c r="I133" s="225"/>
      <c r="J133" s="174"/>
      <c r="K133" s="174"/>
      <c r="L133" s="175">
        <f>M133+O133</f>
        <v>2.6</v>
      </c>
      <c r="M133" s="175">
        <f>E133+I133</f>
        <v>2.6</v>
      </c>
      <c r="N133" s="175">
        <f>F133+J133</f>
        <v>2</v>
      </c>
      <c r="O133" s="175">
        <f>G133+K133</f>
        <v>0</v>
      </c>
      <c r="Q133" s="215"/>
      <c r="R133" s="99">
        <f>L301-R132</f>
        <v>0</v>
      </c>
    </row>
    <row r="134" spans="1:18" s="38" customFormat="1" x14ac:dyDescent="0.25">
      <c r="A134" s="155"/>
      <c r="B134" s="235" t="s">
        <v>415</v>
      </c>
      <c r="C134" s="544"/>
      <c r="D134" s="176" t="s">
        <v>174</v>
      </c>
      <c r="E134" s="176"/>
      <c r="F134" s="176"/>
      <c r="G134" s="227"/>
      <c r="H134" s="177">
        <f t="shared" si="49"/>
        <v>0</v>
      </c>
      <c r="I134" s="228"/>
      <c r="J134" s="177"/>
      <c r="K134" s="177"/>
      <c r="L134" s="178"/>
      <c r="M134" s="178"/>
      <c r="N134" s="178"/>
      <c r="O134" s="178"/>
      <c r="Q134" s="229"/>
      <c r="R134" s="230"/>
    </row>
    <row r="135" spans="1:18" x14ac:dyDescent="0.25">
      <c r="A135" s="6" t="s">
        <v>108</v>
      </c>
      <c r="B135" s="30" t="s">
        <v>47</v>
      </c>
      <c r="C135" s="545" t="s">
        <v>51</v>
      </c>
      <c r="D135" s="426">
        <f>E135+G135</f>
        <v>2.8</v>
      </c>
      <c r="E135" s="173">
        <v>2.8</v>
      </c>
      <c r="F135" s="173">
        <v>2.1</v>
      </c>
      <c r="G135" s="224"/>
      <c r="H135" s="174">
        <f t="shared" si="49"/>
        <v>0</v>
      </c>
      <c r="I135" s="225"/>
      <c r="J135" s="174"/>
      <c r="K135" s="174"/>
      <c r="L135" s="175">
        <f>M135+O135</f>
        <v>2.8</v>
      </c>
      <c r="M135" s="175">
        <f>E135+I135</f>
        <v>2.8</v>
      </c>
      <c r="N135" s="175">
        <f>F135+J135</f>
        <v>2.1</v>
      </c>
      <c r="O135" s="175">
        <f>G135+K135</f>
        <v>0</v>
      </c>
      <c r="Q135" s="215"/>
      <c r="R135" s="99">
        <f>L303-R134</f>
        <v>0</v>
      </c>
    </row>
    <row r="136" spans="1:18" s="38" customFormat="1" x14ac:dyDescent="0.25">
      <c r="A136" s="155"/>
      <c r="B136" s="235" t="s">
        <v>415</v>
      </c>
      <c r="C136" s="544"/>
      <c r="D136" s="176" t="s">
        <v>174</v>
      </c>
      <c r="E136" s="176"/>
      <c r="F136" s="176"/>
      <c r="G136" s="227"/>
      <c r="H136" s="177">
        <f t="shared" si="49"/>
        <v>0</v>
      </c>
      <c r="I136" s="228"/>
      <c r="J136" s="177"/>
      <c r="K136" s="177"/>
      <c r="L136" s="178"/>
      <c r="M136" s="178"/>
      <c r="N136" s="178"/>
      <c r="O136" s="178"/>
      <c r="Q136" s="229"/>
      <c r="R136" s="230"/>
    </row>
    <row r="137" spans="1:18" x14ac:dyDescent="0.25">
      <c r="A137" s="6" t="s">
        <v>109</v>
      </c>
      <c r="B137" s="30" t="s">
        <v>420</v>
      </c>
      <c r="C137" s="556" t="s">
        <v>51</v>
      </c>
      <c r="D137" s="426">
        <f>E137+G137</f>
        <v>3.7</v>
      </c>
      <c r="E137" s="173">
        <v>3.7</v>
      </c>
      <c r="F137" s="173">
        <v>2.8</v>
      </c>
      <c r="G137" s="224"/>
      <c r="H137" s="174">
        <f t="shared" si="49"/>
        <v>0</v>
      </c>
      <c r="I137" s="225"/>
      <c r="J137" s="174"/>
      <c r="K137" s="174"/>
      <c r="L137" s="175">
        <f>M137+O137</f>
        <v>3.7</v>
      </c>
      <c r="M137" s="175">
        <f>E137+I137</f>
        <v>3.7</v>
      </c>
      <c r="N137" s="175">
        <f>F137+J137</f>
        <v>2.8</v>
      </c>
      <c r="O137" s="175">
        <f>G137+K137</f>
        <v>0</v>
      </c>
      <c r="Q137" s="215"/>
      <c r="R137" s="99">
        <f>L305-R136</f>
        <v>0</v>
      </c>
    </row>
    <row r="138" spans="1:18" s="38" customFormat="1" x14ac:dyDescent="0.25">
      <c r="A138" s="155"/>
      <c r="B138" s="235" t="s">
        <v>415</v>
      </c>
      <c r="C138" s="557"/>
      <c r="D138" s="176" t="s">
        <v>174</v>
      </c>
      <c r="E138" s="176"/>
      <c r="F138" s="176"/>
      <c r="G138" s="227"/>
      <c r="H138" s="177">
        <f t="shared" si="49"/>
        <v>0</v>
      </c>
      <c r="I138" s="228"/>
      <c r="J138" s="177"/>
      <c r="K138" s="177"/>
      <c r="L138" s="178"/>
      <c r="M138" s="178"/>
      <c r="N138" s="178"/>
      <c r="O138" s="178"/>
      <c r="Q138" s="229"/>
      <c r="R138" s="230"/>
    </row>
    <row r="139" spans="1:18" hidden="1" x14ac:dyDescent="0.25">
      <c r="A139" s="6" t="s">
        <v>105</v>
      </c>
      <c r="B139" s="30" t="s">
        <v>64</v>
      </c>
      <c r="C139" s="556" t="s">
        <v>51</v>
      </c>
      <c r="D139" s="173">
        <f>E139+G139</f>
        <v>0</v>
      </c>
      <c r="E139" s="173"/>
      <c r="F139" s="173"/>
      <c r="G139" s="224"/>
      <c r="H139" s="174">
        <f t="shared" si="49"/>
        <v>0</v>
      </c>
      <c r="I139" s="225"/>
      <c r="J139" s="174"/>
      <c r="K139" s="174"/>
      <c r="L139" s="175">
        <f>M139+O139</f>
        <v>0</v>
      </c>
      <c r="M139" s="175">
        <f>E139+I139</f>
        <v>0</v>
      </c>
      <c r="N139" s="175">
        <f>F139+J139</f>
        <v>0</v>
      </c>
      <c r="O139" s="175">
        <f>G139+K139</f>
        <v>0</v>
      </c>
      <c r="Q139" s="215"/>
      <c r="R139" s="99">
        <f>L305-R136</f>
        <v>0</v>
      </c>
    </row>
    <row r="140" spans="1:18" s="38" customFormat="1" hidden="1" x14ac:dyDescent="0.25">
      <c r="A140" s="155"/>
      <c r="B140" s="235" t="s">
        <v>415</v>
      </c>
      <c r="C140" s="557"/>
      <c r="D140" s="176" t="s">
        <v>174</v>
      </c>
      <c r="E140" s="176"/>
      <c r="F140" s="176"/>
      <c r="G140" s="227"/>
      <c r="H140" s="177">
        <f t="shared" si="49"/>
        <v>0</v>
      </c>
      <c r="I140" s="228"/>
      <c r="J140" s="177"/>
      <c r="K140" s="177"/>
      <c r="L140" s="178"/>
      <c r="M140" s="178"/>
      <c r="N140" s="178"/>
      <c r="O140" s="178"/>
      <c r="Q140" s="229"/>
      <c r="R140" s="230"/>
    </row>
    <row r="141" spans="1:18" x14ac:dyDescent="0.25">
      <c r="A141" s="6" t="s">
        <v>110</v>
      </c>
      <c r="B141" s="30" t="s">
        <v>42</v>
      </c>
      <c r="C141" s="556" t="s">
        <v>51</v>
      </c>
      <c r="D141" s="426">
        <f>E141+G141</f>
        <v>2.9</v>
      </c>
      <c r="E141" s="173">
        <v>2.9</v>
      </c>
      <c r="F141" s="173">
        <v>2.2000000000000002</v>
      </c>
      <c r="G141" s="224"/>
      <c r="H141" s="174">
        <f t="shared" si="49"/>
        <v>0</v>
      </c>
      <c r="I141" s="225"/>
      <c r="J141" s="174"/>
      <c r="K141" s="174"/>
      <c r="L141" s="175">
        <f>M141+O141</f>
        <v>2.9</v>
      </c>
      <c r="M141" s="175">
        <f>E141+I141</f>
        <v>2.9</v>
      </c>
      <c r="N141" s="175">
        <f>F141+J141</f>
        <v>2.2000000000000002</v>
      </c>
      <c r="O141" s="175">
        <f>G141+K141</f>
        <v>0</v>
      </c>
      <c r="Q141" s="215"/>
      <c r="R141" s="99">
        <f>L307-R140</f>
        <v>0</v>
      </c>
    </row>
    <row r="142" spans="1:18" s="38" customFormat="1" x14ac:dyDescent="0.25">
      <c r="A142" s="155"/>
      <c r="B142" s="235" t="s">
        <v>415</v>
      </c>
      <c r="C142" s="557"/>
      <c r="D142" s="176" t="s">
        <v>174</v>
      </c>
      <c r="E142" s="176"/>
      <c r="F142" s="176"/>
      <c r="G142" s="227"/>
      <c r="H142" s="177">
        <f t="shared" si="49"/>
        <v>0</v>
      </c>
      <c r="I142" s="228"/>
      <c r="J142" s="177"/>
      <c r="K142" s="177"/>
      <c r="L142" s="178"/>
      <c r="M142" s="178"/>
      <c r="N142" s="178"/>
      <c r="O142" s="178"/>
      <c r="Q142" s="229"/>
      <c r="R142" s="230"/>
    </row>
    <row r="143" spans="1:18" x14ac:dyDescent="0.25">
      <c r="A143" s="6" t="s">
        <v>156</v>
      </c>
      <c r="B143" s="30" t="s">
        <v>421</v>
      </c>
      <c r="C143" s="556" t="s">
        <v>51</v>
      </c>
      <c r="D143" s="426">
        <f>E143+G143</f>
        <v>2.5</v>
      </c>
      <c r="E143" s="173">
        <v>2.5</v>
      </c>
      <c r="F143" s="173">
        <v>1.9</v>
      </c>
      <c r="G143" s="224"/>
      <c r="H143" s="174">
        <f>I143+K143</f>
        <v>0</v>
      </c>
      <c r="I143" s="225"/>
      <c r="J143" s="174"/>
      <c r="K143" s="174"/>
      <c r="L143" s="175">
        <f>M143+O143</f>
        <v>2.5</v>
      </c>
      <c r="M143" s="175">
        <f>E143+I143</f>
        <v>2.5</v>
      </c>
      <c r="N143" s="175">
        <f>F143+J143</f>
        <v>1.9</v>
      </c>
      <c r="O143" s="175">
        <f>G143+K143</f>
        <v>0</v>
      </c>
      <c r="Q143" s="215"/>
      <c r="R143" s="99">
        <f>L311-R142</f>
        <v>0</v>
      </c>
    </row>
    <row r="144" spans="1:18" s="38" customFormat="1" x14ac:dyDescent="0.25">
      <c r="A144" s="155"/>
      <c r="B144" s="235" t="s">
        <v>415</v>
      </c>
      <c r="C144" s="557"/>
      <c r="D144" s="176" t="s">
        <v>174</v>
      </c>
      <c r="E144" s="176"/>
      <c r="F144" s="176"/>
      <c r="G144" s="227"/>
      <c r="H144" s="177">
        <f>I144+K144</f>
        <v>0</v>
      </c>
      <c r="I144" s="228"/>
      <c r="J144" s="177"/>
      <c r="K144" s="177"/>
      <c r="L144" s="178"/>
      <c r="M144" s="178"/>
      <c r="N144" s="178"/>
      <c r="O144" s="178"/>
      <c r="Q144" s="229"/>
      <c r="R144" s="230"/>
    </row>
    <row r="145" spans="1:18" x14ac:dyDescent="0.25">
      <c r="A145" s="6" t="s">
        <v>157</v>
      </c>
      <c r="B145" s="30" t="s">
        <v>41</v>
      </c>
      <c r="C145" s="556" t="s">
        <v>51</v>
      </c>
      <c r="D145" s="426">
        <f>E145+G145</f>
        <v>1.4</v>
      </c>
      <c r="E145" s="173">
        <v>1.4</v>
      </c>
      <c r="F145" s="173">
        <v>1.1000000000000001</v>
      </c>
      <c r="G145" s="224"/>
      <c r="H145" s="174">
        <f t="shared" si="49"/>
        <v>0</v>
      </c>
      <c r="I145" s="225"/>
      <c r="J145" s="174"/>
      <c r="K145" s="174"/>
      <c r="L145" s="175">
        <f>M145+O145</f>
        <v>1.4</v>
      </c>
      <c r="M145" s="175">
        <f>E145+I145</f>
        <v>1.4</v>
      </c>
      <c r="N145" s="175">
        <f>F145+J145</f>
        <v>1.1000000000000001</v>
      </c>
      <c r="O145" s="175">
        <f>G145+K145</f>
        <v>0</v>
      </c>
      <c r="Q145" s="215"/>
      <c r="R145" s="99">
        <f>L309-R142</f>
        <v>0</v>
      </c>
    </row>
    <row r="146" spans="1:18" s="38" customFormat="1" x14ac:dyDescent="0.25">
      <c r="A146" s="155"/>
      <c r="B146" s="235" t="s">
        <v>415</v>
      </c>
      <c r="C146" s="557"/>
      <c r="D146" s="176" t="s">
        <v>174</v>
      </c>
      <c r="E146" s="176"/>
      <c r="F146" s="176"/>
      <c r="G146" s="227"/>
      <c r="H146" s="177">
        <f t="shared" si="49"/>
        <v>0</v>
      </c>
      <c r="I146" s="228"/>
      <c r="J146" s="177"/>
      <c r="K146" s="177"/>
      <c r="L146" s="178"/>
      <c r="M146" s="178"/>
      <c r="N146" s="178"/>
      <c r="O146" s="178"/>
      <c r="Q146" s="229"/>
      <c r="R146" s="230"/>
    </row>
    <row r="147" spans="1:18" x14ac:dyDescent="0.25">
      <c r="A147" s="6" t="s">
        <v>111</v>
      </c>
      <c r="B147" s="30" t="s">
        <v>162</v>
      </c>
      <c r="C147" s="545" t="s">
        <v>51</v>
      </c>
      <c r="D147" s="426">
        <f>E147+G147</f>
        <v>3</v>
      </c>
      <c r="E147" s="173">
        <v>3</v>
      </c>
      <c r="F147" s="173">
        <v>2.2999999999999998</v>
      </c>
      <c r="G147" s="224"/>
      <c r="H147" s="174">
        <f t="shared" si="49"/>
        <v>0</v>
      </c>
      <c r="I147" s="225"/>
      <c r="J147" s="174"/>
      <c r="K147" s="174"/>
      <c r="L147" s="175">
        <f>M147+O147</f>
        <v>3</v>
      </c>
      <c r="M147" s="175">
        <f>E147+I147</f>
        <v>3</v>
      </c>
      <c r="N147" s="175">
        <f>F147+J147</f>
        <v>2.2999999999999998</v>
      </c>
      <c r="O147" s="175">
        <f>G147+K147</f>
        <v>0</v>
      </c>
      <c r="Q147" s="215"/>
      <c r="R147" s="99">
        <f>L311-R146</f>
        <v>0</v>
      </c>
    </row>
    <row r="148" spans="1:18" s="38" customFormat="1" x14ac:dyDescent="0.25">
      <c r="A148" s="155"/>
      <c r="B148" s="235" t="s">
        <v>415</v>
      </c>
      <c r="C148" s="544"/>
      <c r="D148" s="176" t="s">
        <v>174</v>
      </c>
      <c r="E148" s="176"/>
      <c r="F148" s="176"/>
      <c r="G148" s="227"/>
      <c r="H148" s="177">
        <f t="shared" si="49"/>
        <v>0</v>
      </c>
      <c r="I148" s="228"/>
      <c r="J148" s="177"/>
      <c r="K148" s="177"/>
      <c r="L148" s="178"/>
      <c r="M148" s="178"/>
      <c r="N148" s="178"/>
      <c r="O148" s="178"/>
      <c r="Q148" s="229"/>
      <c r="R148" s="230"/>
    </row>
    <row r="149" spans="1:18" x14ac:dyDescent="0.25">
      <c r="A149" s="6" t="s">
        <v>158</v>
      </c>
      <c r="B149" s="30" t="s">
        <v>154</v>
      </c>
      <c r="C149" s="545" t="s">
        <v>51</v>
      </c>
      <c r="D149" s="426">
        <f>E149+G149</f>
        <v>4.3</v>
      </c>
      <c r="E149" s="173">
        <v>4.3</v>
      </c>
      <c r="F149" s="173">
        <v>3.3</v>
      </c>
      <c r="G149" s="224"/>
      <c r="H149" s="174">
        <f t="shared" si="49"/>
        <v>0</v>
      </c>
      <c r="I149" s="225"/>
      <c r="J149" s="174"/>
      <c r="K149" s="174"/>
      <c r="L149" s="175">
        <f>M149+O149</f>
        <v>4.3</v>
      </c>
      <c r="M149" s="175">
        <f>E149+I149</f>
        <v>4.3</v>
      </c>
      <c r="N149" s="175">
        <f>F149+J149</f>
        <v>3.3</v>
      </c>
      <c r="O149" s="175">
        <f>G149+K149</f>
        <v>0</v>
      </c>
      <c r="Q149" s="215"/>
      <c r="R149" s="99">
        <f>L313-R148</f>
        <v>0</v>
      </c>
    </row>
    <row r="150" spans="1:18" s="38" customFormat="1" x14ac:dyDescent="0.25">
      <c r="A150" s="155"/>
      <c r="B150" s="235" t="s">
        <v>415</v>
      </c>
      <c r="C150" s="544"/>
      <c r="D150" s="176" t="s">
        <v>174</v>
      </c>
      <c r="E150" s="176"/>
      <c r="F150" s="176"/>
      <c r="G150" s="227"/>
      <c r="H150" s="177">
        <f t="shared" si="49"/>
        <v>0</v>
      </c>
      <c r="I150" s="228"/>
      <c r="J150" s="177"/>
      <c r="K150" s="177"/>
      <c r="L150" s="178"/>
      <c r="M150" s="178"/>
      <c r="N150" s="178"/>
      <c r="O150" s="178"/>
      <c r="Q150" s="229"/>
      <c r="R150" s="230"/>
    </row>
    <row r="151" spans="1:18" x14ac:dyDescent="0.25">
      <c r="A151" s="6" t="s">
        <v>159</v>
      </c>
      <c r="B151" s="30" t="s">
        <v>34</v>
      </c>
      <c r="C151" s="545" t="s">
        <v>51</v>
      </c>
      <c r="D151" s="426">
        <f>E151+G151</f>
        <v>3</v>
      </c>
      <c r="E151" s="173">
        <v>3</v>
      </c>
      <c r="F151" s="173">
        <v>2.2999999999999998</v>
      </c>
      <c r="G151" s="224"/>
      <c r="H151" s="174">
        <f t="shared" si="49"/>
        <v>0</v>
      </c>
      <c r="I151" s="225"/>
      <c r="J151" s="174"/>
      <c r="K151" s="174"/>
      <c r="L151" s="175">
        <f>M151+O151</f>
        <v>3</v>
      </c>
      <c r="M151" s="175">
        <f>E151+I151</f>
        <v>3</v>
      </c>
      <c r="N151" s="175">
        <f>F151+J151</f>
        <v>2.2999999999999998</v>
      </c>
      <c r="O151" s="175">
        <f>G151+K151</f>
        <v>0</v>
      </c>
      <c r="Q151" s="215"/>
      <c r="R151" s="99">
        <f>L315-R150</f>
        <v>0</v>
      </c>
    </row>
    <row r="152" spans="1:18" s="38" customFormat="1" x14ac:dyDescent="0.25">
      <c r="A152" s="155"/>
      <c r="B152" s="235" t="s">
        <v>415</v>
      </c>
      <c r="C152" s="544"/>
      <c r="D152" s="176" t="s">
        <v>174</v>
      </c>
      <c r="E152" s="176"/>
      <c r="F152" s="176"/>
      <c r="G152" s="227"/>
      <c r="H152" s="177">
        <f t="shared" si="49"/>
        <v>0</v>
      </c>
      <c r="I152" s="307"/>
      <c r="J152" s="182"/>
      <c r="K152" s="182"/>
      <c r="L152" s="178"/>
      <c r="M152" s="178"/>
      <c r="N152" s="178"/>
      <c r="O152" s="178"/>
      <c r="Q152" s="229"/>
      <c r="R152" s="230"/>
    </row>
    <row r="153" spans="1:18" x14ac:dyDescent="0.25">
      <c r="A153" s="6" t="s">
        <v>112</v>
      </c>
      <c r="B153" s="30" t="s">
        <v>36</v>
      </c>
      <c r="C153" s="545" t="s">
        <v>51</v>
      </c>
      <c r="D153" s="426">
        <f>E153+G153</f>
        <v>3</v>
      </c>
      <c r="E153" s="173">
        <v>3</v>
      </c>
      <c r="F153" s="173">
        <v>2.2999999999999998</v>
      </c>
      <c r="G153" s="224"/>
      <c r="H153" s="437">
        <f t="shared" si="49"/>
        <v>0</v>
      </c>
      <c r="I153" s="174"/>
      <c r="J153" s="247"/>
      <c r="K153" s="174"/>
      <c r="L153" s="232">
        <f>M153+O153</f>
        <v>3</v>
      </c>
      <c r="M153" s="175">
        <f>E153+I153</f>
        <v>3</v>
      </c>
      <c r="N153" s="175">
        <f>F153+J153</f>
        <v>2.2999999999999998</v>
      </c>
      <c r="O153" s="175">
        <f>G153+K153</f>
        <v>0</v>
      </c>
      <c r="Q153" s="215"/>
      <c r="R153" s="99">
        <f>L317-R152</f>
        <v>0</v>
      </c>
    </row>
    <row r="154" spans="1:18" s="38" customFormat="1" x14ac:dyDescent="0.25">
      <c r="A154" s="155"/>
      <c r="B154" s="235" t="s">
        <v>415</v>
      </c>
      <c r="C154" s="544"/>
      <c r="D154" s="176" t="s">
        <v>174</v>
      </c>
      <c r="E154" s="176"/>
      <c r="F154" s="176"/>
      <c r="G154" s="227"/>
      <c r="H154" s="438">
        <f t="shared" si="49"/>
        <v>0</v>
      </c>
      <c r="I154" s="177"/>
      <c r="J154" s="353"/>
      <c r="K154" s="177"/>
      <c r="L154" s="233"/>
      <c r="M154" s="178"/>
      <c r="N154" s="178"/>
      <c r="O154" s="178"/>
      <c r="Q154" s="229"/>
      <c r="R154" s="230"/>
    </row>
    <row r="155" spans="1:18" x14ac:dyDescent="0.25">
      <c r="A155" s="6" t="s">
        <v>113</v>
      </c>
      <c r="B155" s="30" t="s">
        <v>38</v>
      </c>
      <c r="C155" s="545" t="s">
        <v>51</v>
      </c>
      <c r="D155" s="426">
        <f>E155+G155</f>
        <v>4.5</v>
      </c>
      <c r="E155" s="173">
        <v>4.5</v>
      </c>
      <c r="F155" s="173">
        <v>3.4</v>
      </c>
      <c r="G155" s="224"/>
      <c r="H155" s="174">
        <f t="shared" si="49"/>
        <v>0</v>
      </c>
      <c r="I155" s="307"/>
      <c r="J155" s="182"/>
      <c r="K155" s="182"/>
      <c r="L155" s="175">
        <f>M155+O155</f>
        <v>4.5</v>
      </c>
      <c r="M155" s="175">
        <f>E155+I155</f>
        <v>4.5</v>
      </c>
      <c r="N155" s="175">
        <f>F155+J155</f>
        <v>3.4</v>
      </c>
      <c r="O155" s="175">
        <f>G155+K155</f>
        <v>0</v>
      </c>
      <c r="Q155" s="215"/>
      <c r="R155" s="99">
        <f>L319-R154</f>
        <v>0</v>
      </c>
    </row>
    <row r="156" spans="1:18" s="38" customFormat="1" x14ac:dyDescent="0.25">
      <c r="A156" s="155"/>
      <c r="B156" s="235" t="s">
        <v>415</v>
      </c>
      <c r="C156" s="544"/>
      <c r="D156" s="176" t="s">
        <v>174</v>
      </c>
      <c r="E156" s="176"/>
      <c r="F156" s="176"/>
      <c r="G156" s="227"/>
      <c r="H156" s="177">
        <f t="shared" si="49"/>
        <v>0</v>
      </c>
      <c r="I156" s="228"/>
      <c r="J156" s="177"/>
      <c r="K156" s="177"/>
      <c r="L156" s="178"/>
      <c r="M156" s="178"/>
      <c r="N156" s="178"/>
      <c r="O156" s="178"/>
      <c r="Q156" s="229"/>
      <c r="R156" s="230"/>
    </row>
    <row r="157" spans="1:18" x14ac:dyDescent="0.25">
      <c r="A157" s="6" t="s">
        <v>114</v>
      </c>
      <c r="B157" s="30" t="s">
        <v>37</v>
      </c>
      <c r="C157" s="545" t="s">
        <v>51</v>
      </c>
      <c r="D157" s="426">
        <f>E157+G157</f>
        <v>3.3</v>
      </c>
      <c r="E157" s="173">
        <v>3.3</v>
      </c>
      <c r="F157" s="173">
        <v>2.5</v>
      </c>
      <c r="G157" s="224"/>
      <c r="H157" s="174">
        <f t="shared" si="49"/>
        <v>0</v>
      </c>
      <c r="I157" s="225"/>
      <c r="J157" s="174"/>
      <c r="K157" s="174"/>
      <c r="L157" s="175">
        <f>M157+O157</f>
        <v>3.3</v>
      </c>
      <c r="M157" s="175">
        <f>E157+I157</f>
        <v>3.3</v>
      </c>
      <c r="N157" s="175">
        <f>F157+J157</f>
        <v>2.5</v>
      </c>
      <c r="O157" s="175">
        <f>G157+K157</f>
        <v>0</v>
      </c>
      <c r="Q157" s="215"/>
      <c r="R157" s="99">
        <f>L321-R156</f>
        <v>0</v>
      </c>
    </row>
    <row r="158" spans="1:18" s="38" customFormat="1" x14ac:dyDescent="0.25">
      <c r="A158" s="155"/>
      <c r="B158" s="235" t="s">
        <v>415</v>
      </c>
      <c r="C158" s="544"/>
      <c r="D158" s="176" t="s">
        <v>174</v>
      </c>
      <c r="E158" s="176"/>
      <c r="F158" s="176"/>
      <c r="G158" s="227"/>
      <c r="H158" s="177">
        <f t="shared" ref="H158:H181" si="51">I158+K158</f>
        <v>0</v>
      </c>
      <c r="I158" s="228"/>
      <c r="J158" s="177"/>
      <c r="K158" s="177"/>
      <c r="L158" s="178"/>
      <c r="M158" s="178"/>
      <c r="N158" s="178"/>
      <c r="O158" s="178"/>
      <c r="Q158" s="229"/>
      <c r="R158" s="230"/>
    </row>
    <row r="159" spans="1:18" x14ac:dyDescent="0.25">
      <c r="A159" s="6" t="s">
        <v>115</v>
      </c>
      <c r="B159" s="30" t="s">
        <v>35</v>
      </c>
      <c r="C159" s="545" t="s">
        <v>51</v>
      </c>
      <c r="D159" s="173">
        <f>E159+G159</f>
        <v>3.9</v>
      </c>
      <c r="E159" s="173">
        <v>3.9</v>
      </c>
      <c r="F159" s="173">
        <v>3</v>
      </c>
      <c r="G159" s="224"/>
      <c r="H159" s="174">
        <f t="shared" si="51"/>
        <v>0</v>
      </c>
      <c r="I159" s="225"/>
      <c r="J159" s="174"/>
      <c r="K159" s="174"/>
      <c r="L159" s="175">
        <f>M159+O159</f>
        <v>3.9</v>
      </c>
      <c r="M159" s="175">
        <f>E159+I159</f>
        <v>3.9</v>
      </c>
      <c r="N159" s="175">
        <f>F159+J159</f>
        <v>3</v>
      </c>
      <c r="O159" s="175">
        <f>G159+K159</f>
        <v>0</v>
      </c>
      <c r="Q159" s="215"/>
      <c r="R159" s="99">
        <f>L323-R158</f>
        <v>0</v>
      </c>
    </row>
    <row r="160" spans="1:18" s="38" customFormat="1" x14ac:dyDescent="0.25">
      <c r="A160" s="163"/>
      <c r="B160" s="235" t="s">
        <v>415</v>
      </c>
      <c r="C160" s="544"/>
      <c r="D160" s="176" t="s">
        <v>174</v>
      </c>
      <c r="E160" s="176"/>
      <c r="F160" s="176"/>
      <c r="G160" s="227"/>
      <c r="H160" s="177">
        <f t="shared" si="51"/>
        <v>0</v>
      </c>
      <c r="I160" s="228"/>
      <c r="J160" s="177"/>
      <c r="K160" s="177"/>
      <c r="L160" s="178"/>
      <c r="M160" s="178"/>
      <c r="N160" s="178"/>
      <c r="O160" s="178"/>
      <c r="Q160" s="229"/>
      <c r="R160" s="230"/>
    </row>
    <row r="161" spans="1:18" x14ac:dyDescent="0.25">
      <c r="A161" s="6" t="s">
        <v>116</v>
      </c>
      <c r="B161" s="30" t="s">
        <v>417</v>
      </c>
      <c r="C161" s="545" t="s">
        <v>51</v>
      </c>
      <c r="D161" s="426">
        <f>E161+G161</f>
        <v>1.4</v>
      </c>
      <c r="E161" s="173">
        <v>1.4</v>
      </c>
      <c r="F161" s="173">
        <v>1.1000000000000001</v>
      </c>
      <c r="G161" s="224"/>
      <c r="H161" s="174">
        <f t="shared" si="51"/>
        <v>0</v>
      </c>
      <c r="I161" s="225"/>
      <c r="J161" s="174"/>
      <c r="K161" s="174"/>
      <c r="L161" s="175">
        <f>M161+O161</f>
        <v>1.4</v>
      </c>
      <c r="M161" s="175">
        <f>E161+I161</f>
        <v>1.4</v>
      </c>
      <c r="N161" s="175">
        <f>F161+J161</f>
        <v>1.1000000000000001</v>
      </c>
      <c r="O161" s="175">
        <f>G161+K161</f>
        <v>0</v>
      </c>
      <c r="Q161" s="215"/>
      <c r="R161" s="99">
        <f>L325-R160</f>
        <v>0</v>
      </c>
    </row>
    <row r="162" spans="1:18" s="38" customFormat="1" x14ac:dyDescent="0.25">
      <c r="A162" s="155"/>
      <c r="B162" s="235" t="s">
        <v>415</v>
      </c>
      <c r="C162" s="544"/>
      <c r="D162" s="176" t="s">
        <v>174</v>
      </c>
      <c r="E162" s="176"/>
      <c r="F162" s="176"/>
      <c r="G162" s="227"/>
      <c r="H162" s="177">
        <f t="shared" si="51"/>
        <v>0</v>
      </c>
      <c r="I162" s="228"/>
      <c r="J162" s="177"/>
      <c r="K162" s="177"/>
      <c r="L162" s="178"/>
      <c r="M162" s="178"/>
      <c r="N162" s="178"/>
      <c r="O162" s="178"/>
      <c r="Q162" s="229"/>
      <c r="R162" s="230"/>
    </row>
    <row r="163" spans="1:18" x14ac:dyDescent="0.25">
      <c r="A163" s="6" t="s">
        <v>167</v>
      </c>
      <c r="B163" s="18" t="s">
        <v>418</v>
      </c>
      <c r="C163" s="545" t="s">
        <v>51</v>
      </c>
      <c r="D163" s="426">
        <f>E163+G163</f>
        <v>2.4</v>
      </c>
      <c r="E163" s="173">
        <v>2.4</v>
      </c>
      <c r="F163" s="173">
        <v>1.8</v>
      </c>
      <c r="G163" s="224"/>
      <c r="H163" s="174">
        <f t="shared" si="51"/>
        <v>0</v>
      </c>
      <c r="I163" s="225"/>
      <c r="J163" s="174"/>
      <c r="K163" s="174"/>
      <c r="L163" s="175">
        <f>M163+O163</f>
        <v>2.4</v>
      </c>
      <c r="M163" s="175">
        <f>E163+I163</f>
        <v>2.4</v>
      </c>
      <c r="N163" s="175">
        <f>F163+J163</f>
        <v>1.8</v>
      </c>
      <c r="O163" s="175">
        <f>G163+K163</f>
        <v>0</v>
      </c>
      <c r="Q163" s="215"/>
      <c r="R163" s="99">
        <f>L327-R162</f>
        <v>0</v>
      </c>
    </row>
    <row r="164" spans="1:18" s="38" customFormat="1" x14ac:dyDescent="0.25">
      <c r="A164" s="155"/>
      <c r="B164" s="236" t="s">
        <v>415</v>
      </c>
      <c r="C164" s="544"/>
      <c r="D164" s="176" t="s">
        <v>174</v>
      </c>
      <c r="E164" s="176"/>
      <c r="F164" s="176"/>
      <c r="G164" s="227"/>
      <c r="H164" s="177">
        <f t="shared" si="51"/>
        <v>0</v>
      </c>
      <c r="I164" s="228"/>
      <c r="J164" s="177"/>
      <c r="K164" s="177"/>
      <c r="L164" s="178"/>
      <c r="M164" s="178"/>
      <c r="N164" s="178"/>
      <c r="O164" s="178"/>
      <c r="Q164" s="229"/>
      <c r="R164" s="230"/>
    </row>
    <row r="165" spans="1:18" x14ac:dyDescent="0.25">
      <c r="A165" s="6" t="s">
        <v>117</v>
      </c>
      <c r="B165" s="30" t="s">
        <v>49</v>
      </c>
      <c r="C165" s="415"/>
      <c r="D165" s="173">
        <f t="shared" ref="D165:D172" si="52">E165+G165</f>
        <v>0.6</v>
      </c>
      <c r="E165" s="173">
        <f>E167+E168</f>
        <v>0.6</v>
      </c>
      <c r="F165" s="173">
        <f>F167+F168</f>
        <v>0.4</v>
      </c>
      <c r="G165" s="173">
        <f>G167+G168</f>
        <v>0</v>
      </c>
      <c r="H165" s="174">
        <f t="shared" si="51"/>
        <v>0</v>
      </c>
      <c r="I165" s="174">
        <f>I167+I168</f>
        <v>0</v>
      </c>
      <c r="J165" s="174">
        <f>J167+J168</f>
        <v>0</v>
      </c>
      <c r="K165" s="174">
        <f>K167+K168</f>
        <v>0</v>
      </c>
      <c r="L165" s="175">
        <f t="shared" ref="L165:L173" si="53">M165+O165</f>
        <v>0.6</v>
      </c>
      <c r="M165" s="175">
        <f t="shared" ref="M165:O173" si="54">E165+I165</f>
        <v>0.6</v>
      </c>
      <c r="N165" s="175">
        <f t="shared" si="54"/>
        <v>0.4</v>
      </c>
      <c r="O165" s="175">
        <f t="shared" si="54"/>
        <v>0</v>
      </c>
      <c r="Q165" s="215"/>
      <c r="R165" s="99">
        <f>L329-R164</f>
        <v>0</v>
      </c>
    </row>
    <row r="166" spans="1:18" x14ac:dyDescent="0.25">
      <c r="A166" s="20"/>
      <c r="B166" s="164" t="s">
        <v>196</v>
      </c>
      <c r="C166" s="351"/>
      <c r="D166" s="181"/>
      <c r="E166" s="181"/>
      <c r="F166" s="181"/>
      <c r="G166" s="181"/>
      <c r="H166" s="182"/>
      <c r="I166" s="182"/>
      <c r="J166" s="182"/>
      <c r="K166" s="182"/>
      <c r="L166" s="183"/>
      <c r="M166" s="183"/>
      <c r="N166" s="183"/>
      <c r="O166" s="183"/>
      <c r="Q166" s="215"/>
      <c r="R166" s="99"/>
    </row>
    <row r="167" spans="1:18" s="38" customFormat="1" x14ac:dyDescent="0.25">
      <c r="A167" s="20"/>
      <c r="B167" s="226" t="s">
        <v>415</v>
      </c>
      <c r="C167" s="355" t="s">
        <v>51</v>
      </c>
      <c r="D167" s="426">
        <f>E167+G167</f>
        <v>0.3</v>
      </c>
      <c r="E167" s="173">
        <v>0.3</v>
      </c>
      <c r="F167" s="173">
        <v>0.2</v>
      </c>
      <c r="G167" s="224"/>
      <c r="H167" s="174">
        <f t="shared" si="51"/>
        <v>0</v>
      </c>
      <c r="I167" s="225"/>
      <c r="J167" s="174"/>
      <c r="K167" s="174"/>
      <c r="L167" s="175">
        <f t="shared" si="53"/>
        <v>0.3</v>
      </c>
      <c r="M167" s="175">
        <f t="shared" si="54"/>
        <v>0.3</v>
      </c>
      <c r="N167" s="175">
        <f t="shared" si="54"/>
        <v>0.2</v>
      </c>
      <c r="O167" s="175">
        <f t="shared" si="54"/>
        <v>0</v>
      </c>
      <c r="Q167" s="229"/>
      <c r="R167" s="230"/>
    </row>
    <row r="168" spans="1:18" s="38" customFormat="1" ht="25.5" x14ac:dyDescent="0.25">
      <c r="A168" s="20"/>
      <c r="B168" s="237" t="s">
        <v>414</v>
      </c>
      <c r="C168" s="234" t="s">
        <v>51</v>
      </c>
      <c r="D168" s="173">
        <f t="shared" si="52"/>
        <v>0.3</v>
      </c>
      <c r="E168" s="173">
        <v>0.3</v>
      </c>
      <c r="F168" s="173">
        <v>0.2</v>
      </c>
      <c r="G168" s="224"/>
      <c r="H168" s="174">
        <f t="shared" si="51"/>
        <v>0</v>
      </c>
      <c r="I168" s="225"/>
      <c r="J168" s="174"/>
      <c r="K168" s="174"/>
      <c r="L168" s="175">
        <f t="shared" si="53"/>
        <v>0.3</v>
      </c>
      <c r="M168" s="175">
        <f t="shared" si="54"/>
        <v>0.3</v>
      </c>
      <c r="N168" s="175">
        <f t="shared" si="54"/>
        <v>0.2</v>
      </c>
      <c r="O168" s="175">
        <f t="shared" si="54"/>
        <v>0</v>
      </c>
      <c r="Q168" s="229"/>
      <c r="R168" s="230"/>
    </row>
    <row r="169" spans="1:18" x14ac:dyDescent="0.25">
      <c r="A169" s="6" t="s">
        <v>118</v>
      </c>
      <c r="B169" s="7" t="s">
        <v>48</v>
      </c>
      <c r="C169" s="415"/>
      <c r="D169" s="173">
        <f t="shared" si="52"/>
        <v>1.9</v>
      </c>
      <c r="E169" s="173">
        <f>E171+E172</f>
        <v>1.9</v>
      </c>
      <c r="F169" s="173">
        <f>F171+F172</f>
        <v>1.5</v>
      </c>
      <c r="G169" s="173">
        <f>G171+G172</f>
        <v>0</v>
      </c>
      <c r="H169" s="174">
        <f t="shared" si="51"/>
        <v>0</v>
      </c>
      <c r="I169" s="174">
        <f>I171+I172</f>
        <v>0</v>
      </c>
      <c r="J169" s="174">
        <f>J171+J172</f>
        <v>0</v>
      </c>
      <c r="K169" s="174">
        <f>K171+K172</f>
        <v>0</v>
      </c>
      <c r="L169" s="175">
        <f t="shared" si="53"/>
        <v>1.9</v>
      </c>
      <c r="M169" s="175">
        <f t="shared" si="54"/>
        <v>1.9</v>
      </c>
      <c r="N169" s="175">
        <f t="shared" si="54"/>
        <v>1.5</v>
      </c>
      <c r="O169" s="175">
        <f t="shared" si="54"/>
        <v>0</v>
      </c>
      <c r="Q169" s="215"/>
      <c r="R169" s="99">
        <f>L331-R167</f>
        <v>0</v>
      </c>
    </row>
    <row r="170" spans="1:18" x14ac:dyDescent="0.25">
      <c r="A170" s="20"/>
      <c r="B170" s="164" t="s">
        <v>196</v>
      </c>
      <c r="C170" s="351"/>
      <c r="D170" s="181"/>
      <c r="E170" s="181"/>
      <c r="F170" s="181"/>
      <c r="G170" s="181"/>
      <c r="H170" s="182"/>
      <c r="I170" s="182"/>
      <c r="J170" s="182"/>
      <c r="K170" s="182"/>
      <c r="L170" s="183"/>
      <c r="M170" s="183"/>
      <c r="N170" s="183"/>
      <c r="O170" s="183"/>
      <c r="Q170" s="215"/>
      <c r="R170" s="99"/>
    </row>
    <row r="171" spans="1:18" s="38" customFormat="1" x14ac:dyDescent="0.25">
      <c r="A171" s="20"/>
      <c r="B171" s="238" t="s">
        <v>415</v>
      </c>
      <c r="C171" s="234" t="s">
        <v>51</v>
      </c>
      <c r="D171" s="426">
        <f>E171+G171</f>
        <v>1.4</v>
      </c>
      <c r="E171" s="173">
        <v>1.4</v>
      </c>
      <c r="F171" s="173">
        <v>1.1000000000000001</v>
      </c>
      <c r="G171" s="224"/>
      <c r="H171" s="174">
        <f t="shared" si="51"/>
        <v>0</v>
      </c>
      <c r="I171" s="225"/>
      <c r="J171" s="174"/>
      <c r="K171" s="174"/>
      <c r="L171" s="175">
        <f t="shared" si="53"/>
        <v>1.4</v>
      </c>
      <c r="M171" s="175">
        <f t="shared" si="54"/>
        <v>1.4</v>
      </c>
      <c r="N171" s="175">
        <f t="shared" si="54"/>
        <v>1.1000000000000001</v>
      </c>
      <c r="O171" s="175">
        <f t="shared" si="54"/>
        <v>0</v>
      </c>
      <c r="Q171" s="229"/>
      <c r="R171" s="230"/>
    </row>
    <row r="172" spans="1:18" s="38" customFormat="1" ht="25.5" x14ac:dyDescent="0.25">
      <c r="A172" s="155"/>
      <c r="B172" s="237" t="s">
        <v>414</v>
      </c>
      <c r="C172" s="234" t="s">
        <v>51</v>
      </c>
      <c r="D172" s="173">
        <f t="shared" si="52"/>
        <v>0.5</v>
      </c>
      <c r="E172" s="173">
        <v>0.5</v>
      </c>
      <c r="F172" s="173">
        <v>0.4</v>
      </c>
      <c r="G172" s="224"/>
      <c r="H172" s="174">
        <f t="shared" si="51"/>
        <v>0</v>
      </c>
      <c r="I172" s="225"/>
      <c r="J172" s="174"/>
      <c r="K172" s="174"/>
      <c r="L172" s="175">
        <f t="shared" si="53"/>
        <v>0.5</v>
      </c>
      <c r="M172" s="175">
        <f t="shared" si="54"/>
        <v>0.5</v>
      </c>
      <c r="N172" s="175">
        <f t="shared" si="54"/>
        <v>0.4</v>
      </c>
      <c r="O172" s="175">
        <f t="shared" si="54"/>
        <v>0</v>
      </c>
      <c r="Q172" s="229"/>
      <c r="R172" s="230"/>
    </row>
    <row r="173" spans="1:18" x14ac:dyDescent="0.25">
      <c r="A173" s="20" t="s">
        <v>119</v>
      </c>
      <c r="B173" s="36" t="s">
        <v>66</v>
      </c>
      <c r="C173" s="545" t="s">
        <v>51</v>
      </c>
      <c r="D173" s="426">
        <f>E173+G173</f>
        <v>0.4</v>
      </c>
      <c r="E173" s="173">
        <v>0.4</v>
      </c>
      <c r="F173" s="173">
        <v>0.3</v>
      </c>
      <c r="G173" s="224"/>
      <c r="H173" s="174">
        <f t="shared" si="51"/>
        <v>0</v>
      </c>
      <c r="I173" s="225"/>
      <c r="J173" s="174"/>
      <c r="K173" s="174"/>
      <c r="L173" s="175">
        <f t="shared" si="53"/>
        <v>0.4</v>
      </c>
      <c r="M173" s="175">
        <f t="shared" si="54"/>
        <v>0.4</v>
      </c>
      <c r="N173" s="175">
        <f t="shared" si="54"/>
        <v>0.3</v>
      </c>
      <c r="O173" s="175">
        <f t="shared" si="54"/>
        <v>0</v>
      </c>
      <c r="Q173" s="215"/>
      <c r="R173" s="99">
        <f>L333-R171</f>
        <v>0</v>
      </c>
    </row>
    <row r="174" spans="1:18" s="38" customFormat="1" x14ac:dyDescent="0.25">
      <c r="A174" s="155"/>
      <c r="B174" s="226" t="s">
        <v>415</v>
      </c>
      <c r="C174" s="543"/>
      <c r="D174" s="181" t="s">
        <v>174</v>
      </c>
      <c r="E174" s="181"/>
      <c r="F174" s="181"/>
      <c r="G174" s="306"/>
      <c r="H174" s="182">
        <f t="shared" si="51"/>
        <v>0</v>
      </c>
      <c r="I174" s="307"/>
      <c r="J174" s="182"/>
      <c r="K174" s="182"/>
      <c r="L174" s="183"/>
      <c r="M174" s="183"/>
      <c r="N174" s="183"/>
      <c r="O174" s="183"/>
      <c r="Q174" s="229"/>
      <c r="R174" s="230"/>
    </row>
    <row r="175" spans="1:18" x14ac:dyDescent="0.25">
      <c r="A175" s="159" t="s">
        <v>120</v>
      </c>
      <c r="B175" s="36" t="s">
        <v>168</v>
      </c>
      <c r="C175" s="350"/>
      <c r="D175" s="173">
        <f t="shared" ref="D175" si="55">E175+G175</f>
        <v>145</v>
      </c>
      <c r="E175" s="173">
        <f>E177+E178</f>
        <v>145</v>
      </c>
      <c r="F175" s="173">
        <f>F177+F178</f>
        <v>99.199999999999989</v>
      </c>
      <c r="G175" s="173">
        <f>G177+G178</f>
        <v>0</v>
      </c>
      <c r="H175" s="174">
        <f t="shared" si="51"/>
        <v>0</v>
      </c>
      <c r="I175" s="174">
        <f>I177+I178</f>
        <v>0</v>
      </c>
      <c r="J175" s="174">
        <f>J177+J178</f>
        <v>-3.3</v>
      </c>
      <c r="K175" s="174">
        <f>K177+K178</f>
        <v>0</v>
      </c>
      <c r="L175" s="175">
        <f t="shared" ref="L175" si="56">M175+O175</f>
        <v>145</v>
      </c>
      <c r="M175" s="175">
        <f t="shared" ref="M175" si="57">E175+I175</f>
        <v>145</v>
      </c>
      <c r="N175" s="175">
        <f t="shared" ref="N175" si="58">F175+J175</f>
        <v>95.899999999999991</v>
      </c>
      <c r="O175" s="175">
        <f t="shared" ref="O175" si="59">G175+K175</f>
        <v>0</v>
      </c>
      <c r="Q175" s="215"/>
      <c r="R175" s="99"/>
    </row>
    <row r="176" spans="1:18" x14ac:dyDescent="0.25">
      <c r="A176" s="163"/>
      <c r="B176" s="164" t="s">
        <v>196</v>
      </c>
      <c r="C176" s="413"/>
      <c r="D176" s="181"/>
      <c r="E176" s="181"/>
      <c r="F176" s="181"/>
      <c r="G176" s="181"/>
      <c r="H176" s="182"/>
      <c r="I176" s="182"/>
      <c r="J176" s="182"/>
      <c r="K176" s="182"/>
      <c r="L176" s="183"/>
      <c r="M176" s="183"/>
      <c r="N176" s="183"/>
      <c r="O176" s="183"/>
      <c r="Q176" s="215"/>
      <c r="R176" s="99"/>
    </row>
    <row r="177" spans="1:18" x14ac:dyDescent="0.25">
      <c r="A177" s="163"/>
      <c r="B177" s="304" t="s">
        <v>415</v>
      </c>
      <c r="C177" s="216" t="s">
        <v>51</v>
      </c>
      <c r="D177" s="426">
        <f>E177+G177</f>
        <v>6</v>
      </c>
      <c r="E177" s="68">
        <v>6</v>
      </c>
      <c r="F177" s="68">
        <v>4.5999999999999996</v>
      </c>
      <c r="G177" s="68"/>
      <c r="H177" s="69">
        <f t="shared" si="51"/>
        <v>0</v>
      </c>
      <c r="I177" s="69"/>
      <c r="J177" s="69"/>
      <c r="K177" s="69"/>
      <c r="L177" s="70">
        <f>M177+O177</f>
        <v>6</v>
      </c>
      <c r="M177" s="70">
        <f t="shared" ref="M177:O177" si="60">E177+I177</f>
        <v>6</v>
      </c>
      <c r="N177" s="70">
        <f t="shared" si="60"/>
        <v>4.5999999999999996</v>
      </c>
      <c r="O177" s="70">
        <f t="shared" si="60"/>
        <v>0</v>
      </c>
      <c r="Q177" s="215"/>
      <c r="R177" s="99"/>
    </row>
    <row r="178" spans="1:18" s="38" customFormat="1" ht="51.75" x14ac:dyDescent="0.25">
      <c r="A178" s="171"/>
      <c r="B178" s="410" t="s">
        <v>375</v>
      </c>
      <c r="C178" s="415" t="s">
        <v>51</v>
      </c>
      <c r="D178" s="173">
        <f>E178+G178</f>
        <v>139</v>
      </c>
      <c r="E178" s="173">
        <v>139</v>
      </c>
      <c r="F178" s="173">
        <v>94.6</v>
      </c>
      <c r="G178" s="173">
        <f>G181+G182</f>
        <v>0</v>
      </c>
      <c r="H178" s="174">
        <f t="shared" ref="H178" si="61">I178+K178</f>
        <v>0</v>
      </c>
      <c r="I178" s="174"/>
      <c r="J178" s="174">
        <v>-3.3</v>
      </c>
      <c r="K178" s="174">
        <f>K181+K182</f>
        <v>0</v>
      </c>
      <c r="L178" s="175">
        <f>M178+O178</f>
        <v>139</v>
      </c>
      <c r="M178" s="175">
        <f t="shared" ref="M178" si="62">E178+I178</f>
        <v>139</v>
      </c>
      <c r="N178" s="175">
        <f t="shared" ref="N178" si="63">F178+J178</f>
        <v>91.3</v>
      </c>
      <c r="O178" s="175">
        <f t="shared" ref="O178" si="64">G178+K178</f>
        <v>0</v>
      </c>
      <c r="Q178" s="229"/>
      <c r="R178" s="230"/>
    </row>
    <row r="179" spans="1:18" s="38" customFormat="1" x14ac:dyDescent="0.25">
      <c r="A179" s="159" t="s">
        <v>121</v>
      </c>
      <c r="B179" s="30" t="s">
        <v>169</v>
      </c>
      <c r="C179" s="415"/>
      <c r="D179" s="173">
        <f>E179+G179</f>
        <v>201.79999999999998</v>
      </c>
      <c r="E179" s="173">
        <f>E181+E182</f>
        <v>201.79999999999998</v>
      </c>
      <c r="F179" s="173">
        <f t="shared" ref="F179:G179" si="65">F181+F182</f>
        <v>122.6</v>
      </c>
      <c r="G179" s="173">
        <f t="shared" si="65"/>
        <v>0</v>
      </c>
      <c r="H179" s="174">
        <f t="shared" si="51"/>
        <v>0</v>
      </c>
      <c r="I179" s="174">
        <f>I181+I182</f>
        <v>0</v>
      </c>
      <c r="J179" s="174">
        <f t="shared" ref="J179:K179" si="66">J181+J182</f>
        <v>1.8</v>
      </c>
      <c r="K179" s="174">
        <f t="shared" si="66"/>
        <v>0</v>
      </c>
      <c r="L179" s="175">
        <f>M179+O179</f>
        <v>201.79999999999998</v>
      </c>
      <c r="M179" s="175">
        <f>M181+M182</f>
        <v>201.79999999999998</v>
      </c>
      <c r="N179" s="175">
        <f t="shared" ref="N179:O179" si="67">N181+N182</f>
        <v>124.39999999999999</v>
      </c>
      <c r="O179" s="175">
        <f t="shared" si="67"/>
        <v>0</v>
      </c>
      <c r="Q179" s="2"/>
      <c r="R179" s="2"/>
    </row>
    <row r="180" spans="1:18" s="38" customFormat="1" x14ac:dyDescent="0.25">
      <c r="A180" s="163"/>
      <c r="B180" s="164" t="s">
        <v>196</v>
      </c>
      <c r="C180" s="413"/>
      <c r="D180" s="181"/>
      <c r="E180" s="181"/>
      <c r="F180" s="181"/>
      <c r="G180" s="181"/>
      <c r="H180" s="182"/>
      <c r="I180" s="182"/>
      <c r="J180" s="182"/>
      <c r="K180" s="182"/>
      <c r="L180" s="183"/>
      <c r="M180" s="183"/>
      <c r="N180" s="183"/>
      <c r="O180" s="183"/>
      <c r="Q180" s="2"/>
      <c r="R180" s="2"/>
    </row>
    <row r="181" spans="1:18" s="38" customFormat="1" ht="26.25" x14ac:dyDescent="0.25">
      <c r="A181" s="163"/>
      <c r="B181" s="408" t="s">
        <v>374</v>
      </c>
      <c r="C181" s="407" t="s">
        <v>51</v>
      </c>
      <c r="D181" s="68">
        <f>E181+G181</f>
        <v>6.1</v>
      </c>
      <c r="E181" s="68">
        <v>6.1</v>
      </c>
      <c r="F181" s="68">
        <v>4.5999999999999996</v>
      </c>
      <c r="G181" s="68"/>
      <c r="H181" s="174">
        <f t="shared" si="51"/>
        <v>0</v>
      </c>
      <c r="I181" s="69"/>
      <c r="J181" s="69"/>
      <c r="K181" s="69"/>
      <c r="L181" s="70">
        <f t="shared" ref="L181" si="68">M181+O181</f>
        <v>6.1</v>
      </c>
      <c r="M181" s="70">
        <f t="shared" ref="M181" si="69">E181+I181</f>
        <v>6.1</v>
      </c>
      <c r="N181" s="70">
        <f t="shared" ref="N181" si="70">F181+J181</f>
        <v>4.5999999999999996</v>
      </c>
      <c r="O181" s="70"/>
      <c r="Q181" s="2"/>
      <c r="R181" s="2"/>
    </row>
    <row r="182" spans="1:18" ht="51.75" x14ac:dyDescent="0.25">
      <c r="A182" s="171"/>
      <c r="B182" s="192" t="s">
        <v>375</v>
      </c>
      <c r="C182" s="407" t="s">
        <v>51</v>
      </c>
      <c r="D182" s="181">
        <f>E182+G182</f>
        <v>195.7</v>
      </c>
      <c r="E182" s="181">
        <v>195.7</v>
      </c>
      <c r="F182" s="181">
        <v>118</v>
      </c>
      <c r="G182" s="181">
        <f>G184</f>
        <v>0</v>
      </c>
      <c r="H182" s="69">
        <f t="shared" ref="H182" si="71">I182+K182</f>
        <v>0</v>
      </c>
      <c r="I182" s="182"/>
      <c r="J182" s="182">
        <v>1.8</v>
      </c>
      <c r="K182" s="182"/>
      <c r="L182" s="183">
        <f>M182+O182</f>
        <v>195.7</v>
      </c>
      <c r="M182" s="183">
        <f t="shared" ref="M182" si="72">E182+I182</f>
        <v>195.7</v>
      </c>
      <c r="N182" s="183">
        <f t="shared" ref="N182" si="73">F182+J182</f>
        <v>119.8</v>
      </c>
      <c r="O182" s="183">
        <f t="shared" ref="O182" si="74">G182+K182</f>
        <v>0</v>
      </c>
      <c r="R182" s="239"/>
    </row>
    <row r="183" spans="1:18" x14ac:dyDescent="0.25">
      <c r="A183" s="221" t="s">
        <v>163</v>
      </c>
      <c r="B183" s="88" t="s">
        <v>178</v>
      </c>
      <c r="C183" s="245"/>
      <c r="D183" s="24">
        <f>D90+D94+D97+D99+D103+D106+D108+D112+D114+D118+D121+D124+D126+D129+D131+D133+D135+D139+D141+D145+D147+D149+D151+D153+D155+D157+D159+D161+D163+D165+D169+D173+D175+D179+D137+D143</f>
        <v>1395.2</v>
      </c>
      <c r="E183" s="24">
        <f t="shared" ref="E183:O183" si="75">E90+E94+E97+E99+E103+E106+E108+E112+E114+E118+E121+E124+E126+E129+E131+E133+E135+E139+E141+E145+E147+E149+E151+E153+E155+E157+E159+E161+E163+E165+E169+E173+E175+E179+E137+E143</f>
        <v>466.2</v>
      </c>
      <c r="F183" s="24">
        <f t="shared" si="75"/>
        <v>312.99999999999994</v>
      </c>
      <c r="G183" s="24">
        <f t="shared" si="75"/>
        <v>929</v>
      </c>
      <c r="H183" s="25">
        <f t="shared" si="75"/>
        <v>53</v>
      </c>
      <c r="I183" s="25">
        <f t="shared" si="75"/>
        <v>0</v>
      </c>
      <c r="J183" s="25">
        <f t="shared" si="75"/>
        <v>-1.4999999999999998</v>
      </c>
      <c r="K183" s="25">
        <f t="shared" si="75"/>
        <v>53</v>
      </c>
      <c r="L183" s="22">
        <f t="shared" si="75"/>
        <v>1448.1999999999998</v>
      </c>
      <c r="M183" s="22">
        <f t="shared" si="75"/>
        <v>466.2</v>
      </c>
      <c r="N183" s="22">
        <f t="shared" si="75"/>
        <v>311.49999999999994</v>
      </c>
      <c r="O183" s="22">
        <f t="shared" si="75"/>
        <v>982</v>
      </c>
    </row>
    <row r="184" spans="1:18" hidden="1" x14ac:dyDescent="0.25">
      <c r="A184" s="6" t="s">
        <v>119</v>
      </c>
      <c r="B184" s="565" t="s">
        <v>182</v>
      </c>
      <c r="C184" s="565"/>
      <c r="D184" s="565"/>
      <c r="E184" s="565"/>
      <c r="F184" s="565"/>
      <c r="G184" s="565"/>
      <c r="H184" s="565"/>
      <c r="I184" s="565"/>
      <c r="J184" s="565"/>
      <c r="K184" s="565"/>
      <c r="L184" s="565"/>
      <c r="M184" s="565"/>
      <c r="N184" s="565"/>
      <c r="O184" s="565"/>
      <c r="Q184" s="215"/>
      <c r="R184" s="99"/>
    </row>
    <row r="185" spans="1:18" hidden="1" x14ac:dyDescent="0.25">
      <c r="A185" s="6" t="s">
        <v>120</v>
      </c>
      <c r="B185" s="30" t="s">
        <v>20</v>
      </c>
      <c r="C185" s="545" t="s">
        <v>25</v>
      </c>
      <c r="D185" s="173">
        <f>E185+G185</f>
        <v>0</v>
      </c>
      <c r="E185" s="173"/>
      <c r="F185" s="173"/>
      <c r="G185" s="173"/>
      <c r="H185" s="174">
        <f>I185+K185</f>
        <v>0</v>
      </c>
      <c r="I185" s="174"/>
      <c r="J185" s="174"/>
      <c r="K185" s="174"/>
      <c r="L185" s="175">
        <f>M185+O185</f>
        <v>0</v>
      </c>
      <c r="M185" s="175">
        <f>E185+I185</f>
        <v>0</v>
      </c>
      <c r="N185" s="175">
        <f>F185+J185</f>
        <v>0</v>
      </c>
      <c r="O185" s="175">
        <f>G185+K185</f>
        <v>0</v>
      </c>
      <c r="Q185" s="215"/>
      <c r="R185" s="99"/>
    </row>
    <row r="186" spans="1:18" hidden="1" x14ac:dyDescent="0.25">
      <c r="A186" s="155"/>
      <c r="B186" s="226" t="s">
        <v>415</v>
      </c>
      <c r="C186" s="544"/>
      <c r="D186" s="176"/>
      <c r="E186" s="176"/>
      <c r="F186" s="176"/>
      <c r="G186" s="176"/>
      <c r="H186" s="177"/>
      <c r="I186" s="177"/>
      <c r="J186" s="177"/>
      <c r="K186" s="177"/>
      <c r="L186" s="178"/>
      <c r="M186" s="178"/>
      <c r="N186" s="178"/>
      <c r="O186" s="178"/>
      <c r="Q186" s="215"/>
      <c r="R186" s="99"/>
    </row>
    <row r="187" spans="1:18" hidden="1" x14ac:dyDescent="0.25">
      <c r="A187" s="221" t="s">
        <v>121</v>
      </c>
      <c r="B187" s="22" t="s">
        <v>177</v>
      </c>
      <c r="C187" s="218"/>
      <c r="D187" s="87">
        <f>D185</f>
        <v>0</v>
      </c>
      <c r="E187" s="87">
        <f t="shared" ref="E187:O187" si="76">E185</f>
        <v>0</v>
      </c>
      <c r="F187" s="87">
        <f t="shared" si="76"/>
        <v>0</v>
      </c>
      <c r="G187" s="87">
        <f t="shared" si="76"/>
        <v>0</v>
      </c>
      <c r="H187" s="240">
        <f t="shared" si="76"/>
        <v>0</v>
      </c>
      <c r="I187" s="240">
        <f t="shared" si="76"/>
        <v>0</v>
      </c>
      <c r="J187" s="240">
        <f t="shared" si="76"/>
        <v>0</v>
      </c>
      <c r="K187" s="240">
        <f t="shared" si="76"/>
        <v>0</v>
      </c>
      <c r="L187" s="88">
        <f t="shared" si="76"/>
        <v>0</v>
      </c>
      <c r="M187" s="88">
        <f t="shared" si="76"/>
        <v>0</v>
      </c>
      <c r="N187" s="88">
        <f t="shared" si="76"/>
        <v>0</v>
      </c>
      <c r="O187" s="88">
        <f t="shared" si="76"/>
        <v>0</v>
      </c>
      <c r="Q187" s="215"/>
      <c r="R187" s="239"/>
    </row>
    <row r="188" spans="1:18" x14ac:dyDescent="0.25">
      <c r="A188" s="6" t="s">
        <v>122</v>
      </c>
      <c r="B188" s="565" t="s">
        <v>67</v>
      </c>
      <c r="C188" s="565"/>
      <c r="D188" s="565"/>
      <c r="E188" s="565"/>
      <c r="F188" s="565"/>
      <c r="G188" s="565"/>
      <c r="H188" s="565"/>
      <c r="I188" s="565"/>
      <c r="J188" s="565"/>
      <c r="K188" s="565"/>
      <c r="L188" s="565"/>
      <c r="M188" s="565"/>
      <c r="N188" s="565"/>
      <c r="O188" s="565"/>
    </row>
    <row r="189" spans="1:18" x14ac:dyDescent="0.25">
      <c r="A189" s="6" t="s">
        <v>123</v>
      </c>
      <c r="B189" s="36" t="s">
        <v>20</v>
      </c>
      <c r="C189" s="356" t="s">
        <v>30</v>
      </c>
      <c r="D189" s="173">
        <f t="shared" ref="D189" si="77">E189+G189</f>
        <v>445</v>
      </c>
      <c r="E189" s="246">
        <f>E191+E192</f>
        <v>0</v>
      </c>
      <c r="F189" s="173">
        <f>F191+F192</f>
        <v>0</v>
      </c>
      <c r="G189" s="246">
        <v>445</v>
      </c>
      <c r="H189" s="174">
        <f t="shared" ref="H189" si="78">I189+K189</f>
        <v>0</v>
      </c>
      <c r="I189" s="247">
        <f>I191+I192</f>
        <v>0</v>
      </c>
      <c r="J189" s="174">
        <f>J191+J192</f>
        <v>0</v>
      </c>
      <c r="K189" s="247">
        <f>K191+K192</f>
        <v>0</v>
      </c>
      <c r="L189" s="175">
        <f t="shared" ref="L189" si="79">M189+O189</f>
        <v>445</v>
      </c>
      <c r="M189" s="248">
        <f t="shared" ref="M189" si="80">E189+I189</f>
        <v>0</v>
      </c>
      <c r="N189" s="175">
        <f t="shared" ref="N189" si="81">F189+J189</f>
        <v>0</v>
      </c>
      <c r="O189" s="232">
        <f t="shared" ref="O189" si="82">G189+K189</f>
        <v>445</v>
      </c>
    </row>
    <row r="190" spans="1:18" hidden="1" x14ac:dyDescent="0.25">
      <c r="A190" s="20"/>
      <c r="B190" s="164" t="s">
        <v>196</v>
      </c>
      <c r="C190" s="357"/>
      <c r="D190" s="181"/>
      <c r="E190" s="308"/>
      <c r="F190" s="181"/>
      <c r="G190" s="308"/>
      <c r="H190" s="182"/>
      <c r="I190" s="309"/>
      <c r="J190" s="182"/>
      <c r="K190" s="309"/>
      <c r="L190" s="183"/>
      <c r="M190" s="310"/>
      <c r="N190" s="183"/>
      <c r="O190" s="312"/>
    </row>
    <row r="191" spans="1:18" hidden="1" x14ac:dyDescent="0.25">
      <c r="A191" s="20"/>
      <c r="B191" s="304" t="s">
        <v>415</v>
      </c>
      <c r="C191" s="357" t="s">
        <v>30</v>
      </c>
      <c r="D191" s="181">
        <f t="shared" ref="D191:D245" si="83">E191+G191</f>
        <v>0</v>
      </c>
      <c r="E191" s="308"/>
      <c r="F191" s="181"/>
      <c r="G191" s="308"/>
      <c r="H191" s="182">
        <f t="shared" ref="H191:H246" si="84">I191+K191</f>
        <v>0</v>
      </c>
      <c r="I191" s="309"/>
      <c r="J191" s="182"/>
      <c r="K191" s="309"/>
      <c r="L191" s="183">
        <f t="shared" ref="L191:L245" si="85">M191+O191</f>
        <v>0</v>
      </c>
      <c r="M191" s="310">
        <f t="shared" ref="M191:M245" si="86">E191+I191</f>
        <v>0</v>
      </c>
      <c r="N191" s="183">
        <f t="shared" ref="N191:N245" si="87">F191+J191</f>
        <v>0</v>
      </c>
      <c r="O191" s="312">
        <f t="shared" ref="O191:O245" si="88">G191+K191</f>
        <v>0</v>
      </c>
    </row>
    <row r="192" spans="1:18" ht="26.25" x14ac:dyDescent="0.25">
      <c r="A192" s="155"/>
      <c r="B192" s="305" t="s">
        <v>338</v>
      </c>
      <c r="C192" s="357"/>
      <c r="D192" s="181">
        <f t="shared" ref="D192" si="89">E192+G192</f>
        <v>0</v>
      </c>
      <c r="E192" s="308">
        <f>E194+E195</f>
        <v>0</v>
      </c>
      <c r="F192" s="181">
        <f>F194+F195</f>
        <v>0</v>
      </c>
      <c r="G192" s="308"/>
      <c r="H192" s="182">
        <f t="shared" ref="H192" si="90">I192+K192</f>
        <v>0</v>
      </c>
      <c r="I192" s="309">
        <f t="shared" ref="I192:K193" si="91">I194+I195</f>
        <v>0</v>
      </c>
      <c r="J192" s="182">
        <f t="shared" si="91"/>
        <v>0</v>
      </c>
      <c r="K192" s="309">
        <f t="shared" si="91"/>
        <v>0</v>
      </c>
      <c r="L192" s="183">
        <f t="shared" ref="L192" si="92">M192+O192</f>
        <v>0</v>
      </c>
      <c r="M192" s="310">
        <f t="shared" ref="M192" si="93">E192+I192</f>
        <v>0</v>
      </c>
      <c r="N192" s="183">
        <f t="shared" ref="N192" si="94">F192+J192</f>
        <v>0</v>
      </c>
      <c r="O192" s="312">
        <f t="shared" ref="O192" si="95">G192+K192</f>
        <v>0</v>
      </c>
    </row>
    <row r="193" spans="1:18" x14ac:dyDescent="0.25">
      <c r="A193" s="6" t="s">
        <v>124</v>
      </c>
      <c r="B193" s="36" t="s">
        <v>7</v>
      </c>
      <c r="C193" s="356" t="s">
        <v>30</v>
      </c>
      <c r="D193" s="173">
        <f t="shared" si="83"/>
        <v>1.4</v>
      </c>
      <c r="E193" s="246">
        <v>1.4</v>
      </c>
      <c r="F193" s="173">
        <v>1.1000000000000001</v>
      </c>
      <c r="G193" s="246">
        <f>G195+G196</f>
        <v>0</v>
      </c>
      <c r="H193" s="174">
        <f t="shared" si="84"/>
        <v>0</v>
      </c>
      <c r="I193" s="247">
        <f t="shared" si="91"/>
        <v>0</v>
      </c>
      <c r="J193" s="174">
        <f t="shared" si="91"/>
        <v>0</v>
      </c>
      <c r="K193" s="247">
        <f t="shared" si="91"/>
        <v>0</v>
      </c>
      <c r="L193" s="175">
        <f t="shared" si="85"/>
        <v>1.4</v>
      </c>
      <c r="M193" s="248">
        <f t="shared" si="86"/>
        <v>1.4</v>
      </c>
      <c r="N193" s="175">
        <f t="shared" si="87"/>
        <v>1.1000000000000001</v>
      </c>
      <c r="O193" s="232">
        <f t="shared" si="88"/>
        <v>0</v>
      </c>
      <c r="Q193" s="215"/>
      <c r="R193" s="99">
        <f>L349-R192</f>
        <v>0</v>
      </c>
    </row>
    <row r="194" spans="1:18" hidden="1" x14ac:dyDescent="0.25">
      <c r="A194" s="20"/>
      <c r="B194" s="164" t="s">
        <v>196</v>
      </c>
      <c r="C194" s="422"/>
      <c r="D194" s="181"/>
      <c r="E194" s="308"/>
      <c r="F194" s="181"/>
      <c r="G194" s="308"/>
      <c r="H194" s="182"/>
      <c r="I194" s="309"/>
      <c r="J194" s="182"/>
      <c r="K194" s="309"/>
      <c r="L194" s="183"/>
      <c r="M194" s="310"/>
      <c r="N194" s="183"/>
      <c r="O194" s="312"/>
      <c r="Q194" s="215"/>
      <c r="R194" s="99"/>
    </row>
    <row r="195" spans="1:18" hidden="1" x14ac:dyDescent="0.25">
      <c r="A195" s="20"/>
      <c r="B195" s="236" t="s">
        <v>415</v>
      </c>
      <c r="C195" s="357" t="s">
        <v>30</v>
      </c>
      <c r="D195" s="181">
        <f t="shared" si="83"/>
        <v>0</v>
      </c>
      <c r="E195" s="308"/>
      <c r="F195" s="181"/>
      <c r="G195" s="308"/>
      <c r="H195" s="182">
        <f t="shared" si="84"/>
        <v>0</v>
      </c>
      <c r="I195" s="309"/>
      <c r="J195" s="182"/>
      <c r="K195" s="309"/>
      <c r="L195" s="183">
        <f t="shared" si="85"/>
        <v>0</v>
      </c>
      <c r="M195" s="310">
        <f t="shared" si="86"/>
        <v>0</v>
      </c>
      <c r="N195" s="183">
        <f t="shared" si="87"/>
        <v>0</v>
      </c>
      <c r="O195" s="312">
        <f t="shared" si="88"/>
        <v>0</v>
      </c>
      <c r="Q195" s="215"/>
      <c r="R195" s="99"/>
    </row>
    <row r="196" spans="1:18" s="38" customFormat="1" ht="25.5" x14ac:dyDescent="0.25">
      <c r="A196" s="155"/>
      <c r="B196" s="432" t="s">
        <v>414</v>
      </c>
      <c r="C196" s="431"/>
      <c r="D196" s="176">
        <f t="shared" si="83"/>
        <v>0</v>
      </c>
      <c r="E196" s="428"/>
      <c r="F196" s="176"/>
      <c r="G196" s="428"/>
      <c r="H196" s="177">
        <f t="shared" si="84"/>
        <v>0</v>
      </c>
      <c r="I196" s="353"/>
      <c r="J196" s="177"/>
      <c r="K196" s="353"/>
      <c r="L196" s="178">
        <f t="shared" si="85"/>
        <v>0</v>
      </c>
      <c r="M196" s="354">
        <f t="shared" si="86"/>
        <v>0</v>
      </c>
      <c r="N196" s="178">
        <f t="shared" si="87"/>
        <v>0</v>
      </c>
      <c r="O196" s="233">
        <f t="shared" si="88"/>
        <v>0</v>
      </c>
      <c r="Q196" s="229"/>
      <c r="R196" s="230"/>
    </row>
    <row r="197" spans="1:18" ht="17.25" customHeight="1" x14ac:dyDescent="0.25">
      <c r="A197" s="6" t="s">
        <v>125</v>
      </c>
      <c r="B197" s="30" t="s">
        <v>10</v>
      </c>
      <c r="C197" s="417"/>
      <c r="D197" s="181">
        <f t="shared" si="83"/>
        <v>1.1000000000000001</v>
      </c>
      <c r="E197" s="181">
        <f>E199+E200</f>
        <v>1.1000000000000001</v>
      </c>
      <c r="F197" s="181">
        <f>F199+F200</f>
        <v>0.9</v>
      </c>
      <c r="G197" s="181">
        <f>G199+G200</f>
        <v>0</v>
      </c>
      <c r="H197" s="182">
        <f t="shared" si="84"/>
        <v>0</v>
      </c>
      <c r="I197" s="182">
        <f>I199+I200</f>
        <v>0</v>
      </c>
      <c r="J197" s="182">
        <f>J199+J200</f>
        <v>0</v>
      </c>
      <c r="K197" s="182">
        <f>K199+K200</f>
        <v>0</v>
      </c>
      <c r="L197" s="183">
        <f t="shared" si="85"/>
        <v>1.1000000000000001</v>
      </c>
      <c r="M197" s="183">
        <f t="shared" si="86"/>
        <v>1.1000000000000001</v>
      </c>
      <c r="N197" s="183">
        <f t="shared" si="87"/>
        <v>0.9</v>
      </c>
      <c r="O197" s="183">
        <f t="shared" si="88"/>
        <v>0</v>
      </c>
      <c r="Q197" s="215"/>
      <c r="R197" s="99">
        <f>L352-R196</f>
        <v>0</v>
      </c>
    </row>
    <row r="198" spans="1:18" ht="17.25" customHeight="1" x14ac:dyDescent="0.25">
      <c r="A198" s="20"/>
      <c r="B198" s="164" t="s">
        <v>196</v>
      </c>
      <c r="C198" s="414"/>
      <c r="D198" s="181"/>
      <c r="E198" s="181"/>
      <c r="F198" s="181"/>
      <c r="G198" s="181"/>
      <c r="H198" s="182"/>
      <c r="I198" s="182"/>
      <c r="J198" s="182"/>
      <c r="K198" s="182"/>
      <c r="L198" s="183"/>
      <c r="M198" s="183"/>
      <c r="N198" s="183"/>
      <c r="O198" s="183"/>
      <c r="Q198" s="215"/>
      <c r="R198" s="99"/>
    </row>
    <row r="199" spans="1:18" x14ac:dyDescent="0.25">
      <c r="A199" s="20"/>
      <c r="B199" s="238" t="s">
        <v>415</v>
      </c>
      <c r="C199" s="241" t="s">
        <v>30</v>
      </c>
      <c r="D199" s="426">
        <f>E199+G199</f>
        <v>0.1</v>
      </c>
      <c r="E199" s="243">
        <v>0.1</v>
      </c>
      <c r="F199" s="173">
        <v>0.1</v>
      </c>
      <c r="G199" s="224"/>
      <c r="H199" s="174">
        <f t="shared" si="84"/>
        <v>0</v>
      </c>
      <c r="I199" s="225"/>
      <c r="J199" s="174"/>
      <c r="K199" s="174"/>
      <c r="L199" s="175">
        <f t="shared" si="85"/>
        <v>0.1</v>
      </c>
      <c r="M199" s="175">
        <f t="shared" si="86"/>
        <v>0.1</v>
      </c>
      <c r="N199" s="175">
        <f t="shared" si="87"/>
        <v>0.1</v>
      </c>
      <c r="O199" s="175">
        <f t="shared" si="88"/>
        <v>0</v>
      </c>
      <c r="Q199" s="215"/>
      <c r="R199" s="99"/>
    </row>
    <row r="200" spans="1:18" s="38" customFormat="1" ht="25.5" x14ac:dyDescent="0.25">
      <c r="A200" s="155"/>
      <c r="B200" s="237" t="s">
        <v>414</v>
      </c>
      <c r="C200" s="242" t="s">
        <v>30</v>
      </c>
      <c r="D200" s="173">
        <f t="shared" si="83"/>
        <v>1</v>
      </c>
      <c r="E200" s="243">
        <v>1</v>
      </c>
      <c r="F200" s="173">
        <v>0.8</v>
      </c>
      <c r="G200" s="224"/>
      <c r="H200" s="174">
        <f t="shared" si="84"/>
        <v>0</v>
      </c>
      <c r="I200" s="225"/>
      <c r="J200" s="174"/>
      <c r="K200" s="174"/>
      <c r="L200" s="175">
        <f t="shared" si="85"/>
        <v>1</v>
      </c>
      <c r="M200" s="175">
        <f t="shared" si="86"/>
        <v>1</v>
      </c>
      <c r="N200" s="175">
        <f t="shared" si="87"/>
        <v>0.8</v>
      </c>
      <c r="O200" s="175">
        <f t="shared" si="88"/>
        <v>0</v>
      </c>
      <c r="Q200" s="229"/>
      <c r="R200" s="230"/>
    </row>
    <row r="201" spans="1:18" x14ac:dyDescent="0.25">
      <c r="A201" s="6" t="s">
        <v>126</v>
      </c>
      <c r="B201" s="30" t="s">
        <v>11</v>
      </c>
      <c r="C201" s="415"/>
      <c r="D201" s="173">
        <f t="shared" si="83"/>
        <v>3.8</v>
      </c>
      <c r="E201" s="173">
        <f>E203+E204</f>
        <v>3.8</v>
      </c>
      <c r="F201" s="173">
        <f>F203+F204</f>
        <v>2.9000000000000004</v>
      </c>
      <c r="G201" s="173">
        <f>G203+G204</f>
        <v>0</v>
      </c>
      <c r="H201" s="174">
        <f t="shared" si="84"/>
        <v>0</v>
      </c>
      <c r="I201" s="174">
        <f>I203+I204</f>
        <v>0</v>
      </c>
      <c r="J201" s="174">
        <f>J203+J204</f>
        <v>0</v>
      </c>
      <c r="K201" s="174">
        <f>K203+K204</f>
        <v>0</v>
      </c>
      <c r="L201" s="175">
        <f t="shared" si="85"/>
        <v>3.8</v>
      </c>
      <c r="M201" s="175">
        <f t="shared" si="86"/>
        <v>3.8</v>
      </c>
      <c r="N201" s="175">
        <f t="shared" si="87"/>
        <v>2.9000000000000004</v>
      </c>
      <c r="O201" s="175">
        <f t="shared" si="88"/>
        <v>0</v>
      </c>
      <c r="Q201" s="215"/>
      <c r="R201" s="99">
        <f>L355-R200</f>
        <v>0</v>
      </c>
    </row>
    <row r="202" spans="1:18" x14ac:dyDescent="0.25">
      <c r="A202" s="20"/>
      <c r="B202" s="164" t="s">
        <v>196</v>
      </c>
      <c r="C202" s="414"/>
      <c r="D202" s="181"/>
      <c r="E202" s="181"/>
      <c r="F202" s="181"/>
      <c r="G202" s="181"/>
      <c r="H202" s="182"/>
      <c r="I202" s="182"/>
      <c r="J202" s="182"/>
      <c r="K202" s="182"/>
      <c r="L202" s="183"/>
      <c r="M202" s="183"/>
      <c r="N202" s="183"/>
      <c r="O202" s="183"/>
      <c r="Q202" s="215"/>
      <c r="R202" s="99"/>
    </row>
    <row r="203" spans="1:18" x14ac:dyDescent="0.25">
      <c r="A203" s="20"/>
      <c r="B203" s="238" t="s">
        <v>415</v>
      </c>
      <c r="C203" s="241" t="s">
        <v>30</v>
      </c>
      <c r="D203" s="426">
        <f>E203+G203</f>
        <v>2.1</v>
      </c>
      <c r="E203" s="243">
        <v>2.1</v>
      </c>
      <c r="F203" s="173">
        <v>1.6</v>
      </c>
      <c r="G203" s="224"/>
      <c r="H203" s="174">
        <f t="shared" si="84"/>
        <v>0</v>
      </c>
      <c r="I203" s="225"/>
      <c r="J203" s="174"/>
      <c r="K203" s="174"/>
      <c r="L203" s="175">
        <f t="shared" si="85"/>
        <v>2.1</v>
      </c>
      <c r="M203" s="175">
        <f t="shared" si="86"/>
        <v>2.1</v>
      </c>
      <c r="N203" s="175">
        <f t="shared" si="87"/>
        <v>1.6</v>
      </c>
      <c r="O203" s="175">
        <f t="shared" si="88"/>
        <v>0</v>
      </c>
      <c r="Q203" s="215"/>
      <c r="R203" s="99"/>
    </row>
    <row r="204" spans="1:18" s="38" customFormat="1" ht="25.5" x14ac:dyDescent="0.25">
      <c r="A204" s="155"/>
      <c r="B204" s="237" t="s">
        <v>414</v>
      </c>
      <c r="C204" s="433" t="s">
        <v>30</v>
      </c>
      <c r="D204" s="173">
        <f t="shared" si="83"/>
        <v>1.7</v>
      </c>
      <c r="E204" s="243">
        <v>1.7</v>
      </c>
      <c r="F204" s="173">
        <v>1.3</v>
      </c>
      <c r="G204" s="224"/>
      <c r="H204" s="174">
        <f t="shared" si="84"/>
        <v>0</v>
      </c>
      <c r="I204" s="225"/>
      <c r="J204" s="174"/>
      <c r="K204" s="174"/>
      <c r="L204" s="175">
        <f t="shared" si="85"/>
        <v>1.7</v>
      </c>
      <c r="M204" s="175">
        <f t="shared" si="86"/>
        <v>1.7</v>
      </c>
      <c r="N204" s="175">
        <f t="shared" si="87"/>
        <v>1.3</v>
      </c>
      <c r="O204" s="175">
        <f t="shared" si="88"/>
        <v>0</v>
      </c>
      <c r="Q204" s="229"/>
      <c r="R204" s="230"/>
    </row>
    <row r="205" spans="1:18" x14ac:dyDescent="0.25">
      <c r="A205" s="6" t="s">
        <v>127</v>
      </c>
      <c r="B205" s="36" t="s">
        <v>15</v>
      </c>
      <c r="C205" s="356" t="s">
        <v>30</v>
      </c>
      <c r="D205" s="173">
        <f t="shared" si="83"/>
        <v>1.4</v>
      </c>
      <c r="E205" s="246">
        <v>1.4</v>
      </c>
      <c r="F205" s="173">
        <v>1.1000000000000001</v>
      </c>
      <c r="G205" s="246">
        <f>G207+G208</f>
        <v>0</v>
      </c>
      <c r="H205" s="174">
        <f t="shared" si="84"/>
        <v>0</v>
      </c>
      <c r="I205" s="247">
        <f>I207+I208</f>
        <v>0</v>
      </c>
      <c r="J205" s="174">
        <f>J207+J208</f>
        <v>0</v>
      </c>
      <c r="K205" s="247">
        <f>K207+K208</f>
        <v>0</v>
      </c>
      <c r="L205" s="248">
        <f t="shared" si="85"/>
        <v>1.4</v>
      </c>
      <c r="M205" s="175">
        <f t="shared" si="86"/>
        <v>1.4</v>
      </c>
      <c r="N205" s="248">
        <f t="shared" si="87"/>
        <v>1.1000000000000001</v>
      </c>
      <c r="O205" s="175">
        <f t="shared" si="88"/>
        <v>0</v>
      </c>
      <c r="Q205" s="215"/>
      <c r="R205" s="99">
        <f>L358-R204</f>
        <v>0</v>
      </c>
    </row>
    <row r="206" spans="1:18" hidden="1" x14ac:dyDescent="0.25">
      <c r="A206" s="20"/>
      <c r="B206" s="164" t="s">
        <v>196</v>
      </c>
      <c r="C206" s="422"/>
      <c r="D206" s="181"/>
      <c r="E206" s="308"/>
      <c r="F206" s="181"/>
      <c r="G206" s="308"/>
      <c r="H206" s="182"/>
      <c r="I206" s="309"/>
      <c r="J206" s="182"/>
      <c r="K206" s="309"/>
      <c r="L206" s="310"/>
      <c r="M206" s="183"/>
      <c r="N206" s="310"/>
      <c r="O206" s="183"/>
      <c r="Q206" s="215"/>
      <c r="R206" s="99"/>
    </row>
    <row r="207" spans="1:18" hidden="1" x14ac:dyDescent="0.25">
      <c r="A207" s="20"/>
      <c r="B207" s="236" t="s">
        <v>415</v>
      </c>
      <c r="C207" s="357" t="s">
        <v>30</v>
      </c>
      <c r="D207" s="181">
        <f t="shared" si="83"/>
        <v>0</v>
      </c>
      <c r="E207" s="308"/>
      <c r="F207" s="181"/>
      <c r="G207" s="308"/>
      <c r="H207" s="182">
        <f t="shared" si="84"/>
        <v>0</v>
      </c>
      <c r="I207" s="309"/>
      <c r="J207" s="182"/>
      <c r="K207" s="309"/>
      <c r="L207" s="310">
        <f t="shared" si="85"/>
        <v>0</v>
      </c>
      <c r="M207" s="183">
        <f t="shared" si="86"/>
        <v>0</v>
      </c>
      <c r="N207" s="310">
        <f t="shared" si="87"/>
        <v>0</v>
      </c>
      <c r="O207" s="183">
        <f t="shared" si="88"/>
        <v>0</v>
      </c>
      <c r="Q207" s="215"/>
      <c r="R207" s="99"/>
    </row>
    <row r="208" spans="1:18" s="38" customFormat="1" ht="25.5" x14ac:dyDescent="0.25">
      <c r="A208" s="155"/>
      <c r="B208" s="432" t="s">
        <v>414</v>
      </c>
      <c r="C208" s="431"/>
      <c r="D208" s="176">
        <f t="shared" si="83"/>
        <v>0</v>
      </c>
      <c r="E208" s="428"/>
      <c r="F208" s="176"/>
      <c r="G208" s="428"/>
      <c r="H208" s="177">
        <f t="shared" si="84"/>
        <v>0</v>
      </c>
      <c r="I208" s="353"/>
      <c r="J208" s="177"/>
      <c r="K208" s="353"/>
      <c r="L208" s="354">
        <f t="shared" si="85"/>
        <v>0</v>
      </c>
      <c r="M208" s="178">
        <f t="shared" si="86"/>
        <v>0</v>
      </c>
      <c r="N208" s="354">
        <f t="shared" si="87"/>
        <v>0</v>
      </c>
      <c r="O208" s="178">
        <f t="shared" si="88"/>
        <v>0</v>
      </c>
      <c r="Q208" s="229"/>
      <c r="R208" s="230"/>
    </row>
    <row r="209" spans="1:18" x14ac:dyDescent="0.25">
      <c r="A209" s="6" t="s">
        <v>128</v>
      </c>
      <c r="B209" s="30" t="s">
        <v>27</v>
      </c>
      <c r="C209" s="417"/>
      <c r="D209" s="181">
        <f t="shared" si="83"/>
        <v>10.9</v>
      </c>
      <c r="E209" s="181">
        <f>E211+E212</f>
        <v>10.9</v>
      </c>
      <c r="F209" s="181">
        <f>F211+F212</f>
        <v>8.3000000000000007</v>
      </c>
      <c r="G209" s="181">
        <f>G211+G212</f>
        <v>0</v>
      </c>
      <c r="H209" s="182">
        <f t="shared" si="84"/>
        <v>0</v>
      </c>
      <c r="I209" s="182">
        <f>I211+I212</f>
        <v>0</v>
      </c>
      <c r="J209" s="182">
        <f>J211+J212</f>
        <v>0</v>
      </c>
      <c r="K209" s="182">
        <f>K211+K212</f>
        <v>0</v>
      </c>
      <c r="L209" s="183">
        <f t="shared" si="85"/>
        <v>10.9</v>
      </c>
      <c r="M209" s="183">
        <f t="shared" si="86"/>
        <v>10.9</v>
      </c>
      <c r="N209" s="183">
        <f t="shared" si="87"/>
        <v>8.3000000000000007</v>
      </c>
      <c r="O209" s="183">
        <f t="shared" si="88"/>
        <v>0</v>
      </c>
      <c r="Q209" s="215"/>
      <c r="R209" s="99">
        <f>L361-R208</f>
        <v>0</v>
      </c>
    </row>
    <row r="210" spans="1:18" x14ac:dyDescent="0.25">
      <c r="A210" s="20"/>
      <c r="B210" s="164" t="s">
        <v>196</v>
      </c>
      <c r="C210" s="414"/>
      <c r="D210" s="181"/>
      <c r="E210" s="181"/>
      <c r="F210" s="181"/>
      <c r="G210" s="181"/>
      <c r="H210" s="182"/>
      <c r="I210" s="182"/>
      <c r="J210" s="182"/>
      <c r="K210" s="182"/>
      <c r="L210" s="183"/>
      <c r="M210" s="183"/>
      <c r="N210" s="183"/>
      <c r="O210" s="183"/>
      <c r="Q210" s="215"/>
      <c r="R210" s="99"/>
    </row>
    <row r="211" spans="1:18" x14ac:dyDescent="0.25">
      <c r="A211" s="20"/>
      <c r="B211" s="238" t="s">
        <v>415</v>
      </c>
      <c r="C211" s="241" t="s">
        <v>30</v>
      </c>
      <c r="D211" s="426">
        <f>E211+G211</f>
        <v>0.4</v>
      </c>
      <c r="E211" s="243">
        <v>0.4</v>
      </c>
      <c r="F211" s="173">
        <v>0.3</v>
      </c>
      <c r="G211" s="224"/>
      <c r="H211" s="174">
        <f t="shared" si="84"/>
        <v>0</v>
      </c>
      <c r="I211" s="225"/>
      <c r="J211" s="174"/>
      <c r="K211" s="174"/>
      <c r="L211" s="175">
        <f t="shared" si="85"/>
        <v>0.4</v>
      </c>
      <c r="M211" s="175">
        <f t="shared" si="86"/>
        <v>0.4</v>
      </c>
      <c r="N211" s="175">
        <f t="shared" si="87"/>
        <v>0.3</v>
      </c>
      <c r="O211" s="175">
        <f t="shared" si="88"/>
        <v>0</v>
      </c>
      <c r="Q211" s="215"/>
      <c r="R211" s="99"/>
    </row>
    <row r="212" spans="1:18" s="38" customFormat="1" ht="25.5" x14ac:dyDescent="0.25">
      <c r="A212" s="155"/>
      <c r="B212" s="237" t="s">
        <v>414</v>
      </c>
      <c r="C212" s="242" t="s">
        <v>30</v>
      </c>
      <c r="D212" s="173">
        <f t="shared" si="83"/>
        <v>10.5</v>
      </c>
      <c r="E212" s="243">
        <v>10.5</v>
      </c>
      <c r="F212" s="173">
        <v>8</v>
      </c>
      <c r="G212" s="224"/>
      <c r="H212" s="174">
        <f t="shared" si="84"/>
        <v>0</v>
      </c>
      <c r="I212" s="225"/>
      <c r="J212" s="174"/>
      <c r="K212" s="174"/>
      <c r="L212" s="175">
        <f t="shared" si="85"/>
        <v>10.5</v>
      </c>
      <c r="M212" s="175">
        <f t="shared" si="86"/>
        <v>10.5</v>
      </c>
      <c r="N212" s="175">
        <f t="shared" si="87"/>
        <v>8</v>
      </c>
      <c r="O212" s="175">
        <f t="shared" si="88"/>
        <v>0</v>
      </c>
      <c r="Q212" s="229"/>
      <c r="R212" s="230"/>
    </row>
    <row r="213" spans="1:18" x14ac:dyDescent="0.25">
      <c r="A213" s="6" t="s">
        <v>129</v>
      </c>
      <c r="B213" s="30" t="s">
        <v>57</v>
      </c>
      <c r="C213" s="415"/>
      <c r="D213" s="173">
        <f t="shared" si="83"/>
        <v>3.5</v>
      </c>
      <c r="E213" s="173">
        <f>E215+E216</f>
        <v>3.5</v>
      </c>
      <c r="F213" s="173">
        <f>F215+F216</f>
        <v>2.7</v>
      </c>
      <c r="G213" s="173">
        <f>G215+G216</f>
        <v>0</v>
      </c>
      <c r="H213" s="174">
        <f t="shared" si="84"/>
        <v>0</v>
      </c>
      <c r="I213" s="174">
        <f>I215+I216</f>
        <v>0</v>
      </c>
      <c r="J213" s="174">
        <f>J215+J216</f>
        <v>0</v>
      </c>
      <c r="K213" s="174">
        <f>K215+K216</f>
        <v>0</v>
      </c>
      <c r="L213" s="175">
        <f t="shared" si="85"/>
        <v>3.5</v>
      </c>
      <c r="M213" s="175">
        <f t="shared" si="86"/>
        <v>3.5</v>
      </c>
      <c r="N213" s="175">
        <f t="shared" si="87"/>
        <v>2.7</v>
      </c>
      <c r="O213" s="175">
        <f t="shared" si="88"/>
        <v>0</v>
      </c>
      <c r="Q213" s="215"/>
      <c r="R213" s="99">
        <f>L364-R212</f>
        <v>0</v>
      </c>
    </row>
    <row r="214" spans="1:18" x14ac:dyDescent="0.25">
      <c r="A214" s="20"/>
      <c r="B214" s="164" t="s">
        <v>196</v>
      </c>
      <c r="C214" s="414"/>
      <c r="D214" s="181"/>
      <c r="E214" s="181"/>
      <c r="F214" s="181"/>
      <c r="G214" s="181"/>
      <c r="H214" s="182"/>
      <c r="I214" s="182"/>
      <c r="J214" s="182"/>
      <c r="K214" s="182"/>
      <c r="L214" s="183"/>
      <c r="M214" s="183"/>
      <c r="N214" s="183"/>
      <c r="O214" s="183"/>
      <c r="Q214" s="215"/>
      <c r="R214" s="99"/>
    </row>
    <row r="215" spans="1:18" x14ac:dyDescent="0.25">
      <c r="A215" s="20"/>
      <c r="B215" s="238" t="s">
        <v>415</v>
      </c>
      <c r="C215" s="241" t="s">
        <v>30</v>
      </c>
      <c r="D215" s="426">
        <f>E215+G215</f>
        <v>1</v>
      </c>
      <c r="E215" s="243">
        <v>1</v>
      </c>
      <c r="F215" s="173">
        <v>0.8</v>
      </c>
      <c r="G215" s="224"/>
      <c r="H215" s="174">
        <f t="shared" si="84"/>
        <v>0</v>
      </c>
      <c r="I215" s="225"/>
      <c r="J215" s="174"/>
      <c r="K215" s="174"/>
      <c r="L215" s="175">
        <f t="shared" si="85"/>
        <v>1</v>
      </c>
      <c r="M215" s="175">
        <f t="shared" si="86"/>
        <v>1</v>
      </c>
      <c r="N215" s="175">
        <f t="shared" si="87"/>
        <v>0.8</v>
      </c>
      <c r="O215" s="175">
        <f t="shared" si="88"/>
        <v>0</v>
      </c>
      <c r="Q215" s="215"/>
      <c r="R215" s="99"/>
    </row>
    <row r="216" spans="1:18" s="38" customFormat="1" ht="25.5" x14ac:dyDescent="0.25">
      <c r="A216" s="155"/>
      <c r="B216" s="237" t="s">
        <v>414</v>
      </c>
      <c r="C216" s="242" t="s">
        <v>30</v>
      </c>
      <c r="D216" s="173">
        <f t="shared" si="83"/>
        <v>2.5</v>
      </c>
      <c r="E216" s="243">
        <v>2.5</v>
      </c>
      <c r="F216" s="173">
        <v>1.9</v>
      </c>
      <c r="G216" s="224"/>
      <c r="H216" s="174">
        <f t="shared" si="84"/>
        <v>0</v>
      </c>
      <c r="I216" s="225"/>
      <c r="J216" s="174"/>
      <c r="K216" s="174"/>
      <c r="L216" s="175">
        <f t="shared" si="85"/>
        <v>2.5</v>
      </c>
      <c r="M216" s="175">
        <f t="shared" si="86"/>
        <v>2.5</v>
      </c>
      <c r="N216" s="175">
        <f t="shared" si="87"/>
        <v>1.9</v>
      </c>
      <c r="O216" s="175">
        <f t="shared" si="88"/>
        <v>0</v>
      </c>
      <c r="Q216" s="229"/>
      <c r="R216" s="230"/>
    </row>
    <row r="217" spans="1:18" x14ac:dyDescent="0.25">
      <c r="A217" s="6" t="s">
        <v>130</v>
      </c>
      <c r="B217" s="30" t="s">
        <v>58</v>
      </c>
      <c r="C217" s="415"/>
      <c r="D217" s="173">
        <f t="shared" si="83"/>
        <v>2.9</v>
      </c>
      <c r="E217" s="173">
        <f>E219+E220</f>
        <v>2.9</v>
      </c>
      <c r="F217" s="173">
        <f>F219+F220</f>
        <v>2.1999999999999997</v>
      </c>
      <c r="G217" s="173">
        <f>G219+G220</f>
        <v>0</v>
      </c>
      <c r="H217" s="174">
        <f t="shared" si="84"/>
        <v>0</v>
      </c>
      <c r="I217" s="174">
        <f>I219+I220</f>
        <v>0</v>
      </c>
      <c r="J217" s="174">
        <f>J219+J220</f>
        <v>0</v>
      </c>
      <c r="K217" s="174">
        <f>K219+K220</f>
        <v>0</v>
      </c>
      <c r="L217" s="175">
        <f t="shared" si="85"/>
        <v>2.9</v>
      </c>
      <c r="M217" s="175">
        <f t="shared" si="86"/>
        <v>2.9</v>
      </c>
      <c r="N217" s="175">
        <f t="shared" si="87"/>
        <v>2.1999999999999997</v>
      </c>
      <c r="O217" s="175">
        <f t="shared" si="88"/>
        <v>0</v>
      </c>
      <c r="Q217" s="215"/>
      <c r="R217" s="99">
        <f>L367-R216</f>
        <v>0</v>
      </c>
    </row>
    <row r="218" spans="1:18" x14ac:dyDescent="0.25">
      <c r="A218" s="20"/>
      <c r="B218" s="164" t="s">
        <v>196</v>
      </c>
      <c r="C218" s="414"/>
      <c r="D218" s="181"/>
      <c r="E218" s="181"/>
      <c r="F218" s="181"/>
      <c r="G218" s="181"/>
      <c r="H218" s="182"/>
      <c r="I218" s="182"/>
      <c r="J218" s="182"/>
      <c r="K218" s="182"/>
      <c r="L218" s="183"/>
      <c r="M218" s="183"/>
      <c r="N218" s="183"/>
      <c r="O218" s="183"/>
      <c r="Q218" s="215"/>
      <c r="R218" s="99"/>
    </row>
    <row r="219" spans="1:18" x14ac:dyDescent="0.25">
      <c r="A219" s="20"/>
      <c r="B219" s="238" t="s">
        <v>415</v>
      </c>
      <c r="C219" s="241" t="s">
        <v>30</v>
      </c>
      <c r="D219" s="426">
        <f>E219+G219</f>
        <v>0.4</v>
      </c>
      <c r="E219" s="243">
        <v>0.4</v>
      </c>
      <c r="F219" s="173">
        <v>0.3</v>
      </c>
      <c r="G219" s="224"/>
      <c r="H219" s="174">
        <f t="shared" si="84"/>
        <v>0</v>
      </c>
      <c r="I219" s="225"/>
      <c r="J219" s="174"/>
      <c r="K219" s="174"/>
      <c r="L219" s="175">
        <f t="shared" si="85"/>
        <v>0.4</v>
      </c>
      <c r="M219" s="175">
        <f t="shared" si="86"/>
        <v>0.4</v>
      </c>
      <c r="N219" s="175">
        <f t="shared" si="87"/>
        <v>0.3</v>
      </c>
      <c r="O219" s="175">
        <f t="shared" si="88"/>
        <v>0</v>
      </c>
      <c r="Q219" s="215"/>
      <c r="R219" s="99"/>
    </row>
    <row r="220" spans="1:18" s="38" customFormat="1" ht="25.5" x14ac:dyDescent="0.25">
      <c r="A220" s="155"/>
      <c r="B220" s="237" t="s">
        <v>414</v>
      </c>
      <c r="C220" s="242" t="s">
        <v>30</v>
      </c>
      <c r="D220" s="173">
        <f t="shared" si="83"/>
        <v>2.5</v>
      </c>
      <c r="E220" s="243">
        <v>2.5</v>
      </c>
      <c r="F220" s="173">
        <v>1.9</v>
      </c>
      <c r="G220" s="224"/>
      <c r="H220" s="174">
        <f t="shared" si="84"/>
        <v>0</v>
      </c>
      <c r="I220" s="225"/>
      <c r="J220" s="174"/>
      <c r="K220" s="174"/>
      <c r="L220" s="175">
        <f t="shared" si="85"/>
        <v>2.5</v>
      </c>
      <c r="M220" s="175">
        <f t="shared" si="86"/>
        <v>2.5</v>
      </c>
      <c r="N220" s="175">
        <f t="shared" si="87"/>
        <v>1.9</v>
      </c>
      <c r="O220" s="175">
        <f t="shared" si="88"/>
        <v>0</v>
      </c>
      <c r="Q220" s="229"/>
      <c r="R220" s="230"/>
    </row>
    <row r="221" spans="1:18" x14ac:dyDescent="0.25">
      <c r="A221" s="6" t="s">
        <v>131</v>
      </c>
      <c r="B221" s="30" t="s">
        <v>422</v>
      </c>
      <c r="C221" s="415"/>
      <c r="D221" s="173">
        <f t="shared" si="83"/>
        <v>2.2000000000000002</v>
      </c>
      <c r="E221" s="173">
        <f>E223+E224</f>
        <v>2.2000000000000002</v>
      </c>
      <c r="F221" s="173">
        <f>F223+F224</f>
        <v>1.7000000000000002</v>
      </c>
      <c r="G221" s="173">
        <f>G223+G224</f>
        <v>0</v>
      </c>
      <c r="H221" s="174">
        <f t="shared" si="84"/>
        <v>0</v>
      </c>
      <c r="I221" s="174">
        <f>I223+I224</f>
        <v>0</v>
      </c>
      <c r="J221" s="174">
        <f>J223+J224</f>
        <v>0</v>
      </c>
      <c r="K221" s="174">
        <f>K223+K224</f>
        <v>0</v>
      </c>
      <c r="L221" s="175">
        <f t="shared" si="85"/>
        <v>2.2000000000000002</v>
      </c>
      <c r="M221" s="175">
        <f t="shared" si="86"/>
        <v>2.2000000000000002</v>
      </c>
      <c r="N221" s="175">
        <f t="shared" si="87"/>
        <v>1.7000000000000002</v>
      </c>
      <c r="O221" s="175">
        <f t="shared" si="88"/>
        <v>0</v>
      </c>
      <c r="Q221" s="215"/>
      <c r="R221" s="99">
        <f>L370-R220</f>
        <v>0</v>
      </c>
    </row>
    <row r="222" spans="1:18" x14ac:dyDescent="0.25">
      <c r="A222" s="20"/>
      <c r="B222" s="164" t="s">
        <v>196</v>
      </c>
      <c r="C222" s="414"/>
      <c r="D222" s="181"/>
      <c r="E222" s="181"/>
      <c r="F222" s="181"/>
      <c r="G222" s="181"/>
      <c r="H222" s="182"/>
      <c r="I222" s="182"/>
      <c r="J222" s="182"/>
      <c r="K222" s="182"/>
      <c r="L222" s="183"/>
      <c r="M222" s="183"/>
      <c r="N222" s="183"/>
      <c r="O222" s="183"/>
      <c r="Q222" s="215"/>
      <c r="R222" s="99"/>
    </row>
    <row r="223" spans="1:18" x14ac:dyDescent="0.25">
      <c r="A223" s="20"/>
      <c r="B223" s="238" t="s">
        <v>415</v>
      </c>
      <c r="C223" s="241" t="s">
        <v>30</v>
      </c>
      <c r="D223" s="426">
        <f>E223+G223</f>
        <v>0.1</v>
      </c>
      <c r="E223" s="243">
        <v>0.1</v>
      </c>
      <c r="F223" s="173">
        <v>0.1</v>
      </c>
      <c r="G223" s="224"/>
      <c r="H223" s="174">
        <f t="shared" si="84"/>
        <v>0</v>
      </c>
      <c r="I223" s="225"/>
      <c r="J223" s="174"/>
      <c r="K223" s="174"/>
      <c r="L223" s="175">
        <f t="shared" si="85"/>
        <v>0.1</v>
      </c>
      <c r="M223" s="175">
        <f t="shared" si="86"/>
        <v>0.1</v>
      </c>
      <c r="N223" s="175">
        <f t="shared" si="87"/>
        <v>0.1</v>
      </c>
      <c r="O223" s="175">
        <f t="shared" si="88"/>
        <v>0</v>
      </c>
      <c r="Q223" s="215"/>
      <c r="R223" s="99"/>
    </row>
    <row r="224" spans="1:18" s="38" customFormat="1" ht="25.5" x14ac:dyDescent="0.25">
      <c r="A224" s="155"/>
      <c r="B224" s="237" t="s">
        <v>414</v>
      </c>
      <c r="C224" s="242" t="s">
        <v>30</v>
      </c>
      <c r="D224" s="173">
        <f t="shared" si="83"/>
        <v>2.1</v>
      </c>
      <c r="E224" s="243">
        <v>2.1</v>
      </c>
      <c r="F224" s="173">
        <v>1.6</v>
      </c>
      <c r="G224" s="224"/>
      <c r="H224" s="174">
        <f t="shared" si="84"/>
        <v>0</v>
      </c>
      <c r="I224" s="225"/>
      <c r="J224" s="174"/>
      <c r="K224" s="174"/>
      <c r="L224" s="175">
        <f t="shared" si="85"/>
        <v>2.1</v>
      </c>
      <c r="M224" s="175">
        <f t="shared" si="86"/>
        <v>2.1</v>
      </c>
      <c r="N224" s="175">
        <f t="shared" si="87"/>
        <v>1.6</v>
      </c>
      <c r="O224" s="175">
        <f t="shared" si="88"/>
        <v>0</v>
      </c>
      <c r="Q224" s="229"/>
      <c r="R224" s="230"/>
    </row>
    <row r="225" spans="1:18" x14ac:dyDescent="0.25">
      <c r="A225" s="6" t="s">
        <v>132</v>
      </c>
      <c r="B225" s="30" t="s">
        <v>424</v>
      </c>
      <c r="C225" s="415"/>
      <c r="D225" s="173">
        <f t="shared" si="83"/>
        <v>4.5</v>
      </c>
      <c r="E225" s="173">
        <f>E227+E228</f>
        <v>4.5</v>
      </c>
      <c r="F225" s="173">
        <f>F227+F228</f>
        <v>3.4</v>
      </c>
      <c r="G225" s="173">
        <f>G227+G228</f>
        <v>0</v>
      </c>
      <c r="H225" s="174">
        <f t="shared" si="84"/>
        <v>0</v>
      </c>
      <c r="I225" s="174">
        <f>I227+I228</f>
        <v>0</v>
      </c>
      <c r="J225" s="174">
        <f>J227+J228</f>
        <v>0</v>
      </c>
      <c r="K225" s="174">
        <f>K227+K228</f>
        <v>0</v>
      </c>
      <c r="L225" s="175">
        <f t="shared" si="85"/>
        <v>4.5</v>
      </c>
      <c r="M225" s="175">
        <f t="shared" si="86"/>
        <v>4.5</v>
      </c>
      <c r="N225" s="175">
        <f t="shared" si="87"/>
        <v>3.4</v>
      </c>
      <c r="O225" s="175">
        <f t="shared" si="88"/>
        <v>0</v>
      </c>
      <c r="Q225" s="215"/>
      <c r="R225" s="99">
        <f>L373-R224</f>
        <v>0</v>
      </c>
    </row>
    <row r="226" spans="1:18" x14ac:dyDescent="0.25">
      <c r="A226" s="20"/>
      <c r="B226" s="164" t="s">
        <v>196</v>
      </c>
      <c r="C226" s="414"/>
      <c r="D226" s="181"/>
      <c r="E226" s="181"/>
      <c r="F226" s="181"/>
      <c r="G226" s="181"/>
      <c r="H226" s="182"/>
      <c r="I226" s="182"/>
      <c r="J226" s="182"/>
      <c r="K226" s="182"/>
      <c r="L226" s="183"/>
      <c r="M226" s="183"/>
      <c r="N226" s="183"/>
      <c r="O226" s="183"/>
      <c r="Q226" s="215"/>
      <c r="R226" s="99"/>
    </row>
    <row r="227" spans="1:18" x14ac:dyDescent="0.25">
      <c r="A227" s="20"/>
      <c r="B227" s="238" t="s">
        <v>415</v>
      </c>
      <c r="C227" s="241" t="s">
        <v>30</v>
      </c>
      <c r="D227" s="426">
        <f>E227+G227</f>
        <v>1.2</v>
      </c>
      <c r="E227" s="243">
        <v>1.2</v>
      </c>
      <c r="F227" s="173">
        <v>0.9</v>
      </c>
      <c r="G227" s="224"/>
      <c r="H227" s="174">
        <f t="shared" si="84"/>
        <v>0</v>
      </c>
      <c r="I227" s="225"/>
      <c r="J227" s="174"/>
      <c r="K227" s="174"/>
      <c r="L227" s="175">
        <f t="shared" si="85"/>
        <v>1.2</v>
      </c>
      <c r="M227" s="175">
        <f t="shared" si="86"/>
        <v>1.2</v>
      </c>
      <c r="N227" s="175">
        <f t="shared" si="87"/>
        <v>0.9</v>
      </c>
      <c r="O227" s="175">
        <f t="shared" si="88"/>
        <v>0</v>
      </c>
      <c r="Q227" s="215"/>
      <c r="R227" s="99"/>
    </row>
    <row r="228" spans="1:18" s="38" customFormat="1" ht="25.5" x14ac:dyDescent="0.25">
      <c r="A228" s="155"/>
      <c r="B228" s="237" t="s">
        <v>414</v>
      </c>
      <c r="C228" s="242" t="s">
        <v>30</v>
      </c>
      <c r="D228" s="173">
        <f t="shared" si="83"/>
        <v>3.3</v>
      </c>
      <c r="E228" s="243">
        <v>3.3</v>
      </c>
      <c r="F228" s="173">
        <v>2.5</v>
      </c>
      <c r="G228" s="224"/>
      <c r="H228" s="174">
        <f t="shared" si="84"/>
        <v>0</v>
      </c>
      <c r="I228" s="225"/>
      <c r="J228" s="174"/>
      <c r="K228" s="174"/>
      <c r="L228" s="175">
        <f t="shared" si="85"/>
        <v>3.3</v>
      </c>
      <c r="M228" s="175">
        <f t="shared" si="86"/>
        <v>3.3</v>
      </c>
      <c r="N228" s="175">
        <f t="shared" si="87"/>
        <v>2.5</v>
      </c>
      <c r="O228" s="175">
        <f t="shared" si="88"/>
        <v>0</v>
      </c>
      <c r="Q228" s="229"/>
      <c r="R228" s="230"/>
    </row>
    <row r="229" spans="1:18" x14ac:dyDescent="0.25">
      <c r="A229" s="6" t="s">
        <v>133</v>
      </c>
      <c r="B229" s="30" t="s">
        <v>68</v>
      </c>
      <c r="C229" s="415"/>
      <c r="D229" s="173">
        <f t="shared" si="83"/>
        <v>2.4</v>
      </c>
      <c r="E229" s="173">
        <f>E231+E232</f>
        <v>2.4</v>
      </c>
      <c r="F229" s="173">
        <f>F231+F232</f>
        <v>1.8</v>
      </c>
      <c r="G229" s="173">
        <f>G231+G232</f>
        <v>0</v>
      </c>
      <c r="H229" s="174">
        <f t="shared" si="84"/>
        <v>0</v>
      </c>
      <c r="I229" s="174">
        <f>I231+I232</f>
        <v>0</v>
      </c>
      <c r="J229" s="174">
        <f>J231+J232</f>
        <v>0</v>
      </c>
      <c r="K229" s="174">
        <f>K231+K232</f>
        <v>0</v>
      </c>
      <c r="L229" s="175">
        <f t="shared" si="85"/>
        <v>2.4</v>
      </c>
      <c r="M229" s="175">
        <f t="shared" si="86"/>
        <v>2.4</v>
      </c>
      <c r="N229" s="175">
        <f t="shared" si="87"/>
        <v>1.8</v>
      </c>
      <c r="O229" s="175">
        <f t="shared" si="88"/>
        <v>0</v>
      </c>
      <c r="Q229" s="215"/>
      <c r="R229" s="99">
        <f>L376-R228</f>
        <v>0</v>
      </c>
    </row>
    <row r="230" spans="1:18" x14ac:dyDescent="0.25">
      <c r="A230" s="20"/>
      <c r="B230" s="164" t="s">
        <v>196</v>
      </c>
      <c r="C230" s="414"/>
      <c r="D230" s="181"/>
      <c r="E230" s="181"/>
      <c r="F230" s="181"/>
      <c r="G230" s="181"/>
      <c r="H230" s="182"/>
      <c r="I230" s="182"/>
      <c r="J230" s="182"/>
      <c r="K230" s="182"/>
      <c r="L230" s="183"/>
      <c r="M230" s="183"/>
      <c r="N230" s="183"/>
      <c r="O230" s="183"/>
      <c r="Q230" s="215"/>
      <c r="R230" s="99"/>
    </row>
    <row r="231" spans="1:18" x14ac:dyDescent="0.25">
      <c r="A231" s="20"/>
      <c r="B231" s="238" t="s">
        <v>415</v>
      </c>
      <c r="C231" s="241" t="s">
        <v>30</v>
      </c>
      <c r="D231" s="426">
        <f>E231+G231</f>
        <v>0.3</v>
      </c>
      <c r="E231" s="243">
        <v>0.3</v>
      </c>
      <c r="F231" s="173">
        <v>0.2</v>
      </c>
      <c r="G231" s="224"/>
      <c r="H231" s="174">
        <f t="shared" si="84"/>
        <v>0</v>
      </c>
      <c r="I231" s="225"/>
      <c r="J231" s="174"/>
      <c r="K231" s="174"/>
      <c r="L231" s="175">
        <f t="shared" si="85"/>
        <v>0.3</v>
      </c>
      <c r="M231" s="175">
        <f t="shared" si="86"/>
        <v>0.3</v>
      </c>
      <c r="N231" s="175">
        <f t="shared" si="87"/>
        <v>0.2</v>
      </c>
      <c r="O231" s="175">
        <f t="shared" si="88"/>
        <v>0</v>
      </c>
      <c r="Q231" s="215"/>
      <c r="R231" s="99"/>
    </row>
    <row r="232" spans="1:18" s="38" customFormat="1" ht="25.5" x14ac:dyDescent="0.25">
      <c r="A232" s="155"/>
      <c r="B232" s="237" t="s">
        <v>414</v>
      </c>
      <c r="C232" s="242" t="s">
        <v>30</v>
      </c>
      <c r="D232" s="173">
        <f t="shared" si="83"/>
        <v>2.1</v>
      </c>
      <c r="E232" s="243">
        <v>2.1</v>
      </c>
      <c r="F232" s="173">
        <v>1.6</v>
      </c>
      <c r="G232" s="224"/>
      <c r="H232" s="174">
        <f t="shared" si="84"/>
        <v>0</v>
      </c>
      <c r="I232" s="225"/>
      <c r="J232" s="174"/>
      <c r="K232" s="174"/>
      <c r="L232" s="175">
        <f t="shared" si="85"/>
        <v>2.1</v>
      </c>
      <c r="M232" s="175">
        <f t="shared" si="86"/>
        <v>2.1</v>
      </c>
      <c r="N232" s="175">
        <f t="shared" si="87"/>
        <v>1.6</v>
      </c>
      <c r="O232" s="175">
        <f t="shared" si="88"/>
        <v>0</v>
      </c>
      <c r="Q232" s="229"/>
      <c r="R232" s="230"/>
    </row>
    <row r="233" spans="1:18" x14ac:dyDescent="0.25">
      <c r="A233" s="6" t="s">
        <v>164</v>
      </c>
      <c r="B233" s="30" t="s">
        <v>155</v>
      </c>
      <c r="C233" s="415"/>
      <c r="D233" s="173">
        <f t="shared" si="83"/>
        <v>1.7</v>
      </c>
      <c r="E233" s="173">
        <f>E235+E236</f>
        <v>1.7</v>
      </c>
      <c r="F233" s="173">
        <f>F235+F236</f>
        <v>1.3</v>
      </c>
      <c r="G233" s="173">
        <f>G235+G236</f>
        <v>0</v>
      </c>
      <c r="H233" s="174">
        <f t="shared" si="84"/>
        <v>0</v>
      </c>
      <c r="I233" s="174">
        <f>I235+I236</f>
        <v>0</v>
      </c>
      <c r="J233" s="174">
        <f>J235+J236</f>
        <v>0</v>
      </c>
      <c r="K233" s="174">
        <f>K235+K236</f>
        <v>0</v>
      </c>
      <c r="L233" s="175">
        <f t="shared" si="85"/>
        <v>1.7</v>
      </c>
      <c r="M233" s="175">
        <f t="shared" si="86"/>
        <v>1.7</v>
      </c>
      <c r="N233" s="175">
        <f t="shared" si="87"/>
        <v>1.3</v>
      </c>
      <c r="O233" s="175">
        <f t="shared" si="88"/>
        <v>0</v>
      </c>
      <c r="Q233" s="215"/>
      <c r="R233" s="99">
        <f>L379-R232</f>
        <v>0</v>
      </c>
    </row>
    <row r="234" spans="1:18" x14ac:dyDescent="0.25">
      <c r="A234" s="20"/>
      <c r="B234" s="164" t="s">
        <v>196</v>
      </c>
      <c r="C234" s="414"/>
      <c r="D234" s="181"/>
      <c r="E234" s="181"/>
      <c r="F234" s="181"/>
      <c r="G234" s="181"/>
      <c r="H234" s="182"/>
      <c r="I234" s="182"/>
      <c r="J234" s="182"/>
      <c r="K234" s="182"/>
      <c r="L234" s="183"/>
      <c r="M234" s="183"/>
      <c r="N234" s="183"/>
      <c r="O234" s="183"/>
      <c r="Q234" s="215"/>
      <c r="R234" s="99"/>
    </row>
    <row r="235" spans="1:18" x14ac:dyDescent="0.25">
      <c r="A235" s="20"/>
      <c r="B235" s="238" t="s">
        <v>415</v>
      </c>
      <c r="C235" s="241" t="s">
        <v>30</v>
      </c>
      <c r="D235" s="426">
        <f>E235+G235</f>
        <v>0.3</v>
      </c>
      <c r="E235" s="243">
        <v>0.3</v>
      </c>
      <c r="F235" s="173">
        <v>0.2</v>
      </c>
      <c r="G235" s="224"/>
      <c r="H235" s="174">
        <f t="shared" si="84"/>
        <v>0</v>
      </c>
      <c r="I235" s="225"/>
      <c r="J235" s="174"/>
      <c r="K235" s="174"/>
      <c r="L235" s="175">
        <f t="shared" si="85"/>
        <v>0.3</v>
      </c>
      <c r="M235" s="175">
        <f t="shared" si="86"/>
        <v>0.3</v>
      </c>
      <c r="N235" s="175">
        <f t="shared" si="87"/>
        <v>0.2</v>
      </c>
      <c r="O235" s="175">
        <f t="shared" si="88"/>
        <v>0</v>
      </c>
      <c r="Q235" s="215"/>
      <c r="R235" s="99"/>
    </row>
    <row r="236" spans="1:18" s="38" customFormat="1" ht="25.5" x14ac:dyDescent="0.25">
      <c r="A236" s="155"/>
      <c r="B236" s="237" t="s">
        <v>414</v>
      </c>
      <c r="C236" s="242" t="s">
        <v>30</v>
      </c>
      <c r="D236" s="173">
        <f t="shared" si="83"/>
        <v>1.4</v>
      </c>
      <c r="E236" s="243">
        <v>1.4</v>
      </c>
      <c r="F236" s="173">
        <v>1.1000000000000001</v>
      </c>
      <c r="G236" s="224"/>
      <c r="H236" s="174">
        <f t="shared" si="84"/>
        <v>0</v>
      </c>
      <c r="I236" s="225"/>
      <c r="J236" s="174"/>
      <c r="K236" s="174"/>
      <c r="L236" s="175">
        <f t="shared" si="85"/>
        <v>1.4</v>
      </c>
      <c r="M236" s="175">
        <f t="shared" si="86"/>
        <v>1.4</v>
      </c>
      <c r="N236" s="175">
        <f t="shared" si="87"/>
        <v>1.1000000000000001</v>
      </c>
      <c r="O236" s="175">
        <f t="shared" si="88"/>
        <v>0</v>
      </c>
      <c r="Q236" s="229"/>
      <c r="R236" s="230"/>
    </row>
    <row r="237" spans="1:18" x14ac:dyDescent="0.25">
      <c r="A237" s="6" t="s">
        <v>134</v>
      </c>
      <c r="B237" s="30" t="s">
        <v>28</v>
      </c>
      <c r="C237" s="415"/>
      <c r="D237" s="173">
        <f t="shared" si="83"/>
        <v>23.7</v>
      </c>
      <c r="E237" s="173">
        <f>E239+E240</f>
        <v>23.7</v>
      </c>
      <c r="F237" s="173">
        <f>F239+F240</f>
        <v>18.100000000000001</v>
      </c>
      <c r="G237" s="173">
        <f>G239+G240</f>
        <v>0</v>
      </c>
      <c r="H237" s="174">
        <f t="shared" si="84"/>
        <v>0</v>
      </c>
      <c r="I237" s="174">
        <f>I239+I240</f>
        <v>0</v>
      </c>
      <c r="J237" s="174">
        <f>J239+J240</f>
        <v>0</v>
      </c>
      <c r="K237" s="174">
        <f>K239+K240</f>
        <v>0</v>
      </c>
      <c r="L237" s="175">
        <f t="shared" si="85"/>
        <v>23.7</v>
      </c>
      <c r="M237" s="175">
        <f t="shared" si="86"/>
        <v>23.7</v>
      </c>
      <c r="N237" s="175">
        <f t="shared" si="87"/>
        <v>18.100000000000001</v>
      </c>
      <c r="O237" s="175">
        <f t="shared" si="88"/>
        <v>0</v>
      </c>
      <c r="Q237" s="215"/>
      <c r="R237" s="99">
        <f>L382-R236</f>
        <v>0</v>
      </c>
    </row>
    <row r="238" spans="1:18" x14ac:dyDescent="0.25">
      <c r="A238" s="20"/>
      <c r="B238" s="164" t="s">
        <v>196</v>
      </c>
      <c r="C238" s="414"/>
      <c r="D238" s="181"/>
      <c r="E238" s="181"/>
      <c r="F238" s="181"/>
      <c r="G238" s="181"/>
      <c r="H238" s="182"/>
      <c r="I238" s="182"/>
      <c r="J238" s="182"/>
      <c r="K238" s="182"/>
      <c r="L238" s="183"/>
      <c r="M238" s="183"/>
      <c r="N238" s="183"/>
      <c r="O238" s="183"/>
      <c r="Q238" s="215"/>
      <c r="R238" s="99"/>
    </row>
    <row r="239" spans="1:18" x14ac:dyDescent="0.25">
      <c r="A239" s="20"/>
      <c r="B239" s="238" t="s">
        <v>415</v>
      </c>
      <c r="C239" s="241" t="s">
        <v>30</v>
      </c>
      <c r="D239" s="426">
        <f>E239+G239</f>
        <v>1.3</v>
      </c>
      <c r="E239" s="243">
        <v>1.3</v>
      </c>
      <c r="F239" s="173">
        <v>1</v>
      </c>
      <c r="G239" s="224"/>
      <c r="H239" s="174">
        <f t="shared" si="84"/>
        <v>0</v>
      </c>
      <c r="I239" s="225"/>
      <c r="J239" s="174"/>
      <c r="K239" s="174"/>
      <c r="L239" s="175">
        <f t="shared" si="85"/>
        <v>1.3</v>
      </c>
      <c r="M239" s="175">
        <f t="shared" si="86"/>
        <v>1.3</v>
      </c>
      <c r="N239" s="175">
        <f t="shared" si="87"/>
        <v>1</v>
      </c>
      <c r="O239" s="175">
        <f t="shared" si="88"/>
        <v>0</v>
      </c>
      <c r="Q239" s="215"/>
      <c r="R239" s="99"/>
    </row>
    <row r="240" spans="1:18" s="38" customFormat="1" ht="25.5" x14ac:dyDescent="0.25">
      <c r="A240" s="155"/>
      <c r="B240" s="237" t="s">
        <v>414</v>
      </c>
      <c r="C240" s="242" t="s">
        <v>30</v>
      </c>
      <c r="D240" s="173">
        <f t="shared" si="83"/>
        <v>22.4</v>
      </c>
      <c r="E240" s="243">
        <v>22.4</v>
      </c>
      <c r="F240" s="173">
        <v>17.100000000000001</v>
      </c>
      <c r="G240" s="224"/>
      <c r="H240" s="174">
        <f t="shared" si="84"/>
        <v>0</v>
      </c>
      <c r="I240" s="225"/>
      <c r="J240" s="174"/>
      <c r="K240" s="174"/>
      <c r="L240" s="175">
        <f t="shared" si="85"/>
        <v>22.4</v>
      </c>
      <c r="M240" s="175">
        <f t="shared" si="86"/>
        <v>22.4</v>
      </c>
      <c r="N240" s="175">
        <f t="shared" si="87"/>
        <v>17.100000000000001</v>
      </c>
      <c r="O240" s="175">
        <f t="shared" si="88"/>
        <v>0</v>
      </c>
      <c r="Q240" s="229"/>
      <c r="R240" s="230"/>
    </row>
    <row r="241" spans="1:18" x14ac:dyDescent="0.25">
      <c r="A241" s="6" t="s">
        <v>135</v>
      </c>
      <c r="B241" s="30" t="s">
        <v>29</v>
      </c>
      <c r="C241" s="415"/>
      <c r="D241" s="173">
        <f t="shared" si="83"/>
        <v>5.3</v>
      </c>
      <c r="E241" s="173">
        <f>E243+E244</f>
        <v>5.3</v>
      </c>
      <c r="F241" s="173">
        <f>F243+F244</f>
        <v>4</v>
      </c>
      <c r="G241" s="173">
        <f>G243+G244</f>
        <v>0</v>
      </c>
      <c r="H241" s="174">
        <f t="shared" si="84"/>
        <v>0</v>
      </c>
      <c r="I241" s="174">
        <f>I243+I244</f>
        <v>0</v>
      </c>
      <c r="J241" s="174">
        <f>J243+J244</f>
        <v>0</v>
      </c>
      <c r="K241" s="174">
        <f>K243+K244</f>
        <v>0</v>
      </c>
      <c r="L241" s="175">
        <f t="shared" si="85"/>
        <v>5.3</v>
      </c>
      <c r="M241" s="175">
        <f t="shared" si="86"/>
        <v>5.3</v>
      </c>
      <c r="N241" s="175">
        <f t="shared" si="87"/>
        <v>4</v>
      </c>
      <c r="O241" s="175">
        <f t="shared" si="88"/>
        <v>0</v>
      </c>
      <c r="Q241" s="215"/>
      <c r="R241" s="99">
        <f>L385-R240</f>
        <v>0</v>
      </c>
    </row>
    <row r="242" spans="1:18" x14ac:dyDescent="0.25">
      <c r="A242" s="20"/>
      <c r="B242" s="164" t="s">
        <v>196</v>
      </c>
      <c r="C242" s="414"/>
      <c r="D242" s="181"/>
      <c r="E242" s="181"/>
      <c r="F242" s="181"/>
      <c r="G242" s="181"/>
      <c r="H242" s="182"/>
      <c r="I242" s="182"/>
      <c r="J242" s="182"/>
      <c r="K242" s="182"/>
      <c r="L242" s="183"/>
      <c r="M242" s="183"/>
      <c r="N242" s="183"/>
      <c r="O242" s="183"/>
      <c r="Q242" s="215"/>
      <c r="R242" s="99"/>
    </row>
    <row r="243" spans="1:18" x14ac:dyDescent="0.25">
      <c r="A243" s="20"/>
      <c r="B243" s="238" t="s">
        <v>415</v>
      </c>
      <c r="C243" s="241" t="s">
        <v>30</v>
      </c>
      <c r="D243" s="426">
        <f>E243+G243</f>
        <v>0.8</v>
      </c>
      <c r="E243" s="243">
        <v>0.8</v>
      </c>
      <c r="F243" s="173">
        <v>0.6</v>
      </c>
      <c r="G243" s="224"/>
      <c r="H243" s="174">
        <f t="shared" si="84"/>
        <v>0</v>
      </c>
      <c r="I243" s="225"/>
      <c r="J243" s="174"/>
      <c r="K243" s="174"/>
      <c r="L243" s="175">
        <f t="shared" si="85"/>
        <v>0.8</v>
      </c>
      <c r="M243" s="175">
        <f t="shared" si="86"/>
        <v>0.8</v>
      </c>
      <c r="N243" s="175">
        <f t="shared" si="87"/>
        <v>0.6</v>
      </c>
      <c r="O243" s="175">
        <f t="shared" si="88"/>
        <v>0</v>
      </c>
      <c r="Q243" s="215"/>
      <c r="R243" s="99"/>
    </row>
    <row r="244" spans="1:18" s="38" customFormat="1" ht="25.5" x14ac:dyDescent="0.25">
      <c r="A244" s="155"/>
      <c r="B244" s="237" t="s">
        <v>414</v>
      </c>
      <c r="C244" s="242" t="s">
        <v>30</v>
      </c>
      <c r="D244" s="173">
        <f t="shared" si="83"/>
        <v>4.5</v>
      </c>
      <c r="E244" s="243">
        <v>4.5</v>
      </c>
      <c r="F244" s="173">
        <v>3.4</v>
      </c>
      <c r="G244" s="224"/>
      <c r="H244" s="69">
        <f t="shared" si="84"/>
        <v>0</v>
      </c>
      <c r="I244" s="69"/>
      <c r="J244" s="69"/>
      <c r="K244" s="69"/>
      <c r="L244" s="70">
        <f t="shared" si="85"/>
        <v>4.5</v>
      </c>
      <c r="M244" s="70">
        <f t="shared" si="86"/>
        <v>4.5</v>
      </c>
      <c r="N244" s="70">
        <f t="shared" si="87"/>
        <v>3.4</v>
      </c>
      <c r="O244" s="70">
        <f t="shared" si="88"/>
        <v>0</v>
      </c>
      <c r="Q244" s="229"/>
      <c r="R244" s="230"/>
    </row>
    <row r="245" spans="1:18" x14ac:dyDescent="0.25">
      <c r="A245" s="6" t="s">
        <v>136</v>
      </c>
      <c r="B245" s="30" t="s">
        <v>65</v>
      </c>
      <c r="C245" s="556" t="s">
        <v>30</v>
      </c>
      <c r="D245" s="173">
        <f t="shared" si="83"/>
        <v>2.4</v>
      </c>
      <c r="E245" s="243">
        <v>2.4</v>
      </c>
      <c r="F245" s="173">
        <v>1.8</v>
      </c>
      <c r="G245" s="224"/>
      <c r="H245" s="174">
        <f t="shared" si="84"/>
        <v>0</v>
      </c>
      <c r="I245" s="225"/>
      <c r="J245" s="174"/>
      <c r="K245" s="174"/>
      <c r="L245" s="175">
        <f t="shared" si="85"/>
        <v>2.4</v>
      </c>
      <c r="M245" s="175">
        <f t="shared" si="86"/>
        <v>2.4</v>
      </c>
      <c r="N245" s="175">
        <f t="shared" si="87"/>
        <v>1.8</v>
      </c>
      <c r="O245" s="175">
        <f t="shared" si="88"/>
        <v>0</v>
      </c>
      <c r="Q245" s="215"/>
      <c r="R245" s="99">
        <f>L388-R244</f>
        <v>0</v>
      </c>
    </row>
    <row r="246" spans="1:18" x14ac:dyDescent="0.25">
      <c r="A246" s="20"/>
      <c r="B246" s="238" t="s">
        <v>415</v>
      </c>
      <c r="C246" s="557"/>
      <c r="D246" s="176" t="s">
        <v>174</v>
      </c>
      <c r="E246" s="244"/>
      <c r="F246" s="176"/>
      <c r="G246" s="227"/>
      <c r="H246" s="177">
        <f t="shared" si="84"/>
        <v>0</v>
      </c>
      <c r="I246" s="228"/>
      <c r="J246" s="177"/>
      <c r="K246" s="177"/>
      <c r="L246" s="178"/>
      <c r="M246" s="178"/>
      <c r="N246" s="178"/>
      <c r="O246" s="178"/>
      <c r="Q246" s="215"/>
      <c r="R246" s="99"/>
    </row>
    <row r="247" spans="1:18" x14ac:dyDescent="0.25">
      <c r="A247" s="21" t="s">
        <v>137</v>
      </c>
      <c r="B247" s="22" t="s">
        <v>180</v>
      </c>
      <c r="C247" s="245"/>
      <c r="D247" s="24">
        <f>D189+D193+D197+D201+D205+D209+D213+D217+D221+D225+D229+D233+D237+D241+D245</f>
        <v>512.19999999999993</v>
      </c>
      <c r="E247" s="24">
        <f t="shared" ref="E247:O247" si="96">E189+E193+E197+E201+E205+E209+E213+E217+E221+E225+E229+E233+E237+E241+E245</f>
        <v>67.2</v>
      </c>
      <c r="F247" s="24">
        <f t="shared" si="96"/>
        <v>51.3</v>
      </c>
      <c r="G247" s="24">
        <f t="shared" si="96"/>
        <v>445</v>
      </c>
      <c r="H247" s="240">
        <f t="shared" si="96"/>
        <v>0</v>
      </c>
      <c r="I247" s="240">
        <f t="shared" si="96"/>
        <v>0</v>
      </c>
      <c r="J247" s="240">
        <f t="shared" si="96"/>
        <v>0</v>
      </c>
      <c r="K247" s="240">
        <f t="shared" si="96"/>
        <v>0</v>
      </c>
      <c r="L247" s="88">
        <f t="shared" si="96"/>
        <v>512.19999999999993</v>
      </c>
      <c r="M247" s="88">
        <f t="shared" si="96"/>
        <v>67.2</v>
      </c>
      <c r="N247" s="88">
        <f t="shared" si="96"/>
        <v>51.3</v>
      </c>
      <c r="O247" s="88">
        <f t="shared" si="96"/>
        <v>445</v>
      </c>
    </row>
    <row r="248" spans="1:18" ht="15.95" customHeight="1" x14ac:dyDescent="0.25">
      <c r="A248" s="20" t="s">
        <v>138</v>
      </c>
      <c r="B248" s="567" t="s">
        <v>69</v>
      </c>
      <c r="C248" s="567"/>
      <c r="D248" s="567"/>
      <c r="E248" s="567"/>
      <c r="F248" s="567"/>
      <c r="G248" s="567"/>
      <c r="H248" s="567"/>
      <c r="I248" s="567"/>
      <c r="J248" s="567"/>
      <c r="K248" s="567"/>
      <c r="L248" s="567"/>
      <c r="M248" s="567"/>
      <c r="N248" s="567"/>
      <c r="O248" s="567"/>
    </row>
    <row r="249" spans="1:18" ht="19.5" customHeight="1" x14ac:dyDescent="0.25">
      <c r="A249" s="159" t="s">
        <v>139</v>
      </c>
      <c r="B249" s="36" t="s">
        <v>20</v>
      </c>
      <c r="C249" s="434" t="s">
        <v>24</v>
      </c>
      <c r="D249" s="173">
        <f>E249+G249</f>
        <v>3.6</v>
      </c>
      <c r="E249" s="246">
        <v>3.6</v>
      </c>
      <c r="F249" s="173">
        <f>F250+F251</f>
        <v>0</v>
      </c>
      <c r="G249" s="246">
        <f>G250+G251</f>
        <v>0</v>
      </c>
      <c r="H249" s="174">
        <f>I249+K249</f>
        <v>1.9</v>
      </c>
      <c r="I249" s="247">
        <v>1.9</v>
      </c>
      <c r="J249" s="174">
        <f>J250+J251</f>
        <v>0</v>
      </c>
      <c r="K249" s="247">
        <f>K250+K251</f>
        <v>0</v>
      </c>
      <c r="L249" s="175">
        <f>M249+O249</f>
        <v>5.5</v>
      </c>
      <c r="M249" s="248">
        <f t="shared" ref="M249:O252" si="97">E249+I249</f>
        <v>5.5</v>
      </c>
      <c r="N249" s="175">
        <f t="shared" si="97"/>
        <v>0</v>
      </c>
      <c r="O249" s="232">
        <f t="shared" si="97"/>
        <v>0</v>
      </c>
    </row>
    <row r="250" spans="1:18" ht="26.25" hidden="1" x14ac:dyDescent="0.25">
      <c r="A250" s="163"/>
      <c r="B250" s="410" t="s">
        <v>338</v>
      </c>
      <c r="C250" s="435" t="s">
        <v>24</v>
      </c>
      <c r="D250" s="181">
        <f>E250+G250</f>
        <v>0</v>
      </c>
      <c r="E250" s="308"/>
      <c r="F250" s="181"/>
      <c r="G250" s="308"/>
      <c r="H250" s="182">
        <f>I250+K250</f>
        <v>0</v>
      </c>
      <c r="I250" s="309"/>
      <c r="J250" s="182"/>
      <c r="K250" s="309"/>
      <c r="L250" s="183">
        <f>M250+O250</f>
        <v>0</v>
      </c>
      <c r="M250" s="310">
        <f t="shared" si="97"/>
        <v>0</v>
      </c>
      <c r="N250" s="183">
        <f t="shared" si="97"/>
        <v>0</v>
      </c>
      <c r="O250" s="312">
        <f t="shared" si="97"/>
        <v>0</v>
      </c>
    </row>
    <row r="251" spans="1:18" ht="39.75" customHeight="1" x14ac:dyDescent="0.25">
      <c r="A251" s="171"/>
      <c r="B251" s="305" t="s">
        <v>425</v>
      </c>
      <c r="C251" s="436"/>
      <c r="D251" s="176">
        <f>E251+G251</f>
        <v>0</v>
      </c>
      <c r="E251" s="428"/>
      <c r="F251" s="176"/>
      <c r="G251" s="428"/>
      <c r="H251" s="177">
        <f>I251+K251</f>
        <v>0</v>
      </c>
      <c r="I251" s="353"/>
      <c r="J251" s="177"/>
      <c r="K251" s="353"/>
      <c r="L251" s="178">
        <f>M251+O251</f>
        <v>0</v>
      </c>
      <c r="M251" s="354">
        <f t="shared" si="97"/>
        <v>0</v>
      </c>
      <c r="N251" s="178">
        <f t="shared" si="97"/>
        <v>0</v>
      </c>
      <c r="O251" s="233">
        <f t="shared" si="97"/>
        <v>0</v>
      </c>
    </row>
    <row r="252" spans="1:18" s="38" customFormat="1" x14ac:dyDescent="0.25">
      <c r="A252" s="6" t="s">
        <v>140</v>
      </c>
      <c r="B252" s="27" t="s">
        <v>52</v>
      </c>
      <c r="C252" s="543" t="s">
        <v>24</v>
      </c>
      <c r="D252" s="426">
        <f>E252+G252</f>
        <v>2.6</v>
      </c>
      <c r="E252" s="308">
        <v>2.6</v>
      </c>
      <c r="F252" s="181">
        <v>2</v>
      </c>
      <c r="G252" s="308">
        <f>G253</f>
        <v>0</v>
      </c>
      <c r="H252" s="182">
        <f>I252+K252</f>
        <v>0</v>
      </c>
      <c r="I252" s="309"/>
      <c r="J252" s="182"/>
      <c r="K252" s="309"/>
      <c r="L252" s="183">
        <f>M252+O252</f>
        <v>2.6</v>
      </c>
      <c r="M252" s="310">
        <f t="shared" si="97"/>
        <v>2.6</v>
      </c>
      <c r="N252" s="183">
        <f t="shared" si="97"/>
        <v>2</v>
      </c>
      <c r="O252" s="312">
        <f t="shared" si="97"/>
        <v>0</v>
      </c>
      <c r="Q252" s="2"/>
      <c r="R252" s="2"/>
    </row>
    <row r="253" spans="1:18" s="38" customFormat="1" x14ac:dyDescent="0.25">
      <c r="A253" s="155"/>
      <c r="B253" s="238" t="s">
        <v>415</v>
      </c>
      <c r="C253" s="543"/>
      <c r="D253" s="181"/>
      <c r="E253" s="181"/>
      <c r="F253" s="181"/>
      <c r="G253" s="308"/>
      <c r="H253" s="182"/>
      <c r="I253" s="309"/>
      <c r="J253" s="182"/>
      <c r="K253" s="309"/>
      <c r="L253" s="183"/>
      <c r="M253" s="310"/>
      <c r="N253" s="183"/>
      <c r="O253" s="312"/>
      <c r="Q253" s="2"/>
      <c r="R253" s="2"/>
    </row>
    <row r="254" spans="1:18" s="38" customFormat="1" x14ac:dyDescent="0.25">
      <c r="A254" s="6" t="s">
        <v>165</v>
      </c>
      <c r="B254" s="30" t="s">
        <v>53</v>
      </c>
      <c r="C254" s="545" t="s">
        <v>24</v>
      </c>
      <c r="D254" s="426">
        <f>E254+G254</f>
        <v>0.1</v>
      </c>
      <c r="E254" s="246">
        <v>0.1</v>
      </c>
      <c r="F254" s="173">
        <v>0.1</v>
      </c>
      <c r="G254" s="246">
        <f>G255</f>
        <v>0</v>
      </c>
      <c r="H254" s="174">
        <f>I254+K254</f>
        <v>0</v>
      </c>
      <c r="I254" s="247"/>
      <c r="J254" s="174"/>
      <c r="K254" s="247"/>
      <c r="L254" s="175">
        <f>M254+O254</f>
        <v>0.1</v>
      </c>
      <c r="M254" s="248">
        <f t="shared" ref="M254" si="98">E254+I254</f>
        <v>0.1</v>
      </c>
      <c r="N254" s="175">
        <f t="shared" ref="N254" si="99">F254+J254</f>
        <v>0.1</v>
      </c>
      <c r="O254" s="232">
        <f t="shared" ref="O254" si="100">G254+K254</f>
        <v>0</v>
      </c>
      <c r="Q254" s="2"/>
      <c r="R254" s="2"/>
    </row>
    <row r="255" spans="1:18" s="38" customFormat="1" x14ac:dyDescent="0.25">
      <c r="A255" s="155"/>
      <c r="B255" s="238" t="s">
        <v>415</v>
      </c>
      <c r="C255" s="544"/>
      <c r="D255" s="176"/>
      <c r="E255" s="176"/>
      <c r="F255" s="176"/>
      <c r="G255" s="428"/>
      <c r="H255" s="177"/>
      <c r="I255" s="353"/>
      <c r="J255" s="177"/>
      <c r="K255" s="353"/>
      <c r="L255" s="178"/>
      <c r="M255" s="354"/>
      <c r="N255" s="178"/>
      <c r="O255" s="233"/>
      <c r="Q255" s="2"/>
      <c r="R255" s="2"/>
    </row>
    <row r="256" spans="1:18" s="38" customFormat="1" x14ac:dyDescent="0.25">
      <c r="A256" s="159" t="s">
        <v>141</v>
      </c>
      <c r="B256" s="36" t="s">
        <v>70</v>
      </c>
      <c r="C256" s="415"/>
      <c r="D256" s="173">
        <f>E256+G256</f>
        <v>148.9</v>
      </c>
      <c r="E256" s="173">
        <f>E258+E260+E259</f>
        <v>148.9</v>
      </c>
      <c r="F256" s="173">
        <f>F258+F260+F259</f>
        <v>108.8</v>
      </c>
      <c r="G256" s="173">
        <f>G258+G260+G259</f>
        <v>0</v>
      </c>
      <c r="H256" s="174">
        <f>I256+K256</f>
        <v>0</v>
      </c>
      <c r="I256" s="174">
        <f>I258+I260+I259</f>
        <v>0</v>
      </c>
      <c r="J256" s="174">
        <f>J258+J260+J259</f>
        <v>2.9</v>
      </c>
      <c r="K256" s="174">
        <f>K258+K260+K259</f>
        <v>0</v>
      </c>
      <c r="L256" s="175">
        <f>M256+O256</f>
        <v>148.9</v>
      </c>
      <c r="M256" s="175">
        <f t="shared" ref="M256:O260" si="101">E256+I256</f>
        <v>148.9</v>
      </c>
      <c r="N256" s="175">
        <f t="shared" si="101"/>
        <v>111.7</v>
      </c>
      <c r="O256" s="175">
        <f t="shared" si="101"/>
        <v>0</v>
      </c>
      <c r="Q256" s="2"/>
      <c r="R256" s="2"/>
    </row>
    <row r="257" spans="1:18" s="38" customFormat="1" x14ac:dyDescent="0.25">
      <c r="A257" s="163"/>
      <c r="B257" s="164" t="s">
        <v>196</v>
      </c>
      <c r="C257" s="417"/>
      <c r="D257" s="181"/>
      <c r="E257" s="181"/>
      <c r="F257" s="181"/>
      <c r="G257" s="181"/>
      <c r="H257" s="182"/>
      <c r="I257" s="182"/>
      <c r="J257" s="182"/>
      <c r="K257" s="182"/>
      <c r="L257" s="183"/>
      <c r="M257" s="183"/>
      <c r="N257" s="183"/>
      <c r="O257" s="183"/>
      <c r="Q257" s="2"/>
      <c r="R257" s="2"/>
    </row>
    <row r="258" spans="1:18" s="38" customFormat="1" x14ac:dyDescent="0.25">
      <c r="A258" s="163"/>
      <c r="B258" s="304" t="s">
        <v>415</v>
      </c>
      <c r="C258" s="216" t="s">
        <v>24</v>
      </c>
      <c r="D258" s="426">
        <f>E258+G258</f>
        <v>2.6</v>
      </c>
      <c r="E258" s="68">
        <v>2.6</v>
      </c>
      <c r="F258" s="68">
        <v>2</v>
      </c>
      <c r="G258" s="68"/>
      <c r="H258" s="69">
        <f>I258+K258</f>
        <v>0</v>
      </c>
      <c r="I258" s="69"/>
      <c r="J258" s="69"/>
      <c r="K258" s="69"/>
      <c r="L258" s="70">
        <f>M258+O258</f>
        <v>2.6</v>
      </c>
      <c r="M258" s="70">
        <f t="shared" si="101"/>
        <v>2.6</v>
      </c>
      <c r="N258" s="70">
        <f t="shared" si="101"/>
        <v>2</v>
      </c>
      <c r="O258" s="70">
        <f t="shared" si="101"/>
        <v>0</v>
      </c>
      <c r="Q258" s="2"/>
      <c r="R258" s="2"/>
    </row>
    <row r="259" spans="1:18" s="38" customFormat="1" ht="25.5" x14ac:dyDescent="0.25">
      <c r="A259" s="163"/>
      <c r="B259" s="311" t="s">
        <v>414</v>
      </c>
      <c r="C259" s="216" t="s">
        <v>24</v>
      </c>
      <c r="D259" s="68">
        <f>E259+G259</f>
        <v>0.3</v>
      </c>
      <c r="E259" s="68">
        <v>0.3</v>
      </c>
      <c r="F259" s="68">
        <v>0.2</v>
      </c>
      <c r="G259" s="68"/>
      <c r="H259" s="69">
        <f>I259+K259</f>
        <v>0</v>
      </c>
      <c r="I259" s="69"/>
      <c r="J259" s="69"/>
      <c r="K259" s="69"/>
      <c r="L259" s="70">
        <f>M259+O259</f>
        <v>0.3</v>
      </c>
      <c r="M259" s="70">
        <f t="shared" si="101"/>
        <v>0.3</v>
      </c>
      <c r="N259" s="70">
        <f t="shared" si="101"/>
        <v>0.2</v>
      </c>
      <c r="O259" s="70">
        <f t="shared" si="101"/>
        <v>0</v>
      </c>
      <c r="Q259" s="2"/>
      <c r="R259" s="2"/>
    </row>
    <row r="260" spans="1:18" s="38" customFormat="1" ht="26.25" x14ac:dyDescent="0.25">
      <c r="A260" s="171"/>
      <c r="B260" s="305" t="s">
        <v>376</v>
      </c>
      <c r="C260" s="216" t="s">
        <v>24</v>
      </c>
      <c r="D260" s="68">
        <f>E260+G260</f>
        <v>146</v>
      </c>
      <c r="E260" s="68">
        <v>146</v>
      </c>
      <c r="F260" s="68">
        <v>106.6</v>
      </c>
      <c r="G260" s="68"/>
      <c r="H260" s="69">
        <f>I260+K260</f>
        <v>0</v>
      </c>
      <c r="I260" s="69"/>
      <c r="J260" s="69">
        <v>2.9</v>
      </c>
      <c r="K260" s="69"/>
      <c r="L260" s="70">
        <f>M260+O260</f>
        <v>146</v>
      </c>
      <c r="M260" s="70">
        <f t="shared" si="101"/>
        <v>146</v>
      </c>
      <c r="N260" s="70">
        <f t="shared" si="101"/>
        <v>109.5</v>
      </c>
      <c r="O260" s="70">
        <f t="shared" si="101"/>
        <v>0</v>
      </c>
      <c r="Q260" s="2"/>
      <c r="R260" s="2"/>
    </row>
    <row r="261" spans="1:18" ht="18" customHeight="1" x14ac:dyDescent="0.25">
      <c r="A261" s="55" t="s">
        <v>184</v>
      </c>
      <c r="B261" s="85" t="s">
        <v>181</v>
      </c>
      <c r="C261" s="245"/>
      <c r="D261" s="87">
        <f>D256+D249+D252+D254</f>
        <v>155.19999999999999</v>
      </c>
      <c r="E261" s="87">
        <f t="shared" ref="E261:O261" si="102">E256+E249+E252+E254</f>
        <v>155.19999999999999</v>
      </c>
      <c r="F261" s="87">
        <f t="shared" si="102"/>
        <v>110.89999999999999</v>
      </c>
      <c r="G261" s="87">
        <f t="shared" si="102"/>
        <v>0</v>
      </c>
      <c r="H261" s="240">
        <f t="shared" si="102"/>
        <v>1.9</v>
      </c>
      <c r="I261" s="240">
        <f t="shared" si="102"/>
        <v>1.9</v>
      </c>
      <c r="J261" s="240">
        <f t="shared" si="102"/>
        <v>2.9</v>
      </c>
      <c r="K261" s="240">
        <f t="shared" si="102"/>
        <v>0</v>
      </c>
      <c r="L261" s="447">
        <f t="shared" si="102"/>
        <v>157.1</v>
      </c>
      <c r="M261" s="447">
        <f t="shared" si="102"/>
        <v>157.1</v>
      </c>
      <c r="N261" s="447">
        <f t="shared" si="102"/>
        <v>113.8</v>
      </c>
      <c r="O261" s="447">
        <f t="shared" si="102"/>
        <v>0</v>
      </c>
    </row>
    <row r="262" spans="1:18" x14ac:dyDescent="0.25">
      <c r="A262" s="287" t="s">
        <v>185</v>
      </c>
      <c r="B262" s="108" t="s">
        <v>173</v>
      </c>
      <c r="C262" s="441"/>
      <c r="D262" s="385">
        <f>D264+D265+D266+D267+D269+D268+D270+D271+D272</f>
        <v>5186.9000000000005</v>
      </c>
      <c r="E262" s="48">
        <f t="shared" ref="E262:O262" si="103">E264+E265+E266+E267+E269+E268+E270+E271+E272</f>
        <v>1638.3999999999999</v>
      </c>
      <c r="F262" s="48">
        <f t="shared" si="103"/>
        <v>492.59999999999997</v>
      </c>
      <c r="G262" s="48">
        <f t="shared" si="103"/>
        <v>3548.5</v>
      </c>
      <c r="H262" s="49">
        <f t="shared" si="103"/>
        <v>54.9</v>
      </c>
      <c r="I262" s="49">
        <f>I264+I265+I266+I267+I269+I268+I270+I271+I272</f>
        <v>1.9</v>
      </c>
      <c r="J262" s="49">
        <f t="shared" si="103"/>
        <v>1.4000000000000001</v>
      </c>
      <c r="K262" s="49">
        <f t="shared" si="103"/>
        <v>53</v>
      </c>
      <c r="L262" s="448">
        <f t="shared" si="103"/>
        <v>5241.8</v>
      </c>
      <c r="M262" s="448">
        <f>M264+M265+M266+M267+M269+M268+M270+M271+M272</f>
        <v>1640.3</v>
      </c>
      <c r="N262" s="448">
        <f t="shared" si="103"/>
        <v>493.99999999999994</v>
      </c>
      <c r="O262" s="448">
        <f t="shared" si="103"/>
        <v>3601.5</v>
      </c>
    </row>
    <row r="263" spans="1:18" x14ac:dyDescent="0.25">
      <c r="A263" s="440"/>
      <c r="B263" s="249" t="s">
        <v>206</v>
      </c>
      <c r="C263" s="442"/>
      <c r="D263" s="411"/>
      <c r="E263" s="250"/>
      <c r="F263" s="250"/>
      <c r="G263" s="250"/>
      <c r="H263" s="251"/>
      <c r="I263" s="251"/>
      <c r="J263" s="251"/>
      <c r="K263" s="251"/>
      <c r="L263" s="449"/>
      <c r="M263" s="449"/>
      <c r="N263" s="449"/>
      <c r="O263" s="449"/>
      <c r="P263" s="7"/>
      <c r="Q263" s="453"/>
      <c r="R263" s="453"/>
    </row>
    <row r="264" spans="1:18" ht="25.5" x14ac:dyDescent="0.25">
      <c r="A264" s="440"/>
      <c r="B264" s="443" t="s">
        <v>338</v>
      </c>
      <c r="C264" s="442"/>
      <c r="D264" s="439">
        <f>D30+D85+D93+D189</f>
        <v>1890</v>
      </c>
      <c r="E264" s="439">
        <f t="shared" ref="E264:R264" si="104">E30+E85+E93+E189</f>
        <v>0</v>
      </c>
      <c r="F264" s="439">
        <f t="shared" si="104"/>
        <v>0</v>
      </c>
      <c r="G264" s="439">
        <f t="shared" si="104"/>
        <v>1890</v>
      </c>
      <c r="H264" s="445">
        <f t="shared" si="104"/>
        <v>53</v>
      </c>
      <c r="I264" s="445">
        <f t="shared" si="104"/>
        <v>0</v>
      </c>
      <c r="J264" s="445">
        <f t="shared" si="104"/>
        <v>0</v>
      </c>
      <c r="K264" s="445">
        <f t="shared" si="104"/>
        <v>53</v>
      </c>
      <c r="L264" s="450">
        <f t="shared" si="104"/>
        <v>1943</v>
      </c>
      <c r="M264" s="450">
        <f t="shared" si="104"/>
        <v>0</v>
      </c>
      <c r="N264" s="450">
        <f t="shared" si="104"/>
        <v>0</v>
      </c>
      <c r="O264" s="456">
        <f t="shared" si="104"/>
        <v>1943</v>
      </c>
      <c r="P264" s="454">
        <f t="shared" si="104"/>
        <v>0</v>
      </c>
      <c r="Q264" s="454" t="e">
        <f t="shared" si="104"/>
        <v>#VALUE!</v>
      </c>
      <c r="R264" s="454">
        <f t="shared" si="104"/>
        <v>3715.2999999999997</v>
      </c>
    </row>
    <row r="265" spans="1:18" ht="38.25" customHeight="1" x14ac:dyDescent="0.25">
      <c r="A265" s="440"/>
      <c r="B265" s="443" t="s">
        <v>337</v>
      </c>
      <c r="C265" s="442"/>
      <c r="D265" s="412">
        <f>D80+D81</f>
        <v>2467.1</v>
      </c>
      <c r="E265" s="252">
        <f t="shared" ref="E265:O265" si="105">E80+E81</f>
        <v>808.6</v>
      </c>
      <c r="F265" s="252">
        <f t="shared" si="105"/>
        <v>0</v>
      </c>
      <c r="G265" s="252">
        <f t="shared" si="105"/>
        <v>1658.5</v>
      </c>
      <c r="H265" s="253">
        <f t="shared" si="105"/>
        <v>0</v>
      </c>
      <c r="I265" s="253">
        <f t="shared" si="105"/>
        <v>0</v>
      </c>
      <c r="J265" s="253">
        <f t="shared" si="105"/>
        <v>0</v>
      </c>
      <c r="K265" s="253">
        <f t="shared" si="105"/>
        <v>0</v>
      </c>
      <c r="L265" s="451">
        <f t="shared" si="105"/>
        <v>2467.1</v>
      </c>
      <c r="M265" s="451">
        <f t="shared" si="105"/>
        <v>808.6</v>
      </c>
      <c r="N265" s="451">
        <f t="shared" si="105"/>
        <v>0</v>
      </c>
      <c r="O265" s="451">
        <f t="shared" si="105"/>
        <v>1658.5</v>
      </c>
      <c r="P265" s="263"/>
      <c r="Q265" s="263"/>
      <c r="R265" s="263"/>
    </row>
    <row r="266" spans="1:18" ht="16.5" customHeight="1" x14ac:dyDescent="0.25">
      <c r="A266" s="440"/>
      <c r="B266" s="109" t="s">
        <v>429</v>
      </c>
      <c r="C266" s="442"/>
      <c r="D266" s="412">
        <f>D82</f>
        <v>118.3</v>
      </c>
      <c r="E266" s="252">
        <f t="shared" ref="E266:O266" si="106">E82</f>
        <v>118.3</v>
      </c>
      <c r="F266" s="252">
        <f t="shared" si="106"/>
        <v>0</v>
      </c>
      <c r="G266" s="252">
        <f t="shared" si="106"/>
        <v>0</v>
      </c>
      <c r="H266" s="253">
        <f t="shared" si="106"/>
        <v>0</v>
      </c>
      <c r="I266" s="253">
        <f t="shared" si="106"/>
        <v>0</v>
      </c>
      <c r="J266" s="253">
        <f t="shared" si="106"/>
        <v>0</v>
      </c>
      <c r="K266" s="253">
        <f t="shared" si="106"/>
        <v>0</v>
      </c>
      <c r="L266" s="451">
        <f t="shared" si="106"/>
        <v>118.3</v>
      </c>
      <c r="M266" s="451">
        <f t="shared" si="106"/>
        <v>118.3</v>
      </c>
      <c r="N266" s="451">
        <f t="shared" si="106"/>
        <v>0</v>
      </c>
      <c r="O266" s="451">
        <f t="shared" si="106"/>
        <v>0</v>
      </c>
      <c r="P266" s="263"/>
      <c r="Q266" s="263"/>
      <c r="R266" s="263"/>
    </row>
    <row r="267" spans="1:18" ht="51.75" x14ac:dyDescent="0.25">
      <c r="A267" s="440"/>
      <c r="B267" s="109" t="s">
        <v>375</v>
      </c>
      <c r="C267" s="442"/>
      <c r="D267" s="412">
        <f>D178+D182</f>
        <v>334.7</v>
      </c>
      <c r="E267" s="412">
        <f t="shared" ref="E267:R267" si="107">E178+E182</f>
        <v>334.7</v>
      </c>
      <c r="F267" s="412">
        <f t="shared" si="107"/>
        <v>212.6</v>
      </c>
      <c r="G267" s="412">
        <f t="shared" si="107"/>
        <v>0</v>
      </c>
      <c r="H267" s="446">
        <f t="shared" si="107"/>
        <v>0</v>
      </c>
      <c r="I267" s="446">
        <f t="shared" si="107"/>
        <v>0</v>
      </c>
      <c r="J267" s="446">
        <f t="shared" si="107"/>
        <v>-1.4999999999999998</v>
      </c>
      <c r="K267" s="446">
        <f t="shared" si="107"/>
        <v>0</v>
      </c>
      <c r="L267" s="452">
        <f t="shared" si="107"/>
        <v>334.7</v>
      </c>
      <c r="M267" s="452">
        <f t="shared" si="107"/>
        <v>334.7</v>
      </c>
      <c r="N267" s="452">
        <f t="shared" si="107"/>
        <v>211.1</v>
      </c>
      <c r="O267" s="451">
        <f t="shared" si="107"/>
        <v>0</v>
      </c>
      <c r="P267" s="455">
        <f t="shared" si="107"/>
        <v>0</v>
      </c>
      <c r="Q267" s="455">
        <f t="shared" si="107"/>
        <v>0</v>
      </c>
      <c r="R267" s="455">
        <f t="shared" si="107"/>
        <v>0</v>
      </c>
    </row>
    <row r="268" spans="1:18" ht="26.25" customHeight="1" x14ac:dyDescent="0.25">
      <c r="A268" s="440"/>
      <c r="B268" s="109" t="s">
        <v>374</v>
      </c>
      <c r="C268" s="442"/>
      <c r="D268" s="412">
        <f>D96+D102+D105+D111+D117+D120+D123+D128+D181</f>
        <v>14.799999999999999</v>
      </c>
      <c r="E268" s="252">
        <f t="shared" ref="E268:O268" si="108">E96+E102+E105+E111+E117+E120+E123+E128+E181</f>
        <v>14.799999999999999</v>
      </c>
      <c r="F268" s="252">
        <f t="shared" si="108"/>
        <v>11.3</v>
      </c>
      <c r="G268" s="252">
        <f t="shared" si="108"/>
        <v>0</v>
      </c>
      <c r="H268" s="253">
        <f t="shared" si="108"/>
        <v>0</v>
      </c>
      <c r="I268" s="253">
        <f t="shared" si="108"/>
        <v>0</v>
      </c>
      <c r="J268" s="253">
        <f t="shared" si="108"/>
        <v>0</v>
      </c>
      <c r="K268" s="253">
        <f t="shared" si="108"/>
        <v>0</v>
      </c>
      <c r="L268" s="451">
        <f t="shared" si="108"/>
        <v>14.799999999999999</v>
      </c>
      <c r="M268" s="451">
        <f t="shared" si="108"/>
        <v>14.799999999999999</v>
      </c>
      <c r="N268" s="451">
        <f t="shared" si="108"/>
        <v>11.3</v>
      </c>
      <c r="O268" s="451">
        <f t="shared" si="108"/>
        <v>0</v>
      </c>
      <c r="P268" s="263"/>
      <c r="Q268" s="263"/>
      <c r="R268" s="263"/>
    </row>
    <row r="269" spans="1:18" ht="26.25" x14ac:dyDescent="0.25">
      <c r="A269" s="440"/>
      <c r="B269" s="109" t="s">
        <v>376</v>
      </c>
      <c r="C269" s="442"/>
      <c r="D269" s="412">
        <f>D260</f>
        <v>146</v>
      </c>
      <c r="E269" s="412">
        <f t="shared" ref="E269:R269" si="109">E260</f>
        <v>146</v>
      </c>
      <c r="F269" s="412">
        <f t="shared" si="109"/>
        <v>106.6</v>
      </c>
      <c r="G269" s="412">
        <f t="shared" si="109"/>
        <v>0</v>
      </c>
      <c r="H269" s="446">
        <f t="shared" si="109"/>
        <v>0</v>
      </c>
      <c r="I269" s="446">
        <f t="shared" si="109"/>
        <v>0</v>
      </c>
      <c r="J269" s="446">
        <f t="shared" si="109"/>
        <v>2.9</v>
      </c>
      <c r="K269" s="446">
        <f t="shared" si="109"/>
        <v>0</v>
      </c>
      <c r="L269" s="452">
        <f t="shared" si="109"/>
        <v>146</v>
      </c>
      <c r="M269" s="452">
        <f t="shared" si="109"/>
        <v>146</v>
      </c>
      <c r="N269" s="452">
        <f t="shared" si="109"/>
        <v>109.5</v>
      </c>
      <c r="O269" s="451">
        <f t="shared" si="109"/>
        <v>0</v>
      </c>
      <c r="P269" s="455">
        <f t="shared" si="109"/>
        <v>0</v>
      </c>
      <c r="Q269" s="455">
        <f t="shared" si="109"/>
        <v>0</v>
      </c>
      <c r="R269" s="455">
        <f t="shared" si="109"/>
        <v>0</v>
      </c>
    </row>
    <row r="270" spans="1:18" x14ac:dyDescent="0.25">
      <c r="A270" s="440"/>
      <c r="B270" s="109" t="s">
        <v>415</v>
      </c>
      <c r="C270" s="442"/>
      <c r="D270" s="412">
        <f>D31+D32+D36+D40+D44+D48+D52+D56+D60+D64+D68+D72+D92+D94+D97+D101+D103+D106+D110+D112+D116+D118+D121+D124+D126+D129+D131+D133+D135+D137+D141+D143+D145+D147+D149+D151+D153+D155+D157+D159+D161+D163+D167+D171+D173+D177+D199+D203+D211+D215+D219+D223+D227+D231+D235+D239+D243+D245+D252+D254+D258</f>
        <v>154.50000000000003</v>
      </c>
      <c r="E270" s="412">
        <f>E31+E32+E36+E40+E44+E48+E52+E56+E60+E64+E68+E72+E92+E94+E97+E101+E103+E106+E110+E112+E116+E118+E121+E124+E126+E129+E131+E133+E135+E137+E141+E143+E145+E147+E149+E151+E153+E155+E157+E159+E161+E163+E167+E171+E173+E177+E199+E203+E211+E215+E219+E223+E227+E231+E235+E239+E243+E245+E252+E254+E258</f>
        <v>154.50000000000003</v>
      </c>
      <c r="F270" s="412">
        <f t="shared" ref="F270:O270" si="110">F31+F32+F36+F40+F44+F48+F52+F56+F60+F64+F68+F72+F92+F94+F97+F101+F103+F106+F110+F112+F116+F118+F121+F124+F126+F129+F131+F133+F135+F137+F141+F143+F145+F147+F149+F151+F153+F155+F157+F159+F161+F163+F167+F171+F173+F177+F199+F203+F211+F215+F219+F223+F227+F231+F235+F239+F243+F245+F252+F254+F258</f>
        <v>117.89999999999995</v>
      </c>
      <c r="G270" s="412">
        <f t="shared" si="110"/>
        <v>0</v>
      </c>
      <c r="H270" s="446">
        <f t="shared" si="110"/>
        <v>0</v>
      </c>
      <c r="I270" s="446">
        <f t="shared" si="110"/>
        <v>0</v>
      </c>
      <c r="J270" s="446">
        <f t="shared" si="110"/>
        <v>0</v>
      </c>
      <c r="K270" s="446">
        <f t="shared" si="110"/>
        <v>0</v>
      </c>
      <c r="L270" s="452">
        <f t="shared" si="110"/>
        <v>154.50000000000003</v>
      </c>
      <c r="M270" s="452">
        <f t="shared" si="110"/>
        <v>154.50000000000003</v>
      </c>
      <c r="N270" s="452">
        <f t="shared" si="110"/>
        <v>117.89999999999995</v>
      </c>
      <c r="O270" s="452">
        <f t="shared" si="110"/>
        <v>0</v>
      </c>
      <c r="P270" s="455">
        <f t="shared" ref="P270:R270" si="111">P31+P32+P36+P40+P44+P48+P52+P56+P60+P64+P68+P72+P92+P94+P97+P101+P103+P106+P108+P112+P114+P118+P121+P124+P126+P129+P131+P133+P135+P137+P141+P143+P145+P147+P149+P151+P153+P155+P157+P159+P161+P163+P167+P171+P173+P177+P199+P203+P211+P215+P219+P223+P227+P231+P235+P239+P243+P245+P252+P258</f>
        <v>0</v>
      </c>
      <c r="Q270" s="455" t="e">
        <f t="shared" si="111"/>
        <v>#VALUE!</v>
      </c>
      <c r="R270" s="455">
        <f t="shared" si="111"/>
        <v>157.1</v>
      </c>
    </row>
    <row r="271" spans="1:18" ht="26.25" x14ac:dyDescent="0.25">
      <c r="A271" s="440"/>
      <c r="B271" s="109" t="s">
        <v>414</v>
      </c>
      <c r="C271" s="442"/>
      <c r="D271" s="412">
        <f>D168+D172+D193+D200+D204+D205+D212+D216+D220+D224+D228+D232+D236+D240+D244+D259</f>
        <v>57.9</v>
      </c>
      <c r="E271" s="412">
        <f t="shared" ref="E271:O271" si="112">E168+E172+E193+E200+E204+E205+E212+E216+E220+E224+E228+E232+E236+E240+E244+E259</f>
        <v>57.9</v>
      </c>
      <c r="F271" s="412">
        <f t="shared" si="112"/>
        <v>44.20000000000001</v>
      </c>
      <c r="G271" s="412">
        <f t="shared" si="112"/>
        <v>0</v>
      </c>
      <c r="H271" s="446">
        <f t="shared" si="112"/>
        <v>0</v>
      </c>
      <c r="I271" s="446">
        <f t="shared" si="112"/>
        <v>0</v>
      </c>
      <c r="J271" s="446">
        <f t="shared" si="112"/>
        <v>0</v>
      </c>
      <c r="K271" s="446">
        <f t="shared" si="112"/>
        <v>0</v>
      </c>
      <c r="L271" s="452">
        <f t="shared" si="112"/>
        <v>57.9</v>
      </c>
      <c r="M271" s="452">
        <f t="shared" si="112"/>
        <v>57.9</v>
      </c>
      <c r="N271" s="452">
        <f t="shared" si="112"/>
        <v>44.20000000000001</v>
      </c>
      <c r="O271" s="451">
        <f t="shared" si="112"/>
        <v>0</v>
      </c>
      <c r="P271" s="455">
        <f t="shared" ref="P271:R271" si="113">P196+P200+P204+P208+P212+P216+P220+P224+P228+P232+P236+P240+P244</f>
        <v>0</v>
      </c>
      <c r="Q271" s="455">
        <f t="shared" si="113"/>
        <v>0</v>
      </c>
      <c r="R271" s="455">
        <f t="shared" si="113"/>
        <v>0</v>
      </c>
    </row>
    <row r="272" spans="1:18" ht="39" customHeight="1" x14ac:dyDescent="0.25">
      <c r="A272" s="358"/>
      <c r="B272" s="254" t="s">
        <v>425</v>
      </c>
      <c r="C272" s="444"/>
      <c r="D272" s="412">
        <f>D249</f>
        <v>3.6</v>
      </c>
      <c r="E272" s="252">
        <f t="shared" ref="E272:O272" si="114">E249</f>
        <v>3.6</v>
      </c>
      <c r="F272" s="252">
        <f t="shared" si="114"/>
        <v>0</v>
      </c>
      <c r="G272" s="252">
        <f t="shared" si="114"/>
        <v>0</v>
      </c>
      <c r="H272" s="253">
        <f t="shared" si="114"/>
        <v>1.9</v>
      </c>
      <c r="I272" s="253">
        <f t="shared" si="114"/>
        <v>1.9</v>
      </c>
      <c r="J272" s="253">
        <f t="shared" si="114"/>
        <v>0</v>
      </c>
      <c r="K272" s="253">
        <f t="shared" si="114"/>
        <v>0</v>
      </c>
      <c r="L272" s="451">
        <f t="shared" si="114"/>
        <v>5.5</v>
      </c>
      <c r="M272" s="451">
        <f t="shared" si="114"/>
        <v>5.5</v>
      </c>
      <c r="N272" s="451">
        <f t="shared" si="114"/>
        <v>0</v>
      </c>
      <c r="O272" s="451">
        <f t="shared" si="114"/>
        <v>0</v>
      </c>
      <c r="P272" s="263"/>
      <c r="Q272" s="263"/>
      <c r="R272" s="263"/>
    </row>
    <row r="273" spans="1:15" x14ac:dyDescent="0.25">
      <c r="A273" s="110"/>
      <c r="B273" s="127"/>
      <c r="C273" s="255"/>
      <c r="D273" s="127"/>
      <c r="E273" s="127"/>
      <c r="F273" s="256"/>
      <c r="G273" s="256"/>
      <c r="H273" s="256"/>
      <c r="I273" s="256"/>
      <c r="J273" s="256"/>
      <c r="K273" s="127"/>
      <c r="L273" s="256"/>
      <c r="M273" s="256"/>
      <c r="N273" s="256"/>
      <c r="O273" s="18"/>
    </row>
    <row r="274" spans="1:15" x14ac:dyDescent="0.25">
      <c r="A274" s="110"/>
      <c r="B274" s="7"/>
      <c r="C274" s="257"/>
      <c r="D274" s="7"/>
      <c r="E274" s="7"/>
      <c r="F274" s="114"/>
      <c r="G274" s="7"/>
      <c r="H274" s="7"/>
      <c r="I274" s="7"/>
      <c r="J274" s="7"/>
      <c r="L274" s="7"/>
      <c r="M274" s="7"/>
      <c r="N274" s="7"/>
      <c r="O274" s="7"/>
    </row>
    <row r="275" spans="1:15" x14ac:dyDescent="0.25">
      <c r="A275" s="7"/>
      <c r="B275" s="7"/>
      <c r="C275" s="258"/>
      <c r="D275" s="7"/>
      <c r="E275" s="7"/>
      <c r="F275" s="7"/>
      <c r="G275" s="7"/>
      <c r="H275" s="7"/>
      <c r="I275" s="7"/>
      <c r="J275" s="7"/>
      <c r="L275" s="7"/>
      <c r="M275" s="7"/>
      <c r="N275" s="7"/>
    </row>
    <row r="276" spans="1:15" x14ac:dyDescent="0.25">
      <c r="A276" s="7"/>
      <c r="B276" s="7"/>
      <c r="C276" s="258"/>
      <c r="D276" s="7"/>
      <c r="E276" s="7"/>
      <c r="F276" s="7"/>
      <c r="G276" s="7"/>
      <c r="H276" s="7"/>
      <c r="I276" s="7"/>
      <c r="J276" s="7"/>
      <c r="L276" s="7"/>
      <c r="M276" s="7"/>
      <c r="N276" s="7"/>
    </row>
    <row r="277" spans="1:15" x14ac:dyDescent="0.25">
      <c r="A277" s="7"/>
      <c r="B277" s="7"/>
      <c r="C277" s="258"/>
      <c r="D277" s="7"/>
      <c r="E277" s="7"/>
      <c r="F277" s="7"/>
      <c r="G277" s="7"/>
      <c r="H277" s="7"/>
      <c r="I277" s="7"/>
      <c r="J277" s="7"/>
      <c r="L277" s="7"/>
      <c r="M277" s="7"/>
      <c r="N277" s="7"/>
    </row>
    <row r="278" spans="1:15" x14ac:dyDescent="0.25">
      <c r="A278" s="7"/>
      <c r="B278" s="7"/>
      <c r="C278" s="258"/>
      <c r="D278" s="7"/>
      <c r="E278" s="7"/>
      <c r="F278" s="7"/>
      <c r="G278" s="7"/>
      <c r="H278" s="7"/>
      <c r="I278" s="7"/>
      <c r="J278" s="7"/>
      <c r="L278" s="7"/>
      <c r="M278" s="7"/>
      <c r="N278" s="7"/>
    </row>
    <row r="279" spans="1:15" x14ac:dyDescent="0.25">
      <c r="A279" s="7"/>
      <c r="B279" s="7"/>
      <c r="C279" s="258"/>
      <c r="D279" s="7"/>
      <c r="E279" s="7"/>
      <c r="F279" s="7"/>
      <c r="G279" s="7"/>
      <c r="H279" s="7"/>
      <c r="I279" s="7"/>
      <c r="J279" s="7"/>
      <c r="L279" s="7"/>
      <c r="M279" s="7"/>
      <c r="N279" s="7"/>
    </row>
    <row r="280" spans="1:15" x14ac:dyDescent="0.25">
      <c r="A280" s="7"/>
      <c r="B280" s="7"/>
      <c r="C280" s="258"/>
      <c r="D280" s="7"/>
      <c r="E280" s="7"/>
      <c r="F280" s="7"/>
      <c r="G280" s="7" t="s">
        <v>174</v>
      </c>
      <c r="H280" s="7"/>
      <c r="I280" s="7"/>
      <c r="J280" s="7"/>
      <c r="L280" s="7"/>
      <c r="M280" s="7"/>
      <c r="N280" s="7"/>
    </row>
    <row r="281" spans="1:15" x14ac:dyDescent="0.25">
      <c r="A281" s="7"/>
      <c r="B281" s="7"/>
      <c r="C281" s="258"/>
      <c r="D281" s="7"/>
      <c r="E281" s="7"/>
      <c r="F281" s="7"/>
      <c r="G281" s="7"/>
      <c r="H281" s="7"/>
      <c r="I281" s="7"/>
      <c r="J281" s="7"/>
      <c r="L281" s="7"/>
      <c r="M281" s="7"/>
      <c r="N281" s="7"/>
    </row>
    <row r="282" spans="1:15" x14ac:dyDescent="0.25">
      <c r="A282" s="7"/>
      <c r="B282" s="7"/>
      <c r="C282" s="258"/>
      <c r="D282" s="7"/>
      <c r="E282" s="7"/>
      <c r="F282" s="7"/>
      <c r="G282" s="7"/>
      <c r="H282" s="7"/>
      <c r="I282" s="7"/>
      <c r="J282" s="7"/>
      <c r="L282" s="7"/>
      <c r="M282" s="7"/>
      <c r="N282" s="7"/>
    </row>
    <row r="283" spans="1:15" x14ac:dyDescent="0.25">
      <c r="A283" s="7"/>
      <c r="B283" s="7"/>
      <c r="C283" s="258"/>
      <c r="D283" s="7"/>
      <c r="E283" s="7"/>
      <c r="F283" s="7"/>
      <c r="G283" s="7"/>
      <c r="H283" s="7"/>
      <c r="I283" s="7"/>
      <c r="J283" s="7"/>
      <c r="L283" s="7"/>
      <c r="M283" s="7"/>
      <c r="N283" s="7"/>
    </row>
    <row r="284" spans="1:15" x14ac:dyDescent="0.25">
      <c r="A284" s="7"/>
      <c r="B284" s="7"/>
      <c r="C284" s="258"/>
      <c r="D284" s="7"/>
      <c r="E284" s="7"/>
      <c r="F284" s="7"/>
      <c r="G284" s="7"/>
      <c r="H284" s="7"/>
      <c r="I284" s="7"/>
      <c r="J284" s="7"/>
      <c r="L284" s="7"/>
      <c r="M284" s="7"/>
      <c r="N284" s="7"/>
    </row>
    <row r="285" spans="1:15" x14ac:dyDescent="0.25">
      <c r="A285" s="7"/>
      <c r="B285" s="7"/>
      <c r="C285" s="258"/>
      <c r="D285" s="7"/>
      <c r="E285" s="7"/>
      <c r="F285" s="7"/>
      <c r="G285" s="7"/>
      <c r="H285" s="7"/>
      <c r="I285" s="7"/>
      <c r="J285" s="7"/>
      <c r="L285" s="7"/>
      <c r="M285" s="7"/>
      <c r="N285" s="7"/>
    </row>
    <row r="286" spans="1:15" x14ac:dyDescent="0.25">
      <c r="A286" s="7"/>
      <c r="B286" s="7"/>
      <c r="C286" s="258"/>
      <c r="D286" s="7"/>
      <c r="E286" s="7"/>
      <c r="F286" s="7"/>
      <c r="G286" s="7"/>
      <c r="H286" s="7"/>
      <c r="I286" s="7"/>
      <c r="J286" s="7"/>
      <c r="L286" s="7"/>
      <c r="M286" s="7"/>
      <c r="N286" s="7"/>
    </row>
    <row r="287" spans="1:15" x14ac:dyDescent="0.25">
      <c r="A287" s="7"/>
      <c r="B287" s="7"/>
      <c r="C287" s="258"/>
      <c r="D287" s="7"/>
      <c r="E287" s="7"/>
      <c r="F287" s="7"/>
      <c r="G287" s="7"/>
      <c r="H287" s="7"/>
      <c r="I287" s="7"/>
      <c r="J287" s="7"/>
      <c r="L287" s="7"/>
      <c r="M287" s="7"/>
      <c r="N287" s="7"/>
    </row>
    <row r="288" spans="1:15" x14ac:dyDescent="0.25">
      <c r="A288" s="7"/>
      <c r="B288" s="7"/>
      <c r="C288" s="258"/>
      <c r="D288" s="7"/>
      <c r="E288" s="7"/>
      <c r="F288" s="7"/>
      <c r="G288" s="7"/>
      <c r="H288" s="7"/>
      <c r="I288" s="7"/>
      <c r="J288" s="7"/>
      <c r="L288" s="7"/>
      <c r="M288" s="7"/>
      <c r="N288" s="7"/>
    </row>
    <row r="289" spans="1:14" x14ac:dyDescent="0.25">
      <c r="A289" s="7"/>
      <c r="B289" s="7"/>
      <c r="C289" s="258"/>
      <c r="D289" s="7"/>
      <c r="E289" s="7"/>
      <c r="F289" s="7"/>
      <c r="G289" s="7"/>
      <c r="H289" s="7"/>
      <c r="I289" s="7"/>
      <c r="J289" s="7"/>
      <c r="L289" s="7"/>
      <c r="M289" s="7"/>
      <c r="N289" s="7"/>
    </row>
    <row r="290" spans="1:14" x14ac:dyDescent="0.25">
      <c r="A290" s="7"/>
      <c r="B290" s="7"/>
      <c r="C290" s="258"/>
      <c r="D290" s="7"/>
      <c r="E290" s="7"/>
      <c r="F290" s="7"/>
      <c r="G290" s="7"/>
      <c r="H290" s="7"/>
      <c r="I290" s="7"/>
      <c r="J290" s="7"/>
      <c r="L290" s="7"/>
      <c r="M290" s="7"/>
      <c r="N290" s="7"/>
    </row>
    <row r="291" spans="1:14" x14ac:dyDescent="0.25">
      <c r="A291" s="7"/>
      <c r="B291" s="7"/>
      <c r="C291" s="258"/>
      <c r="D291" s="7"/>
      <c r="E291" s="7"/>
      <c r="F291" s="7"/>
      <c r="G291" s="7"/>
      <c r="H291" s="7"/>
      <c r="I291" s="7"/>
      <c r="J291" s="7"/>
      <c r="L291" s="7"/>
      <c r="M291" s="7"/>
      <c r="N291" s="7"/>
    </row>
    <row r="292" spans="1:14" x14ac:dyDescent="0.25">
      <c r="A292" s="7"/>
      <c r="B292" s="7"/>
      <c r="C292" s="258"/>
      <c r="D292" s="7"/>
      <c r="E292" s="7"/>
      <c r="F292" s="7"/>
      <c r="G292" s="7"/>
      <c r="H292" s="7"/>
      <c r="I292" s="7"/>
      <c r="J292" s="7"/>
      <c r="L292" s="7"/>
      <c r="M292" s="7"/>
      <c r="N292" s="7"/>
    </row>
    <row r="293" spans="1:14" x14ac:dyDescent="0.25">
      <c r="A293" s="7"/>
      <c r="B293" s="7"/>
      <c r="C293" s="258"/>
      <c r="D293" s="7"/>
      <c r="E293" s="7"/>
      <c r="F293" s="7"/>
      <c r="G293" s="7"/>
      <c r="H293" s="7"/>
      <c r="I293" s="7"/>
      <c r="J293" s="7"/>
      <c r="L293" s="7"/>
      <c r="M293" s="7"/>
      <c r="N293" s="7"/>
    </row>
    <row r="294" spans="1:14" x14ac:dyDescent="0.25">
      <c r="A294" s="7"/>
      <c r="B294" s="7"/>
      <c r="C294" s="258"/>
      <c r="D294" s="7"/>
      <c r="E294" s="7"/>
      <c r="F294" s="7"/>
      <c r="G294" s="7"/>
      <c r="H294" s="7"/>
      <c r="I294" s="7"/>
      <c r="J294" s="7"/>
      <c r="L294" s="7"/>
      <c r="M294" s="7"/>
      <c r="N294" s="7"/>
    </row>
    <row r="295" spans="1:14" x14ac:dyDescent="0.25">
      <c r="A295" s="7"/>
      <c r="B295" s="7"/>
      <c r="C295" s="258"/>
      <c r="D295" s="7"/>
      <c r="E295" s="7"/>
      <c r="F295" s="7"/>
      <c r="G295" s="7"/>
      <c r="H295" s="7"/>
      <c r="I295" s="7"/>
      <c r="J295" s="7"/>
      <c r="L295" s="7"/>
      <c r="M295" s="7"/>
      <c r="N295" s="7"/>
    </row>
    <row r="296" spans="1:14" x14ac:dyDescent="0.25">
      <c r="A296" s="7"/>
      <c r="B296" s="7"/>
      <c r="C296" s="258"/>
      <c r="D296" s="7"/>
      <c r="E296" s="7"/>
      <c r="F296" s="7"/>
      <c r="G296" s="7"/>
      <c r="H296" s="7"/>
      <c r="I296" s="7"/>
      <c r="J296" s="7"/>
      <c r="L296" s="7"/>
      <c r="M296" s="7"/>
      <c r="N296" s="7"/>
    </row>
    <row r="297" spans="1:14" x14ac:dyDescent="0.25">
      <c r="A297" s="7"/>
      <c r="B297" s="7"/>
      <c r="C297" s="258"/>
      <c r="D297" s="7"/>
      <c r="E297" s="7"/>
      <c r="F297" s="7"/>
      <c r="G297" s="7"/>
      <c r="H297" s="7"/>
      <c r="I297" s="7"/>
      <c r="J297" s="7"/>
      <c r="L297" s="7"/>
      <c r="M297" s="7"/>
      <c r="N297" s="7"/>
    </row>
    <row r="298" spans="1:14" x14ac:dyDescent="0.25">
      <c r="A298" s="7"/>
      <c r="B298" s="7"/>
      <c r="C298" s="258"/>
      <c r="D298" s="7"/>
      <c r="E298" s="7"/>
      <c r="F298" s="7"/>
      <c r="G298" s="7"/>
      <c r="H298" s="7"/>
      <c r="I298" s="7"/>
      <c r="J298" s="7"/>
      <c r="L298" s="7"/>
      <c r="M298" s="7"/>
      <c r="N298" s="7"/>
    </row>
    <row r="299" spans="1:14" x14ac:dyDescent="0.25">
      <c r="A299" s="7"/>
      <c r="B299" s="7"/>
      <c r="C299" s="258"/>
      <c r="D299" s="7"/>
      <c r="E299" s="7"/>
      <c r="F299" s="7"/>
      <c r="G299" s="7"/>
      <c r="H299" s="7"/>
      <c r="I299" s="7"/>
      <c r="J299" s="7"/>
      <c r="L299" s="7"/>
      <c r="M299" s="7"/>
      <c r="N299" s="7"/>
    </row>
    <row r="300" spans="1:14" x14ac:dyDescent="0.25">
      <c r="A300" s="7"/>
      <c r="B300" s="7"/>
      <c r="C300" s="258"/>
      <c r="D300" s="7"/>
      <c r="E300" s="7"/>
      <c r="F300" s="7"/>
      <c r="G300" s="7"/>
      <c r="H300" s="7"/>
      <c r="I300" s="7"/>
      <c r="J300" s="7"/>
      <c r="L300" s="7"/>
      <c r="M300" s="7"/>
      <c r="N300" s="7"/>
    </row>
    <row r="301" spans="1:14" x14ac:dyDescent="0.25">
      <c r="A301" s="7"/>
      <c r="B301" s="7"/>
      <c r="C301" s="258"/>
      <c r="D301" s="7"/>
      <c r="E301" s="7"/>
      <c r="F301" s="7"/>
      <c r="G301" s="7"/>
      <c r="H301" s="7"/>
      <c r="I301" s="7"/>
      <c r="J301" s="7"/>
      <c r="L301" s="7"/>
      <c r="M301" s="7"/>
      <c r="N301" s="7"/>
    </row>
    <row r="302" spans="1:14" x14ac:dyDescent="0.25">
      <c r="A302" s="7"/>
      <c r="B302" s="7"/>
      <c r="C302" s="258"/>
      <c r="D302" s="7"/>
      <c r="E302" s="7"/>
      <c r="F302" s="7"/>
      <c r="G302" s="7"/>
      <c r="H302" s="7"/>
      <c r="I302" s="7"/>
      <c r="J302" s="7"/>
      <c r="L302" s="7"/>
      <c r="M302" s="7"/>
      <c r="N302" s="7"/>
    </row>
    <row r="303" spans="1:14" x14ac:dyDescent="0.25">
      <c r="A303" s="7"/>
      <c r="B303" s="7"/>
      <c r="C303" s="258"/>
      <c r="D303" s="7"/>
      <c r="E303" s="7"/>
      <c r="F303" s="7"/>
      <c r="G303" s="7"/>
      <c r="H303" s="7"/>
      <c r="I303" s="7"/>
      <c r="J303" s="7"/>
      <c r="L303" s="7"/>
      <c r="M303" s="7"/>
      <c r="N303" s="7"/>
    </row>
    <row r="304" spans="1:14" x14ac:dyDescent="0.25">
      <c r="A304" s="7"/>
      <c r="B304" s="7"/>
      <c r="C304" s="258"/>
      <c r="D304" s="7"/>
      <c r="E304" s="7"/>
      <c r="F304" s="7"/>
      <c r="G304" s="7"/>
      <c r="H304" s="7"/>
      <c r="I304" s="7"/>
      <c r="J304" s="7"/>
      <c r="L304" s="7"/>
      <c r="M304" s="7"/>
      <c r="N304" s="7"/>
    </row>
    <row r="305" spans="1:14" x14ac:dyDescent="0.25">
      <c r="A305" s="7"/>
      <c r="B305" s="7"/>
      <c r="C305" s="258"/>
      <c r="D305" s="7"/>
      <c r="E305" s="7"/>
      <c r="F305" s="7"/>
      <c r="G305" s="7"/>
      <c r="H305" s="7"/>
      <c r="I305" s="7"/>
      <c r="J305" s="7"/>
      <c r="L305" s="7"/>
      <c r="M305" s="7"/>
      <c r="N305" s="7"/>
    </row>
    <row r="306" spans="1:14" x14ac:dyDescent="0.25">
      <c r="A306" s="7"/>
      <c r="B306" s="7"/>
      <c r="C306" s="258"/>
      <c r="D306" s="7"/>
      <c r="E306" s="7"/>
      <c r="F306" s="7"/>
      <c r="G306" s="7"/>
      <c r="H306" s="7"/>
      <c r="I306" s="7"/>
      <c r="J306" s="7"/>
      <c r="L306" s="7"/>
      <c r="M306" s="7"/>
      <c r="N306" s="7"/>
    </row>
    <row r="307" spans="1:14" x14ac:dyDescent="0.25">
      <c r="A307" s="7"/>
      <c r="B307" s="7"/>
      <c r="C307" s="258"/>
      <c r="D307" s="7"/>
      <c r="E307" s="7"/>
      <c r="F307" s="7"/>
      <c r="G307" s="7"/>
      <c r="H307" s="7"/>
      <c r="I307" s="7"/>
      <c r="J307" s="7"/>
      <c r="L307" s="7"/>
      <c r="M307" s="7"/>
      <c r="N307" s="7"/>
    </row>
    <row r="308" spans="1:14" x14ac:dyDescent="0.25">
      <c r="A308" s="7"/>
      <c r="B308" s="7"/>
      <c r="C308" s="258"/>
      <c r="D308" s="7"/>
      <c r="E308" s="7"/>
      <c r="F308" s="7"/>
      <c r="G308" s="7"/>
      <c r="H308" s="7"/>
      <c r="I308" s="7"/>
      <c r="J308" s="7"/>
      <c r="L308" s="7"/>
      <c r="M308" s="7"/>
      <c r="N308" s="7"/>
    </row>
    <row r="309" spans="1:14" x14ac:dyDescent="0.25">
      <c r="A309" s="7"/>
      <c r="B309" s="7"/>
      <c r="C309" s="258"/>
      <c r="D309" s="7"/>
      <c r="E309" s="7"/>
      <c r="F309" s="7"/>
      <c r="G309" s="7"/>
      <c r="H309" s="7"/>
      <c r="I309" s="7"/>
      <c r="J309" s="7"/>
      <c r="L309" s="7"/>
      <c r="M309" s="7"/>
      <c r="N309" s="7"/>
    </row>
    <row r="310" spans="1:14" x14ac:dyDescent="0.25">
      <c r="A310" s="7"/>
      <c r="B310" s="7"/>
      <c r="C310" s="258"/>
      <c r="D310" s="7"/>
      <c r="E310" s="7"/>
      <c r="F310" s="7"/>
      <c r="G310" s="7"/>
      <c r="H310" s="7"/>
      <c r="I310" s="7"/>
      <c r="J310" s="7"/>
      <c r="L310" s="7"/>
      <c r="M310" s="7"/>
      <c r="N310" s="7"/>
    </row>
    <row r="311" spans="1:14" x14ac:dyDescent="0.25">
      <c r="A311" s="7"/>
      <c r="B311" s="7"/>
      <c r="C311" s="258"/>
      <c r="D311" s="7"/>
      <c r="E311" s="7"/>
      <c r="F311" s="7"/>
      <c r="G311" s="7"/>
      <c r="H311" s="7"/>
      <c r="I311" s="7"/>
      <c r="J311" s="7"/>
      <c r="L311" s="7"/>
      <c r="M311" s="7"/>
      <c r="N311" s="7"/>
    </row>
    <row r="312" spans="1:14" x14ac:dyDescent="0.25">
      <c r="A312" s="7"/>
      <c r="B312" s="7"/>
      <c r="C312" s="258"/>
      <c r="D312" s="7"/>
      <c r="E312" s="7"/>
      <c r="F312" s="7"/>
      <c r="G312" s="7"/>
      <c r="H312" s="7"/>
      <c r="I312" s="7"/>
      <c r="J312" s="7"/>
      <c r="L312" s="7"/>
      <c r="M312" s="7"/>
      <c r="N312" s="7"/>
    </row>
    <row r="313" spans="1:14" x14ac:dyDescent="0.25">
      <c r="A313" s="7"/>
      <c r="B313" s="7"/>
      <c r="C313" s="258"/>
      <c r="D313" s="7"/>
      <c r="E313" s="7"/>
      <c r="F313" s="7"/>
      <c r="G313" s="7"/>
      <c r="H313" s="7"/>
      <c r="I313" s="7"/>
      <c r="J313" s="7"/>
      <c r="L313" s="7"/>
      <c r="M313" s="7"/>
      <c r="N313" s="7"/>
    </row>
    <row r="314" spans="1:14" x14ac:dyDescent="0.25">
      <c r="A314" s="7"/>
      <c r="B314" s="7"/>
      <c r="C314" s="258"/>
      <c r="D314" s="7"/>
      <c r="E314" s="7"/>
      <c r="F314" s="7"/>
      <c r="G314" s="7"/>
      <c r="H314" s="7"/>
      <c r="I314" s="7"/>
      <c r="J314" s="7"/>
      <c r="L314" s="7"/>
      <c r="M314" s="7"/>
      <c r="N314" s="7"/>
    </row>
    <row r="315" spans="1:14" x14ac:dyDescent="0.25">
      <c r="A315" s="7"/>
      <c r="B315" s="7"/>
      <c r="C315" s="258"/>
      <c r="D315" s="7"/>
      <c r="E315" s="7"/>
      <c r="F315" s="7"/>
      <c r="G315" s="7"/>
      <c r="H315" s="7"/>
      <c r="I315" s="7"/>
      <c r="J315" s="7"/>
      <c r="L315" s="7"/>
      <c r="M315" s="7"/>
      <c r="N315" s="7"/>
    </row>
    <row r="316" spans="1:14" x14ac:dyDescent="0.25">
      <c r="A316" s="7"/>
      <c r="B316" s="7"/>
      <c r="C316" s="258"/>
      <c r="D316" s="7"/>
      <c r="E316" s="7"/>
      <c r="F316" s="7"/>
      <c r="G316" s="7"/>
      <c r="H316" s="7"/>
      <c r="I316" s="7"/>
      <c r="J316" s="7"/>
      <c r="L316" s="7"/>
      <c r="M316" s="7"/>
      <c r="N316" s="7"/>
    </row>
    <row r="317" spans="1:14" x14ac:dyDescent="0.25">
      <c r="A317" s="7"/>
      <c r="B317" s="7"/>
      <c r="C317" s="258"/>
      <c r="D317" s="7"/>
      <c r="E317" s="7"/>
      <c r="F317" s="7"/>
      <c r="G317" s="7"/>
      <c r="H317" s="7"/>
      <c r="I317" s="7"/>
      <c r="J317" s="7"/>
      <c r="L317" s="7"/>
      <c r="M317" s="7"/>
      <c r="N317" s="7"/>
    </row>
    <row r="318" spans="1:14" x14ac:dyDescent="0.25">
      <c r="A318" s="7"/>
      <c r="B318" s="7"/>
      <c r="C318" s="258"/>
      <c r="D318" s="7"/>
      <c r="E318" s="7"/>
      <c r="F318" s="7"/>
      <c r="G318" s="7"/>
      <c r="H318" s="7"/>
      <c r="I318" s="7"/>
      <c r="J318" s="7"/>
      <c r="L318" s="7"/>
      <c r="M318" s="7"/>
      <c r="N318" s="7"/>
    </row>
    <row r="319" spans="1:14" x14ac:dyDescent="0.25">
      <c r="A319" s="7"/>
      <c r="B319" s="7"/>
      <c r="C319" s="258"/>
      <c r="D319" s="7"/>
      <c r="E319" s="7"/>
      <c r="F319" s="7"/>
      <c r="G319" s="7"/>
      <c r="H319" s="7"/>
      <c r="I319" s="7"/>
      <c r="J319" s="7"/>
      <c r="L319" s="7"/>
      <c r="M319" s="7"/>
      <c r="N319" s="7"/>
    </row>
    <row r="320" spans="1:14" x14ac:dyDescent="0.25">
      <c r="A320" s="7"/>
      <c r="B320" s="7"/>
      <c r="C320" s="258"/>
      <c r="D320" s="7"/>
      <c r="E320" s="7"/>
      <c r="F320" s="7"/>
      <c r="G320" s="7"/>
      <c r="H320" s="7"/>
      <c r="I320" s="7"/>
      <c r="J320" s="7"/>
      <c r="L320" s="7"/>
      <c r="M320" s="7"/>
      <c r="N320" s="7"/>
    </row>
    <row r="321" spans="1:14" x14ac:dyDescent="0.25">
      <c r="A321" s="7"/>
      <c r="B321" s="7"/>
      <c r="C321" s="258"/>
      <c r="D321" s="7"/>
      <c r="E321" s="7"/>
      <c r="F321" s="7"/>
      <c r="G321" s="7"/>
      <c r="H321" s="7"/>
      <c r="I321" s="7"/>
      <c r="J321" s="7"/>
      <c r="L321" s="7"/>
      <c r="M321" s="7"/>
      <c r="N321" s="7"/>
    </row>
    <row r="322" spans="1:14" x14ac:dyDescent="0.25">
      <c r="A322" s="7"/>
      <c r="B322" s="7"/>
      <c r="C322" s="258"/>
      <c r="D322" s="7"/>
      <c r="E322" s="7"/>
      <c r="F322" s="7"/>
      <c r="G322" s="7"/>
      <c r="H322" s="7"/>
      <c r="I322" s="7"/>
      <c r="J322" s="7"/>
      <c r="L322" s="7"/>
      <c r="M322" s="7"/>
      <c r="N322" s="7"/>
    </row>
    <row r="323" spans="1:14" x14ac:dyDescent="0.25">
      <c r="A323" s="7"/>
      <c r="B323" s="7"/>
      <c r="C323" s="258"/>
      <c r="D323" s="7"/>
      <c r="E323" s="7"/>
      <c r="F323" s="7"/>
      <c r="G323" s="7"/>
      <c r="H323" s="7"/>
      <c r="I323" s="7"/>
      <c r="J323" s="7"/>
      <c r="L323" s="7"/>
      <c r="M323" s="7"/>
      <c r="N323" s="7"/>
    </row>
    <row r="324" spans="1:14" x14ac:dyDescent="0.25">
      <c r="A324" s="7"/>
      <c r="B324" s="7"/>
      <c r="C324" s="258"/>
      <c r="D324" s="7"/>
      <c r="E324" s="7"/>
      <c r="F324" s="7"/>
      <c r="G324" s="7"/>
      <c r="H324" s="7"/>
      <c r="I324" s="7"/>
      <c r="J324" s="7"/>
      <c r="L324" s="7"/>
      <c r="M324" s="7"/>
      <c r="N324" s="7"/>
    </row>
    <row r="325" spans="1:14" x14ac:dyDescent="0.25">
      <c r="A325" s="7"/>
      <c r="B325" s="7"/>
      <c r="C325" s="258"/>
      <c r="D325" s="7"/>
      <c r="E325" s="7"/>
      <c r="F325" s="7"/>
      <c r="G325" s="7"/>
      <c r="H325" s="7"/>
      <c r="I325" s="7"/>
      <c r="J325" s="7"/>
      <c r="L325" s="7"/>
      <c r="M325" s="7"/>
      <c r="N325" s="7"/>
    </row>
    <row r="326" spans="1:14" x14ac:dyDescent="0.25">
      <c r="A326" s="7"/>
      <c r="B326" s="7"/>
      <c r="C326" s="258"/>
      <c r="D326" s="7"/>
      <c r="E326" s="7"/>
      <c r="F326" s="7"/>
      <c r="G326" s="7"/>
      <c r="H326" s="7"/>
      <c r="I326" s="7"/>
      <c r="J326" s="7"/>
      <c r="L326" s="7"/>
      <c r="M326" s="7"/>
      <c r="N326" s="7"/>
    </row>
    <row r="327" spans="1:14" x14ac:dyDescent="0.25">
      <c r="A327" s="7"/>
      <c r="B327" s="7"/>
      <c r="C327" s="258"/>
      <c r="D327" s="7"/>
      <c r="E327" s="7"/>
      <c r="F327" s="7"/>
      <c r="G327" s="7"/>
      <c r="H327" s="7"/>
      <c r="I327" s="7"/>
      <c r="J327" s="7"/>
      <c r="L327" s="7"/>
      <c r="M327" s="7"/>
      <c r="N327" s="7"/>
    </row>
    <row r="328" spans="1:14" x14ac:dyDescent="0.25">
      <c r="A328" s="7"/>
      <c r="B328" s="7"/>
      <c r="C328" s="258"/>
      <c r="D328" s="7"/>
      <c r="E328" s="7"/>
      <c r="F328" s="7"/>
      <c r="G328" s="7"/>
      <c r="H328" s="7"/>
      <c r="I328" s="7"/>
      <c r="J328" s="7"/>
      <c r="L328" s="7"/>
      <c r="M328" s="7"/>
      <c r="N328" s="7"/>
    </row>
    <row r="329" spans="1:14" x14ac:dyDescent="0.25">
      <c r="A329" s="7"/>
      <c r="B329" s="7"/>
      <c r="C329" s="258"/>
      <c r="D329" s="7"/>
      <c r="E329" s="7"/>
      <c r="F329" s="7"/>
      <c r="G329" s="7"/>
      <c r="H329" s="7"/>
      <c r="I329" s="7"/>
      <c r="J329" s="7"/>
      <c r="L329" s="7"/>
      <c r="M329" s="7"/>
      <c r="N329" s="7"/>
    </row>
    <row r="330" spans="1:14" x14ac:dyDescent="0.25">
      <c r="A330" s="7"/>
      <c r="B330" s="7"/>
      <c r="C330" s="258"/>
      <c r="D330" s="7"/>
      <c r="E330" s="7"/>
      <c r="F330" s="7"/>
      <c r="G330" s="7"/>
      <c r="H330" s="7"/>
      <c r="I330" s="7"/>
      <c r="J330" s="7"/>
      <c r="L330" s="7"/>
      <c r="M330" s="7"/>
      <c r="N330" s="7"/>
    </row>
    <row r="331" spans="1:14" x14ac:dyDescent="0.25">
      <c r="A331" s="7"/>
      <c r="B331" s="7"/>
      <c r="C331" s="258"/>
      <c r="D331" s="7"/>
      <c r="E331" s="7"/>
      <c r="F331" s="7"/>
      <c r="G331" s="7"/>
      <c r="H331" s="7"/>
      <c r="I331" s="7"/>
      <c r="J331" s="7"/>
      <c r="L331" s="7"/>
      <c r="M331" s="7"/>
      <c r="N331" s="7"/>
    </row>
    <row r="332" spans="1:14" x14ac:dyDescent="0.25">
      <c r="A332" s="7"/>
      <c r="B332" s="7"/>
      <c r="C332" s="258"/>
      <c r="D332" s="7"/>
      <c r="E332" s="7"/>
      <c r="F332" s="7"/>
      <c r="G332" s="7"/>
      <c r="H332" s="7"/>
      <c r="I332" s="7"/>
      <c r="J332" s="7"/>
      <c r="L332" s="7"/>
      <c r="M332" s="7"/>
      <c r="N332" s="7"/>
    </row>
    <row r="333" spans="1:14" x14ac:dyDescent="0.25">
      <c r="A333" s="7"/>
      <c r="B333" s="7"/>
      <c r="C333" s="258"/>
      <c r="D333" s="7"/>
      <c r="E333" s="7"/>
      <c r="F333" s="7"/>
      <c r="G333" s="7"/>
      <c r="H333" s="7"/>
      <c r="I333" s="7"/>
      <c r="J333" s="7"/>
      <c r="L333" s="7"/>
      <c r="M333" s="7"/>
      <c r="N333" s="7"/>
    </row>
    <row r="334" spans="1:14" x14ac:dyDescent="0.25">
      <c r="A334" s="7"/>
      <c r="B334" s="7"/>
      <c r="C334" s="258"/>
      <c r="D334" s="7"/>
      <c r="E334" s="7"/>
      <c r="F334" s="7"/>
      <c r="G334" s="7"/>
      <c r="H334" s="7"/>
      <c r="I334" s="7"/>
      <c r="J334" s="7"/>
      <c r="L334" s="7"/>
      <c r="M334" s="7"/>
      <c r="N334" s="7"/>
    </row>
    <row r="335" spans="1:14" x14ac:dyDescent="0.25">
      <c r="A335" s="7"/>
      <c r="B335" s="7"/>
      <c r="C335" s="258"/>
      <c r="D335" s="7"/>
      <c r="E335" s="7"/>
      <c r="F335" s="7"/>
      <c r="G335" s="7"/>
      <c r="H335" s="7"/>
      <c r="I335" s="7"/>
      <c r="J335" s="7"/>
      <c r="L335" s="7"/>
      <c r="M335" s="7"/>
      <c r="N335" s="7"/>
    </row>
    <row r="336" spans="1:14" x14ac:dyDescent="0.25">
      <c r="A336" s="7"/>
      <c r="B336" s="7"/>
      <c r="C336" s="258"/>
      <c r="D336" s="7"/>
      <c r="E336" s="7"/>
      <c r="F336" s="7"/>
      <c r="G336" s="7"/>
      <c r="H336" s="7"/>
      <c r="I336" s="7"/>
      <c r="J336" s="7"/>
      <c r="L336" s="7"/>
      <c r="M336" s="7"/>
      <c r="N336" s="7"/>
    </row>
    <row r="337" spans="1:14" x14ac:dyDescent="0.25">
      <c r="A337" s="7"/>
      <c r="B337" s="7"/>
      <c r="C337" s="258"/>
      <c r="D337" s="7"/>
      <c r="E337" s="7"/>
      <c r="F337" s="7"/>
      <c r="G337" s="7"/>
      <c r="H337" s="7"/>
      <c r="I337" s="7"/>
      <c r="J337" s="7"/>
      <c r="L337" s="7"/>
      <c r="M337" s="7"/>
      <c r="N337" s="7"/>
    </row>
    <row r="338" spans="1:14" x14ac:dyDescent="0.25">
      <c r="A338" s="7"/>
      <c r="B338" s="7"/>
      <c r="C338" s="258"/>
      <c r="D338" s="7"/>
      <c r="E338" s="7"/>
      <c r="F338" s="7"/>
      <c r="G338" s="7"/>
      <c r="H338" s="7"/>
      <c r="I338" s="7"/>
      <c r="J338" s="7"/>
      <c r="L338" s="7"/>
      <c r="M338" s="7"/>
      <c r="N338" s="7"/>
    </row>
    <row r="339" spans="1:14" x14ac:dyDescent="0.25">
      <c r="A339" s="7"/>
      <c r="B339" s="7"/>
      <c r="C339" s="258"/>
      <c r="D339" s="7"/>
      <c r="E339" s="7"/>
      <c r="F339" s="7"/>
      <c r="G339" s="7"/>
      <c r="H339" s="7"/>
      <c r="I339" s="7"/>
      <c r="J339" s="7"/>
      <c r="L339" s="7"/>
      <c r="M339" s="7"/>
      <c r="N339" s="7"/>
    </row>
    <row r="340" spans="1:14" x14ac:dyDescent="0.25">
      <c r="A340" s="7"/>
      <c r="B340" s="7"/>
      <c r="C340" s="258"/>
      <c r="D340" s="7"/>
      <c r="E340" s="7"/>
      <c r="F340" s="7"/>
      <c r="G340" s="7"/>
      <c r="H340" s="7"/>
      <c r="I340" s="7"/>
      <c r="J340" s="7"/>
      <c r="L340" s="7"/>
      <c r="M340" s="7"/>
      <c r="N340" s="7"/>
    </row>
    <row r="341" spans="1:14" x14ac:dyDescent="0.25">
      <c r="A341" s="7"/>
      <c r="B341" s="7"/>
      <c r="C341" s="258"/>
      <c r="D341" s="7"/>
      <c r="E341" s="7"/>
      <c r="F341" s="7"/>
      <c r="G341" s="7"/>
      <c r="H341" s="7"/>
      <c r="I341" s="7"/>
      <c r="J341" s="7"/>
      <c r="L341" s="7"/>
      <c r="M341" s="7"/>
      <c r="N341" s="7"/>
    </row>
    <row r="342" spans="1:14" x14ac:dyDescent="0.25">
      <c r="A342" s="7"/>
      <c r="B342" s="7"/>
      <c r="C342" s="258"/>
      <c r="D342" s="7"/>
      <c r="E342" s="7"/>
      <c r="F342" s="7"/>
      <c r="G342" s="7"/>
      <c r="H342" s="7"/>
      <c r="I342" s="7"/>
      <c r="J342" s="7"/>
      <c r="L342" s="7"/>
      <c r="M342" s="7"/>
      <c r="N342" s="7"/>
    </row>
    <row r="343" spans="1:14" x14ac:dyDescent="0.25">
      <c r="A343" s="7"/>
      <c r="B343" s="7"/>
      <c r="C343" s="258"/>
      <c r="D343" s="7"/>
      <c r="E343" s="7"/>
      <c r="F343" s="7"/>
      <c r="G343" s="7"/>
      <c r="H343" s="7"/>
      <c r="I343" s="7"/>
      <c r="J343" s="7"/>
      <c r="L343" s="7"/>
      <c r="M343" s="7"/>
      <c r="N343" s="7"/>
    </row>
    <row r="344" spans="1:14" x14ac:dyDescent="0.25">
      <c r="A344" s="7"/>
      <c r="B344" s="7"/>
      <c r="C344" s="258"/>
      <c r="D344" s="7"/>
      <c r="E344" s="7"/>
      <c r="F344" s="7"/>
      <c r="G344" s="7"/>
      <c r="H344" s="7"/>
      <c r="I344" s="7"/>
      <c r="J344" s="7"/>
      <c r="L344" s="7"/>
      <c r="M344" s="7"/>
      <c r="N344" s="7"/>
    </row>
    <row r="345" spans="1:14" x14ac:dyDescent="0.25">
      <c r="A345" s="7"/>
      <c r="B345" s="7"/>
      <c r="C345" s="258"/>
      <c r="D345" s="7"/>
      <c r="E345" s="7"/>
      <c r="F345" s="7"/>
      <c r="G345" s="7"/>
      <c r="H345" s="7"/>
      <c r="I345" s="7"/>
      <c r="J345" s="7"/>
      <c r="L345" s="7"/>
      <c r="M345" s="7"/>
      <c r="N345" s="7"/>
    </row>
    <row r="346" spans="1:14" x14ac:dyDescent="0.25">
      <c r="A346" s="7"/>
      <c r="B346" s="7"/>
      <c r="C346" s="258"/>
      <c r="D346" s="7"/>
      <c r="E346" s="7"/>
      <c r="F346" s="7"/>
      <c r="G346" s="7"/>
      <c r="H346" s="7"/>
      <c r="I346" s="7"/>
      <c r="J346" s="7"/>
      <c r="L346" s="7"/>
      <c r="M346" s="7"/>
      <c r="N346" s="7"/>
    </row>
    <row r="347" spans="1:14" x14ac:dyDescent="0.25">
      <c r="A347" s="7"/>
      <c r="B347" s="7"/>
      <c r="C347" s="258"/>
      <c r="D347" s="7"/>
      <c r="E347" s="7"/>
      <c r="F347" s="7"/>
      <c r="G347" s="7"/>
      <c r="H347" s="7"/>
      <c r="I347" s="7"/>
      <c r="J347" s="7"/>
      <c r="L347" s="7"/>
      <c r="M347" s="7"/>
      <c r="N347" s="7"/>
    </row>
    <row r="348" spans="1:14" x14ac:dyDescent="0.25">
      <c r="A348" s="7"/>
      <c r="B348" s="7"/>
      <c r="C348" s="258"/>
      <c r="D348" s="7"/>
      <c r="E348" s="7"/>
      <c r="F348" s="7"/>
      <c r="G348" s="7"/>
      <c r="H348" s="7"/>
      <c r="I348" s="7"/>
      <c r="J348" s="7"/>
      <c r="L348" s="7"/>
      <c r="M348" s="7"/>
      <c r="N348" s="7"/>
    </row>
    <row r="349" spans="1:14" x14ac:dyDescent="0.25">
      <c r="A349" s="7"/>
      <c r="B349" s="7"/>
      <c r="C349" s="258"/>
      <c r="D349" s="7"/>
      <c r="E349" s="7"/>
      <c r="F349" s="7"/>
      <c r="G349" s="7"/>
      <c r="H349" s="7"/>
      <c r="I349" s="7"/>
      <c r="J349" s="7"/>
      <c r="L349" s="7"/>
      <c r="M349" s="7"/>
      <c r="N349" s="7"/>
    </row>
    <row r="350" spans="1:14" x14ac:dyDescent="0.25">
      <c r="A350" s="7"/>
      <c r="B350" s="7"/>
      <c r="C350" s="258"/>
      <c r="D350" s="7"/>
      <c r="E350" s="7"/>
      <c r="F350" s="7"/>
      <c r="G350" s="7"/>
      <c r="H350" s="7"/>
      <c r="I350" s="7"/>
      <c r="J350" s="7"/>
      <c r="L350" s="7"/>
      <c r="M350" s="7"/>
      <c r="N350" s="7"/>
    </row>
    <row r="351" spans="1:14" x14ac:dyDescent="0.25">
      <c r="A351" s="7"/>
      <c r="B351" s="7"/>
      <c r="C351" s="258"/>
      <c r="D351" s="7"/>
      <c r="E351" s="7"/>
      <c r="F351" s="7"/>
      <c r="G351" s="7"/>
      <c r="H351" s="7"/>
      <c r="I351" s="7"/>
      <c r="J351" s="7"/>
      <c r="L351" s="7"/>
      <c r="M351" s="7"/>
      <c r="N351" s="7"/>
    </row>
    <row r="352" spans="1:14" x14ac:dyDescent="0.25">
      <c r="A352" s="7"/>
      <c r="B352" s="7"/>
      <c r="C352" s="258"/>
      <c r="D352" s="7"/>
      <c r="E352" s="7"/>
      <c r="F352" s="7"/>
      <c r="G352" s="7"/>
      <c r="H352" s="7"/>
      <c r="I352" s="7"/>
      <c r="J352" s="7"/>
      <c r="L352" s="7"/>
      <c r="M352" s="7"/>
      <c r="N352" s="7"/>
    </row>
    <row r="353" spans="1:14" x14ac:dyDescent="0.25">
      <c r="A353" s="7"/>
      <c r="B353" s="7"/>
      <c r="C353" s="258"/>
      <c r="D353" s="7"/>
      <c r="E353" s="7"/>
      <c r="F353" s="7"/>
      <c r="G353" s="7"/>
      <c r="H353" s="7"/>
      <c r="I353" s="7"/>
      <c r="J353" s="7"/>
      <c r="L353" s="7"/>
      <c r="M353" s="7"/>
      <c r="N353" s="7"/>
    </row>
    <row r="354" spans="1:14" x14ac:dyDescent="0.25">
      <c r="A354" s="7"/>
      <c r="B354" s="7"/>
      <c r="C354" s="258"/>
      <c r="D354" s="7"/>
      <c r="E354" s="7"/>
      <c r="F354" s="7"/>
      <c r="G354" s="7"/>
      <c r="H354" s="7"/>
      <c r="I354" s="7"/>
      <c r="J354" s="7"/>
      <c r="L354" s="7"/>
      <c r="M354" s="7"/>
      <c r="N354" s="7"/>
    </row>
    <row r="355" spans="1:14" x14ac:dyDescent="0.25">
      <c r="A355" s="7"/>
      <c r="B355" s="7"/>
      <c r="C355" s="258"/>
      <c r="D355" s="7"/>
      <c r="E355" s="7"/>
      <c r="F355" s="7"/>
      <c r="G355" s="7"/>
      <c r="H355" s="7"/>
      <c r="I355" s="7"/>
      <c r="J355" s="7"/>
      <c r="L355" s="7"/>
      <c r="M355" s="7"/>
      <c r="N355" s="7"/>
    </row>
    <row r="356" spans="1:14" x14ac:dyDescent="0.25">
      <c r="A356" s="7"/>
      <c r="B356" s="7"/>
      <c r="C356" s="258"/>
      <c r="D356" s="7"/>
      <c r="E356" s="7"/>
      <c r="F356" s="7"/>
      <c r="G356" s="7"/>
      <c r="H356" s="7"/>
      <c r="I356" s="7"/>
      <c r="J356" s="7"/>
      <c r="L356" s="7"/>
      <c r="M356" s="7"/>
      <c r="N356" s="7"/>
    </row>
    <row r="357" spans="1:14" x14ac:dyDescent="0.25">
      <c r="A357" s="7"/>
      <c r="B357" s="7"/>
      <c r="C357" s="258"/>
      <c r="D357" s="7"/>
      <c r="E357" s="7"/>
      <c r="F357" s="7"/>
      <c r="G357" s="7"/>
      <c r="H357" s="7"/>
      <c r="I357" s="7"/>
      <c r="J357" s="7"/>
      <c r="L357" s="7"/>
      <c r="M357" s="7"/>
      <c r="N357" s="7"/>
    </row>
    <row r="358" spans="1:14" x14ac:dyDescent="0.25">
      <c r="A358" s="7"/>
      <c r="B358" s="7"/>
      <c r="C358" s="258"/>
      <c r="D358" s="7"/>
      <c r="E358" s="7"/>
      <c r="F358" s="7"/>
      <c r="G358" s="7"/>
      <c r="H358" s="7"/>
      <c r="I358" s="7"/>
      <c r="J358" s="7"/>
      <c r="L358" s="7"/>
      <c r="M358" s="7"/>
      <c r="N358" s="7"/>
    </row>
    <row r="359" spans="1:14" x14ac:dyDescent="0.25">
      <c r="A359" s="7"/>
      <c r="B359" s="7"/>
      <c r="C359" s="258"/>
      <c r="D359" s="7"/>
      <c r="E359" s="7"/>
      <c r="F359" s="7"/>
      <c r="G359" s="7"/>
      <c r="H359" s="7"/>
      <c r="I359" s="7"/>
      <c r="J359" s="7"/>
      <c r="L359" s="7"/>
      <c r="M359" s="7"/>
      <c r="N359" s="7"/>
    </row>
    <row r="360" spans="1:14" x14ac:dyDescent="0.25">
      <c r="A360" s="7"/>
      <c r="B360" s="7"/>
      <c r="C360" s="258"/>
      <c r="D360" s="7"/>
      <c r="E360" s="7"/>
      <c r="F360" s="7"/>
      <c r="G360" s="7"/>
      <c r="H360" s="7"/>
      <c r="I360" s="7"/>
      <c r="J360" s="7"/>
      <c r="L360" s="7"/>
      <c r="M360" s="7"/>
      <c r="N360" s="7"/>
    </row>
    <row r="361" spans="1:14" x14ac:dyDescent="0.25">
      <c r="A361" s="7"/>
      <c r="B361" s="7"/>
      <c r="C361" s="258"/>
      <c r="D361" s="7"/>
      <c r="E361" s="7"/>
      <c r="F361" s="7"/>
      <c r="G361" s="7"/>
      <c r="H361" s="7"/>
      <c r="I361" s="7"/>
      <c r="J361" s="7"/>
      <c r="L361" s="7"/>
      <c r="M361" s="7"/>
      <c r="N361" s="7"/>
    </row>
    <row r="362" spans="1:14" x14ac:dyDescent="0.25">
      <c r="A362" s="7"/>
      <c r="B362" s="7"/>
      <c r="C362" s="258"/>
      <c r="D362" s="7"/>
      <c r="E362" s="7"/>
      <c r="F362" s="7"/>
      <c r="G362" s="7"/>
      <c r="H362" s="7"/>
      <c r="I362" s="7"/>
      <c r="J362" s="7"/>
      <c r="L362" s="7"/>
      <c r="M362" s="7"/>
      <c r="N362" s="7"/>
    </row>
    <row r="363" spans="1:14" x14ac:dyDescent="0.25">
      <c r="A363" s="7"/>
      <c r="B363" s="7"/>
      <c r="C363" s="258"/>
      <c r="D363" s="7"/>
      <c r="E363" s="7"/>
      <c r="F363" s="7"/>
      <c r="G363" s="7"/>
      <c r="H363" s="7"/>
      <c r="I363" s="7"/>
      <c r="J363" s="7"/>
      <c r="L363" s="7"/>
      <c r="M363" s="7"/>
      <c r="N363" s="7"/>
    </row>
    <row r="364" spans="1:14" x14ac:dyDescent="0.25">
      <c r="A364" s="7"/>
      <c r="B364" s="7"/>
      <c r="C364" s="258"/>
      <c r="D364" s="7"/>
      <c r="E364" s="7"/>
      <c r="F364" s="7"/>
      <c r="G364" s="7"/>
      <c r="H364" s="7"/>
      <c r="I364" s="7"/>
      <c r="J364" s="7"/>
      <c r="L364" s="7"/>
      <c r="M364" s="7"/>
      <c r="N364" s="7"/>
    </row>
    <row r="365" spans="1:14" x14ac:dyDescent="0.25">
      <c r="A365" s="7"/>
      <c r="B365" s="7"/>
      <c r="C365" s="258"/>
      <c r="D365" s="7"/>
      <c r="E365" s="7"/>
      <c r="F365" s="7"/>
      <c r="G365" s="7"/>
      <c r="H365" s="7"/>
      <c r="I365" s="7"/>
      <c r="J365" s="7"/>
      <c r="L365" s="7"/>
      <c r="M365" s="7"/>
      <c r="N365" s="7"/>
    </row>
    <row r="366" spans="1:14" x14ac:dyDescent="0.25">
      <c r="A366" s="7"/>
      <c r="B366" s="7"/>
      <c r="C366" s="258"/>
      <c r="D366" s="7"/>
      <c r="E366" s="7"/>
      <c r="F366" s="7"/>
      <c r="G366" s="7"/>
      <c r="H366" s="7"/>
      <c r="I366" s="7"/>
      <c r="J366" s="7"/>
      <c r="L366" s="7"/>
      <c r="M366" s="7"/>
      <c r="N366" s="7"/>
    </row>
    <row r="367" spans="1:14" x14ac:dyDescent="0.25">
      <c r="A367" s="7"/>
      <c r="B367" s="7"/>
      <c r="C367" s="258"/>
      <c r="D367" s="7"/>
      <c r="E367" s="7"/>
      <c r="F367" s="7"/>
      <c r="G367" s="7"/>
      <c r="H367" s="7"/>
      <c r="I367" s="7"/>
      <c r="J367" s="7"/>
      <c r="L367" s="7"/>
      <c r="M367" s="7"/>
      <c r="N367" s="7"/>
    </row>
    <row r="368" spans="1:14" x14ac:dyDescent="0.25">
      <c r="A368" s="7"/>
      <c r="B368" s="7"/>
      <c r="C368" s="258"/>
      <c r="D368" s="7"/>
      <c r="E368" s="7"/>
      <c r="F368" s="7"/>
      <c r="G368" s="7"/>
      <c r="H368" s="7"/>
      <c r="I368" s="7"/>
      <c r="J368" s="7"/>
      <c r="L368" s="7"/>
      <c r="M368" s="7"/>
      <c r="N368" s="7"/>
    </row>
    <row r="369" spans="1:14" x14ac:dyDescent="0.25">
      <c r="A369" s="7"/>
      <c r="B369" s="7"/>
      <c r="C369" s="258"/>
      <c r="D369" s="7"/>
      <c r="E369" s="7"/>
      <c r="F369" s="7"/>
      <c r="G369" s="7"/>
      <c r="H369" s="7"/>
      <c r="I369" s="7"/>
      <c r="J369" s="7"/>
      <c r="L369" s="7"/>
      <c r="M369" s="7"/>
      <c r="N369" s="7"/>
    </row>
    <row r="370" spans="1:14" x14ac:dyDescent="0.25">
      <c r="A370" s="7"/>
      <c r="B370" s="7"/>
      <c r="C370" s="258"/>
      <c r="D370" s="7"/>
      <c r="E370" s="7"/>
      <c r="F370" s="7"/>
      <c r="G370" s="7"/>
      <c r="H370" s="7"/>
      <c r="I370" s="7"/>
      <c r="J370" s="7"/>
      <c r="L370" s="7"/>
      <c r="M370" s="7"/>
      <c r="N370" s="7"/>
    </row>
    <row r="371" spans="1:14" x14ac:dyDescent="0.25">
      <c r="A371" s="7"/>
      <c r="B371" s="7"/>
      <c r="C371" s="258"/>
      <c r="D371" s="7"/>
      <c r="E371" s="7"/>
      <c r="F371" s="7"/>
      <c r="G371" s="7"/>
      <c r="H371" s="7"/>
      <c r="I371" s="7"/>
      <c r="J371" s="7"/>
      <c r="L371" s="7"/>
      <c r="M371" s="7"/>
      <c r="N371" s="7"/>
    </row>
    <row r="372" spans="1:14" x14ac:dyDescent="0.25">
      <c r="A372" s="7"/>
      <c r="B372" s="7"/>
      <c r="C372" s="258"/>
      <c r="D372" s="7"/>
      <c r="E372" s="7"/>
      <c r="F372" s="7"/>
      <c r="G372" s="7"/>
      <c r="H372" s="7"/>
      <c r="I372" s="7"/>
      <c r="J372" s="7"/>
      <c r="L372" s="7"/>
      <c r="M372" s="7"/>
      <c r="N372" s="7"/>
    </row>
    <row r="373" spans="1:14" x14ac:dyDescent="0.25">
      <c r="A373" s="7"/>
      <c r="B373" s="7"/>
      <c r="C373" s="258"/>
      <c r="D373" s="7"/>
      <c r="E373" s="7"/>
      <c r="F373" s="7"/>
      <c r="G373" s="7"/>
      <c r="H373" s="7"/>
      <c r="I373" s="7"/>
      <c r="J373" s="7"/>
      <c r="L373" s="7"/>
      <c r="M373" s="7"/>
      <c r="N373" s="7"/>
    </row>
    <row r="374" spans="1:14" x14ac:dyDescent="0.25">
      <c r="A374" s="7"/>
      <c r="B374" s="7"/>
      <c r="C374" s="258"/>
      <c r="D374" s="7"/>
      <c r="E374" s="7"/>
      <c r="F374" s="7"/>
      <c r="G374" s="7"/>
      <c r="H374" s="7"/>
      <c r="I374" s="7"/>
      <c r="J374" s="7"/>
      <c r="L374" s="7"/>
      <c r="M374" s="7"/>
      <c r="N374" s="7"/>
    </row>
    <row r="375" spans="1:14" x14ac:dyDescent="0.25">
      <c r="A375" s="7"/>
      <c r="B375" s="7"/>
      <c r="C375" s="258"/>
      <c r="D375" s="7"/>
      <c r="E375" s="7"/>
      <c r="F375" s="7"/>
      <c r="G375" s="7"/>
      <c r="H375" s="7"/>
      <c r="I375" s="7"/>
      <c r="J375" s="7"/>
      <c r="L375" s="7"/>
      <c r="M375" s="7"/>
      <c r="N375" s="7"/>
    </row>
    <row r="376" spans="1:14" x14ac:dyDescent="0.25">
      <c r="A376" s="7"/>
      <c r="B376" s="7"/>
      <c r="C376" s="258"/>
      <c r="D376" s="7"/>
      <c r="E376" s="7"/>
      <c r="F376" s="7"/>
      <c r="G376" s="7"/>
      <c r="H376" s="7"/>
      <c r="I376" s="7"/>
      <c r="J376" s="7"/>
      <c r="L376" s="7"/>
      <c r="M376" s="7"/>
      <c r="N376" s="7"/>
    </row>
    <row r="377" spans="1:14" x14ac:dyDescent="0.25">
      <c r="A377" s="7"/>
      <c r="B377" s="7"/>
      <c r="C377" s="258"/>
      <c r="D377" s="7"/>
      <c r="E377" s="7"/>
      <c r="F377" s="7"/>
      <c r="G377" s="7"/>
      <c r="H377" s="7"/>
      <c r="I377" s="7"/>
      <c r="J377" s="7"/>
      <c r="L377" s="7"/>
      <c r="M377" s="7"/>
      <c r="N377" s="7"/>
    </row>
    <row r="378" spans="1:14" x14ac:dyDescent="0.25">
      <c r="A378" s="7"/>
      <c r="B378" s="7"/>
      <c r="C378" s="258"/>
      <c r="D378" s="7"/>
      <c r="E378" s="7"/>
      <c r="F378" s="7"/>
      <c r="G378" s="7"/>
      <c r="H378" s="7"/>
      <c r="I378" s="7"/>
      <c r="J378" s="7"/>
      <c r="L378" s="7"/>
      <c r="M378" s="7"/>
      <c r="N378" s="7"/>
    </row>
    <row r="379" spans="1:14" x14ac:dyDescent="0.25">
      <c r="A379" s="7"/>
      <c r="B379" s="7"/>
      <c r="C379" s="258"/>
      <c r="D379" s="7"/>
      <c r="E379" s="7"/>
      <c r="F379" s="7"/>
      <c r="G379" s="7"/>
      <c r="H379" s="7"/>
      <c r="I379" s="7"/>
      <c r="J379" s="7"/>
      <c r="L379" s="7"/>
      <c r="M379" s="7"/>
      <c r="N379" s="7"/>
    </row>
    <row r="380" spans="1:14" x14ac:dyDescent="0.25">
      <c r="A380" s="7"/>
      <c r="B380" s="7"/>
      <c r="C380" s="258"/>
      <c r="D380" s="7"/>
      <c r="E380" s="7"/>
      <c r="F380" s="7"/>
      <c r="G380" s="7"/>
      <c r="H380" s="7"/>
      <c r="I380" s="7"/>
      <c r="J380" s="7"/>
      <c r="L380" s="7"/>
      <c r="M380" s="7"/>
      <c r="N380" s="7"/>
    </row>
    <row r="381" spans="1:14" x14ac:dyDescent="0.25">
      <c r="A381" s="7"/>
      <c r="B381" s="7"/>
      <c r="C381" s="258"/>
      <c r="D381" s="7"/>
      <c r="E381" s="7"/>
      <c r="F381" s="7"/>
      <c r="G381" s="7"/>
      <c r="H381" s="7"/>
      <c r="I381" s="7"/>
      <c r="J381" s="7"/>
      <c r="L381" s="7"/>
      <c r="M381" s="7"/>
      <c r="N381" s="7"/>
    </row>
    <row r="382" spans="1:14" x14ac:dyDescent="0.25">
      <c r="A382" s="7"/>
      <c r="B382" s="7"/>
      <c r="C382" s="258"/>
      <c r="D382" s="7"/>
      <c r="E382" s="7"/>
      <c r="F382" s="7"/>
      <c r="G382" s="7"/>
      <c r="H382" s="7"/>
      <c r="I382" s="7"/>
      <c r="J382" s="7"/>
      <c r="L382" s="7"/>
      <c r="M382" s="7"/>
      <c r="N382" s="7"/>
    </row>
    <row r="383" spans="1:14" x14ac:dyDescent="0.25">
      <c r="A383" s="7"/>
      <c r="B383" s="7"/>
      <c r="C383" s="258"/>
      <c r="D383" s="7"/>
      <c r="E383" s="7"/>
      <c r="F383" s="7"/>
      <c r="G383" s="7"/>
      <c r="H383" s="7"/>
      <c r="I383" s="7"/>
      <c r="J383" s="7"/>
      <c r="L383" s="7"/>
      <c r="M383" s="7"/>
      <c r="N383" s="7"/>
    </row>
    <row r="384" spans="1:14" x14ac:dyDescent="0.25">
      <c r="A384" s="7"/>
      <c r="B384" s="7"/>
      <c r="C384" s="258"/>
      <c r="D384" s="7"/>
      <c r="E384" s="7"/>
      <c r="F384" s="7"/>
      <c r="G384" s="7"/>
      <c r="H384" s="7"/>
      <c r="I384" s="7"/>
      <c r="J384" s="7"/>
      <c r="L384" s="7"/>
      <c r="M384" s="7"/>
      <c r="N384" s="7"/>
    </row>
    <row r="385" spans="1:14" x14ac:dyDescent="0.25">
      <c r="A385" s="7"/>
      <c r="B385" s="7"/>
      <c r="C385" s="258"/>
      <c r="D385" s="7"/>
      <c r="E385" s="7"/>
      <c r="F385" s="7"/>
      <c r="G385" s="7"/>
      <c r="H385" s="7"/>
      <c r="I385" s="7"/>
      <c r="J385" s="7"/>
      <c r="L385" s="7"/>
      <c r="M385" s="7"/>
      <c r="N385" s="7"/>
    </row>
    <row r="386" spans="1:14" x14ac:dyDescent="0.25">
      <c r="C386" s="259"/>
    </row>
    <row r="387" spans="1:14" x14ac:dyDescent="0.25">
      <c r="C387" s="259"/>
    </row>
    <row r="388" spans="1:14" x14ac:dyDescent="0.25">
      <c r="C388" s="259"/>
    </row>
    <row r="389" spans="1:14" x14ac:dyDescent="0.25">
      <c r="C389" s="259"/>
    </row>
    <row r="390" spans="1:14" x14ac:dyDescent="0.25">
      <c r="C390" s="259"/>
    </row>
    <row r="391" spans="1:14" x14ac:dyDescent="0.25">
      <c r="C391" s="259"/>
    </row>
    <row r="392" spans="1:14" x14ac:dyDescent="0.25">
      <c r="C392" s="259"/>
    </row>
    <row r="393" spans="1:14" x14ac:dyDescent="0.25">
      <c r="C393" s="259"/>
    </row>
    <row r="394" spans="1:14" x14ac:dyDescent="0.25">
      <c r="C394" s="259"/>
    </row>
    <row r="395" spans="1:14" x14ac:dyDescent="0.25">
      <c r="C395" s="259"/>
    </row>
    <row r="396" spans="1:14" x14ac:dyDescent="0.25">
      <c r="C396" s="259"/>
    </row>
    <row r="397" spans="1:14" x14ac:dyDescent="0.25">
      <c r="C397" s="259"/>
    </row>
    <row r="398" spans="1:14" x14ac:dyDescent="0.25">
      <c r="C398" s="259"/>
    </row>
    <row r="399" spans="1:14" x14ac:dyDescent="0.25">
      <c r="C399" s="259"/>
    </row>
    <row r="400" spans="1:14" x14ac:dyDescent="0.25">
      <c r="C400" s="259"/>
    </row>
    <row r="401" spans="3:3" x14ac:dyDescent="0.25">
      <c r="C401" s="259"/>
    </row>
    <row r="402" spans="3:3" x14ac:dyDescent="0.25">
      <c r="C402" s="259"/>
    </row>
    <row r="403" spans="3:3" x14ac:dyDescent="0.25">
      <c r="C403" s="259"/>
    </row>
    <row r="404" spans="3:3" x14ac:dyDescent="0.25">
      <c r="C404" s="259"/>
    </row>
    <row r="405" spans="3:3" x14ac:dyDescent="0.25">
      <c r="C405" s="259"/>
    </row>
    <row r="406" spans="3:3" x14ac:dyDescent="0.25">
      <c r="C406" s="259"/>
    </row>
    <row r="407" spans="3:3" x14ac:dyDescent="0.25">
      <c r="C407" s="259"/>
    </row>
    <row r="408" spans="3:3" x14ac:dyDescent="0.25">
      <c r="C408" s="259"/>
    </row>
    <row r="409" spans="3:3" x14ac:dyDescent="0.25">
      <c r="C409" s="259"/>
    </row>
    <row r="410" spans="3:3" x14ac:dyDescent="0.25">
      <c r="C410" s="259"/>
    </row>
    <row r="411" spans="3:3" x14ac:dyDescent="0.25">
      <c r="C411" s="259"/>
    </row>
    <row r="412" spans="3:3" x14ac:dyDescent="0.25">
      <c r="C412" s="259"/>
    </row>
    <row r="413" spans="3:3" x14ac:dyDescent="0.25">
      <c r="C413" s="259"/>
    </row>
    <row r="414" spans="3:3" x14ac:dyDescent="0.25">
      <c r="C414" s="259"/>
    </row>
    <row r="415" spans="3:3" x14ac:dyDescent="0.25">
      <c r="C415" s="259"/>
    </row>
    <row r="416" spans="3:3" x14ac:dyDescent="0.25">
      <c r="C416" s="259"/>
    </row>
    <row r="417" spans="3:3" x14ac:dyDescent="0.25">
      <c r="C417" s="259"/>
    </row>
    <row r="418" spans="3:3" x14ac:dyDescent="0.25">
      <c r="C418" s="259"/>
    </row>
    <row r="419" spans="3:3" x14ac:dyDescent="0.25">
      <c r="C419" s="259"/>
    </row>
    <row r="420" spans="3:3" x14ac:dyDescent="0.25">
      <c r="C420" s="259"/>
    </row>
    <row r="421" spans="3:3" x14ac:dyDescent="0.25">
      <c r="C421" s="259"/>
    </row>
    <row r="422" spans="3:3" x14ac:dyDescent="0.25">
      <c r="C422" s="259"/>
    </row>
    <row r="423" spans="3:3" x14ac:dyDescent="0.25">
      <c r="C423" s="259"/>
    </row>
    <row r="424" spans="3:3" x14ac:dyDescent="0.25">
      <c r="C424" s="259"/>
    </row>
    <row r="425" spans="3:3" x14ac:dyDescent="0.25">
      <c r="C425" s="259"/>
    </row>
    <row r="426" spans="3:3" x14ac:dyDescent="0.25">
      <c r="C426" s="259"/>
    </row>
    <row r="427" spans="3:3" x14ac:dyDescent="0.25">
      <c r="C427" s="259"/>
    </row>
    <row r="428" spans="3:3" x14ac:dyDescent="0.25">
      <c r="C428" s="259"/>
    </row>
    <row r="429" spans="3:3" x14ac:dyDescent="0.25">
      <c r="C429" s="259"/>
    </row>
    <row r="430" spans="3:3" x14ac:dyDescent="0.25">
      <c r="C430" s="259"/>
    </row>
    <row r="431" spans="3:3" x14ac:dyDescent="0.25">
      <c r="C431" s="259"/>
    </row>
    <row r="432" spans="3:3" x14ac:dyDescent="0.25">
      <c r="C432" s="259"/>
    </row>
    <row r="433" spans="3:3" x14ac:dyDescent="0.25">
      <c r="C433" s="259"/>
    </row>
    <row r="434" spans="3:3" x14ac:dyDescent="0.25">
      <c r="C434" s="259"/>
    </row>
    <row r="435" spans="3:3" x14ac:dyDescent="0.25">
      <c r="C435" s="259"/>
    </row>
    <row r="436" spans="3:3" x14ac:dyDescent="0.25">
      <c r="C436" s="259"/>
    </row>
    <row r="437" spans="3:3" x14ac:dyDescent="0.25">
      <c r="C437" s="259"/>
    </row>
    <row r="438" spans="3:3" x14ac:dyDescent="0.25">
      <c r="C438" s="259"/>
    </row>
    <row r="439" spans="3:3" x14ac:dyDescent="0.25">
      <c r="C439" s="259"/>
    </row>
    <row r="440" spans="3:3" x14ac:dyDescent="0.25">
      <c r="C440" s="259"/>
    </row>
    <row r="441" spans="3:3" x14ac:dyDescent="0.25">
      <c r="C441" s="259"/>
    </row>
    <row r="442" spans="3:3" x14ac:dyDescent="0.25">
      <c r="C442" s="259"/>
    </row>
    <row r="443" spans="3:3" x14ac:dyDescent="0.25">
      <c r="C443" s="259"/>
    </row>
    <row r="444" spans="3:3" x14ac:dyDescent="0.25">
      <c r="C444" s="259"/>
    </row>
    <row r="445" spans="3:3" x14ac:dyDescent="0.25">
      <c r="C445" s="259"/>
    </row>
    <row r="446" spans="3:3" x14ac:dyDescent="0.25">
      <c r="C446" s="259"/>
    </row>
    <row r="447" spans="3:3" x14ac:dyDescent="0.25">
      <c r="C447" s="259"/>
    </row>
    <row r="448" spans="3:3" x14ac:dyDescent="0.25">
      <c r="C448" s="259"/>
    </row>
    <row r="449" spans="3:3" x14ac:dyDescent="0.25">
      <c r="C449" s="259"/>
    </row>
    <row r="450" spans="3:3" x14ac:dyDescent="0.25">
      <c r="C450" s="259"/>
    </row>
    <row r="451" spans="3:3" x14ac:dyDescent="0.25">
      <c r="C451" s="259"/>
    </row>
    <row r="452" spans="3:3" x14ac:dyDescent="0.25">
      <c r="C452" s="259"/>
    </row>
    <row r="453" spans="3:3" x14ac:dyDescent="0.25">
      <c r="C453" s="259"/>
    </row>
    <row r="454" spans="3:3" x14ac:dyDescent="0.25">
      <c r="C454" s="259"/>
    </row>
    <row r="455" spans="3:3" x14ac:dyDescent="0.25">
      <c r="C455" s="259"/>
    </row>
    <row r="456" spans="3:3" x14ac:dyDescent="0.25">
      <c r="C456" s="259"/>
    </row>
    <row r="457" spans="3:3" x14ac:dyDescent="0.25">
      <c r="C457" s="259"/>
    </row>
    <row r="458" spans="3:3" x14ac:dyDescent="0.25">
      <c r="C458" s="259"/>
    </row>
    <row r="459" spans="3:3" x14ac:dyDescent="0.25">
      <c r="C459" s="259"/>
    </row>
    <row r="460" spans="3:3" x14ac:dyDescent="0.25">
      <c r="C460" s="259"/>
    </row>
    <row r="461" spans="3:3" x14ac:dyDescent="0.25">
      <c r="C461" s="259"/>
    </row>
    <row r="462" spans="3:3" x14ac:dyDescent="0.25">
      <c r="C462" s="259"/>
    </row>
    <row r="463" spans="3:3" x14ac:dyDescent="0.25">
      <c r="C463" s="259"/>
    </row>
    <row r="464" spans="3:3" x14ac:dyDescent="0.25">
      <c r="C464" s="259"/>
    </row>
    <row r="465" spans="3:3" x14ac:dyDescent="0.25">
      <c r="C465" s="259"/>
    </row>
    <row r="466" spans="3:3" x14ac:dyDescent="0.25">
      <c r="C466" s="259"/>
    </row>
    <row r="467" spans="3:3" x14ac:dyDescent="0.25">
      <c r="C467" s="259"/>
    </row>
    <row r="468" spans="3:3" x14ac:dyDescent="0.25">
      <c r="C468" s="259"/>
    </row>
    <row r="469" spans="3:3" x14ac:dyDescent="0.25">
      <c r="C469" s="259"/>
    </row>
    <row r="470" spans="3:3" x14ac:dyDescent="0.25">
      <c r="C470" s="259"/>
    </row>
    <row r="471" spans="3:3" x14ac:dyDescent="0.25">
      <c r="C471" s="259"/>
    </row>
    <row r="472" spans="3:3" x14ac:dyDescent="0.25">
      <c r="C472" s="259"/>
    </row>
    <row r="473" spans="3:3" x14ac:dyDescent="0.25">
      <c r="C473" s="259"/>
    </row>
    <row r="474" spans="3:3" x14ac:dyDescent="0.25">
      <c r="C474" s="259"/>
    </row>
    <row r="475" spans="3:3" x14ac:dyDescent="0.25">
      <c r="C475" s="259"/>
    </row>
    <row r="476" spans="3:3" x14ac:dyDescent="0.25">
      <c r="C476" s="259"/>
    </row>
    <row r="477" spans="3:3" x14ac:dyDescent="0.25">
      <c r="C477" s="259"/>
    </row>
    <row r="478" spans="3:3" x14ac:dyDescent="0.25">
      <c r="C478" s="259"/>
    </row>
    <row r="479" spans="3:3" x14ac:dyDescent="0.25">
      <c r="C479" s="259"/>
    </row>
    <row r="480" spans="3:3" x14ac:dyDescent="0.25">
      <c r="C480" s="259"/>
    </row>
    <row r="481" spans="3:3" x14ac:dyDescent="0.25">
      <c r="C481" s="259"/>
    </row>
    <row r="482" spans="3:3" x14ac:dyDescent="0.25">
      <c r="C482" s="259"/>
    </row>
    <row r="483" spans="3:3" x14ac:dyDescent="0.25">
      <c r="C483" s="259"/>
    </row>
    <row r="484" spans="3:3" x14ac:dyDescent="0.25">
      <c r="C484" s="259"/>
    </row>
    <row r="485" spans="3:3" x14ac:dyDescent="0.25">
      <c r="C485" s="259"/>
    </row>
    <row r="486" spans="3:3" x14ac:dyDescent="0.25">
      <c r="C486" s="259"/>
    </row>
    <row r="487" spans="3:3" x14ac:dyDescent="0.25">
      <c r="C487" s="259"/>
    </row>
    <row r="488" spans="3:3" x14ac:dyDescent="0.25">
      <c r="C488" s="259"/>
    </row>
    <row r="489" spans="3:3" x14ac:dyDescent="0.25">
      <c r="C489" s="259"/>
    </row>
    <row r="490" spans="3:3" x14ac:dyDescent="0.25">
      <c r="C490" s="259"/>
    </row>
    <row r="491" spans="3:3" x14ac:dyDescent="0.25">
      <c r="C491" s="259"/>
    </row>
    <row r="492" spans="3:3" x14ac:dyDescent="0.25">
      <c r="C492" s="259"/>
    </row>
    <row r="493" spans="3:3" x14ac:dyDescent="0.25">
      <c r="C493" s="259"/>
    </row>
    <row r="494" spans="3:3" x14ac:dyDescent="0.25">
      <c r="C494" s="259"/>
    </row>
    <row r="495" spans="3:3" x14ac:dyDescent="0.25">
      <c r="C495" s="259"/>
    </row>
    <row r="496" spans="3:3" x14ac:dyDescent="0.25">
      <c r="C496" s="259"/>
    </row>
    <row r="497" spans="3:3" x14ac:dyDescent="0.25">
      <c r="C497" s="259"/>
    </row>
    <row r="498" spans="3:3" x14ac:dyDescent="0.25">
      <c r="C498" s="259"/>
    </row>
    <row r="499" spans="3:3" x14ac:dyDescent="0.25">
      <c r="C499" s="259"/>
    </row>
    <row r="500" spans="3:3" x14ac:dyDescent="0.25">
      <c r="C500" s="259"/>
    </row>
    <row r="501" spans="3:3" x14ac:dyDescent="0.25">
      <c r="C501" s="259"/>
    </row>
    <row r="502" spans="3:3" x14ac:dyDescent="0.25">
      <c r="C502" s="259"/>
    </row>
    <row r="503" spans="3:3" x14ac:dyDescent="0.25">
      <c r="C503" s="259"/>
    </row>
    <row r="504" spans="3:3" x14ac:dyDescent="0.25">
      <c r="C504" s="259"/>
    </row>
    <row r="505" spans="3:3" x14ac:dyDescent="0.25">
      <c r="C505" s="259"/>
    </row>
    <row r="506" spans="3:3" x14ac:dyDescent="0.25">
      <c r="C506" s="259"/>
    </row>
    <row r="507" spans="3:3" x14ac:dyDescent="0.25">
      <c r="C507" s="259"/>
    </row>
    <row r="508" spans="3:3" x14ac:dyDescent="0.25">
      <c r="C508" s="259"/>
    </row>
    <row r="509" spans="3:3" x14ac:dyDescent="0.25">
      <c r="C509" s="259"/>
    </row>
    <row r="510" spans="3:3" x14ac:dyDescent="0.25">
      <c r="C510" s="259"/>
    </row>
    <row r="511" spans="3:3" x14ac:dyDescent="0.25">
      <c r="C511" s="259"/>
    </row>
    <row r="512" spans="3:3" x14ac:dyDescent="0.25">
      <c r="C512" s="259"/>
    </row>
    <row r="513" spans="3:3" x14ac:dyDescent="0.25">
      <c r="C513" s="259"/>
    </row>
    <row r="514" spans="3:3" x14ac:dyDescent="0.25">
      <c r="C514" s="259"/>
    </row>
    <row r="515" spans="3:3" x14ac:dyDescent="0.25">
      <c r="C515" s="259"/>
    </row>
    <row r="516" spans="3:3" x14ac:dyDescent="0.25">
      <c r="C516" s="259"/>
    </row>
    <row r="517" spans="3:3" x14ac:dyDescent="0.25">
      <c r="C517" s="259"/>
    </row>
    <row r="518" spans="3:3" x14ac:dyDescent="0.25">
      <c r="C518" s="259"/>
    </row>
    <row r="519" spans="3:3" x14ac:dyDescent="0.25">
      <c r="C519" s="259"/>
    </row>
    <row r="520" spans="3:3" x14ac:dyDescent="0.25">
      <c r="C520" s="259"/>
    </row>
    <row r="521" spans="3:3" x14ac:dyDescent="0.25">
      <c r="C521" s="259"/>
    </row>
    <row r="522" spans="3:3" x14ac:dyDescent="0.25">
      <c r="C522" s="259"/>
    </row>
    <row r="523" spans="3:3" x14ac:dyDescent="0.25">
      <c r="C523" s="259"/>
    </row>
    <row r="524" spans="3:3" x14ac:dyDescent="0.25">
      <c r="C524" s="259"/>
    </row>
    <row r="525" spans="3:3" x14ac:dyDescent="0.25">
      <c r="C525" s="259"/>
    </row>
    <row r="526" spans="3:3" x14ac:dyDescent="0.25">
      <c r="C526" s="259"/>
    </row>
    <row r="527" spans="3:3" x14ac:dyDescent="0.25">
      <c r="C527" s="259"/>
    </row>
    <row r="528" spans="3:3" x14ac:dyDescent="0.25">
      <c r="C528" s="259"/>
    </row>
    <row r="529" spans="3:3" x14ac:dyDescent="0.25">
      <c r="C529" s="259"/>
    </row>
    <row r="530" spans="3:3" x14ac:dyDescent="0.25">
      <c r="C530" s="259"/>
    </row>
    <row r="531" spans="3:3" x14ac:dyDescent="0.25">
      <c r="C531" s="259"/>
    </row>
    <row r="532" spans="3:3" x14ac:dyDescent="0.25">
      <c r="C532" s="259"/>
    </row>
    <row r="533" spans="3:3" x14ac:dyDescent="0.25">
      <c r="C533" s="259"/>
    </row>
    <row r="534" spans="3:3" x14ac:dyDescent="0.25">
      <c r="C534" s="259"/>
    </row>
    <row r="535" spans="3:3" x14ac:dyDescent="0.25">
      <c r="C535" s="259"/>
    </row>
    <row r="536" spans="3:3" x14ac:dyDescent="0.25">
      <c r="C536" s="259"/>
    </row>
    <row r="537" spans="3:3" x14ac:dyDescent="0.25">
      <c r="C537" s="259"/>
    </row>
    <row r="538" spans="3:3" x14ac:dyDescent="0.25">
      <c r="C538" s="259"/>
    </row>
    <row r="539" spans="3:3" x14ac:dyDescent="0.25">
      <c r="C539" s="259"/>
    </row>
    <row r="540" spans="3:3" x14ac:dyDescent="0.25">
      <c r="C540" s="259"/>
    </row>
    <row r="541" spans="3:3" x14ac:dyDescent="0.25">
      <c r="C541" s="259"/>
    </row>
    <row r="542" spans="3:3" x14ac:dyDescent="0.25">
      <c r="C542" s="259"/>
    </row>
    <row r="543" spans="3:3" x14ac:dyDescent="0.25">
      <c r="C543" s="259"/>
    </row>
    <row r="544" spans="3:3" x14ac:dyDescent="0.25">
      <c r="C544" s="259"/>
    </row>
    <row r="545" spans="3:3" x14ac:dyDescent="0.25">
      <c r="C545" s="259"/>
    </row>
    <row r="546" spans="3:3" x14ac:dyDescent="0.25">
      <c r="C546" s="259"/>
    </row>
    <row r="547" spans="3:3" x14ac:dyDescent="0.25">
      <c r="C547" s="259"/>
    </row>
    <row r="548" spans="3:3" x14ac:dyDescent="0.25">
      <c r="C548" s="259"/>
    </row>
    <row r="549" spans="3:3" x14ac:dyDescent="0.25">
      <c r="C549" s="259"/>
    </row>
    <row r="550" spans="3:3" x14ac:dyDescent="0.25">
      <c r="C550" s="259"/>
    </row>
    <row r="551" spans="3:3" x14ac:dyDescent="0.25">
      <c r="C551" s="259"/>
    </row>
    <row r="552" spans="3:3" x14ac:dyDescent="0.25">
      <c r="C552" s="259"/>
    </row>
    <row r="553" spans="3:3" x14ac:dyDescent="0.25">
      <c r="C553" s="259"/>
    </row>
    <row r="554" spans="3:3" x14ac:dyDescent="0.25">
      <c r="C554" s="259"/>
    </row>
    <row r="555" spans="3:3" x14ac:dyDescent="0.25">
      <c r="C555" s="259"/>
    </row>
    <row r="556" spans="3:3" x14ac:dyDescent="0.25">
      <c r="C556" s="259"/>
    </row>
    <row r="557" spans="3:3" x14ac:dyDescent="0.25">
      <c r="C557" s="259"/>
    </row>
    <row r="558" spans="3:3" x14ac:dyDescent="0.25">
      <c r="C558" s="259"/>
    </row>
    <row r="559" spans="3:3" x14ac:dyDescent="0.25">
      <c r="C559" s="259"/>
    </row>
    <row r="560" spans="3:3" x14ac:dyDescent="0.25">
      <c r="C560" s="259"/>
    </row>
    <row r="561" spans="3:3" x14ac:dyDescent="0.25">
      <c r="C561" s="259"/>
    </row>
    <row r="562" spans="3:3" x14ac:dyDescent="0.25">
      <c r="C562" s="259"/>
    </row>
    <row r="563" spans="3:3" x14ac:dyDescent="0.25">
      <c r="C563" s="259"/>
    </row>
    <row r="564" spans="3:3" x14ac:dyDescent="0.25">
      <c r="C564" s="259"/>
    </row>
    <row r="565" spans="3:3" x14ac:dyDescent="0.25">
      <c r="C565" s="259"/>
    </row>
    <row r="566" spans="3:3" x14ac:dyDescent="0.25">
      <c r="C566" s="259"/>
    </row>
    <row r="567" spans="3:3" x14ac:dyDescent="0.25">
      <c r="C567" s="259"/>
    </row>
    <row r="568" spans="3:3" x14ac:dyDescent="0.25">
      <c r="C568" s="259"/>
    </row>
    <row r="569" spans="3:3" x14ac:dyDescent="0.25">
      <c r="C569" s="259"/>
    </row>
    <row r="570" spans="3:3" x14ac:dyDescent="0.25">
      <c r="C570" s="259"/>
    </row>
    <row r="571" spans="3:3" x14ac:dyDescent="0.25">
      <c r="C571" s="259"/>
    </row>
    <row r="572" spans="3:3" x14ac:dyDescent="0.25">
      <c r="C572" s="259"/>
    </row>
    <row r="573" spans="3:3" x14ac:dyDescent="0.25">
      <c r="C573" s="259"/>
    </row>
    <row r="574" spans="3:3" x14ac:dyDescent="0.25">
      <c r="C574" s="259"/>
    </row>
    <row r="575" spans="3:3" x14ac:dyDescent="0.25">
      <c r="C575" s="259"/>
    </row>
    <row r="576" spans="3:3" x14ac:dyDescent="0.25">
      <c r="C576" s="259"/>
    </row>
    <row r="577" spans="3:3" x14ac:dyDescent="0.25">
      <c r="C577" s="259"/>
    </row>
    <row r="578" spans="3:3" x14ac:dyDescent="0.25">
      <c r="C578" s="259"/>
    </row>
    <row r="579" spans="3:3" x14ac:dyDescent="0.25">
      <c r="C579" s="259"/>
    </row>
    <row r="580" spans="3:3" x14ac:dyDescent="0.25">
      <c r="C580" s="259"/>
    </row>
    <row r="581" spans="3:3" x14ac:dyDescent="0.25">
      <c r="C581" s="259"/>
    </row>
    <row r="582" spans="3:3" x14ac:dyDescent="0.25">
      <c r="C582" s="259"/>
    </row>
    <row r="583" spans="3:3" x14ac:dyDescent="0.25">
      <c r="C583" s="259"/>
    </row>
    <row r="584" spans="3:3" x14ac:dyDescent="0.25">
      <c r="C584" s="259"/>
    </row>
    <row r="585" spans="3:3" x14ac:dyDescent="0.25">
      <c r="C585" s="259"/>
    </row>
    <row r="586" spans="3:3" x14ac:dyDescent="0.25">
      <c r="C586" s="259"/>
    </row>
    <row r="587" spans="3:3" x14ac:dyDescent="0.25">
      <c r="C587" s="259"/>
    </row>
    <row r="588" spans="3:3" x14ac:dyDescent="0.25">
      <c r="C588" s="259"/>
    </row>
    <row r="589" spans="3:3" x14ac:dyDescent="0.25">
      <c r="C589" s="259"/>
    </row>
    <row r="590" spans="3:3" x14ac:dyDescent="0.25">
      <c r="C590" s="259"/>
    </row>
    <row r="591" spans="3:3" x14ac:dyDescent="0.25">
      <c r="C591" s="259"/>
    </row>
    <row r="592" spans="3:3" x14ac:dyDescent="0.25">
      <c r="C592" s="259"/>
    </row>
    <row r="593" spans="3:3" x14ac:dyDescent="0.25">
      <c r="C593" s="259"/>
    </row>
    <row r="594" spans="3:3" x14ac:dyDescent="0.25">
      <c r="C594" s="259"/>
    </row>
    <row r="595" spans="3:3" x14ac:dyDescent="0.25">
      <c r="C595" s="259"/>
    </row>
    <row r="596" spans="3:3" x14ac:dyDescent="0.25">
      <c r="C596" s="259"/>
    </row>
    <row r="597" spans="3:3" x14ac:dyDescent="0.25">
      <c r="C597" s="259"/>
    </row>
    <row r="598" spans="3:3" x14ac:dyDescent="0.25">
      <c r="C598" s="259"/>
    </row>
    <row r="599" spans="3:3" x14ac:dyDescent="0.25">
      <c r="C599" s="259"/>
    </row>
    <row r="600" spans="3:3" x14ac:dyDescent="0.25">
      <c r="C600" s="259"/>
    </row>
    <row r="601" spans="3:3" x14ac:dyDescent="0.25">
      <c r="C601" s="259"/>
    </row>
    <row r="602" spans="3:3" x14ac:dyDescent="0.25">
      <c r="C602" s="259"/>
    </row>
    <row r="603" spans="3:3" x14ac:dyDescent="0.25">
      <c r="C603" s="259"/>
    </row>
    <row r="604" spans="3:3" x14ac:dyDescent="0.25">
      <c r="C604" s="259"/>
    </row>
    <row r="605" spans="3:3" x14ac:dyDescent="0.25">
      <c r="C605" s="259"/>
    </row>
    <row r="606" spans="3:3" x14ac:dyDescent="0.25">
      <c r="C606" s="259"/>
    </row>
    <row r="607" spans="3:3" x14ac:dyDescent="0.25">
      <c r="C607" s="259"/>
    </row>
    <row r="608" spans="3:3" x14ac:dyDescent="0.25">
      <c r="C608" s="259"/>
    </row>
    <row r="609" spans="3:3" x14ac:dyDescent="0.25">
      <c r="C609" s="259"/>
    </row>
    <row r="610" spans="3:3" x14ac:dyDescent="0.25">
      <c r="C610" s="259"/>
    </row>
    <row r="611" spans="3:3" x14ac:dyDescent="0.25">
      <c r="C611" s="259"/>
    </row>
    <row r="612" spans="3:3" x14ac:dyDescent="0.25">
      <c r="C612" s="259"/>
    </row>
    <row r="613" spans="3:3" x14ac:dyDescent="0.25">
      <c r="C613" s="259"/>
    </row>
    <row r="614" spans="3:3" x14ac:dyDescent="0.25">
      <c r="C614" s="259"/>
    </row>
    <row r="615" spans="3:3" x14ac:dyDescent="0.25">
      <c r="C615" s="259"/>
    </row>
    <row r="616" spans="3:3" x14ac:dyDescent="0.25">
      <c r="C616" s="259"/>
    </row>
    <row r="617" spans="3:3" x14ac:dyDescent="0.25">
      <c r="C617" s="259"/>
    </row>
    <row r="618" spans="3:3" x14ac:dyDescent="0.25">
      <c r="C618" s="259"/>
    </row>
    <row r="619" spans="3:3" x14ac:dyDescent="0.25">
      <c r="C619" s="259"/>
    </row>
    <row r="620" spans="3:3" x14ac:dyDescent="0.25">
      <c r="C620" s="259"/>
    </row>
    <row r="621" spans="3:3" x14ac:dyDescent="0.25">
      <c r="C621" s="259"/>
    </row>
    <row r="622" spans="3:3" x14ac:dyDescent="0.25">
      <c r="C622" s="259"/>
    </row>
    <row r="623" spans="3:3" x14ac:dyDescent="0.25">
      <c r="C623" s="259"/>
    </row>
    <row r="624" spans="3:3" x14ac:dyDescent="0.25">
      <c r="C624" s="259"/>
    </row>
    <row r="625" spans="3:3" x14ac:dyDescent="0.25">
      <c r="C625" s="259"/>
    </row>
    <row r="626" spans="3:3" x14ac:dyDescent="0.25">
      <c r="C626" s="259"/>
    </row>
    <row r="627" spans="3:3" x14ac:dyDescent="0.25">
      <c r="C627" s="259"/>
    </row>
    <row r="628" spans="3:3" x14ac:dyDescent="0.25">
      <c r="C628" s="259"/>
    </row>
    <row r="629" spans="3:3" x14ac:dyDescent="0.25">
      <c r="C629" s="259"/>
    </row>
    <row r="630" spans="3:3" x14ac:dyDescent="0.25">
      <c r="C630" s="259"/>
    </row>
    <row r="631" spans="3:3" x14ac:dyDescent="0.25">
      <c r="C631" s="259"/>
    </row>
    <row r="632" spans="3:3" x14ac:dyDescent="0.25">
      <c r="C632" s="259"/>
    </row>
    <row r="633" spans="3:3" x14ac:dyDescent="0.25">
      <c r="C633" s="259"/>
    </row>
    <row r="634" spans="3:3" x14ac:dyDescent="0.25">
      <c r="C634" s="259"/>
    </row>
    <row r="635" spans="3:3" x14ac:dyDescent="0.25">
      <c r="C635" s="259"/>
    </row>
    <row r="636" spans="3:3" x14ac:dyDescent="0.25">
      <c r="C636" s="259"/>
    </row>
    <row r="637" spans="3:3" x14ac:dyDescent="0.25">
      <c r="C637" s="259"/>
    </row>
    <row r="638" spans="3:3" x14ac:dyDescent="0.25">
      <c r="C638" s="259"/>
    </row>
    <row r="639" spans="3:3" x14ac:dyDescent="0.25">
      <c r="C639" s="259"/>
    </row>
    <row r="640" spans="3:3" x14ac:dyDescent="0.25">
      <c r="C640" s="259"/>
    </row>
    <row r="641" spans="3:3" x14ac:dyDescent="0.25">
      <c r="C641" s="259"/>
    </row>
    <row r="642" spans="3:3" x14ac:dyDescent="0.25">
      <c r="C642" s="259"/>
    </row>
    <row r="643" spans="3:3" x14ac:dyDescent="0.25">
      <c r="C643" s="259"/>
    </row>
    <row r="644" spans="3:3" x14ac:dyDescent="0.25">
      <c r="C644" s="259"/>
    </row>
    <row r="645" spans="3:3" x14ac:dyDescent="0.25">
      <c r="C645" s="259"/>
    </row>
    <row r="646" spans="3:3" x14ac:dyDescent="0.25">
      <c r="C646" s="259"/>
    </row>
    <row r="647" spans="3:3" x14ac:dyDescent="0.25">
      <c r="C647" s="259"/>
    </row>
    <row r="648" spans="3:3" x14ac:dyDescent="0.25">
      <c r="C648" s="259"/>
    </row>
    <row r="649" spans="3:3" x14ac:dyDescent="0.25">
      <c r="C649" s="259"/>
    </row>
    <row r="650" spans="3:3" x14ac:dyDescent="0.25">
      <c r="C650" s="259"/>
    </row>
    <row r="651" spans="3:3" x14ac:dyDescent="0.25">
      <c r="C651" s="259"/>
    </row>
    <row r="652" spans="3:3" x14ac:dyDescent="0.25">
      <c r="C652" s="259"/>
    </row>
    <row r="653" spans="3:3" x14ac:dyDescent="0.25">
      <c r="C653" s="259"/>
    </row>
    <row r="654" spans="3:3" x14ac:dyDescent="0.25">
      <c r="C654" s="259"/>
    </row>
    <row r="655" spans="3:3" x14ac:dyDescent="0.25">
      <c r="C655" s="259"/>
    </row>
    <row r="656" spans="3:3" x14ac:dyDescent="0.25">
      <c r="C656" s="259"/>
    </row>
    <row r="657" spans="3:3" x14ac:dyDescent="0.25">
      <c r="C657" s="259"/>
    </row>
    <row r="658" spans="3:3" x14ac:dyDescent="0.25">
      <c r="C658" s="259"/>
    </row>
    <row r="659" spans="3:3" x14ac:dyDescent="0.25">
      <c r="C659" s="259"/>
    </row>
    <row r="660" spans="3:3" x14ac:dyDescent="0.25">
      <c r="C660" s="259"/>
    </row>
    <row r="661" spans="3:3" x14ac:dyDescent="0.25">
      <c r="C661" s="259"/>
    </row>
    <row r="662" spans="3:3" x14ac:dyDescent="0.25">
      <c r="C662" s="259"/>
    </row>
    <row r="663" spans="3:3" x14ac:dyDescent="0.25">
      <c r="C663" s="259"/>
    </row>
    <row r="664" spans="3:3" x14ac:dyDescent="0.25">
      <c r="C664" s="259"/>
    </row>
    <row r="665" spans="3:3" x14ac:dyDescent="0.25">
      <c r="C665" s="259"/>
    </row>
    <row r="666" spans="3:3" x14ac:dyDescent="0.25">
      <c r="C666" s="259"/>
    </row>
    <row r="667" spans="3:3" x14ac:dyDescent="0.25">
      <c r="C667" s="259"/>
    </row>
    <row r="668" spans="3:3" x14ac:dyDescent="0.25">
      <c r="C668" s="259"/>
    </row>
    <row r="669" spans="3:3" x14ac:dyDescent="0.25">
      <c r="C669" s="259"/>
    </row>
    <row r="670" spans="3:3" x14ac:dyDescent="0.25">
      <c r="C670" s="259"/>
    </row>
    <row r="671" spans="3:3" x14ac:dyDescent="0.25">
      <c r="C671" s="259"/>
    </row>
    <row r="672" spans="3:3" x14ac:dyDescent="0.25">
      <c r="C672" s="259"/>
    </row>
    <row r="673" spans="3:3" x14ac:dyDescent="0.25">
      <c r="C673" s="259"/>
    </row>
    <row r="674" spans="3:3" x14ac:dyDescent="0.25">
      <c r="C674" s="259"/>
    </row>
    <row r="675" spans="3:3" x14ac:dyDescent="0.25">
      <c r="C675" s="259"/>
    </row>
    <row r="676" spans="3:3" x14ac:dyDescent="0.25">
      <c r="C676" s="259"/>
    </row>
    <row r="677" spans="3:3" x14ac:dyDescent="0.25">
      <c r="C677" s="259"/>
    </row>
    <row r="678" spans="3:3" x14ac:dyDescent="0.25">
      <c r="C678" s="259"/>
    </row>
    <row r="679" spans="3:3" x14ac:dyDescent="0.25">
      <c r="C679" s="259"/>
    </row>
    <row r="680" spans="3:3" x14ac:dyDescent="0.25">
      <c r="C680" s="259"/>
    </row>
    <row r="681" spans="3:3" x14ac:dyDescent="0.25">
      <c r="C681" s="259"/>
    </row>
    <row r="682" spans="3:3" x14ac:dyDescent="0.25">
      <c r="C682" s="259"/>
    </row>
    <row r="683" spans="3:3" x14ac:dyDescent="0.25">
      <c r="C683" s="259"/>
    </row>
    <row r="684" spans="3:3" x14ac:dyDescent="0.25">
      <c r="C684" s="259"/>
    </row>
    <row r="685" spans="3:3" x14ac:dyDescent="0.25">
      <c r="C685" s="259"/>
    </row>
    <row r="686" spans="3:3" x14ac:dyDescent="0.25">
      <c r="C686" s="259"/>
    </row>
    <row r="687" spans="3:3" x14ac:dyDescent="0.25">
      <c r="C687" s="259"/>
    </row>
    <row r="688" spans="3:3" x14ac:dyDescent="0.25">
      <c r="C688" s="259"/>
    </row>
    <row r="689" spans="3:3" x14ac:dyDescent="0.25">
      <c r="C689" s="259"/>
    </row>
    <row r="690" spans="3:3" x14ac:dyDescent="0.25">
      <c r="C690" s="259"/>
    </row>
    <row r="691" spans="3:3" x14ac:dyDescent="0.25">
      <c r="C691" s="259"/>
    </row>
    <row r="692" spans="3:3" x14ac:dyDescent="0.25">
      <c r="C692" s="259"/>
    </row>
    <row r="693" spans="3:3" x14ac:dyDescent="0.25">
      <c r="C693" s="259"/>
    </row>
    <row r="694" spans="3:3" x14ac:dyDescent="0.25">
      <c r="C694" s="259"/>
    </row>
    <row r="695" spans="3:3" x14ac:dyDescent="0.25">
      <c r="C695" s="259"/>
    </row>
    <row r="696" spans="3:3" x14ac:dyDescent="0.25">
      <c r="C696" s="259"/>
    </row>
    <row r="697" spans="3:3" x14ac:dyDescent="0.25">
      <c r="C697" s="259"/>
    </row>
    <row r="698" spans="3:3" x14ac:dyDescent="0.25">
      <c r="C698" s="259"/>
    </row>
    <row r="699" spans="3:3" x14ac:dyDescent="0.25">
      <c r="C699" s="259"/>
    </row>
    <row r="700" spans="3:3" x14ac:dyDescent="0.25">
      <c r="C700" s="259"/>
    </row>
    <row r="701" spans="3:3" x14ac:dyDescent="0.25">
      <c r="C701" s="259"/>
    </row>
    <row r="702" spans="3:3" x14ac:dyDescent="0.25">
      <c r="C702" s="259"/>
    </row>
    <row r="703" spans="3:3" x14ac:dyDescent="0.25">
      <c r="C703" s="259"/>
    </row>
    <row r="704" spans="3:3" x14ac:dyDescent="0.25">
      <c r="C704" s="259"/>
    </row>
    <row r="705" spans="3:3" x14ac:dyDescent="0.25">
      <c r="C705" s="259"/>
    </row>
    <row r="706" spans="3:3" x14ac:dyDescent="0.25">
      <c r="C706" s="259"/>
    </row>
    <row r="707" spans="3:3" x14ac:dyDescent="0.25">
      <c r="C707" s="259"/>
    </row>
    <row r="708" spans="3:3" x14ac:dyDescent="0.25">
      <c r="C708" s="259"/>
    </row>
    <row r="709" spans="3:3" x14ac:dyDescent="0.25">
      <c r="C709" s="259"/>
    </row>
    <row r="710" spans="3:3" x14ac:dyDescent="0.25">
      <c r="C710" s="259"/>
    </row>
    <row r="711" spans="3:3" x14ac:dyDescent="0.25">
      <c r="C711" s="259"/>
    </row>
    <row r="712" spans="3:3" x14ac:dyDescent="0.25">
      <c r="C712" s="259"/>
    </row>
    <row r="713" spans="3:3" x14ac:dyDescent="0.25">
      <c r="C713" s="259"/>
    </row>
    <row r="714" spans="3:3" x14ac:dyDescent="0.25">
      <c r="C714" s="259"/>
    </row>
  </sheetData>
  <mergeCells count="83">
    <mergeCell ref="B61:B63"/>
    <mergeCell ref="B45:B47"/>
    <mergeCell ref="B27:O27"/>
    <mergeCell ref="B49:B51"/>
    <mergeCell ref="A22:O22"/>
    <mergeCell ref="E25:F25"/>
    <mergeCell ref="I24:K24"/>
    <mergeCell ref="M24:O24"/>
    <mergeCell ref="I25:J25"/>
    <mergeCell ref="G25:G26"/>
    <mergeCell ref="C24:C26"/>
    <mergeCell ref="O25:O26"/>
    <mergeCell ref="A24:A26"/>
    <mergeCell ref="E24:G24"/>
    <mergeCell ref="C254:C255"/>
    <mergeCell ref="C133:C134"/>
    <mergeCell ref="C106:C107"/>
    <mergeCell ref="C137:C138"/>
    <mergeCell ref="C141:C142"/>
    <mergeCell ref="C129:C130"/>
    <mergeCell ref="C112:C113"/>
    <mergeCell ref="C124:C125"/>
    <mergeCell ref="C131:C132"/>
    <mergeCell ref="C135:C136"/>
    <mergeCell ref="C139:C140"/>
    <mergeCell ref="C159:C160"/>
    <mergeCell ref="C163:C164"/>
    <mergeCell ref="C185:C186"/>
    <mergeCell ref="C151:C152"/>
    <mergeCell ref="C145:C146"/>
    <mergeCell ref="C153:C154"/>
    <mergeCell ref="C161:C162"/>
    <mergeCell ref="C155:C156"/>
    <mergeCell ref="C147:C148"/>
    <mergeCell ref="C157:C158"/>
    <mergeCell ref="C252:C253"/>
    <mergeCell ref="B188:O188"/>
    <mergeCell ref="B248:O248"/>
    <mergeCell ref="C173:C174"/>
    <mergeCell ref="B184:O184"/>
    <mergeCell ref="C245:C246"/>
    <mergeCell ref="C143:C144"/>
    <mergeCell ref="B33:B35"/>
    <mergeCell ref="B53:B55"/>
    <mergeCell ref="B65:B67"/>
    <mergeCell ref="C149:C150"/>
    <mergeCell ref="B69:B71"/>
    <mergeCell ref="B73:B75"/>
    <mergeCell ref="B77:O77"/>
    <mergeCell ref="C97:C98"/>
    <mergeCell ref="C85:C87"/>
    <mergeCell ref="B89:O89"/>
    <mergeCell ref="B84:O84"/>
    <mergeCell ref="B80:B81"/>
    <mergeCell ref="B41:B43"/>
    <mergeCell ref="B37:B39"/>
    <mergeCell ref="B57:B59"/>
    <mergeCell ref="B11:O11"/>
    <mergeCell ref="B12:O12"/>
    <mergeCell ref="B15:O15"/>
    <mergeCell ref="H24:H26"/>
    <mergeCell ref="D24:D26"/>
    <mergeCell ref="B24:B26"/>
    <mergeCell ref="L24:L26"/>
    <mergeCell ref="K25:K26"/>
    <mergeCell ref="B19:O19"/>
    <mergeCell ref="B20:O20"/>
    <mergeCell ref="B16:O16"/>
    <mergeCell ref="B13:O13"/>
    <mergeCell ref="B14:O14"/>
    <mergeCell ref="M25:N25"/>
    <mergeCell ref="B17:O17"/>
    <mergeCell ref="B18:O18"/>
    <mergeCell ref="B10:O10"/>
    <mergeCell ref="B1:O1"/>
    <mergeCell ref="B2:O2"/>
    <mergeCell ref="B3:O3"/>
    <mergeCell ref="B4:O4"/>
    <mergeCell ref="B9:O9"/>
    <mergeCell ref="B8:O8"/>
    <mergeCell ref="B7:O7"/>
    <mergeCell ref="B5:O5"/>
    <mergeCell ref="B6:O6"/>
  </mergeCells>
  <pageMargins left="1.1811023622047245" right="0.39370078740157483" top="0.78740157480314965" bottom="0.78740157480314965" header="0.31496062992125984" footer="0.31496062992125984"/>
  <pageSetup paperSize="9" scale="50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69"/>
  <sheetViews>
    <sheetView showZeros="0" workbookViewId="0">
      <selection activeCell="X21" sqref="X21"/>
    </sheetView>
  </sheetViews>
  <sheetFormatPr defaultRowHeight="15" x14ac:dyDescent="0.25"/>
  <cols>
    <col min="1" max="1" width="5" style="2" customWidth="1"/>
    <col min="2" max="2" width="39.140625" style="2" customWidth="1"/>
    <col min="3" max="3" width="6.7109375" style="4" customWidth="1"/>
    <col min="4" max="11" width="10" style="2" hidden="1" customWidth="1"/>
    <col min="12" max="15" width="10" style="2" customWidth="1"/>
    <col min="16" max="17" width="9.140625" style="2" hidden="1" customWidth="1"/>
    <col min="18" max="16384" width="9.140625" style="2"/>
  </cols>
  <sheetData>
    <row r="1" spans="1:15" x14ac:dyDescent="0.25">
      <c r="B1" s="122"/>
      <c r="C1" s="573" t="s">
        <v>350</v>
      </c>
      <c r="D1" s="573"/>
      <c r="E1" s="573"/>
      <c r="F1" s="573"/>
      <c r="G1" s="573"/>
      <c r="H1" s="573"/>
      <c r="I1" s="573"/>
      <c r="J1" s="573"/>
      <c r="K1" s="573"/>
      <c r="L1" s="573"/>
      <c r="M1" s="573"/>
      <c r="N1" s="573"/>
      <c r="O1" s="573"/>
    </row>
    <row r="2" spans="1:15" x14ac:dyDescent="0.25">
      <c r="B2" s="122"/>
      <c r="C2" s="573" t="s">
        <v>436</v>
      </c>
      <c r="D2" s="573"/>
      <c r="E2" s="573"/>
      <c r="F2" s="573"/>
      <c r="G2" s="573"/>
      <c r="H2" s="573"/>
      <c r="I2" s="573"/>
      <c r="J2" s="573"/>
      <c r="K2" s="573"/>
      <c r="L2" s="573"/>
      <c r="M2" s="573"/>
      <c r="N2" s="573"/>
      <c r="O2" s="573"/>
    </row>
    <row r="3" spans="1:15" x14ac:dyDescent="0.25">
      <c r="B3" s="122"/>
      <c r="C3" s="573" t="s">
        <v>455</v>
      </c>
      <c r="D3" s="573"/>
      <c r="E3" s="573"/>
      <c r="F3" s="573"/>
      <c r="G3" s="573"/>
      <c r="H3" s="573"/>
      <c r="I3" s="573"/>
      <c r="J3" s="573"/>
      <c r="K3" s="573"/>
      <c r="L3" s="573"/>
      <c r="M3" s="573"/>
      <c r="N3" s="573"/>
      <c r="O3" s="573"/>
    </row>
    <row r="4" spans="1:15" x14ac:dyDescent="0.25">
      <c r="B4" s="122"/>
      <c r="C4" s="573" t="s">
        <v>366</v>
      </c>
      <c r="D4" s="573"/>
      <c r="E4" s="573"/>
      <c r="F4" s="573"/>
      <c r="G4" s="573"/>
      <c r="H4" s="573"/>
      <c r="I4" s="573"/>
      <c r="J4" s="573"/>
      <c r="K4" s="573"/>
      <c r="L4" s="573"/>
      <c r="M4" s="573"/>
      <c r="N4" s="573"/>
      <c r="O4" s="573"/>
    </row>
    <row r="5" spans="1:15" s="396" customFormat="1" x14ac:dyDescent="0.25">
      <c r="B5" s="490" t="s">
        <v>481</v>
      </c>
      <c r="C5" s="490"/>
      <c r="D5" s="490"/>
      <c r="E5" s="490"/>
      <c r="F5" s="490"/>
      <c r="G5" s="490"/>
      <c r="H5" s="490"/>
      <c r="I5" s="490"/>
      <c r="J5" s="490"/>
      <c r="K5" s="490"/>
      <c r="L5" s="490"/>
      <c r="M5" s="490"/>
      <c r="N5" s="490"/>
      <c r="O5" s="490"/>
    </row>
    <row r="6" spans="1:15" s="396" customFormat="1" x14ac:dyDescent="0.25">
      <c r="B6" s="490" t="s">
        <v>483</v>
      </c>
      <c r="C6" s="490"/>
      <c r="D6" s="490"/>
      <c r="E6" s="490"/>
      <c r="F6" s="490"/>
      <c r="G6" s="490"/>
      <c r="H6" s="490"/>
      <c r="I6" s="490"/>
      <c r="J6" s="490"/>
      <c r="K6" s="490"/>
      <c r="L6" s="490"/>
      <c r="M6" s="490"/>
      <c r="N6" s="490"/>
      <c r="O6" s="490"/>
    </row>
    <row r="7" spans="1:15" s="396" customFormat="1" x14ac:dyDescent="0.25">
      <c r="B7" s="490" t="s">
        <v>495</v>
      </c>
      <c r="C7" s="490"/>
      <c r="D7" s="490"/>
      <c r="E7" s="490"/>
      <c r="F7" s="490"/>
      <c r="G7" s="490"/>
      <c r="H7" s="490"/>
      <c r="I7" s="490"/>
      <c r="J7" s="490"/>
      <c r="K7" s="490"/>
      <c r="L7" s="490"/>
      <c r="M7" s="490"/>
      <c r="N7" s="490"/>
      <c r="O7" s="490"/>
    </row>
    <row r="8" spans="1:15" s="396" customFormat="1" x14ac:dyDescent="0.25">
      <c r="B8" s="490" t="s">
        <v>498</v>
      </c>
      <c r="C8" s="490"/>
      <c r="D8" s="490"/>
      <c r="E8" s="490"/>
      <c r="F8" s="490"/>
      <c r="G8" s="490"/>
      <c r="H8" s="490"/>
      <c r="I8" s="490"/>
      <c r="J8" s="490"/>
      <c r="K8" s="490"/>
      <c r="L8" s="490"/>
      <c r="M8" s="490"/>
      <c r="N8" s="490"/>
      <c r="O8" s="490"/>
    </row>
    <row r="9" spans="1:15" s="396" customFormat="1" x14ac:dyDescent="0.25">
      <c r="B9" s="490" t="s">
        <v>539</v>
      </c>
      <c r="C9" s="490"/>
      <c r="D9" s="490"/>
      <c r="E9" s="490"/>
      <c r="F9" s="490"/>
      <c r="G9" s="490"/>
      <c r="H9" s="490"/>
      <c r="I9" s="490"/>
      <c r="J9" s="490"/>
      <c r="K9" s="490"/>
      <c r="L9" s="490"/>
      <c r="M9" s="490"/>
      <c r="N9" s="490"/>
      <c r="O9" s="490"/>
    </row>
    <row r="10" spans="1:15" s="396" customFormat="1" x14ac:dyDescent="0.25">
      <c r="B10" s="490" t="s">
        <v>545</v>
      </c>
      <c r="C10" s="490"/>
      <c r="D10" s="490"/>
      <c r="E10" s="490"/>
      <c r="F10" s="490"/>
      <c r="G10" s="490"/>
      <c r="H10" s="490"/>
      <c r="I10" s="490"/>
      <c r="J10" s="490"/>
      <c r="K10" s="490"/>
      <c r="L10" s="490"/>
      <c r="M10" s="490"/>
      <c r="N10" s="490"/>
      <c r="O10" s="490"/>
    </row>
    <row r="11" spans="1:15" s="396" customFormat="1" x14ac:dyDescent="0.25">
      <c r="B11" s="490" t="s">
        <v>558</v>
      </c>
      <c r="C11" s="490"/>
      <c r="D11" s="490"/>
      <c r="E11" s="490"/>
      <c r="F11" s="490"/>
      <c r="G11" s="490"/>
      <c r="H11" s="490"/>
      <c r="I11" s="490"/>
      <c r="J11" s="490"/>
      <c r="K11" s="490"/>
      <c r="L11" s="490"/>
      <c r="M11" s="490"/>
      <c r="N11" s="490"/>
      <c r="O11" s="490"/>
    </row>
    <row r="12" spans="1:15" s="396" customFormat="1" x14ac:dyDescent="0.25">
      <c r="B12" s="490" t="s">
        <v>571</v>
      </c>
      <c r="C12" s="490"/>
      <c r="D12" s="490"/>
      <c r="E12" s="490"/>
      <c r="F12" s="490"/>
      <c r="G12" s="490"/>
      <c r="H12" s="490"/>
      <c r="I12" s="490"/>
      <c r="J12" s="490"/>
      <c r="K12" s="490"/>
      <c r="L12" s="490"/>
      <c r="M12" s="490"/>
      <c r="N12" s="490"/>
      <c r="O12" s="490"/>
    </row>
    <row r="13" spans="1:15" s="396" customFormat="1" x14ac:dyDescent="0.25">
      <c r="B13" s="490" t="s">
        <v>568</v>
      </c>
      <c r="C13" s="490"/>
      <c r="D13" s="490"/>
      <c r="E13" s="490"/>
      <c r="F13" s="490"/>
      <c r="G13" s="490"/>
      <c r="H13" s="490"/>
      <c r="I13" s="490"/>
      <c r="J13" s="490"/>
      <c r="K13" s="490"/>
      <c r="L13" s="490"/>
      <c r="M13" s="490"/>
      <c r="N13" s="490"/>
      <c r="O13" s="490"/>
    </row>
    <row r="14" spans="1:15" s="396" customFormat="1" x14ac:dyDescent="0.25">
      <c r="B14" s="490" t="s">
        <v>559</v>
      </c>
      <c r="C14" s="490"/>
      <c r="D14" s="490"/>
      <c r="E14" s="490"/>
      <c r="F14" s="490"/>
      <c r="G14" s="490"/>
      <c r="H14" s="490"/>
      <c r="I14" s="490"/>
      <c r="J14" s="490"/>
      <c r="K14" s="490"/>
      <c r="L14" s="490"/>
      <c r="M14" s="490"/>
      <c r="N14" s="490"/>
      <c r="O14" s="490"/>
    </row>
    <row r="15" spans="1:15" x14ac:dyDescent="0.25">
      <c r="C15" s="123"/>
      <c r="D15" s="124"/>
      <c r="E15" s="123"/>
      <c r="F15" s="123"/>
      <c r="G15" s="123"/>
      <c r="H15" s="123"/>
      <c r="I15" s="123"/>
      <c r="J15" s="123"/>
      <c r="K15" s="123"/>
      <c r="L15" s="123"/>
      <c r="M15" s="123"/>
      <c r="N15" s="123"/>
      <c r="O15" s="124"/>
    </row>
    <row r="16" spans="1:15" ht="29.25" customHeight="1" x14ac:dyDescent="0.25">
      <c r="A16" s="512" t="s">
        <v>441</v>
      </c>
      <c r="B16" s="512"/>
      <c r="C16" s="512"/>
      <c r="D16" s="512"/>
      <c r="E16" s="512"/>
      <c r="F16" s="512"/>
      <c r="G16" s="512"/>
      <c r="H16" s="512"/>
      <c r="I16" s="512"/>
      <c r="J16" s="512"/>
      <c r="K16" s="512"/>
      <c r="L16" s="512"/>
      <c r="M16" s="512"/>
      <c r="N16" s="512"/>
      <c r="O16" s="512"/>
    </row>
    <row r="17" spans="1:17" ht="17.25" customHeight="1" x14ac:dyDescent="0.25">
      <c r="A17" s="59"/>
      <c r="B17" s="59"/>
      <c r="C17" s="59"/>
      <c r="D17" s="96"/>
      <c r="E17" s="96"/>
      <c r="F17" s="96"/>
      <c r="G17" s="96"/>
      <c r="H17" s="96"/>
      <c r="I17" s="96"/>
      <c r="J17" s="96"/>
      <c r="K17" s="96"/>
      <c r="L17" s="96"/>
      <c r="M17" s="96"/>
      <c r="N17" s="96"/>
      <c r="O17" s="5" t="s">
        <v>446</v>
      </c>
    </row>
    <row r="18" spans="1:17" x14ac:dyDescent="0.25">
      <c r="A18" s="572" t="s">
        <v>5</v>
      </c>
      <c r="B18" s="506" t="s">
        <v>347</v>
      </c>
      <c r="C18" s="506" t="s">
        <v>54</v>
      </c>
      <c r="D18" s="501" t="s">
        <v>358</v>
      </c>
      <c r="E18" s="529" t="s">
        <v>196</v>
      </c>
      <c r="F18" s="529"/>
      <c r="G18" s="529"/>
      <c r="H18" s="515" t="s">
        <v>360</v>
      </c>
      <c r="I18" s="528" t="s">
        <v>196</v>
      </c>
      <c r="J18" s="528"/>
      <c r="K18" s="528"/>
      <c r="L18" s="494" t="s">
        <v>0</v>
      </c>
      <c r="M18" s="494" t="s">
        <v>196</v>
      </c>
      <c r="N18" s="494"/>
      <c r="O18" s="494"/>
    </row>
    <row r="19" spans="1:17" x14ac:dyDescent="0.25">
      <c r="A19" s="572"/>
      <c r="B19" s="506"/>
      <c r="C19" s="506"/>
      <c r="D19" s="501"/>
      <c r="E19" s="529" t="s">
        <v>1</v>
      </c>
      <c r="F19" s="529"/>
      <c r="G19" s="501" t="s">
        <v>2</v>
      </c>
      <c r="H19" s="515"/>
      <c r="I19" s="528" t="s">
        <v>1</v>
      </c>
      <c r="J19" s="528"/>
      <c r="K19" s="515" t="s">
        <v>2</v>
      </c>
      <c r="L19" s="494"/>
      <c r="M19" s="494" t="s">
        <v>1</v>
      </c>
      <c r="N19" s="494"/>
      <c r="O19" s="506" t="s">
        <v>2</v>
      </c>
      <c r="Q19" s="125"/>
    </row>
    <row r="20" spans="1:17" ht="29.25" customHeight="1" x14ac:dyDescent="0.25">
      <c r="A20" s="572"/>
      <c r="B20" s="506"/>
      <c r="C20" s="506"/>
      <c r="D20" s="501"/>
      <c r="E20" s="143" t="s">
        <v>3</v>
      </c>
      <c r="F20" s="142" t="s">
        <v>4</v>
      </c>
      <c r="G20" s="501"/>
      <c r="H20" s="515"/>
      <c r="I20" s="144" t="s">
        <v>3</v>
      </c>
      <c r="J20" s="139" t="s">
        <v>4</v>
      </c>
      <c r="K20" s="515"/>
      <c r="L20" s="494"/>
      <c r="M20" s="140" t="s">
        <v>3</v>
      </c>
      <c r="N20" s="138" t="s">
        <v>4</v>
      </c>
      <c r="O20" s="506"/>
      <c r="P20" s="71" t="s">
        <v>325</v>
      </c>
      <c r="Q20" s="72"/>
    </row>
    <row r="21" spans="1:17" ht="15.95" customHeight="1" x14ac:dyDescent="0.25">
      <c r="A21" s="14" t="s">
        <v>72</v>
      </c>
      <c r="B21" s="502" t="s">
        <v>59</v>
      </c>
      <c r="C21" s="502"/>
      <c r="D21" s="502"/>
      <c r="E21" s="502"/>
      <c r="F21" s="502"/>
      <c r="G21" s="502"/>
      <c r="H21" s="502"/>
      <c r="I21" s="502"/>
      <c r="J21" s="502"/>
      <c r="K21" s="502"/>
      <c r="L21" s="502"/>
      <c r="M21" s="502"/>
      <c r="N21" s="502"/>
      <c r="O21" s="502"/>
      <c r="P21" s="71" t="s">
        <v>326</v>
      </c>
      <c r="Q21" s="72"/>
    </row>
    <row r="22" spans="1:17" ht="15" customHeight="1" x14ac:dyDescent="0.25">
      <c r="A22" s="14" t="s">
        <v>183</v>
      </c>
      <c r="B22" s="13" t="s">
        <v>20</v>
      </c>
      <c r="C22" s="16" t="s">
        <v>31</v>
      </c>
      <c r="D22" s="17">
        <f>E22+G22</f>
        <v>140.20000000000002</v>
      </c>
      <c r="E22" s="17">
        <v>131.4</v>
      </c>
      <c r="F22" s="17"/>
      <c r="G22" s="17">
        <v>8.8000000000000007</v>
      </c>
      <c r="H22" s="11">
        <f>I22+K22</f>
        <v>0</v>
      </c>
      <c r="I22" s="11"/>
      <c r="J22" s="11"/>
      <c r="K22" s="11"/>
      <c r="L22" s="13">
        <f>M22+O22</f>
        <v>140.20000000000002</v>
      </c>
      <c r="M22" s="13">
        <f>E22+I22</f>
        <v>131.4</v>
      </c>
      <c r="N22" s="13">
        <f>F22+J22</f>
        <v>0</v>
      </c>
      <c r="O22" s="13">
        <f>G22+K22</f>
        <v>8.8000000000000007</v>
      </c>
      <c r="P22" s="71" t="s">
        <v>327</v>
      </c>
      <c r="Q22" s="72"/>
    </row>
    <row r="23" spans="1:17" ht="15.95" customHeight="1" x14ac:dyDescent="0.25">
      <c r="A23" s="21" t="s">
        <v>73</v>
      </c>
      <c r="B23" s="22" t="s">
        <v>176</v>
      </c>
      <c r="C23" s="29"/>
      <c r="D23" s="24">
        <f>D22</f>
        <v>140.20000000000002</v>
      </c>
      <c r="E23" s="24">
        <f>E22</f>
        <v>131.4</v>
      </c>
      <c r="F23" s="24">
        <f>F22</f>
        <v>0</v>
      </c>
      <c r="G23" s="24">
        <f>G22</f>
        <v>8.8000000000000007</v>
      </c>
      <c r="H23" s="25">
        <f t="shared" ref="H23:O23" si="0">H22</f>
        <v>0</v>
      </c>
      <c r="I23" s="25">
        <f t="shared" si="0"/>
        <v>0</v>
      </c>
      <c r="J23" s="25">
        <f t="shared" si="0"/>
        <v>0</v>
      </c>
      <c r="K23" s="25">
        <f t="shared" si="0"/>
        <v>0</v>
      </c>
      <c r="L23" s="22">
        <f t="shared" si="0"/>
        <v>140.20000000000002</v>
      </c>
      <c r="M23" s="22">
        <f t="shared" si="0"/>
        <v>131.4</v>
      </c>
      <c r="N23" s="22">
        <f t="shared" si="0"/>
        <v>0</v>
      </c>
      <c r="O23" s="22">
        <f t="shared" si="0"/>
        <v>8.8000000000000007</v>
      </c>
      <c r="P23" s="71" t="s">
        <v>328</v>
      </c>
      <c r="Q23" s="72"/>
    </row>
    <row r="24" spans="1:17" ht="15.95" customHeight="1" x14ac:dyDescent="0.25">
      <c r="A24" s="14" t="s">
        <v>74</v>
      </c>
      <c r="B24" s="502" t="s">
        <v>63</v>
      </c>
      <c r="C24" s="502"/>
      <c r="D24" s="502"/>
      <c r="E24" s="502"/>
      <c r="F24" s="502"/>
      <c r="G24" s="502"/>
      <c r="H24" s="502"/>
      <c r="I24" s="502"/>
      <c r="J24" s="502"/>
      <c r="K24" s="502"/>
      <c r="L24" s="502"/>
      <c r="M24" s="502"/>
      <c r="N24" s="502"/>
      <c r="O24" s="502"/>
      <c r="P24" s="71" t="s">
        <v>331</v>
      </c>
      <c r="Q24" s="72">
        <f>L22</f>
        <v>140.20000000000002</v>
      </c>
    </row>
    <row r="25" spans="1:17" ht="15" customHeight="1" x14ac:dyDescent="0.25">
      <c r="A25" s="14" t="s">
        <v>75</v>
      </c>
      <c r="B25" s="13" t="s">
        <v>20</v>
      </c>
      <c r="C25" s="16" t="s">
        <v>32</v>
      </c>
      <c r="D25" s="17">
        <f>E25+G25</f>
        <v>30.9</v>
      </c>
      <c r="E25" s="17">
        <v>30.9</v>
      </c>
      <c r="F25" s="17"/>
      <c r="G25" s="17"/>
      <c r="H25" s="11">
        <f>I25+K25</f>
        <v>0</v>
      </c>
      <c r="I25" s="11"/>
      <c r="J25" s="11"/>
      <c r="K25" s="11"/>
      <c r="L25" s="13">
        <f>M25+O25</f>
        <v>30.9</v>
      </c>
      <c r="M25" s="13">
        <f>E25+I25</f>
        <v>30.9</v>
      </c>
      <c r="N25" s="13">
        <f>F25+J25</f>
        <v>0</v>
      </c>
      <c r="O25" s="13">
        <f>G25+K25</f>
        <v>0</v>
      </c>
      <c r="P25" s="71" t="s">
        <v>329</v>
      </c>
      <c r="Q25" s="72">
        <f>SUM(I30:I40)</f>
        <v>0</v>
      </c>
    </row>
    <row r="26" spans="1:17" ht="15.95" customHeight="1" x14ac:dyDescent="0.25">
      <c r="A26" s="21" t="s">
        <v>76</v>
      </c>
      <c r="B26" s="22" t="s">
        <v>177</v>
      </c>
      <c r="C26" s="29"/>
      <c r="D26" s="24">
        <f>D25</f>
        <v>30.9</v>
      </c>
      <c r="E26" s="24">
        <f>E25</f>
        <v>30.9</v>
      </c>
      <c r="F26" s="24">
        <f>F25</f>
        <v>0</v>
      </c>
      <c r="G26" s="24">
        <f>G25</f>
        <v>0</v>
      </c>
      <c r="H26" s="25">
        <f t="shared" ref="H26:O26" si="1">H25</f>
        <v>0</v>
      </c>
      <c r="I26" s="25">
        <f t="shared" si="1"/>
        <v>0</v>
      </c>
      <c r="J26" s="25">
        <f t="shared" si="1"/>
        <v>0</v>
      </c>
      <c r="K26" s="25">
        <f t="shared" si="1"/>
        <v>0</v>
      </c>
      <c r="L26" s="22">
        <f t="shared" si="1"/>
        <v>30.9</v>
      </c>
      <c r="M26" s="22">
        <f t="shared" si="1"/>
        <v>30.9</v>
      </c>
      <c r="N26" s="22">
        <f t="shared" si="1"/>
        <v>0</v>
      </c>
      <c r="O26" s="22">
        <f t="shared" si="1"/>
        <v>0</v>
      </c>
      <c r="P26" s="71" t="s">
        <v>330</v>
      </c>
      <c r="Q26" s="72">
        <f>L25</f>
        <v>30.9</v>
      </c>
    </row>
    <row r="27" spans="1:17" ht="15.95" customHeight="1" x14ac:dyDescent="0.25">
      <c r="A27" s="126" t="s">
        <v>77</v>
      </c>
      <c r="B27" s="157" t="s">
        <v>173</v>
      </c>
      <c r="C27" s="158"/>
      <c r="D27" s="48">
        <f>D23+D26</f>
        <v>171.10000000000002</v>
      </c>
      <c r="E27" s="48">
        <f>E23+E26</f>
        <v>162.30000000000001</v>
      </c>
      <c r="F27" s="48">
        <f>F23+F26</f>
        <v>0</v>
      </c>
      <c r="G27" s="48">
        <f>G23+G26</f>
        <v>8.8000000000000007</v>
      </c>
      <c r="H27" s="49">
        <f t="shared" ref="H27:O27" si="2">H23+H26</f>
        <v>0</v>
      </c>
      <c r="I27" s="49">
        <f t="shared" si="2"/>
        <v>0</v>
      </c>
      <c r="J27" s="49">
        <f t="shared" si="2"/>
        <v>0</v>
      </c>
      <c r="K27" s="49">
        <f t="shared" si="2"/>
        <v>0</v>
      </c>
      <c r="L27" s="50">
        <f t="shared" si="2"/>
        <v>171.10000000000002</v>
      </c>
      <c r="M27" s="50">
        <f t="shared" si="2"/>
        <v>162.30000000000001</v>
      </c>
      <c r="N27" s="50">
        <f t="shared" si="2"/>
        <v>0</v>
      </c>
      <c r="O27" s="50">
        <f t="shared" si="2"/>
        <v>8.8000000000000007</v>
      </c>
      <c r="P27" s="71" t="s">
        <v>332</v>
      </c>
      <c r="Q27" s="72">
        <f>SUM(I76:I89)</f>
        <v>0</v>
      </c>
    </row>
    <row r="28" spans="1:17" ht="15" customHeight="1" x14ac:dyDescent="0.25">
      <c r="A28" s="110" t="s">
        <v>174</v>
      </c>
      <c r="B28" s="127"/>
      <c r="C28" s="128"/>
      <c r="D28" s="127"/>
      <c r="E28" s="127"/>
      <c r="F28" s="112"/>
      <c r="G28" s="112"/>
      <c r="H28" s="112"/>
      <c r="I28" s="112"/>
      <c r="J28" s="112"/>
      <c r="K28" s="112"/>
      <c r="L28" s="112"/>
      <c r="M28" s="112"/>
      <c r="N28" s="112"/>
      <c r="P28" s="71" t="s">
        <v>333</v>
      </c>
      <c r="Q28" s="72">
        <f>SUM(I47:I73)</f>
        <v>0</v>
      </c>
    </row>
    <row r="29" spans="1:17" x14ac:dyDescent="0.25">
      <c r="A29" s="110"/>
      <c r="B29" s="7"/>
      <c r="C29" s="113"/>
      <c r="D29" s="7"/>
      <c r="E29" s="7"/>
      <c r="F29" s="114"/>
      <c r="G29" s="7"/>
      <c r="H29" s="7"/>
      <c r="I29" s="7"/>
      <c r="J29" s="7"/>
      <c r="K29" s="7"/>
      <c r="L29" s="7"/>
      <c r="M29" s="7"/>
      <c r="N29" s="7"/>
      <c r="P29" s="71" t="s">
        <v>334</v>
      </c>
      <c r="Q29" s="72">
        <f>SUM(I92:I95)</f>
        <v>0</v>
      </c>
    </row>
    <row r="30" spans="1:17" x14ac:dyDescent="0.25">
      <c r="A30" s="7"/>
      <c r="B30" s="7"/>
      <c r="C30" s="53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P30" s="76" t="s">
        <v>173</v>
      </c>
      <c r="Q30" s="77">
        <f>SUM(Q20:Q29)</f>
        <v>171.10000000000002</v>
      </c>
    </row>
    <row r="31" spans="1:17" x14ac:dyDescent="0.25">
      <c r="A31" s="7"/>
      <c r="B31" s="7"/>
      <c r="C31" s="53"/>
      <c r="D31" s="7"/>
      <c r="E31" s="7"/>
      <c r="F31" s="7"/>
      <c r="G31" s="7"/>
      <c r="H31" s="7"/>
      <c r="I31" s="7"/>
      <c r="J31" s="7" t="s">
        <v>562</v>
      </c>
      <c r="K31" s="7"/>
      <c r="L31" s="7"/>
      <c r="M31" s="7"/>
      <c r="N31" s="7"/>
      <c r="P31" s="78"/>
      <c r="Q31" s="78"/>
    </row>
    <row r="32" spans="1:17" x14ac:dyDescent="0.25">
      <c r="A32" s="7"/>
      <c r="B32" s="7"/>
      <c r="C32" s="53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P32" s="78"/>
      <c r="Q32" s="78">
        <f>Q30-L27</f>
        <v>0</v>
      </c>
    </row>
    <row r="33" spans="1:17" x14ac:dyDescent="0.25">
      <c r="A33" s="7"/>
      <c r="B33" s="7"/>
      <c r="C33" s="53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</row>
    <row r="34" spans="1:17" x14ac:dyDescent="0.25">
      <c r="A34" s="7"/>
      <c r="B34" s="7"/>
      <c r="C34" s="53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Q34" s="2">
        <f>L27-Q30</f>
        <v>0</v>
      </c>
    </row>
    <row r="35" spans="1:17" x14ac:dyDescent="0.25">
      <c r="A35" s="7"/>
      <c r="B35" s="7"/>
      <c r="C35" s="53"/>
      <c r="D35" s="7"/>
      <c r="E35" s="7"/>
      <c r="F35" s="7"/>
      <c r="G35" s="7" t="s">
        <v>174</v>
      </c>
      <c r="H35" s="7"/>
      <c r="I35" s="7"/>
      <c r="J35" s="7"/>
      <c r="K35" s="7"/>
      <c r="L35" s="7"/>
      <c r="M35" s="7"/>
      <c r="N35" s="7"/>
    </row>
    <row r="36" spans="1:17" x14ac:dyDescent="0.25">
      <c r="A36" s="7"/>
      <c r="B36" s="7"/>
      <c r="C36" s="53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</row>
    <row r="37" spans="1:17" x14ac:dyDescent="0.25">
      <c r="A37" s="7"/>
      <c r="B37" s="7"/>
      <c r="C37" s="53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</row>
    <row r="38" spans="1:17" x14ac:dyDescent="0.25">
      <c r="A38" s="7"/>
      <c r="B38" s="7"/>
      <c r="C38" s="53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</row>
    <row r="39" spans="1:17" x14ac:dyDescent="0.25">
      <c r="A39" s="7"/>
      <c r="B39" s="7"/>
      <c r="C39" s="53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</row>
    <row r="40" spans="1:17" x14ac:dyDescent="0.25">
      <c r="A40" s="7"/>
      <c r="B40" s="7"/>
      <c r="C40" s="53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</row>
    <row r="41" spans="1:17" x14ac:dyDescent="0.25">
      <c r="A41" s="7"/>
      <c r="B41" s="7"/>
      <c r="C41" s="53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</row>
    <row r="42" spans="1:17" x14ac:dyDescent="0.25">
      <c r="A42" s="7"/>
      <c r="B42" s="7"/>
      <c r="C42" s="53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</row>
    <row r="43" spans="1:17" x14ac:dyDescent="0.25">
      <c r="A43" s="7"/>
      <c r="B43" s="7"/>
      <c r="C43" s="53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</row>
    <row r="44" spans="1:17" x14ac:dyDescent="0.25">
      <c r="A44" s="7"/>
      <c r="B44" s="7"/>
      <c r="C44" s="53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</row>
    <row r="45" spans="1:17" x14ac:dyDescent="0.25">
      <c r="A45" s="7"/>
      <c r="B45" s="7"/>
      <c r="C45" s="53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</row>
    <row r="46" spans="1:17" x14ac:dyDescent="0.25">
      <c r="A46" s="7"/>
      <c r="B46" s="7"/>
      <c r="C46" s="53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</row>
    <row r="47" spans="1:17" x14ac:dyDescent="0.25">
      <c r="A47" s="7"/>
      <c r="B47" s="7"/>
      <c r="C47" s="53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</row>
    <row r="48" spans="1:17" x14ac:dyDescent="0.25">
      <c r="A48" s="7"/>
      <c r="B48" s="7"/>
      <c r="C48" s="53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</row>
    <row r="49" spans="1:14" x14ac:dyDescent="0.25">
      <c r="A49" s="7"/>
      <c r="B49" s="7"/>
      <c r="C49" s="53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</row>
    <row r="50" spans="1:14" x14ac:dyDescent="0.25">
      <c r="A50" s="7"/>
      <c r="B50" s="7"/>
      <c r="C50" s="53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</row>
    <row r="51" spans="1:14" x14ac:dyDescent="0.25">
      <c r="A51" s="7"/>
      <c r="B51" s="7"/>
      <c r="C51" s="53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</row>
    <row r="52" spans="1:14" x14ac:dyDescent="0.25">
      <c r="A52" s="7"/>
      <c r="B52" s="7"/>
      <c r="C52" s="53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</row>
    <row r="53" spans="1:14" x14ac:dyDescent="0.25">
      <c r="A53" s="7"/>
      <c r="B53" s="7"/>
      <c r="C53" s="53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</row>
    <row r="54" spans="1:14" x14ac:dyDescent="0.25">
      <c r="A54" s="7"/>
      <c r="B54" s="7"/>
      <c r="C54" s="53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</row>
    <row r="55" spans="1:14" x14ac:dyDescent="0.25">
      <c r="A55" s="7"/>
      <c r="B55" s="7"/>
      <c r="C55" s="53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</row>
    <row r="56" spans="1:14" x14ac:dyDescent="0.25">
      <c r="A56" s="7"/>
      <c r="B56" s="7"/>
      <c r="C56" s="53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</row>
    <row r="57" spans="1:14" x14ac:dyDescent="0.25">
      <c r="A57" s="7"/>
      <c r="B57" s="7"/>
      <c r="C57" s="53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</row>
    <row r="58" spans="1:14" x14ac:dyDescent="0.25">
      <c r="A58" s="7"/>
      <c r="B58" s="7"/>
      <c r="C58" s="53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</row>
    <row r="59" spans="1:14" x14ac:dyDescent="0.25">
      <c r="A59" s="7"/>
      <c r="B59" s="7"/>
      <c r="C59" s="53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</row>
    <row r="60" spans="1:14" x14ac:dyDescent="0.25">
      <c r="A60" s="7"/>
      <c r="B60" s="7"/>
      <c r="C60" s="53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</row>
    <row r="61" spans="1:14" x14ac:dyDescent="0.25">
      <c r="A61" s="7"/>
      <c r="B61" s="7"/>
      <c r="C61" s="53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</row>
    <row r="62" spans="1:14" x14ac:dyDescent="0.25">
      <c r="A62" s="7"/>
      <c r="B62" s="7"/>
      <c r="C62" s="53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</row>
    <row r="63" spans="1:14" x14ac:dyDescent="0.25">
      <c r="A63" s="7"/>
      <c r="B63" s="7"/>
      <c r="C63" s="53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</row>
    <row r="64" spans="1:14" x14ac:dyDescent="0.25">
      <c r="A64" s="7"/>
      <c r="B64" s="7"/>
      <c r="C64" s="53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</row>
    <row r="65" spans="1:14" x14ac:dyDescent="0.25">
      <c r="A65" s="7"/>
      <c r="B65" s="7"/>
      <c r="C65" s="53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</row>
    <row r="66" spans="1:14" x14ac:dyDescent="0.25">
      <c r="A66" s="7"/>
      <c r="B66" s="7"/>
      <c r="C66" s="53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</row>
    <row r="67" spans="1:14" x14ac:dyDescent="0.25">
      <c r="A67" s="7"/>
      <c r="B67" s="7"/>
      <c r="C67" s="53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</row>
    <row r="68" spans="1:14" x14ac:dyDescent="0.25">
      <c r="A68" s="7"/>
      <c r="B68" s="7"/>
      <c r="C68" s="53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</row>
    <row r="69" spans="1:14" x14ac:dyDescent="0.25">
      <c r="A69" s="7"/>
      <c r="B69" s="7"/>
      <c r="C69" s="53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</row>
    <row r="70" spans="1:14" x14ac:dyDescent="0.25">
      <c r="A70" s="7"/>
      <c r="B70" s="7"/>
      <c r="C70" s="53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</row>
    <row r="71" spans="1:14" x14ac:dyDescent="0.25">
      <c r="A71" s="7"/>
      <c r="B71" s="7"/>
      <c r="C71" s="53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</row>
    <row r="72" spans="1:14" x14ac:dyDescent="0.25">
      <c r="A72" s="7"/>
      <c r="B72" s="7"/>
      <c r="C72" s="53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</row>
    <row r="73" spans="1:14" x14ac:dyDescent="0.25">
      <c r="A73" s="7"/>
      <c r="B73" s="7"/>
      <c r="C73" s="53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</row>
    <row r="74" spans="1:14" x14ac:dyDescent="0.25">
      <c r="A74" s="7"/>
      <c r="B74" s="7"/>
      <c r="C74" s="53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</row>
    <row r="75" spans="1:14" x14ac:dyDescent="0.25">
      <c r="A75" s="7"/>
      <c r="B75" s="7"/>
      <c r="C75" s="53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</row>
    <row r="76" spans="1:14" x14ac:dyDescent="0.25">
      <c r="A76" s="7"/>
      <c r="B76" s="7"/>
      <c r="C76" s="53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</row>
    <row r="77" spans="1:14" x14ac:dyDescent="0.25">
      <c r="A77" s="7"/>
      <c r="B77" s="7"/>
      <c r="C77" s="53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</row>
    <row r="78" spans="1:14" x14ac:dyDescent="0.25">
      <c r="A78" s="7"/>
      <c r="B78" s="7"/>
      <c r="C78" s="53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</row>
    <row r="79" spans="1:14" x14ac:dyDescent="0.25">
      <c r="A79" s="7"/>
      <c r="B79" s="7"/>
      <c r="C79" s="53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</row>
    <row r="80" spans="1:14" x14ac:dyDescent="0.25">
      <c r="A80" s="7"/>
      <c r="B80" s="7"/>
      <c r="C80" s="53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</row>
    <row r="81" spans="1:14" x14ac:dyDescent="0.25">
      <c r="A81" s="7"/>
      <c r="B81" s="7"/>
      <c r="C81" s="53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</row>
    <row r="82" spans="1:14" x14ac:dyDescent="0.25">
      <c r="A82" s="7"/>
      <c r="B82" s="7"/>
      <c r="C82" s="53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</row>
    <row r="83" spans="1:14" x14ac:dyDescent="0.25">
      <c r="A83" s="7"/>
      <c r="B83" s="7"/>
      <c r="C83" s="53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</row>
    <row r="84" spans="1:14" x14ac:dyDescent="0.25">
      <c r="A84" s="7"/>
      <c r="B84" s="7"/>
      <c r="C84" s="53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</row>
    <row r="85" spans="1:14" x14ac:dyDescent="0.25">
      <c r="A85" s="7"/>
      <c r="B85" s="7"/>
      <c r="C85" s="53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</row>
    <row r="86" spans="1:14" x14ac:dyDescent="0.25">
      <c r="A86" s="7"/>
      <c r="B86" s="7"/>
      <c r="C86" s="53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</row>
    <row r="87" spans="1:14" x14ac:dyDescent="0.25">
      <c r="A87" s="7"/>
      <c r="B87" s="7"/>
      <c r="C87" s="53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</row>
    <row r="88" spans="1:14" x14ac:dyDescent="0.25">
      <c r="A88" s="7"/>
      <c r="B88" s="7"/>
      <c r="C88" s="53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</row>
    <row r="89" spans="1:14" x14ac:dyDescent="0.25">
      <c r="A89" s="7"/>
      <c r="B89" s="7"/>
      <c r="C89" s="53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</row>
    <row r="90" spans="1:14" x14ac:dyDescent="0.25">
      <c r="A90" s="7"/>
      <c r="B90" s="7"/>
      <c r="C90" s="53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</row>
    <row r="91" spans="1:14" x14ac:dyDescent="0.25">
      <c r="A91" s="7"/>
      <c r="B91" s="7"/>
      <c r="C91" s="53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</row>
    <row r="92" spans="1:14" x14ac:dyDescent="0.25">
      <c r="A92" s="7"/>
      <c r="B92" s="7"/>
      <c r="C92" s="53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</row>
    <row r="93" spans="1:14" x14ac:dyDescent="0.25">
      <c r="A93" s="7"/>
      <c r="B93" s="7"/>
      <c r="C93" s="53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</row>
    <row r="94" spans="1:14" x14ac:dyDescent="0.25">
      <c r="A94" s="7"/>
      <c r="B94" s="7"/>
      <c r="C94" s="53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</row>
    <row r="95" spans="1:14" x14ac:dyDescent="0.25">
      <c r="A95" s="7"/>
      <c r="B95" s="7"/>
      <c r="C95" s="53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</row>
    <row r="96" spans="1:14" x14ac:dyDescent="0.25">
      <c r="A96" s="7"/>
      <c r="B96" s="7"/>
      <c r="C96" s="53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</row>
    <row r="97" spans="1:14" x14ac:dyDescent="0.25">
      <c r="A97" s="7"/>
      <c r="B97" s="7"/>
      <c r="C97" s="53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</row>
    <row r="98" spans="1:14" x14ac:dyDescent="0.25">
      <c r="A98" s="7"/>
      <c r="B98" s="7"/>
      <c r="C98" s="53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</row>
    <row r="99" spans="1:14" x14ac:dyDescent="0.25">
      <c r="A99" s="7"/>
      <c r="B99" s="7"/>
      <c r="C99" s="53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</row>
    <row r="100" spans="1:14" x14ac:dyDescent="0.25">
      <c r="A100" s="7"/>
      <c r="B100" s="7"/>
      <c r="C100" s="53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</row>
    <row r="101" spans="1:14" x14ac:dyDescent="0.25">
      <c r="A101" s="7"/>
      <c r="B101" s="7"/>
      <c r="C101" s="53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</row>
    <row r="102" spans="1:14" x14ac:dyDescent="0.25">
      <c r="A102" s="7"/>
      <c r="B102" s="7"/>
      <c r="C102" s="53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</row>
    <row r="103" spans="1:14" x14ac:dyDescent="0.25">
      <c r="A103" s="7"/>
      <c r="B103" s="7"/>
      <c r="C103" s="53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</row>
    <row r="104" spans="1:14" x14ac:dyDescent="0.25">
      <c r="A104" s="7"/>
      <c r="B104" s="7"/>
      <c r="C104" s="53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</row>
    <row r="105" spans="1:14" x14ac:dyDescent="0.25">
      <c r="A105" s="7"/>
      <c r="B105" s="7"/>
      <c r="C105" s="53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</row>
    <row r="106" spans="1:14" x14ac:dyDescent="0.25">
      <c r="A106" s="7"/>
      <c r="B106" s="7"/>
      <c r="C106" s="53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</row>
    <row r="107" spans="1:14" x14ac:dyDescent="0.25">
      <c r="A107" s="7"/>
      <c r="B107" s="7"/>
      <c r="C107" s="53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</row>
    <row r="108" spans="1:14" x14ac:dyDescent="0.25">
      <c r="A108" s="7"/>
      <c r="B108" s="7"/>
      <c r="C108" s="53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</row>
    <row r="109" spans="1:14" x14ac:dyDescent="0.25">
      <c r="A109" s="7"/>
      <c r="B109" s="7"/>
      <c r="C109" s="53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</row>
    <row r="110" spans="1:14" x14ac:dyDescent="0.25">
      <c r="A110" s="7"/>
      <c r="B110" s="7"/>
      <c r="C110" s="53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</row>
    <row r="111" spans="1:14" x14ac:dyDescent="0.25">
      <c r="A111" s="7"/>
      <c r="B111" s="7"/>
      <c r="C111" s="53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</row>
    <row r="112" spans="1:14" x14ac:dyDescent="0.25">
      <c r="A112" s="7"/>
      <c r="B112" s="7"/>
      <c r="C112" s="53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</row>
    <row r="113" spans="1:14" x14ac:dyDescent="0.25">
      <c r="A113" s="7"/>
      <c r="B113" s="7"/>
      <c r="C113" s="53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</row>
    <row r="114" spans="1:14" x14ac:dyDescent="0.25">
      <c r="A114" s="7"/>
      <c r="B114" s="7"/>
      <c r="C114" s="53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</row>
    <row r="115" spans="1:14" x14ac:dyDescent="0.25">
      <c r="A115" s="7"/>
      <c r="B115" s="7"/>
      <c r="C115" s="53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</row>
    <row r="116" spans="1:14" x14ac:dyDescent="0.25">
      <c r="A116" s="7"/>
      <c r="B116" s="7"/>
      <c r="C116" s="53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</row>
    <row r="117" spans="1:14" x14ac:dyDescent="0.25">
      <c r="A117" s="7"/>
      <c r="B117" s="7"/>
      <c r="C117" s="53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</row>
    <row r="118" spans="1:14" x14ac:dyDescent="0.25">
      <c r="A118" s="7"/>
      <c r="B118" s="7"/>
      <c r="C118" s="53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</row>
    <row r="119" spans="1:14" x14ac:dyDescent="0.25">
      <c r="A119" s="7"/>
      <c r="B119" s="7"/>
      <c r="C119" s="53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</row>
    <row r="120" spans="1:14" x14ac:dyDescent="0.25">
      <c r="A120" s="7"/>
      <c r="B120" s="7"/>
      <c r="C120" s="53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</row>
    <row r="121" spans="1:14" x14ac:dyDescent="0.25">
      <c r="A121" s="7"/>
      <c r="B121" s="7"/>
      <c r="C121" s="53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</row>
    <row r="122" spans="1:14" x14ac:dyDescent="0.25">
      <c r="A122" s="7"/>
      <c r="B122" s="7"/>
      <c r="C122" s="53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</row>
    <row r="123" spans="1:14" x14ac:dyDescent="0.25">
      <c r="A123" s="7"/>
      <c r="B123" s="7"/>
      <c r="C123" s="53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</row>
    <row r="124" spans="1:14" x14ac:dyDescent="0.25">
      <c r="A124" s="7"/>
      <c r="B124" s="7"/>
      <c r="C124" s="53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</row>
    <row r="125" spans="1:14" x14ac:dyDescent="0.25">
      <c r="A125" s="7"/>
      <c r="B125" s="7"/>
      <c r="C125" s="53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</row>
    <row r="126" spans="1:14" x14ac:dyDescent="0.25">
      <c r="A126" s="7"/>
      <c r="B126" s="7"/>
      <c r="C126" s="53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</row>
    <row r="127" spans="1:14" x14ac:dyDescent="0.25">
      <c r="A127" s="7"/>
      <c r="B127" s="7"/>
      <c r="C127" s="53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</row>
    <row r="128" spans="1:14" x14ac:dyDescent="0.25">
      <c r="A128" s="7"/>
      <c r="B128" s="7"/>
      <c r="C128" s="53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</row>
    <row r="129" spans="1:14" x14ac:dyDescent="0.25">
      <c r="A129" s="7"/>
      <c r="B129" s="7"/>
      <c r="C129" s="53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</row>
    <row r="130" spans="1:14" x14ac:dyDescent="0.25">
      <c r="A130" s="7"/>
      <c r="B130" s="7"/>
      <c r="C130" s="53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</row>
    <row r="131" spans="1:14" x14ac:dyDescent="0.25">
      <c r="A131" s="7"/>
      <c r="B131" s="7"/>
      <c r="C131" s="53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</row>
    <row r="132" spans="1:14" x14ac:dyDescent="0.25">
      <c r="A132" s="7"/>
      <c r="B132" s="7"/>
      <c r="C132" s="53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</row>
    <row r="133" spans="1:14" x14ac:dyDescent="0.25">
      <c r="A133" s="7"/>
      <c r="B133" s="7"/>
      <c r="C133" s="53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</row>
    <row r="134" spans="1:14" x14ac:dyDescent="0.25">
      <c r="A134" s="7"/>
      <c r="B134" s="7"/>
      <c r="C134" s="53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</row>
    <row r="135" spans="1:14" x14ac:dyDescent="0.25">
      <c r="A135" s="7"/>
      <c r="B135" s="7"/>
      <c r="C135" s="53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</row>
    <row r="136" spans="1:14" x14ac:dyDescent="0.25">
      <c r="A136" s="7"/>
      <c r="B136" s="7"/>
      <c r="C136" s="53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</row>
    <row r="137" spans="1:14" x14ac:dyDescent="0.25">
      <c r="A137" s="7"/>
      <c r="B137" s="7"/>
      <c r="C137" s="53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</row>
    <row r="138" spans="1:14" x14ac:dyDescent="0.25">
      <c r="A138" s="7"/>
      <c r="B138" s="7"/>
      <c r="C138" s="53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</row>
    <row r="139" spans="1:14" x14ac:dyDescent="0.25">
      <c r="A139" s="7"/>
      <c r="B139" s="7"/>
      <c r="C139" s="53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</row>
    <row r="140" spans="1:14" x14ac:dyDescent="0.25">
      <c r="A140" s="7"/>
      <c r="B140" s="7"/>
      <c r="C140" s="53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</row>
    <row r="141" spans="1:14" x14ac:dyDescent="0.25">
      <c r="C141" s="54"/>
    </row>
    <row r="142" spans="1:14" x14ac:dyDescent="0.25">
      <c r="C142" s="54"/>
    </row>
    <row r="143" spans="1:14" x14ac:dyDescent="0.25">
      <c r="C143" s="54"/>
    </row>
    <row r="144" spans="1:14" x14ac:dyDescent="0.25">
      <c r="C144" s="54"/>
    </row>
    <row r="145" spans="3:3" x14ac:dyDescent="0.25">
      <c r="C145" s="54"/>
    </row>
    <row r="146" spans="3:3" x14ac:dyDescent="0.25">
      <c r="C146" s="54"/>
    </row>
    <row r="147" spans="3:3" x14ac:dyDescent="0.25">
      <c r="C147" s="54"/>
    </row>
    <row r="148" spans="3:3" x14ac:dyDescent="0.25">
      <c r="C148" s="54"/>
    </row>
    <row r="149" spans="3:3" x14ac:dyDescent="0.25">
      <c r="C149" s="54"/>
    </row>
    <row r="150" spans="3:3" x14ac:dyDescent="0.25">
      <c r="C150" s="54"/>
    </row>
    <row r="151" spans="3:3" x14ac:dyDescent="0.25">
      <c r="C151" s="54"/>
    </row>
    <row r="152" spans="3:3" x14ac:dyDescent="0.25">
      <c r="C152" s="54"/>
    </row>
    <row r="153" spans="3:3" x14ac:dyDescent="0.25">
      <c r="C153" s="54"/>
    </row>
    <row r="154" spans="3:3" x14ac:dyDescent="0.25">
      <c r="C154" s="54"/>
    </row>
    <row r="155" spans="3:3" x14ac:dyDescent="0.25">
      <c r="C155" s="54"/>
    </row>
    <row r="156" spans="3:3" x14ac:dyDescent="0.25">
      <c r="C156" s="54"/>
    </row>
    <row r="157" spans="3:3" x14ac:dyDescent="0.25">
      <c r="C157" s="54"/>
    </row>
    <row r="158" spans="3:3" x14ac:dyDescent="0.25">
      <c r="C158" s="54"/>
    </row>
    <row r="159" spans="3:3" x14ac:dyDescent="0.25">
      <c r="C159" s="54"/>
    </row>
    <row r="160" spans="3:3" x14ac:dyDescent="0.25">
      <c r="C160" s="54"/>
    </row>
    <row r="161" spans="3:3" x14ac:dyDescent="0.25">
      <c r="C161" s="54"/>
    </row>
    <row r="162" spans="3:3" x14ac:dyDescent="0.25">
      <c r="C162" s="54"/>
    </row>
    <row r="163" spans="3:3" x14ac:dyDescent="0.25">
      <c r="C163" s="54"/>
    </row>
    <row r="164" spans="3:3" x14ac:dyDescent="0.25">
      <c r="C164" s="54"/>
    </row>
    <row r="165" spans="3:3" x14ac:dyDescent="0.25">
      <c r="C165" s="54"/>
    </row>
    <row r="166" spans="3:3" x14ac:dyDescent="0.25">
      <c r="C166" s="54"/>
    </row>
    <row r="167" spans="3:3" x14ac:dyDescent="0.25">
      <c r="C167" s="54"/>
    </row>
    <row r="168" spans="3:3" x14ac:dyDescent="0.25">
      <c r="C168" s="54"/>
    </row>
    <row r="169" spans="3:3" x14ac:dyDescent="0.25">
      <c r="C169" s="54"/>
    </row>
    <row r="170" spans="3:3" x14ac:dyDescent="0.25">
      <c r="C170" s="54"/>
    </row>
    <row r="171" spans="3:3" x14ac:dyDescent="0.25">
      <c r="C171" s="54"/>
    </row>
    <row r="172" spans="3:3" x14ac:dyDescent="0.25">
      <c r="C172" s="54"/>
    </row>
    <row r="173" spans="3:3" x14ac:dyDescent="0.25">
      <c r="C173" s="54"/>
    </row>
    <row r="174" spans="3:3" x14ac:dyDescent="0.25">
      <c r="C174" s="54"/>
    </row>
    <row r="175" spans="3:3" x14ac:dyDescent="0.25">
      <c r="C175" s="54"/>
    </row>
    <row r="176" spans="3:3" x14ac:dyDescent="0.25">
      <c r="C176" s="54"/>
    </row>
    <row r="177" spans="3:3" x14ac:dyDescent="0.25">
      <c r="C177" s="54"/>
    </row>
    <row r="178" spans="3:3" x14ac:dyDescent="0.25">
      <c r="C178" s="54"/>
    </row>
    <row r="179" spans="3:3" x14ac:dyDescent="0.25">
      <c r="C179" s="54"/>
    </row>
    <row r="180" spans="3:3" x14ac:dyDescent="0.25">
      <c r="C180" s="54"/>
    </row>
    <row r="181" spans="3:3" x14ac:dyDescent="0.25">
      <c r="C181" s="54"/>
    </row>
    <row r="182" spans="3:3" x14ac:dyDescent="0.25">
      <c r="C182" s="54"/>
    </row>
    <row r="183" spans="3:3" x14ac:dyDescent="0.25">
      <c r="C183" s="54"/>
    </row>
    <row r="184" spans="3:3" x14ac:dyDescent="0.25">
      <c r="C184" s="54"/>
    </row>
    <row r="185" spans="3:3" x14ac:dyDescent="0.25">
      <c r="C185" s="54"/>
    </row>
    <row r="186" spans="3:3" x14ac:dyDescent="0.25">
      <c r="C186" s="54"/>
    </row>
    <row r="187" spans="3:3" x14ac:dyDescent="0.25">
      <c r="C187" s="54"/>
    </row>
    <row r="188" spans="3:3" x14ac:dyDescent="0.25">
      <c r="C188" s="54"/>
    </row>
    <row r="189" spans="3:3" x14ac:dyDescent="0.25">
      <c r="C189" s="54"/>
    </row>
    <row r="190" spans="3:3" x14ac:dyDescent="0.25">
      <c r="C190" s="54"/>
    </row>
    <row r="191" spans="3:3" x14ac:dyDescent="0.25">
      <c r="C191" s="54"/>
    </row>
    <row r="192" spans="3:3" x14ac:dyDescent="0.25">
      <c r="C192" s="54"/>
    </row>
    <row r="193" spans="3:3" x14ac:dyDescent="0.25">
      <c r="C193" s="54"/>
    </row>
    <row r="194" spans="3:3" x14ac:dyDescent="0.25">
      <c r="C194" s="54"/>
    </row>
    <row r="195" spans="3:3" x14ac:dyDescent="0.25">
      <c r="C195" s="54"/>
    </row>
    <row r="196" spans="3:3" x14ac:dyDescent="0.25">
      <c r="C196" s="54"/>
    </row>
    <row r="197" spans="3:3" x14ac:dyDescent="0.25">
      <c r="C197" s="54"/>
    </row>
    <row r="198" spans="3:3" x14ac:dyDescent="0.25">
      <c r="C198" s="54"/>
    </row>
    <row r="199" spans="3:3" x14ac:dyDescent="0.25">
      <c r="C199" s="54"/>
    </row>
    <row r="200" spans="3:3" x14ac:dyDescent="0.25">
      <c r="C200" s="54"/>
    </row>
    <row r="201" spans="3:3" x14ac:dyDescent="0.25">
      <c r="C201" s="54"/>
    </row>
    <row r="202" spans="3:3" x14ac:dyDescent="0.25">
      <c r="C202" s="54"/>
    </row>
    <row r="203" spans="3:3" x14ac:dyDescent="0.25">
      <c r="C203" s="54"/>
    </row>
    <row r="204" spans="3:3" x14ac:dyDescent="0.25">
      <c r="C204" s="54"/>
    </row>
    <row r="205" spans="3:3" x14ac:dyDescent="0.25">
      <c r="C205" s="54"/>
    </row>
    <row r="206" spans="3:3" x14ac:dyDescent="0.25">
      <c r="C206" s="54"/>
    </row>
    <row r="207" spans="3:3" x14ac:dyDescent="0.25">
      <c r="C207" s="54"/>
    </row>
    <row r="208" spans="3:3" x14ac:dyDescent="0.25">
      <c r="C208" s="54"/>
    </row>
    <row r="209" spans="3:3" x14ac:dyDescent="0.25">
      <c r="C209" s="54"/>
    </row>
    <row r="210" spans="3:3" x14ac:dyDescent="0.25">
      <c r="C210" s="54"/>
    </row>
    <row r="211" spans="3:3" x14ac:dyDescent="0.25">
      <c r="C211" s="54"/>
    </row>
    <row r="212" spans="3:3" x14ac:dyDescent="0.25">
      <c r="C212" s="54"/>
    </row>
    <row r="213" spans="3:3" x14ac:dyDescent="0.25">
      <c r="C213" s="54"/>
    </row>
    <row r="214" spans="3:3" x14ac:dyDescent="0.25">
      <c r="C214" s="54"/>
    </row>
    <row r="215" spans="3:3" x14ac:dyDescent="0.25">
      <c r="C215" s="54"/>
    </row>
    <row r="216" spans="3:3" x14ac:dyDescent="0.25">
      <c r="C216" s="54"/>
    </row>
    <row r="217" spans="3:3" x14ac:dyDescent="0.25">
      <c r="C217" s="54"/>
    </row>
    <row r="218" spans="3:3" x14ac:dyDescent="0.25">
      <c r="C218" s="54"/>
    </row>
    <row r="219" spans="3:3" x14ac:dyDescent="0.25">
      <c r="C219" s="54"/>
    </row>
    <row r="220" spans="3:3" x14ac:dyDescent="0.25">
      <c r="C220" s="54"/>
    </row>
    <row r="221" spans="3:3" x14ac:dyDescent="0.25">
      <c r="C221" s="54"/>
    </row>
    <row r="222" spans="3:3" x14ac:dyDescent="0.25">
      <c r="C222" s="54"/>
    </row>
    <row r="223" spans="3:3" x14ac:dyDescent="0.25">
      <c r="C223" s="54"/>
    </row>
    <row r="224" spans="3:3" x14ac:dyDescent="0.25">
      <c r="C224" s="54"/>
    </row>
    <row r="225" spans="3:3" x14ac:dyDescent="0.25">
      <c r="C225" s="54"/>
    </row>
    <row r="226" spans="3:3" x14ac:dyDescent="0.25">
      <c r="C226" s="54"/>
    </row>
    <row r="227" spans="3:3" x14ac:dyDescent="0.25">
      <c r="C227" s="54"/>
    </row>
    <row r="228" spans="3:3" x14ac:dyDescent="0.25">
      <c r="C228" s="54"/>
    </row>
    <row r="229" spans="3:3" x14ac:dyDescent="0.25">
      <c r="C229" s="54"/>
    </row>
    <row r="230" spans="3:3" x14ac:dyDescent="0.25">
      <c r="C230" s="54"/>
    </row>
    <row r="231" spans="3:3" x14ac:dyDescent="0.25">
      <c r="C231" s="54"/>
    </row>
    <row r="232" spans="3:3" x14ac:dyDescent="0.25">
      <c r="C232" s="54"/>
    </row>
    <row r="233" spans="3:3" x14ac:dyDescent="0.25">
      <c r="C233" s="54"/>
    </row>
    <row r="234" spans="3:3" x14ac:dyDescent="0.25">
      <c r="C234" s="54"/>
    </row>
    <row r="235" spans="3:3" x14ac:dyDescent="0.25">
      <c r="C235" s="54"/>
    </row>
    <row r="236" spans="3:3" x14ac:dyDescent="0.25">
      <c r="C236" s="54"/>
    </row>
    <row r="237" spans="3:3" x14ac:dyDescent="0.25">
      <c r="C237" s="54"/>
    </row>
    <row r="238" spans="3:3" x14ac:dyDescent="0.25">
      <c r="C238" s="54"/>
    </row>
    <row r="239" spans="3:3" x14ac:dyDescent="0.25">
      <c r="C239" s="54"/>
    </row>
    <row r="240" spans="3:3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</sheetData>
  <mergeCells count="32">
    <mergeCell ref="B24:O24"/>
    <mergeCell ref="L18:L20"/>
    <mergeCell ref="M18:O18"/>
    <mergeCell ref="E19:F19"/>
    <mergeCell ref="G19:G20"/>
    <mergeCell ref="I19:J19"/>
    <mergeCell ref="M19:N19"/>
    <mergeCell ref="O19:O20"/>
    <mergeCell ref="D18:D20"/>
    <mergeCell ref="I18:K18"/>
    <mergeCell ref="B21:O21"/>
    <mergeCell ref="K19:K20"/>
    <mergeCell ref="B18:B20"/>
    <mergeCell ref="C18:C20"/>
    <mergeCell ref="E18:G18"/>
    <mergeCell ref="H18:H20"/>
    <mergeCell ref="A18:A20"/>
    <mergeCell ref="C1:O1"/>
    <mergeCell ref="C2:O2"/>
    <mergeCell ref="C3:O3"/>
    <mergeCell ref="C4:O4"/>
    <mergeCell ref="A16:O16"/>
    <mergeCell ref="B5:O5"/>
    <mergeCell ref="B6:O6"/>
    <mergeCell ref="B7:O7"/>
    <mergeCell ref="B8:O8"/>
    <mergeCell ref="B9:O9"/>
    <mergeCell ref="B10:O10"/>
    <mergeCell ref="B11:O11"/>
    <mergeCell ref="B12:O12"/>
    <mergeCell ref="B13:O13"/>
    <mergeCell ref="B14:O14"/>
  </mergeCells>
  <pageMargins left="1.1811023622047245" right="0.39370078740157483" top="0.78740157480314965" bottom="0.78740157480314965" header="0.31496062992125984" footer="0.31496062992125984"/>
  <pageSetup paperSize="9" scale="50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542"/>
  <sheetViews>
    <sheetView showZeros="0" workbookViewId="0">
      <selection activeCell="B18" sqref="B18:O18"/>
    </sheetView>
  </sheetViews>
  <sheetFormatPr defaultRowHeight="15" x14ac:dyDescent="0.25"/>
  <cols>
    <col min="1" max="1" width="5" style="2" customWidth="1"/>
    <col min="2" max="2" width="37.85546875" style="2" customWidth="1"/>
    <col min="3" max="3" width="6.7109375" style="4" customWidth="1"/>
    <col min="4" max="9" width="10" style="2" hidden="1" customWidth="1"/>
    <col min="10" max="10" width="10.5703125" style="2" hidden="1" customWidth="1"/>
    <col min="11" max="11" width="10" style="2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1:15" x14ac:dyDescent="0.25">
      <c r="B1" s="542" t="s">
        <v>350</v>
      </c>
      <c r="C1" s="542"/>
      <c r="D1" s="542"/>
      <c r="E1" s="542"/>
      <c r="F1" s="542"/>
      <c r="G1" s="542"/>
      <c r="H1" s="542"/>
      <c r="I1" s="542"/>
      <c r="J1" s="542"/>
      <c r="K1" s="542"/>
      <c r="L1" s="542"/>
      <c r="M1" s="542"/>
      <c r="N1" s="542"/>
      <c r="O1" s="542"/>
    </row>
    <row r="2" spans="1:15" x14ac:dyDescent="0.25">
      <c r="B2" s="542" t="s">
        <v>436</v>
      </c>
      <c r="C2" s="542"/>
      <c r="D2" s="542"/>
      <c r="E2" s="542"/>
      <c r="F2" s="542"/>
      <c r="G2" s="542"/>
      <c r="H2" s="542"/>
      <c r="I2" s="542"/>
      <c r="J2" s="542"/>
      <c r="K2" s="542"/>
      <c r="L2" s="542"/>
      <c r="M2" s="542"/>
      <c r="N2" s="542"/>
      <c r="O2" s="542"/>
    </row>
    <row r="3" spans="1:15" x14ac:dyDescent="0.25">
      <c r="B3" s="542" t="s">
        <v>455</v>
      </c>
      <c r="C3" s="542"/>
      <c r="D3" s="542"/>
      <c r="E3" s="542"/>
      <c r="F3" s="542"/>
      <c r="G3" s="542"/>
      <c r="H3" s="542"/>
      <c r="I3" s="542"/>
      <c r="J3" s="542"/>
      <c r="K3" s="542"/>
      <c r="L3" s="542"/>
      <c r="M3" s="542"/>
      <c r="N3" s="542"/>
      <c r="O3" s="542"/>
    </row>
    <row r="4" spans="1:15" x14ac:dyDescent="0.25">
      <c r="B4" s="542" t="s">
        <v>367</v>
      </c>
      <c r="C4" s="542"/>
      <c r="D4" s="542"/>
      <c r="E4" s="542"/>
      <c r="F4" s="542"/>
      <c r="G4" s="542"/>
      <c r="H4" s="542"/>
      <c r="I4" s="542"/>
      <c r="J4" s="542"/>
      <c r="K4" s="542"/>
      <c r="L4" s="542"/>
      <c r="M4" s="542"/>
      <c r="N4" s="542"/>
      <c r="O4" s="542"/>
    </row>
    <row r="5" spans="1:15" ht="13.5" customHeight="1" x14ac:dyDescent="0.25">
      <c r="B5" s="490" t="s">
        <v>467</v>
      </c>
      <c r="C5" s="490"/>
      <c r="D5" s="490"/>
      <c r="E5" s="490"/>
      <c r="F5" s="490"/>
      <c r="G5" s="490"/>
      <c r="H5" s="490"/>
      <c r="I5" s="490"/>
      <c r="J5" s="490"/>
      <c r="K5" s="490"/>
      <c r="L5" s="490"/>
      <c r="M5" s="490"/>
      <c r="N5" s="490"/>
      <c r="O5" s="490"/>
    </row>
    <row r="6" spans="1:15" ht="15" customHeight="1" x14ac:dyDescent="0.25">
      <c r="B6" s="490" t="s">
        <v>523</v>
      </c>
      <c r="C6" s="490"/>
      <c r="D6" s="490"/>
      <c r="E6" s="490"/>
      <c r="F6" s="490"/>
      <c r="G6" s="490"/>
      <c r="H6" s="490"/>
      <c r="I6" s="490"/>
      <c r="J6" s="490"/>
      <c r="K6" s="490"/>
      <c r="L6" s="490"/>
      <c r="M6" s="490"/>
      <c r="N6" s="490"/>
      <c r="O6" s="490"/>
    </row>
    <row r="7" spans="1:15" ht="15" customHeight="1" x14ac:dyDescent="0.25">
      <c r="A7" s="396"/>
      <c r="B7" s="490" t="s">
        <v>479</v>
      </c>
      <c r="C7" s="490"/>
      <c r="D7" s="490"/>
      <c r="E7" s="490"/>
      <c r="F7" s="490"/>
      <c r="G7" s="490"/>
      <c r="H7" s="490"/>
      <c r="I7" s="490"/>
      <c r="J7" s="490"/>
      <c r="K7" s="490"/>
      <c r="L7" s="490"/>
      <c r="M7" s="490"/>
      <c r="N7" s="490"/>
      <c r="O7" s="490"/>
    </row>
    <row r="8" spans="1:15" x14ac:dyDescent="0.25">
      <c r="A8" s="396"/>
      <c r="B8" s="490" t="s">
        <v>487</v>
      </c>
      <c r="C8" s="490"/>
      <c r="D8" s="490"/>
      <c r="E8" s="490"/>
      <c r="F8" s="490"/>
      <c r="G8" s="490"/>
      <c r="H8" s="490"/>
      <c r="I8" s="490"/>
      <c r="J8" s="490"/>
      <c r="K8" s="490"/>
      <c r="L8" s="490"/>
      <c r="M8" s="490"/>
      <c r="N8" s="490"/>
      <c r="O8" s="490"/>
    </row>
    <row r="9" spans="1:15" ht="15" customHeight="1" x14ac:dyDescent="0.25">
      <c r="A9" s="396"/>
      <c r="B9" s="490" t="s">
        <v>494</v>
      </c>
      <c r="C9" s="490"/>
      <c r="D9" s="490"/>
      <c r="E9" s="490"/>
      <c r="F9" s="490"/>
      <c r="G9" s="490"/>
      <c r="H9" s="490"/>
      <c r="I9" s="490"/>
      <c r="J9" s="490"/>
      <c r="K9" s="490"/>
      <c r="L9" s="490"/>
      <c r="M9" s="490"/>
      <c r="N9" s="490"/>
      <c r="O9" s="490"/>
    </row>
    <row r="10" spans="1:15" x14ac:dyDescent="0.25">
      <c r="A10" s="396"/>
      <c r="B10" s="490" t="s">
        <v>500</v>
      </c>
      <c r="C10" s="490"/>
      <c r="D10" s="490"/>
      <c r="E10" s="490"/>
      <c r="F10" s="490"/>
      <c r="G10" s="490"/>
      <c r="H10" s="490"/>
      <c r="I10" s="490"/>
      <c r="J10" s="490"/>
      <c r="K10" s="490"/>
      <c r="L10" s="490"/>
      <c r="M10" s="490"/>
      <c r="N10" s="490"/>
      <c r="O10" s="490"/>
    </row>
    <row r="11" spans="1:15" x14ac:dyDescent="0.25">
      <c r="A11" s="396"/>
      <c r="B11" s="490" t="s">
        <v>555</v>
      </c>
      <c r="C11" s="490"/>
      <c r="D11" s="490"/>
      <c r="E11" s="490"/>
      <c r="F11" s="490"/>
      <c r="G11" s="490"/>
      <c r="H11" s="490"/>
      <c r="I11" s="490"/>
      <c r="J11" s="490"/>
      <c r="K11" s="490"/>
      <c r="L11" s="490"/>
      <c r="M11" s="490"/>
      <c r="N11" s="490"/>
      <c r="O11" s="490"/>
    </row>
    <row r="12" spans="1:15" x14ac:dyDescent="0.25">
      <c r="A12" s="396"/>
      <c r="B12" s="490" t="s">
        <v>522</v>
      </c>
      <c r="C12" s="490"/>
      <c r="D12" s="490"/>
      <c r="E12" s="490"/>
      <c r="F12" s="490"/>
      <c r="G12" s="490"/>
      <c r="H12" s="490"/>
      <c r="I12" s="490"/>
      <c r="J12" s="490"/>
      <c r="K12" s="490"/>
      <c r="L12" s="490"/>
      <c r="M12" s="490"/>
      <c r="N12" s="490"/>
      <c r="O12" s="490"/>
    </row>
    <row r="13" spans="1:15" x14ac:dyDescent="0.25">
      <c r="A13" s="396"/>
      <c r="B13" s="490" t="s">
        <v>554</v>
      </c>
      <c r="C13" s="490"/>
      <c r="D13" s="490"/>
      <c r="E13" s="490"/>
      <c r="F13" s="490"/>
      <c r="G13" s="490"/>
      <c r="H13" s="490"/>
      <c r="I13" s="490"/>
      <c r="J13" s="490"/>
      <c r="K13" s="490"/>
      <c r="L13" s="490"/>
      <c r="M13" s="490"/>
      <c r="N13" s="490"/>
      <c r="O13" s="490"/>
    </row>
    <row r="14" spans="1:15" x14ac:dyDescent="0.25">
      <c r="A14" s="396"/>
      <c r="B14" s="490" t="s">
        <v>544</v>
      </c>
      <c r="C14" s="490"/>
      <c r="D14" s="490"/>
      <c r="E14" s="490"/>
      <c r="F14" s="490"/>
      <c r="G14" s="490"/>
      <c r="H14" s="490"/>
      <c r="I14" s="490"/>
      <c r="J14" s="490"/>
      <c r="K14" s="490"/>
      <c r="L14" s="490"/>
      <c r="M14" s="490"/>
      <c r="N14" s="490"/>
      <c r="O14" s="490"/>
    </row>
    <row r="15" spans="1:15" x14ac:dyDescent="0.25">
      <c r="A15" s="396"/>
      <c r="B15" s="490" t="s">
        <v>553</v>
      </c>
      <c r="C15" s="490"/>
      <c r="D15" s="490"/>
      <c r="E15" s="490"/>
      <c r="F15" s="490"/>
      <c r="G15" s="490"/>
      <c r="H15" s="490"/>
      <c r="I15" s="490"/>
      <c r="J15" s="490"/>
      <c r="K15" s="490"/>
      <c r="L15" s="490"/>
      <c r="M15" s="490"/>
      <c r="N15" s="490"/>
      <c r="O15" s="490"/>
    </row>
    <row r="16" spans="1:15" x14ac:dyDescent="0.25">
      <c r="A16" s="396"/>
      <c r="B16" s="490" t="s">
        <v>576</v>
      </c>
      <c r="C16" s="490"/>
      <c r="D16" s="490"/>
      <c r="E16" s="490"/>
      <c r="F16" s="490"/>
      <c r="G16" s="490"/>
      <c r="H16" s="490"/>
      <c r="I16" s="490"/>
      <c r="J16" s="490"/>
      <c r="K16" s="490"/>
      <c r="L16" s="490"/>
      <c r="M16" s="490"/>
      <c r="N16" s="490"/>
      <c r="O16" s="490"/>
    </row>
    <row r="17" spans="1:17" x14ac:dyDescent="0.25">
      <c r="A17" s="396"/>
      <c r="B17" s="490" t="s">
        <v>565</v>
      </c>
      <c r="C17" s="490"/>
      <c r="D17" s="490"/>
      <c r="E17" s="490"/>
      <c r="F17" s="490"/>
      <c r="G17" s="490"/>
      <c r="H17" s="490"/>
      <c r="I17" s="490"/>
      <c r="J17" s="490"/>
      <c r="K17" s="490"/>
      <c r="L17" s="490"/>
      <c r="M17" s="490"/>
      <c r="N17" s="490"/>
      <c r="O17" s="490"/>
    </row>
    <row r="18" spans="1:17" x14ac:dyDescent="0.25">
      <c r="A18" s="396"/>
      <c r="B18" s="490" t="s">
        <v>582</v>
      </c>
      <c r="C18" s="490"/>
      <c r="D18" s="490"/>
      <c r="E18" s="490"/>
      <c r="F18" s="490"/>
      <c r="G18" s="490"/>
      <c r="H18" s="490"/>
      <c r="I18" s="490"/>
      <c r="J18" s="490"/>
      <c r="K18" s="490"/>
      <c r="L18" s="490"/>
      <c r="M18" s="490"/>
      <c r="N18" s="490"/>
      <c r="O18" s="490"/>
    </row>
    <row r="19" spans="1:17" ht="15.75" x14ac:dyDescent="0.25">
      <c r="B19" s="57"/>
      <c r="C19" s="57"/>
      <c r="D19" s="57"/>
      <c r="E19" s="57"/>
      <c r="F19" s="57"/>
      <c r="G19" s="57"/>
      <c r="H19" s="58"/>
      <c r="I19" s="58"/>
      <c r="J19" s="58"/>
      <c r="K19" s="58"/>
      <c r="L19" s="57"/>
      <c r="M19" s="57"/>
      <c r="N19" s="57"/>
      <c r="O19" s="57"/>
    </row>
    <row r="20" spans="1:17" ht="29.25" customHeight="1" x14ac:dyDescent="0.25">
      <c r="A20" s="512" t="s">
        <v>442</v>
      </c>
      <c r="B20" s="512"/>
      <c r="C20" s="512"/>
      <c r="D20" s="512"/>
      <c r="E20" s="512"/>
      <c r="F20" s="512"/>
      <c r="G20" s="512"/>
      <c r="H20" s="512"/>
      <c r="I20" s="512"/>
      <c r="J20" s="512"/>
      <c r="K20" s="512"/>
      <c r="L20" s="512"/>
      <c r="M20" s="512"/>
      <c r="N20" s="512"/>
      <c r="O20" s="512"/>
    </row>
    <row r="21" spans="1:17" ht="15" customHeight="1" x14ac:dyDescent="0.25">
      <c r="B21" s="59"/>
      <c r="C21" s="59"/>
      <c r="D21" s="59"/>
      <c r="E21" s="59"/>
      <c r="F21" s="59"/>
      <c r="G21" s="59"/>
      <c r="H21" s="60"/>
      <c r="I21" s="60"/>
      <c r="J21" s="60"/>
      <c r="K21" s="60"/>
      <c r="L21" s="59"/>
      <c r="M21" s="59"/>
      <c r="N21" s="59"/>
      <c r="O21" s="5" t="s">
        <v>446</v>
      </c>
    </row>
    <row r="22" spans="1:17" ht="15" customHeight="1" x14ac:dyDescent="0.25">
      <c r="A22" s="516" t="s">
        <v>5</v>
      </c>
      <c r="B22" s="519" t="s">
        <v>347</v>
      </c>
      <c r="C22" s="519" t="s">
        <v>54</v>
      </c>
      <c r="D22" s="495" t="s">
        <v>358</v>
      </c>
      <c r="E22" s="499" t="s">
        <v>196</v>
      </c>
      <c r="F22" s="499"/>
      <c r="G22" s="500"/>
      <c r="H22" s="522" t="s">
        <v>360</v>
      </c>
      <c r="I22" s="525" t="s">
        <v>196</v>
      </c>
      <c r="J22" s="526"/>
      <c r="K22" s="527"/>
      <c r="L22" s="494" t="s">
        <v>0</v>
      </c>
      <c r="M22" s="503" t="s">
        <v>196</v>
      </c>
      <c r="N22" s="504"/>
      <c r="O22" s="505"/>
    </row>
    <row r="23" spans="1:17" x14ac:dyDescent="0.25">
      <c r="A23" s="517"/>
      <c r="B23" s="520"/>
      <c r="C23" s="520"/>
      <c r="D23" s="496"/>
      <c r="E23" s="500" t="s">
        <v>1</v>
      </c>
      <c r="F23" s="529"/>
      <c r="G23" s="501" t="s">
        <v>2</v>
      </c>
      <c r="H23" s="523"/>
      <c r="I23" s="528" t="s">
        <v>1</v>
      </c>
      <c r="J23" s="528"/>
      <c r="K23" s="515" t="s">
        <v>2</v>
      </c>
      <c r="L23" s="494"/>
      <c r="M23" s="494" t="s">
        <v>1</v>
      </c>
      <c r="N23" s="494"/>
      <c r="O23" s="506" t="s">
        <v>2</v>
      </c>
    </row>
    <row r="24" spans="1:17" ht="30" customHeight="1" x14ac:dyDescent="0.25">
      <c r="A24" s="518"/>
      <c r="B24" s="521"/>
      <c r="C24" s="521"/>
      <c r="D24" s="497"/>
      <c r="E24" s="61" t="s">
        <v>3</v>
      </c>
      <c r="F24" s="62" t="s">
        <v>4</v>
      </c>
      <c r="G24" s="495"/>
      <c r="H24" s="524"/>
      <c r="I24" s="63" t="s">
        <v>3</v>
      </c>
      <c r="J24" s="64" t="s">
        <v>4</v>
      </c>
      <c r="K24" s="522"/>
      <c r="L24" s="559"/>
      <c r="M24" s="65" t="s">
        <v>3</v>
      </c>
      <c r="N24" s="66" t="s">
        <v>4</v>
      </c>
      <c r="O24" s="519"/>
    </row>
    <row r="25" spans="1:17" ht="15.95" customHeight="1" x14ac:dyDescent="0.25">
      <c r="A25" s="6" t="s">
        <v>72</v>
      </c>
      <c r="B25" s="502" t="s">
        <v>6</v>
      </c>
      <c r="C25" s="502"/>
      <c r="D25" s="502"/>
      <c r="E25" s="502"/>
      <c r="F25" s="502"/>
      <c r="G25" s="502"/>
      <c r="H25" s="502"/>
      <c r="I25" s="502"/>
      <c r="J25" s="502"/>
      <c r="K25" s="502"/>
      <c r="L25" s="502"/>
      <c r="M25" s="502"/>
      <c r="N25" s="502"/>
      <c r="O25" s="502"/>
    </row>
    <row r="26" spans="1:17" ht="15" customHeight="1" x14ac:dyDescent="0.25">
      <c r="A26" s="6" t="s">
        <v>183</v>
      </c>
      <c r="B26" s="27" t="s">
        <v>20</v>
      </c>
      <c r="C26" s="8" t="s">
        <v>9</v>
      </c>
      <c r="D26" s="9">
        <f>E26+G26</f>
        <v>8.5</v>
      </c>
      <c r="E26" s="9">
        <v>8.5</v>
      </c>
      <c r="F26" s="9"/>
      <c r="G26" s="9"/>
      <c r="H26" s="10">
        <f>I26+K26</f>
        <v>2.9</v>
      </c>
      <c r="I26" s="10">
        <v>2.9</v>
      </c>
      <c r="J26" s="10"/>
      <c r="K26" s="10"/>
      <c r="L26" s="12">
        <f>M26+O26</f>
        <v>11.4</v>
      </c>
      <c r="M26" s="12">
        <f>E26+I26</f>
        <v>11.4</v>
      </c>
      <c r="N26" s="12">
        <f>F26+J26</f>
        <v>0</v>
      </c>
      <c r="O26" s="12">
        <f>G26+K26</f>
        <v>0</v>
      </c>
    </row>
    <row r="27" spans="1:17" x14ac:dyDescent="0.25">
      <c r="A27" s="14" t="s">
        <v>73</v>
      </c>
      <c r="B27" s="67" t="s">
        <v>346</v>
      </c>
      <c r="C27" s="16" t="s">
        <v>9</v>
      </c>
      <c r="D27" s="68">
        <f t="shared" ref="D27:D36" si="0">E27+G27</f>
        <v>2.9</v>
      </c>
      <c r="E27" s="68">
        <v>2.9</v>
      </c>
      <c r="F27" s="68"/>
      <c r="G27" s="68"/>
      <c r="H27" s="69">
        <f t="shared" ref="H27:H36" si="1">I27+K27</f>
        <v>0.1</v>
      </c>
      <c r="I27" s="69">
        <v>0.1</v>
      </c>
      <c r="J27" s="69"/>
      <c r="K27" s="69"/>
      <c r="L27" s="70">
        <f t="shared" ref="L27:L36" si="2">M27+O27</f>
        <v>3</v>
      </c>
      <c r="M27" s="70">
        <f t="shared" ref="M27:M36" si="3">E27+I27</f>
        <v>3</v>
      </c>
      <c r="N27" s="70">
        <f t="shared" ref="N27:N36" si="4">F27+J27</f>
        <v>0</v>
      </c>
      <c r="O27" s="70">
        <f t="shared" ref="O27:O36" si="5">G27+K27</f>
        <v>0</v>
      </c>
      <c r="P27" s="574"/>
      <c r="Q27" s="574"/>
    </row>
    <row r="28" spans="1:17" ht="15" customHeight="1" x14ac:dyDescent="0.25">
      <c r="A28" s="6" t="s">
        <v>74</v>
      </c>
      <c r="B28" s="36" t="s">
        <v>10</v>
      </c>
      <c r="C28" s="16" t="s">
        <v>9</v>
      </c>
      <c r="D28" s="17">
        <f t="shared" si="0"/>
        <v>0.6</v>
      </c>
      <c r="E28" s="17">
        <v>0.6</v>
      </c>
      <c r="F28" s="17"/>
      <c r="G28" s="17"/>
      <c r="H28" s="11">
        <f t="shared" si="1"/>
        <v>-0.2</v>
      </c>
      <c r="I28" s="11">
        <v>-0.2</v>
      </c>
      <c r="J28" s="11"/>
      <c r="K28" s="11"/>
      <c r="L28" s="13">
        <f t="shared" si="2"/>
        <v>0.39999999999999997</v>
      </c>
      <c r="M28" s="13">
        <f t="shared" si="3"/>
        <v>0.39999999999999997</v>
      </c>
      <c r="N28" s="13">
        <f t="shared" si="4"/>
        <v>0</v>
      </c>
      <c r="O28" s="13">
        <f t="shared" si="5"/>
        <v>0</v>
      </c>
      <c r="P28" s="71" t="s">
        <v>325</v>
      </c>
      <c r="Q28" s="72">
        <f>SUM(L26:L36)</f>
        <v>22.500000000000004</v>
      </c>
    </row>
    <row r="29" spans="1:17" ht="15" customHeight="1" x14ac:dyDescent="0.25">
      <c r="A29" s="6" t="s">
        <v>75</v>
      </c>
      <c r="B29" s="36" t="s">
        <v>11</v>
      </c>
      <c r="C29" s="16" t="s">
        <v>9</v>
      </c>
      <c r="D29" s="17">
        <f t="shared" si="0"/>
        <v>0.5</v>
      </c>
      <c r="E29" s="17">
        <v>0.5</v>
      </c>
      <c r="F29" s="17"/>
      <c r="G29" s="17"/>
      <c r="H29" s="11">
        <f t="shared" si="1"/>
        <v>0</v>
      </c>
      <c r="I29" s="11"/>
      <c r="J29" s="11"/>
      <c r="K29" s="11"/>
      <c r="L29" s="13">
        <f t="shared" si="2"/>
        <v>0.5</v>
      </c>
      <c r="M29" s="13">
        <f t="shared" si="3"/>
        <v>0.5</v>
      </c>
      <c r="N29" s="13">
        <f t="shared" si="4"/>
        <v>0</v>
      </c>
      <c r="O29" s="13">
        <f t="shared" si="5"/>
        <v>0</v>
      </c>
      <c r="P29" s="71" t="s">
        <v>326</v>
      </c>
      <c r="Q29" s="72"/>
    </row>
    <row r="30" spans="1:17" ht="15" customHeight="1" x14ac:dyDescent="0.25">
      <c r="A30" s="6" t="s">
        <v>76</v>
      </c>
      <c r="B30" s="36" t="s">
        <v>12</v>
      </c>
      <c r="C30" s="16" t="s">
        <v>9</v>
      </c>
      <c r="D30" s="17">
        <f t="shared" si="0"/>
        <v>1.5</v>
      </c>
      <c r="E30" s="17">
        <v>1.5</v>
      </c>
      <c r="F30" s="17"/>
      <c r="G30" s="17"/>
      <c r="H30" s="11">
        <f t="shared" si="1"/>
        <v>0.1</v>
      </c>
      <c r="I30" s="11">
        <v>0.1</v>
      </c>
      <c r="J30" s="11"/>
      <c r="K30" s="11"/>
      <c r="L30" s="13">
        <f t="shared" si="2"/>
        <v>1.6</v>
      </c>
      <c r="M30" s="13">
        <f t="shared" si="3"/>
        <v>1.6</v>
      </c>
      <c r="N30" s="13">
        <f t="shared" si="4"/>
        <v>0</v>
      </c>
      <c r="O30" s="13">
        <f t="shared" si="5"/>
        <v>0</v>
      </c>
      <c r="P30" s="71" t="s">
        <v>327</v>
      </c>
      <c r="Q30" s="72"/>
    </row>
    <row r="31" spans="1:17" ht="15" customHeight="1" x14ac:dyDescent="0.25">
      <c r="A31" s="14" t="s">
        <v>77</v>
      </c>
      <c r="B31" s="36" t="s">
        <v>13</v>
      </c>
      <c r="C31" s="16" t="s">
        <v>9</v>
      </c>
      <c r="D31" s="17">
        <f t="shared" ref="D31" si="6">E31+G31</f>
        <v>0.3</v>
      </c>
      <c r="E31" s="17">
        <v>0.3</v>
      </c>
      <c r="F31" s="17"/>
      <c r="G31" s="17"/>
      <c r="H31" s="11">
        <f t="shared" ref="H31" si="7">I31+K31</f>
        <v>-0.2</v>
      </c>
      <c r="I31" s="11">
        <v>-0.2</v>
      </c>
      <c r="J31" s="11"/>
      <c r="K31" s="11"/>
      <c r="L31" s="13">
        <f t="shared" ref="L31" si="8">M31+O31</f>
        <v>9.9999999999999978E-2</v>
      </c>
      <c r="M31" s="13">
        <f t="shared" ref="M31" si="9">E31+I31</f>
        <v>9.9999999999999978E-2</v>
      </c>
      <c r="N31" s="13">
        <f t="shared" ref="N31" si="10">F31+J31</f>
        <v>0</v>
      </c>
      <c r="O31" s="13">
        <f t="shared" ref="O31" si="11">G31+K31</f>
        <v>0</v>
      </c>
      <c r="P31" s="71"/>
      <c r="Q31" s="72"/>
    </row>
    <row r="32" spans="1:17" ht="15" customHeight="1" x14ac:dyDescent="0.25">
      <c r="A32" s="20" t="s">
        <v>78</v>
      </c>
      <c r="B32" s="13" t="s">
        <v>14</v>
      </c>
      <c r="C32" s="16" t="s">
        <v>9</v>
      </c>
      <c r="D32" s="17">
        <f t="shared" si="0"/>
        <v>1.2</v>
      </c>
      <c r="E32" s="17">
        <v>1.2</v>
      </c>
      <c r="F32" s="17"/>
      <c r="G32" s="17"/>
      <c r="H32" s="11">
        <f t="shared" si="1"/>
        <v>0.5</v>
      </c>
      <c r="I32" s="11">
        <v>0.5</v>
      </c>
      <c r="J32" s="11"/>
      <c r="K32" s="11"/>
      <c r="L32" s="13">
        <f t="shared" si="2"/>
        <v>1.7</v>
      </c>
      <c r="M32" s="13">
        <f t="shared" si="3"/>
        <v>1.7</v>
      </c>
      <c r="N32" s="13">
        <f t="shared" si="4"/>
        <v>0</v>
      </c>
      <c r="O32" s="13">
        <f t="shared" si="5"/>
        <v>0</v>
      </c>
      <c r="P32" s="71" t="s">
        <v>328</v>
      </c>
      <c r="Q32" s="72"/>
    </row>
    <row r="33" spans="1:17" ht="15" customHeight="1" x14ac:dyDescent="0.25">
      <c r="A33" s="6" t="s">
        <v>79</v>
      </c>
      <c r="B33" s="27" t="s">
        <v>15</v>
      </c>
      <c r="C33" s="16" t="s">
        <v>9</v>
      </c>
      <c r="D33" s="17">
        <f t="shared" si="0"/>
        <v>0.1</v>
      </c>
      <c r="E33" s="17">
        <v>0.1</v>
      </c>
      <c r="F33" s="17"/>
      <c r="G33" s="17"/>
      <c r="H33" s="11">
        <f t="shared" si="1"/>
        <v>-0.1</v>
      </c>
      <c r="I33" s="11">
        <v>-0.1</v>
      </c>
      <c r="J33" s="11"/>
      <c r="K33" s="11"/>
      <c r="L33" s="13">
        <f t="shared" si="2"/>
        <v>0</v>
      </c>
      <c r="M33" s="13">
        <f t="shared" si="3"/>
        <v>0</v>
      </c>
      <c r="N33" s="13">
        <f t="shared" si="4"/>
        <v>0</v>
      </c>
      <c r="O33" s="13">
        <f t="shared" si="5"/>
        <v>0</v>
      </c>
      <c r="P33" s="71" t="s">
        <v>331</v>
      </c>
      <c r="Q33" s="72"/>
    </row>
    <row r="34" spans="1:17" ht="15" customHeight="1" x14ac:dyDescent="0.25">
      <c r="A34" s="6" t="s">
        <v>80</v>
      </c>
      <c r="B34" s="36" t="s">
        <v>16</v>
      </c>
      <c r="C34" s="16" t="s">
        <v>9</v>
      </c>
      <c r="D34" s="17">
        <f t="shared" si="0"/>
        <v>2.2000000000000002</v>
      </c>
      <c r="E34" s="17">
        <v>2.2000000000000002</v>
      </c>
      <c r="F34" s="17"/>
      <c r="G34" s="17"/>
      <c r="H34" s="11">
        <f t="shared" si="1"/>
        <v>0.2</v>
      </c>
      <c r="I34" s="11">
        <v>0.2</v>
      </c>
      <c r="J34" s="11"/>
      <c r="K34" s="11"/>
      <c r="L34" s="13">
        <f t="shared" si="2"/>
        <v>2.4000000000000004</v>
      </c>
      <c r="M34" s="13">
        <f t="shared" si="3"/>
        <v>2.4000000000000004</v>
      </c>
      <c r="N34" s="13">
        <f t="shared" si="4"/>
        <v>0</v>
      </c>
      <c r="O34" s="13">
        <f t="shared" si="5"/>
        <v>0</v>
      </c>
      <c r="P34" s="71" t="s">
        <v>329</v>
      </c>
      <c r="Q34" s="72">
        <f>SUM(L39:L49)</f>
        <v>33.599999999999994</v>
      </c>
    </row>
    <row r="35" spans="1:17" ht="15" customHeight="1" x14ac:dyDescent="0.25">
      <c r="A35" s="6" t="s">
        <v>81</v>
      </c>
      <c r="B35" s="36" t="s">
        <v>17</v>
      </c>
      <c r="C35" s="16" t="s">
        <v>9</v>
      </c>
      <c r="D35" s="17">
        <f t="shared" si="0"/>
        <v>0.6</v>
      </c>
      <c r="E35" s="17">
        <v>0.6</v>
      </c>
      <c r="F35" s="17"/>
      <c r="G35" s="17"/>
      <c r="H35" s="11">
        <f t="shared" si="1"/>
        <v>0</v>
      </c>
      <c r="I35" s="11"/>
      <c r="J35" s="11"/>
      <c r="K35" s="11"/>
      <c r="L35" s="13">
        <f t="shared" si="2"/>
        <v>0.6</v>
      </c>
      <c r="M35" s="13">
        <f t="shared" si="3"/>
        <v>0.6</v>
      </c>
      <c r="N35" s="13">
        <f t="shared" si="4"/>
        <v>0</v>
      </c>
      <c r="O35" s="13">
        <f t="shared" si="5"/>
        <v>0</v>
      </c>
      <c r="P35" s="71" t="s">
        <v>330</v>
      </c>
      <c r="Q35" s="72">
        <f>L52+L53</f>
        <v>99.200000000000017</v>
      </c>
    </row>
    <row r="36" spans="1:17" ht="15" customHeight="1" x14ac:dyDescent="0.25">
      <c r="A36" s="39" t="s">
        <v>82</v>
      </c>
      <c r="B36" s="36" t="s">
        <v>18</v>
      </c>
      <c r="C36" s="16" t="s">
        <v>9</v>
      </c>
      <c r="D36" s="17">
        <f t="shared" si="0"/>
        <v>0.7</v>
      </c>
      <c r="E36" s="17">
        <v>0.7</v>
      </c>
      <c r="F36" s="17"/>
      <c r="G36" s="17"/>
      <c r="H36" s="11">
        <f t="shared" si="1"/>
        <v>0.1</v>
      </c>
      <c r="I36" s="11">
        <v>0.1</v>
      </c>
      <c r="J36" s="11"/>
      <c r="K36" s="11"/>
      <c r="L36" s="13">
        <f t="shared" si="2"/>
        <v>0.79999999999999993</v>
      </c>
      <c r="M36" s="13">
        <f t="shared" si="3"/>
        <v>0.79999999999999993</v>
      </c>
      <c r="N36" s="13">
        <f t="shared" si="4"/>
        <v>0</v>
      </c>
      <c r="O36" s="13">
        <f t="shared" si="5"/>
        <v>0</v>
      </c>
      <c r="P36" s="71" t="s">
        <v>332</v>
      </c>
      <c r="Q36" s="72">
        <f>SUM(L93:L106)</f>
        <v>61.3</v>
      </c>
    </row>
    <row r="37" spans="1:17" ht="15.95" customHeight="1" x14ac:dyDescent="0.25">
      <c r="A37" s="100" t="s">
        <v>83</v>
      </c>
      <c r="B37" s="45" t="s">
        <v>175</v>
      </c>
      <c r="C37" s="73"/>
      <c r="D37" s="74">
        <f>SUM(D26:D36)</f>
        <v>19.100000000000001</v>
      </c>
      <c r="E37" s="74">
        <f>SUM(E26:E36)</f>
        <v>19.100000000000001</v>
      </c>
      <c r="F37" s="74">
        <f>SUM(F26:F36)</f>
        <v>0</v>
      </c>
      <c r="G37" s="74">
        <f>SUM(G26:G36)</f>
        <v>0</v>
      </c>
      <c r="H37" s="75">
        <f t="shared" ref="H37:O37" si="12">SUM(H26:H36)</f>
        <v>3.4</v>
      </c>
      <c r="I37" s="75">
        <f t="shared" si="12"/>
        <v>3.4</v>
      </c>
      <c r="J37" s="75">
        <f t="shared" si="12"/>
        <v>0</v>
      </c>
      <c r="K37" s="75">
        <f t="shared" si="12"/>
        <v>0</v>
      </c>
      <c r="L37" s="45">
        <f t="shared" si="12"/>
        <v>22.500000000000004</v>
      </c>
      <c r="M37" s="45">
        <f t="shared" si="12"/>
        <v>22.500000000000004</v>
      </c>
      <c r="N37" s="45">
        <f t="shared" si="12"/>
        <v>0</v>
      </c>
      <c r="O37" s="45">
        <f t="shared" si="12"/>
        <v>0</v>
      </c>
      <c r="P37" s="71" t="s">
        <v>333</v>
      </c>
      <c r="Q37" s="72">
        <f>SUM(L56:L90)</f>
        <v>614.9</v>
      </c>
    </row>
    <row r="38" spans="1:17" ht="15.95" customHeight="1" x14ac:dyDescent="0.25">
      <c r="A38" s="6" t="s">
        <v>84</v>
      </c>
      <c r="B38" s="502" t="s">
        <v>59</v>
      </c>
      <c r="C38" s="502"/>
      <c r="D38" s="502"/>
      <c r="E38" s="502"/>
      <c r="F38" s="502"/>
      <c r="G38" s="502"/>
      <c r="H38" s="502"/>
      <c r="I38" s="502"/>
      <c r="J38" s="502"/>
      <c r="K38" s="502"/>
      <c r="L38" s="502"/>
      <c r="M38" s="502"/>
      <c r="N38" s="502"/>
      <c r="O38" s="502"/>
      <c r="P38" s="71" t="s">
        <v>334</v>
      </c>
      <c r="Q38" s="72">
        <f>SUM(L109:L112)</f>
        <v>278.10000000000002</v>
      </c>
    </row>
    <row r="39" spans="1:17" ht="15" customHeight="1" x14ac:dyDescent="0.25">
      <c r="A39" s="6" t="s">
        <v>85</v>
      </c>
      <c r="B39" s="27" t="s">
        <v>7</v>
      </c>
      <c r="C39" s="8" t="s">
        <v>22</v>
      </c>
      <c r="D39" s="9">
        <f>E39+G39</f>
        <v>0.1</v>
      </c>
      <c r="E39" s="9">
        <v>0.1</v>
      </c>
      <c r="F39" s="9"/>
      <c r="G39" s="9"/>
      <c r="H39" s="10">
        <f t="shared" ref="H39:H49" si="13">I39+K39</f>
        <v>0</v>
      </c>
      <c r="I39" s="10"/>
      <c r="J39" s="10"/>
      <c r="K39" s="10"/>
      <c r="L39" s="12">
        <f t="shared" ref="L39:L49" si="14">M39+O39</f>
        <v>0.1</v>
      </c>
      <c r="M39" s="12">
        <f t="shared" ref="M39:M49" si="15">E39+I39</f>
        <v>0.1</v>
      </c>
      <c r="N39" s="12">
        <f t="shared" ref="N39:N49" si="16">F39+J39</f>
        <v>0</v>
      </c>
      <c r="O39" s="12">
        <f t="shared" ref="O39:O49" si="17">G39+K39</f>
        <v>0</v>
      </c>
      <c r="P39" s="76" t="s">
        <v>173</v>
      </c>
      <c r="Q39" s="77">
        <f>SUM(Q28:Q38)</f>
        <v>1109.5999999999999</v>
      </c>
    </row>
    <row r="40" spans="1:17" ht="15" customHeight="1" x14ac:dyDescent="0.25">
      <c r="A40" s="6" t="s">
        <v>86</v>
      </c>
      <c r="B40" s="36" t="s">
        <v>10</v>
      </c>
      <c r="C40" s="16" t="s">
        <v>22</v>
      </c>
      <c r="D40" s="17">
        <f t="shared" ref="D40:D49" si="18">E40+G40</f>
        <v>0.7</v>
      </c>
      <c r="E40" s="17">
        <v>0.7</v>
      </c>
      <c r="F40" s="17"/>
      <c r="G40" s="17"/>
      <c r="H40" s="11">
        <f t="shared" si="13"/>
        <v>0.1</v>
      </c>
      <c r="I40" s="11">
        <v>0.1</v>
      </c>
      <c r="J40" s="11"/>
      <c r="K40" s="11"/>
      <c r="L40" s="13">
        <f t="shared" si="14"/>
        <v>0.79999999999999993</v>
      </c>
      <c r="M40" s="13">
        <f t="shared" si="15"/>
        <v>0.79999999999999993</v>
      </c>
      <c r="N40" s="13">
        <f t="shared" si="16"/>
        <v>0</v>
      </c>
      <c r="O40" s="13">
        <f t="shared" si="17"/>
        <v>0</v>
      </c>
      <c r="P40" s="78"/>
      <c r="Q40" s="78"/>
    </row>
    <row r="41" spans="1:17" ht="15" customHeight="1" x14ac:dyDescent="0.25">
      <c r="A41" s="6" t="s">
        <v>87</v>
      </c>
      <c r="B41" s="36" t="s">
        <v>11</v>
      </c>
      <c r="C41" s="16" t="s">
        <v>22</v>
      </c>
      <c r="D41" s="17">
        <f t="shared" si="18"/>
        <v>16.3</v>
      </c>
      <c r="E41" s="17">
        <v>13.3</v>
      </c>
      <c r="F41" s="17"/>
      <c r="G41" s="17">
        <v>3</v>
      </c>
      <c r="H41" s="11">
        <f t="shared" si="13"/>
        <v>-4.4000000000000004</v>
      </c>
      <c r="I41" s="11">
        <v>-5.9</v>
      </c>
      <c r="J41" s="11"/>
      <c r="K41" s="11">
        <v>1.5</v>
      </c>
      <c r="L41" s="13">
        <f t="shared" si="14"/>
        <v>11.9</v>
      </c>
      <c r="M41" s="13">
        <f t="shared" si="15"/>
        <v>7.4</v>
      </c>
      <c r="N41" s="13">
        <f t="shared" si="16"/>
        <v>0</v>
      </c>
      <c r="O41" s="13">
        <f t="shared" si="17"/>
        <v>4.5</v>
      </c>
      <c r="P41" s="78"/>
      <c r="Q41" s="78">
        <f>Q39-L114</f>
        <v>0</v>
      </c>
    </row>
    <row r="42" spans="1:17" ht="15" customHeight="1" x14ac:dyDescent="0.25">
      <c r="A42" s="6" t="s">
        <v>88</v>
      </c>
      <c r="B42" s="36" t="s">
        <v>12</v>
      </c>
      <c r="C42" s="16" t="s">
        <v>22</v>
      </c>
      <c r="D42" s="17">
        <f t="shared" si="18"/>
        <v>1.1000000000000001</v>
      </c>
      <c r="E42" s="17">
        <v>1.1000000000000001</v>
      </c>
      <c r="F42" s="17"/>
      <c r="G42" s="17"/>
      <c r="H42" s="11">
        <f t="shared" si="13"/>
        <v>-0.2</v>
      </c>
      <c r="I42" s="11">
        <v>-0.2</v>
      </c>
      <c r="J42" s="11"/>
      <c r="K42" s="11"/>
      <c r="L42" s="13">
        <f t="shared" si="14"/>
        <v>0.90000000000000013</v>
      </c>
      <c r="M42" s="13">
        <f t="shared" si="15"/>
        <v>0.90000000000000013</v>
      </c>
      <c r="N42" s="13">
        <f t="shared" si="16"/>
        <v>0</v>
      </c>
      <c r="O42" s="13">
        <f t="shared" si="17"/>
        <v>0</v>
      </c>
    </row>
    <row r="43" spans="1:17" ht="15" customHeight="1" x14ac:dyDescent="0.25">
      <c r="A43" s="14" t="s">
        <v>89</v>
      </c>
      <c r="B43" s="36" t="s">
        <v>13</v>
      </c>
      <c r="C43" s="16" t="s">
        <v>22</v>
      </c>
      <c r="D43" s="17">
        <f t="shared" si="18"/>
        <v>1.7</v>
      </c>
      <c r="E43" s="17">
        <v>1.7</v>
      </c>
      <c r="F43" s="17"/>
      <c r="G43" s="17"/>
      <c r="H43" s="11">
        <f t="shared" si="13"/>
        <v>0</v>
      </c>
      <c r="I43" s="11"/>
      <c r="J43" s="11"/>
      <c r="K43" s="11"/>
      <c r="L43" s="13">
        <f t="shared" si="14"/>
        <v>1.7</v>
      </c>
      <c r="M43" s="13">
        <f t="shared" si="15"/>
        <v>1.7</v>
      </c>
      <c r="N43" s="13">
        <f t="shared" si="16"/>
        <v>0</v>
      </c>
      <c r="O43" s="13">
        <f t="shared" si="17"/>
        <v>0</v>
      </c>
      <c r="Q43" s="2">
        <f>L114-Q39</f>
        <v>0</v>
      </c>
    </row>
    <row r="44" spans="1:17" ht="15" customHeight="1" x14ac:dyDescent="0.25">
      <c r="A44" s="14" t="s">
        <v>90</v>
      </c>
      <c r="B44" s="13" t="s">
        <v>14</v>
      </c>
      <c r="C44" s="16" t="s">
        <v>22</v>
      </c>
      <c r="D44" s="17">
        <f t="shared" si="18"/>
        <v>3.4</v>
      </c>
      <c r="E44" s="17">
        <v>3.4</v>
      </c>
      <c r="F44" s="17"/>
      <c r="G44" s="17"/>
      <c r="H44" s="11">
        <f t="shared" si="13"/>
        <v>-0.4</v>
      </c>
      <c r="I44" s="11">
        <v>-0.4</v>
      </c>
      <c r="J44" s="11"/>
      <c r="K44" s="11"/>
      <c r="L44" s="13">
        <f t="shared" si="14"/>
        <v>3</v>
      </c>
      <c r="M44" s="13">
        <f t="shared" si="15"/>
        <v>3</v>
      </c>
      <c r="N44" s="13">
        <f t="shared" si="16"/>
        <v>0</v>
      </c>
      <c r="O44" s="13">
        <f t="shared" si="17"/>
        <v>0</v>
      </c>
    </row>
    <row r="45" spans="1:17" x14ac:dyDescent="0.25">
      <c r="A45" s="6" t="s">
        <v>91</v>
      </c>
      <c r="B45" s="13" t="s">
        <v>15</v>
      </c>
      <c r="C45" s="16" t="s">
        <v>22</v>
      </c>
      <c r="D45" s="17">
        <f t="shared" si="18"/>
        <v>3.3</v>
      </c>
      <c r="E45" s="17">
        <v>3.3</v>
      </c>
      <c r="F45" s="17"/>
      <c r="G45" s="17"/>
      <c r="H45" s="11">
        <f t="shared" si="13"/>
        <v>-0.5</v>
      </c>
      <c r="I45" s="11">
        <v>-0.5</v>
      </c>
      <c r="J45" s="11"/>
      <c r="K45" s="11"/>
      <c r="L45" s="13">
        <f t="shared" si="14"/>
        <v>2.8</v>
      </c>
      <c r="M45" s="13">
        <f t="shared" si="15"/>
        <v>2.8</v>
      </c>
      <c r="N45" s="13">
        <f t="shared" si="16"/>
        <v>0</v>
      </c>
      <c r="O45" s="13">
        <f t="shared" si="17"/>
        <v>0</v>
      </c>
    </row>
    <row r="46" spans="1:17" ht="15" customHeight="1" x14ac:dyDescent="0.25">
      <c r="A46" s="6" t="s">
        <v>92</v>
      </c>
      <c r="B46" s="36" t="s">
        <v>16</v>
      </c>
      <c r="C46" s="16" t="s">
        <v>22</v>
      </c>
      <c r="D46" s="17">
        <f t="shared" si="18"/>
        <v>9.5</v>
      </c>
      <c r="E46" s="17">
        <v>9.5</v>
      </c>
      <c r="F46" s="17"/>
      <c r="G46" s="17"/>
      <c r="H46" s="11">
        <f t="shared" si="13"/>
        <v>0</v>
      </c>
      <c r="I46" s="11">
        <v>-1.4</v>
      </c>
      <c r="J46" s="11"/>
      <c r="K46" s="11">
        <v>1.4</v>
      </c>
      <c r="L46" s="13">
        <f t="shared" si="14"/>
        <v>9.5</v>
      </c>
      <c r="M46" s="13">
        <f t="shared" si="15"/>
        <v>8.1</v>
      </c>
      <c r="N46" s="13">
        <f t="shared" si="16"/>
        <v>0</v>
      </c>
      <c r="O46" s="13">
        <f t="shared" si="17"/>
        <v>1.4</v>
      </c>
    </row>
    <row r="47" spans="1:17" ht="15" customHeight="1" x14ac:dyDescent="0.25">
      <c r="A47" s="6" t="s">
        <v>93</v>
      </c>
      <c r="B47" s="36" t="s">
        <v>17</v>
      </c>
      <c r="C47" s="16" t="s">
        <v>22</v>
      </c>
      <c r="D47" s="17">
        <f t="shared" si="18"/>
        <v>0.4</v>
      </c>
      <c r="E47" s="17">
        <v>0.4</v>
      </c>
      <c r="F47" s="17"/>
      <c r="G47" s="17"/>
      <c r="H47" s="11">
        <f t="shared" si="13"/>
        <v>0</v>
      </c>
      <c r="I47" s="11"/>
      <c r="J47" s="11"/>
      <c r="K47" s="11"/>
      <c r="L47" s="13">
        <f t="shared" si="14"/>
        <v>0.4</v>
      </c>
      <c r="M47" s="13">
        <f t="shared" si="15"/>
        <v>0.4</v>
      </c>
      <c r="N47" s="13">
        <f t="shared" si="16"/>
        <v>0</v>
      </c>
      <c r="O47" s="13">
        <f t="shared" si="17"/>
        <v>0</v>
      </c>
    </row>
    <row r="48" spans="1:17" ht="15" customHeight="1" x14ac:dyDescent="0.25">
      <c r="A48" s="6" t="s">
        <v>94</v>
      </c>
      <c r="B48" s="36" t="s">
        <v>18</v>
      </c>
      <c r="C48" s="16" t="s">
        <v>22</v>
      </c>
      <c r="D48" s="17">
        <f t="shared" si="18"/>
        <v>1.6</v>
      </c>
      <c r="E48" s="17">
        <v>1.6</v>
      </c>
      <c r="F48" s="17"/>
      <c r="G48" s="17"/>
      <c r="H48" s="11">
        <f t="shared" si="13"/>
        <v>0.1</v>
      </c>
      <c r="I48" s="11">
        <v>0.1</v>
      </c>
      <c r="J48" s="11"/>
      <c r="K48" s="11"/>
      <c r="L48" s="13">
        <f t="shared" si="14"/>
        <v>1.7000000000000002</v>
      </c>
      <c r="M48" s="13">
        <f t="shared" si="15"/>
        <v>1.7000000000000002</v>
      </c>
      <c r="N48" s="13">
        <f t="shared" si="16"/>
        <v>0</v>
      </c>
      <c r="O48" s="13">
        <f t="shared" si="17"/>
        <v>0</v>
      </c>
    </row>
    <row r="49" spans="1:15" ht="15" customHeight="1" x14ac:dyDescent="0.25">
      <c r="A49" s="39" t="s">
        <v>95</v>
      </c>
      <c r="B49" s="36" t="s">
        <v>19</v>
      </c>
      <c r="C49" s="16" t="s">
        <v>22</v>
      </c>
      <c r="D49" s="17">
        <f t="shared" si="18"/>
        <v>0.9</v>
      </c>
      <c r="E49" s="17">
        <v>0.9</v>
      </c>
      <c r="F49" s="17"/>
      <c r="G49" s="17"/>
      <c r="H49" s="11">
        <f t="shared" si="13"/>
        <v>-0.1</v>
      </c>
      <c r="I49" s="11">
        <v>-0.1</v>
      </c>
      <c r="J49" s="11"/>
      <c r="K49" s="11"/>
      <c r="L49" s="13">
        <f t="shared" si="14"/>
        <v>0.8</v>
      </c>
      <c r="M49" s="13">
        <f t="shared" si="15"/>
        <v>0.8</v>
      </c>
      <c r="N49" s="13">
        <f t="shared" si="16"/>
        <v>0</v>
      </c>
      <c r="O49" s="13">
        <f t="shared" si="17"/>
        <v>0</v>
      </c>
    </row>
    <row r="50" spans="1:15" ht="15.95" customHeight="1" x14ac:dyDescent="0.25">
      <c r="A50" s="100" t="s">
        <v>96</v>
      </c>
      <c r="B50" s="22" t="s">
        <v>176</v>
      </c>
      <c r="C50" s="26"/>
      <c r="D50" s="24">
        <f>SUM(D39:D49)</f>
        <v>39</v>
      </c>
      <c r="E50" s="24">
        <f>SUM(E39:E49)</f>
        <v>36</v>
      </c>
      <c r="F50" s="24">
        <f>SUM(F39:F49)</f>
        <v>0</v>
      </c>
      <c r="G50" s="24">
        <f t="shared" ref="G50:O50" si="19">SUM(G39:G49)</f>
        <v>3</v>
      </c>
      <c r="H50" s="25">
        <f t="shared" si="19"/>
        <v>-5.4000000000000012</v>
      </c>
      <c r="I50" s="25">
        <f t="shared" si="19"/>
        <v>-8.3000000000000007</v>
      </c>
      <c r="J50" s="25">
        <f t="shared" si="19"/>
        <v>0</v>
      </c>
      <c r="K50" s="25">
        <f t="shared" si="19"/>
        <v>2.9</v>
      </c>
      <c r="L50" s="22">
        <f t="shared" si="19"/>
        <v>33.599999999999994</v>
      </c>
      <c r="M50" s="22">
        <f t="shared" si="19"/>
        <v>27.699999999999996</v>
      </c>
      <c r="N50" s="22">
        <f t="shared" si="19"/>
        <v>0</v>
      </c>
      <c r="O50" s="22">
        <f t="shared" si="19"/>
        <v>5.9</v>
      </c>
    </row>
    <row r="51" spans="1:15" ht="15.95" customHeight="1" x14ac:dyDescent="0.25">
      <c r="A51" s="6" t="s">
        <v>97</v>
      </c>
      <c r="B51" s="575" t="s">
        <v>63</v>
      </c>
      <c r="C51" s="576"/>
      <c r="D51" s="576"/>
      <c r="E51" s="576"/>
      <c r="F51" s="576"/>
      <c r="G51" s="576"/>
      <c r="H51" s="576"/>
      <c r="I51" s="576"/>
      <c r="J51" s="576"/>
      <c r="K51" s="576"/>
      <c r="L51" s="576"/>
      <c r="M51" s="576"/>
      <c r="N51" s="576"/>
      <c r="O51" s="576"/>
    </row>
    <row r="52" spans="1:15" ht="15" customHeight="1" x14ac:dyDescent="0.25">
      <c r="A52" s="39" t="s">
        <v>98</v>
      </c>
      <c r="B52" s="36" t="s">
        <v>20</v>
      </c>
      <c r="C52" s="16" t="s">
        <v>32</v>
      </c>
      <c r="D52" s="17">
        <f>E52+G52</f>
        <v>98.8</v>
      </c>
      <c r="E52" s="17">
        <v>33</v>
      </c>
      <c r="F52" s="17"/>
      <c r="G52" s="17">
        <v>65.8</v>
      </c>
      <c r="H52" s="11">
        <f t="shared" ref="H52:H112" si="20">I52+K52</f>
        <v>0</v>
      </c>
      <c r="I52" s="11">
        <v>-13.9</v>
      </c>
      <c r="J52" s="11"/>
      <c r="K52" s="11">
        <v>13.9</v>
      </c>
      <c r="L52" s="13">
        <f t="shared" ref="L52:L112" si="21">M52+O52</f>
        <v>98.800000000000011</v>
      </c>
      <c r="M52" s="13">
        <f t="shared" ref="M52:M112" si="22">E52+I52</f>
        <v>19.100000000000001</v>
      </c>
      <c r="N52" s="13">
        <f t="shared" ref="N52:N112" si="23">F52+J52</f>
        <v>0</v>
      </c>
      <c r="O52" s="13">
        <f t="shared" ref="O52:O112" si="24">G52+K52</f>
        <v>79.7</v>
      </c>
    </row>
    <row r="53" spans="1:15" ht="15" customHeight="1" x14ac:dyDescent="0.25">
      <c r="A53" s="41" t="s">
        <v>99</v>
      </c>
      <c r="B53" s="30" t="s">
        <v>71</v>
      </c>
      <c r="C53" s="31" t="s">
        <v>32</v>
      </c>
      <c r="D53" s="17">
        <f>E53+G53</f>
        <v>0.4</v>
      </c>
      <c r="E53" s="166">
        <v>0.4</v>
      </c>
      <c r="F53" s="166"/>
      <c r="G53" s="166"/>
      <c r="H53" s="11">
        <f t="shared" si="20"/>
        <v>0</v>
      </c>
      <c r="I53" s="80"/>
      <c r="J53" s="80"/>
      <c r="K53" s="80"/>
      <c r="L53" s="13">
        <f t="shared" ref="L53" si="25">M53+O53</f>
        <v>0.4</v>
      </c>
      <c r="M53" s="13">
        <f t="shared" ref="M53" si="26">E53+I53</f>
        <v>0.4</v>
      </c>
      <c r="N53" s="13">
        <f t="shared" ref="N53" si="27">F53+J53</f>
        <v>0</v>
      </c>
      <c r="O53" s="13">
        <f t="shared" ref="O53" si="28">G53+K53</f>
        <v>0</v>
      </c>
    </row>
    <row r="54" spans="1:15" ht="15.95" customHeight="1" x14ac:dyDescent="0.25">
      <c r="A54" s="21" t="s">
        <v>100</v>
      </c>
      <c r="B54" s="45" t="s">
        <v>177</v>
      </c>
      <c r="C54" s="79"/>
      <c r="D54" s="24">
        <f>D52+D53</f>
        <v>99.2</v>
      </c>
      <c r="E54" s="24">
        <f t="shared" ref="E54:O54" si="29">E52+E53</f>
        <v>33.4</v>
      </c>
      <c r="F54" s="24">
        <f t="shared" si="29"/>
        <v>0</v>
      </c>
      <c r="G54" s="24">
        <f t="shared" si="29"/>
        <v>65.8</v>
      </c>
      <c r="H54" s="25">
        <f t="shared" si="29"/>
        <v>0</v>
      </c>
      <c r="I54" s="25">
        <f t="shared" si="29"/>
        <v>-13.9</v>
      </c>
      <c r="J54" s="25">
        <f t="shared" si="29"/>
        <v>0</v>
      </c>
      <c r="K54" s="25">
        <f t="shared" si="29"/>
        <v>13.9</v>
      </c>
      <c r="L54" s="22">
        <f t="shared" si="29"/>
        <v>99.200000000000017</v>
      </c>
      <c r="M54" s="22">
        <f t="shared" si="29"/>
        <v>19.5</v>
      </c>
      <c r="N54" s="22">
        <f t="shared" si="29"/>
        <v>0</v>
      </c>
      <c r="O54" s="22">
        <f t="shared" si="29"/>
        <v>79.7</v>
      </c>
    </row>
    <row r="55" spans="1:15" ht="15.95" customHeight="1" x14ac:dyDescent="0.25">
      <c r="A55" s="6" t="s">
        <v>101</v>
      </c>
      <c r="B55" s="502" t="s">
        <v>172</v>
      </c>
      <c r="C55" s="502"/>
      <c r="D55" s="502"/>
      <c r="E55" s="502"/>
      <c r="F55" s="502"/>
      <c r="G55" s="502"/>
      <c r="H55" s="502"/>
      <c r="I55" s="502"/>
      <c r="J55" s="502"/>
      <c r="K55" s="502"/>
      <c r="L55" s="502"/>
      <c r="M55" s="502"/>
      <c r="N55" s="502"/>
      <c r="O55" s="502"/>
    </row>
    <row r="56" spans="1:15" ht="15.95" customHeight="1" x14ac:dyDescent="0.25">
      <c r="A56" s="14" t="s">
        <v>102</v>
      </c>
      <c r="B56" s="15" t="s">
        <v>55</v>
      </c>
      <c r="C56" s="82" t="s">
        <v>51</v>
      </c>
      <c r="D56" s="9">
        <f t="shared" ref="D56:D57" si="30">E56+G56</f>
        <v>0.1</v>
      </c>
      <c r="E56" s="9">
        <v>0.1</v>
      </c>
      <c r="F56" s="9"/>
      <c r="G56" s="9"/>
      <c r="H56" s="10">
        <f t="shared" ref="H56:H57" si="31">I56+K56</f>
        <v>0</v>
      </c>
      <c r="I56" s="10"/>
      <c r="J56" s="10"/>
      <c r="K56" s="10"/>
      <c r="L56" s="12">
        <f t="shared" ref="L56" si="32">M56+O56</f>
        <v>0.1</v>
      </c>
      <c r="M56" s="12">
        <f t="shared" ref="M56" si="33">E56+I56</f>
        <v>0.1</v>
      </c>
      <c r="N56" s="12">
        <f t="shared" ref="N56" si="34">F56+J56</f>
        <v>0</v>
      </c>
      <c r="O56" s="12">
        <f t="shared" ref="O56" si="35">G56+K56</f>
        <v>0</v>
      </c>
    </row>
    <row r="57" spans="1:15" ht="15.95" customHeight="1" x14ac:dyDescent="0.25">
      <c r="A57" s="14" t="s">
        <v>103</v>
      </c>
      <c r="B57" s="13" t="s">
        <v>33</v>
      </c>
      <c r="C57" s="16" t="s">
        <v>51</v>
      </c>
      <c r="D57" s="9">
        <f t="shared" si="30"/>
        <v>0.4</v>
      </c>
      <c r="E57" s="9">
        <v>0.4</v>
      </c>
      <c r="F57" s="9"/>
      <c r="G57" s="9"/>
      <c r="H57" s="10">
        <f t="shared" si="31"/>
        <v>0</v>
      </c>
      <c r="I57" s="10"/>
      <c r="J57" s="10"/>
      <c r="K57" s="10"/>
      <c r="L57" s="12">
        <f t="shared" ref="L57" si="36">M57+O57</f>
        <v>0.4</v>
      </c>
      <c r="M57" s="12">
        <f t="shared" ref="M57" si="37">E57+I57</f>
        <v>0.4</v>
      </c>
      <c r="N57" s="12">
        <f t="shared" ref="N57" si="38">F57+J57</f>
        <v>0</v>
      </c>
      <c r="O57" s="12">
        <f t="shared" ref="O57" si="39">G57+K57</f>
        <v>0</v>
      </c>
    </row>
    <row r="58" spans="1:15" ht="15" customHeight="1" x14ac:dyDescent="0.25">
      <c r="A58" s="20" t="s">
        <v>104</v>
      </c>
      <c r="B58" s="81" t="s">
        <v>161</v>
      </c>
      <c r="C58" s="82" t="s">
        <v>51</v>
      </c>
      <c r="D58" s="9">
        <f t="shared" ref="D58:D90" si="40">E58+G58</f>
        <v>2.8</v>
      </c>
      <c r="E58" s="9">
        <v>2.8</v>
      </c>
      <c r="F58" s="9"/>
      <c r="G58" s="9"/>
      <c r="H58" s="10">
        <f t="shared" si="20"/>
        <v>0</v>
      </c>
      <c r="I58" s="10"/>
      <c r="J58" s="10"/>
      <c r="K58" s="10"/>
      <c r="L58" s="12">
        <f t="shared" si="21"/>
        <v>2.8</v>
      </c>
      <c r="M58" s="12">
        <f t="shared" si="22"/>
        <v>2.8</v>
      </c>
      <c r="N58" s="12">
        <f t="shared" si="23"/>
        <v>0</v>
      </c>
      <c r="O58" s="12">
        <f t="shared" si="24"/>
        <v>0</v>
      </c>
    </row>
    <row r="59" spans="1:15" ht="15" customHeight="1" x14ac:dyDescent="0.25">
      <c r="A59" s="6" t="s">
        <v>105</v>
      </c>
      <c r="B59" s="30" t="s">
        <v>502</v>
      </c>
      <c r="C59" s="31" t="s">
        <v>51</v>
      </c>
      <c r="D59" s="17">
        <f t="shared" si="40"/>
        <v>6.9</v>
      </c>
      <c r="E59" s="17">
        <v>6.9</v>
      </c>
      <c r="F59" s="17"/>
      <c r="G59" s="17"/>
      <c r="H59" s="11">
        <f t="shared" si="20"/>
        <v>0</v>
      </c>
      <c r="I59" s="11"/>
      <c r="J59" s="11"/>
      <c r="K59" s="11"/>
      <c r="L59" s="13">
        <f t="shared" si="21"/>
        <v>6.9</v>
      </c>
      <c r="M59" s="13">
        <f t="shared" si="22"/>
        <v>6.9</v>
      </c>
      <c r="N59" s="13">
        <f t="shared" si="23"/>
        <v>0</v>
      </c>
      <c r="O59" s="13">
        <f t="shared" si="24"/>
        <v>0</v>
      </c>
    </row>
    <row r="60" spans="1:15" ht="15" customHeight="1" x14ac:dyDescent="0.25">
      <c r="A60" s="6" t="s">
        <v>106</v>
      </c>
      <c r="B60" s="13" t="s">
        <v>153</v>
      </c>
      <c r="C60" s="31" t="s">
        <v>51</v>
      </c>
      <c r="D60" s="17">
        <f t="shared" si="40"/>
        <v>8.4</v>
      </c>
      <c r="E60" s="17">
        <v>8.4</v>
      </c>
      <c r="F60" s="17"/>
      <c r="G60" s="17"/>
      <c r="H60" s="11">
        <f t="shared" si="20"/>
        <v>0</v>
      </c>
      <c r="I60" s="11"/>
      <c r="J60" s="11"/>
      <c r="K60" s="11"/>
      <c r="L60" s="13">
        <f t="shared" si="21"/>
        <v>8.4</v>
      </c>
      <c r="M60" s="13">
        <f t="shared" si="22"/>
        <v>8.4</v>
      </c>
      <c r="N60" s="13">
        <f t="shared" si="23"/>
        <v>0</v>
      </c>
      <c r="O60" s="13">
        <f t="shared" si="24"/>
        <v>0</v>
      </c>
    </row>
    <row r="61" spans="1:15" ht="15" customHeight="1" x14ac:dyDescent="0.25">
      <c r="A61" s="33" t="s">
        <v>107</v>
      </c>
      <c r="B61" s="32" t="s">
        <v>364</v>
      </c>
      <c r="C61" s="31" t="s">
        <v>51</v>
      </c>
      <c r="D61" s="17">
        <f t="shared" si="40"/>
        <v>6.6</v>
      </c>
      <c r="E61" s="17">
        <v>6.6</v>
      </c>
      <c r="F61" s="17"/>
      <c r="G61" s="17"/>
      <c r="H61" s="11">
        <f t="shared" si="20"/>
        <v>0</v>
      </c>
      <c r="I61" s="11"/>
      <c r="J61" s="11"/>
      <c r="K61" s="11"/>
      <c r="L61" s="13">
        <f t="shared" si="21"/>
        <v>6.6</v>
      </c>
      <c r="M61" s="13">
        <f t="shared" si="22"/>
        <v>6.6</v>
      </c>
      <c r="N61" s="13">
        <f t="shared" si="23"/>
        <v>0</v>
      </c>
      <c r="O61" s="13">
        <f t="shared" si="24"/>
        <v>0</v>
      </c>
    </row>
    <row r="62" spans="1:15" ht="15" customHeight="1" x14ac:dyDescent="0.25">
      <c r="A62" s="33" t="s">
        <v>108</v>
      </c>
      <c r="B62" s="30" t="s">
        <v>503</v>
      </c>
      <c r="C62" s="16" t="s">
        <v>51</v>
      </c>
      <c r="D62" s="17">
        <f t="shared" si="40"/>
        <v>36.5</v>
      </c>
      <c r="E62" s="17">
        <v>36.5</v>
      </c>
      <c r="F62" s="17">
        <v>18.100000000000001</v>
      </c>
      <c r="G62" s="17"/>
      <c r="H62" s="11">
        <f t="shared" si="20"/>
        <v>0</v>
      </c>
      <c r="I62" s="11"/>
      <c r="J62" s="11"/>
      <c r="K62" s="11"/>
      <c r="L62" s="13">
        <f t="shared" si="21"/>
        <v>36.5</v>
      </c>
      <c r="M62" s="13">
        <f t="shared" si="22"/>
        <v>36.5</v>
      </c>
      <c r="N62" s="13">
        <f t="shared" si="23"/>
        <v>18.100000000000001</v>
      </c>
      <c r="O62" s="13">
        <f t="shared" si="24"/>
        <v>0</v>
      </c>
    </row>
    <row r="63" spans="1:15" ht="15" customHeight="1" x14ac:dyDescent="0.25">
      <c r="A63" s="33" t="s">
        <v>109</v>
      </c>
      <c r="B63" s="30" t="s">
        <v>504</v>
      </c>
      <c r="C63" s="16" t="s">
        <v>51</v>
      </c>
      <c r="D63" s="17">
        <f t="shared" si="40"/>
        <v>4.7</v>
      </c>
      <c r="E63" s="17">
        <v>4.7</v>
      </c>
      <c r="F63" s="17"/>
      <c r="G63" s="17"/>
      <c r="H63" s="11">
        <f t="shared" si="20"/>
        <v>0.9</v>
      </c>
      <c r="I63" s="11">
        <v>0.9</v>
      </c>
      <c r="J63" s="11"/>
      <c r="K63" s="11"/>
      <c r="L63" s="13">
        <f t="shared" si="21"/>
        <v>5.6000000000000005</v>
      </c>
      <c r="M63" s="13">
        <f t="shared" si="22"/>
        <v>5.6000000000000005</v>
      </c>
      <c r="N63" s="13">
        <f t="shared" si="23"/>
        <v>0</v>
      </c>
      <c r="O63" s="13">
        <f t="shared" si="24"/>
        <v>0</v>
      </c>
    </row>
    <row r="64" spans="1:15" ht="15" customHeight="1" x14ac:dyDescent="0.25">
      <c r="A64" s="33" t="s">
        <v>110</v>
      </c>
      <c r="B64" s="30" t="s">
        <v>505</v>
      </c>
      <c r="C64" s="31" t="s">
        <v>51</v>
      </c>
      <c r="D64" s="17">
        <f t="shared" ref="D64" si="41">E64+G64</f>
        <v>0.1</v>
      </c>
      <c r="E64" s="17">
        <v>0.1</v>
      </c>
      <c r="F64" s="17"/>
      <c r="G64" s="17"/>
      <c r="H64" s="11">
        <f t="shared" ref="H64" si="42">I64+K64</f>
        <v>0</v>
      </c>
      <c r="I64" s="11"/>
      <c r="J64" s="11"/>
      <c r="K64" s="11"/>
      <c r="L64" s="13">
        <f t="shared" ref="L64" si="43">M64+O64</f>
        <v>0.1</v>
      </c>
      <c r="M64" s="13">
        <f t="shared" ref="M64" si="44">E64+I64</f>
        <v>0.1</v>
      </c>
      <c r="N64" s="13">
        <f t="shared" ref="N64" si="45">F64+J64</f>
        <v>0</v>
      </c>
      <c r="O64" s="13">
        <f t="shared" ref="O64" si="46">G64+K64</f>
        <v>0</v>
      </c>
    </row>
    <row r="65" spans="1:15" ht="15" customHeight="1" x14ac:dyDescent="0.25">
      <c r="A65" s="33" t="s">
        <v>156</v>
      </c>
      <c r="B65" s="30" t="s">
        <v>419</v>
      </c>
      <c r="C65" s="16" t="s">
        <v>51</v>
      </c>
      <c r="D65" s="17">
        <f t="shared" si="40"/>
        <v>2.2000000000000002</v>
      </c>
      <c r="E65" s="17">
        <v>2.2000000000000002</v>
      </c>
      <c r="F65" s="17"/>
      <c r="G65" s="17"/>
      <c r="H65" s="11">
        <f t="shared" si="20"/>
        <v>0</v>
      </c>
      <c r="I65" s="11"/>
      <c r="J65" s="11"/>
      <c r="K65" s="11"/>
      <c r="L65" s="13">
        <f t="shared" si="21"/>
        <v>2.2000000000000002</v>
      </c>
      <c r="M65" s="13">
        <f t="shared" si="22"/>
        <v>2.2000000000000002</v>
      </c>
      <c r="N65" s="13">
        <f t="shared" si="23"/>
        <v>0</v>
      </c>
      <c r="O65" s="13">
        <f t="shared" si="24"/>
        <v>0</v>
      </c>
    </row>
    <row r="66" spans="1:15" ht="15" customHeight="1" x14ac:dyDescent="0.25">
      <c r="A66" s="33" t="s">
        <v>157</v>
      </c>
      <c r="B66" s="212" t="s">
        <v>46</v>
      </c>
      <c r="C66" s="16" t="s">
        <v>51</v>
      </c>
      <c r="D66" s="17">
        <f t="shared" si="40"/>
        <v>0.1</v>
      </c>
      <c r="E66" s="17">
        <v>0.1</v>
      </c>
      <c r="F66" s="17"/>
      <c r="G66" s="17"/>
      <c r="H66" s="11">
        <f t="shared" si="20"/>
        <v>0</v>
      </c>
      <c r="I66" s="11"/>
      <c r="J66" s="11"/>
      <c r="K66" s="11"/>
      <c r="L66" s="13">
        <f t="shared" ref="L66:L67" si="47">M66+O66</f>
        <v>0.1</v>
      </c>
      <c r="M66" s="13">
        <f t="shared" ref="M66:M67" si="48">E66+I66</f>
        <v>0.1</v>
      </c>
      <c r="N66" s="13">
        <f t="shared" ref="N66:N67" si="49">F66+J66</f>
        <v>0</v>
      </c>
      <c r="O66" s="13">
        <f t="shared" ref="O66:O67" si="50">G66+K66</f>
        <v>0</v>
      </c>
    </row>
    <row r="67" spans="1:15" ht="15" customHeight="1" x14ac:dyDescent="0.25">
      <c r="A67" s="33" t="s">
        <v>111</v>
      </c>
      <c r="B67" s="13" t="s">
        <v>43</v>
      </c>
      <c r="C67" s="16" t="s">
        <v>51</v>
      </c>
      <c r="D67" s="17">
        <f t="shared" si="40"/>
        <v>0.1</v>
      </c>
      <c r="E67" s="17">
        <v>0.1</v>
      </c>
      <c r="F67" s="17"/>
      <c r="G67" s="17"/>
      <c r="H67" s="11">
        <f t="shared" si="20"/>
        <v>0</v>
      </c>
      <c r="I67" s="11"/>
      <c r="J67" s="11"/>
      <c r="K67" s="11"/>
      <c r="L67" s="13">
        <f t="shared" si="47"/>
        <v>0.1</v>
      </c>
      <c r="M67" s="13">
        <f t="shared" si="48"/>
        <v>0.1</v>
      </c>
      <c r="N67" s="13">
        <f t="shared" si="49"/>
        <v>0</v>
      </c>
      <c r="O67" s="13">
        <f t="shared" si="50"/>
        <v>0</v>
      </c>
    </row>
    <row r="68" spans="1:15" ht="15" customHeight="1" x14ac:dyDescent="0.25">
      <c r="A68" s="33" t="s">
        <v>158</v>
      </c>
      <c r="B68" s="34" t="s">
        <v>166</v>
      </c>
      <c r="C68" s="83" t="s">
        <v>51</v>
      </c>
      <c r="D68" s="17">
        <f t="shared" si="40"/>
        <v>6.6</v>
      </c>
      <c r="E68" s="17">
        <v>6.6</v>
      </c>
      <c r="F68" s="17"/>
      <c r="G68" s="17"/>
      <c r="H68" s="11">
        <f t="shared" si="20"/>
        <v>0</v>
      </c>
      <c r="I68" s="11"/>
      <c r="J68" s="11"/>
      <c r="K68" s="11"/>
      <c r="L68" s="13">
        <f t="shared" si="21"/>
        <v>6.6</v>
      </c>
      <c r="M68" s="13">
        <f t="shared" si="22"/>
        <v>6.6</v>
      </c>
      <c r="N68" s="13">
        <f t="shared" si="23"/>
        <v>0</v>
      </c>
      <c r="O68" s="13">
        <f t="shared" si="24"/>
        <v>0</v>
      </c>
    </row>
    <row r="69" spans="1:15" ht="15" customHeight="1" x14ac:dyDescent="0.25">
      <c r="A69" s="6" t="s">
        <v>159</v>
      </c>
      <c r="B69" s="34" t="s">
        <v>44</v>
      </c>
      <c r="C69" s="83" t="s">
        <v>51</v>
      </c>
      <c r="D69" s="17">
        <f t="shared" si="40"/>
        <v>0.1</v>
      </c>
      <c r="E69" s="17">
        <v>0.1</v>
      </c>
      <c r="F69" s="17"/>
      <c r="G69" s="17"/>
      <c r="H69" s="11">
        <f t="shared" si="20"/>
        <v>0</v>
      </c>
      <c r="I69" s="11"/>
      <c r="J69" s="11"/>
      <c r="K69" s="11"/>
      <c r="L69" s="13">
        <f t="shared" ref="L69" si="51">M69+O69</f>
        <v>0.1</v>
      </c>
      <c r="M69" s="13">
        <f t="shared" ref="M69" si="52">E69+I69</f>
        <v>0.1</v>
      </c>
      <c r="N69" s="13">
        <f t="shared" ref="N69" si="53">F69+J69</f>
        <v>0</v>
      </c>
      <c r="O69" s="13">
        <f t="shared" ref="O69" si="54">G69+K69</f>
        <v>0</v>
      </c>
    </row>
    <row r="70" spans="1:15" ht="15" customHeight="1" x14ac:dyDescent="0.25">
      <c r="A70" s="6" t="s">
        <v>112</v>
      </c>
      <c r="B70" s="94" t="s">
        <v>47</v>
      </c>
      <c r="C70" s="83" t="s">
        <v>51</v>
      </c>
      <c r="D70" s="17">
        <f t="shared" si="40"/>
        <v>0.1</v>
      </c>
      <c r="E70" s="17">
        <v>0.1</v>
      </c>
      <c r="F70" s="17"/>
      <c r="G70" s="17"/>
      <c r="H70" s="11">
        <f t="shared" si="20"/>
        <v>0</v>
      </c>
      <c r="I70" s="11"/>
      <c r="J70" s="11"/>
      <c r="K70" s="11"/>
      <c r="L70" s="13">
        <f t="shared" ref="L70" si="55">M70+O70</f>
        <v>0.1</v>
      </c>
      <c r="M70" s="13">
        <f t="shared" ref="M70" si="56">E70+I70</f>
        <v>0.1</v>
      </c>
      <c r="N70" s="13">
        <f t="shared" ref="N70" si="57">F70+J70</f>
        <v>0</v>
      </c>
      <c r="O70" s="13">
        <f t="shared" ref="O70" si="58">G70+K70</f>
        <v>0</v>
      </c>
    </row>
    <row r="71" spans="1:15" ht="15" customHeight="1" x14ac:dyDescent="0.25">
      <c r="A71" s="6" t="s">
        <v>113</v>
      </c>
      <c r="B71" s="34" t="s">
        <v>420</v>
      </c>
      <c r="C71" s="83" t="s">
        <v>51</v>
      </c>
      <c r="D71" s="17">
        <f>E71+G71</f>
        <v>7</v>
      </c>
      <c r="E71" s="17">
        <v>7</v>
      </c>
      <c r="F71" s="17"/>
      <c r="G71" s="17"/>
      <c r="H71" s="11">
        <f>I71+K71</f>
        <v>0</v>
      </c>
      <c r="I71" s="11"/>
      <c r="J71" s="11"/>
      <c r="K71" s="11"/>
      <c r="L71" s="13">
        <f>M71+O71</f>
        <v>7</v>
      </c>
      <c r="M71" s="13">
        <f>E71+I71</f>
        <v>7</v>
      </c>
      <c r="N71" s="13">
        <f>F71+J71</f>
        <v>0</v>
      </c>
      <c r="O71" s="13">
        <f>G71+K71</f>
        <v>0</v>
      </c>
    </row>
    <row r="72" spans="1:15" ht="15" customHeight="1" x14ac:dyDescent="0.25">
      <c r="A72" s="6" t="s">
        <v>114</v>
      </c>
      <c r="B72" s="34" t="s">
        <v>64</v>
      </c>
      <c r="C72" s="83" t="s">
        <v>51</v>
      </c>
      <c r="D72" s="17">
        <f t="shared" si="40"/>
        <v>6.1</v>
      </c>
      <c r="E72" s="17">
        <v>6.1</v>
      </c>
      <c r="F72" s="17"/>
      <c r="G72" s="17"/>
      <c r="H72" s="11">
        <f t="shared" si="20"/>
        <v>0</v>
      </c>
      <c r="I72" s="11"/>
      <c r="J72" s="11"/>
      <c r="K72" s="11"/>
      <c r="L72" s="13">
        <f t="shared" si="21"/>
        <v>6.1</v>
      </c>
      <c r="M72" s="13">
        <f t="shared" si="22"/>
        <v>6.1</v>
      </c>
      <c r="N72" s="13">
        <f t="shared" si="23"/>
        <v>0</v>
      </c>
      <c r="O72" s="13">
        <f t="shared" si="24"/>
        <v>0</v>
      </c>
    </row>
    <row r="73" spans="1:15" ht="15" customHeight="1" x14ac:dyDescent="0.25">
      <c r="A73" s="6" t="s">
        <v>115</v>
      </c>
      <c r="B73" s="34" t="s">
        <v>42</v>
      </c>
      <c r="C73" s="83" t="s">
        <v>51</v>
      </c>
      <c r="D73" s="17">
        <f t="shared" si="40"/>
        <v>27.1</v>
      </c>
      <c r="E73" s="17">
        <v>27.1</v>
      </c>
      <c r="F73" s="17"/>
      <c r="G73" s="17"/>
      <c r="H73" s="11">
        <f t="shared" si="20"/>
        <v>0</v>
      </c>
      <c r="I73" s="11"/>
      <c r="J73" s="11"/>
      <c r="K73" s="11"/>
      <c r="L73" s="13">
        <f t="shared" si="21"/>
        <v>27.1</v>
      </c>
      <c r="M73" s="13">
        <f t="shared" si="22"/>
        <v>27.1</v>
      </c>
      <c r="N73" s="13">
        <f t="shared" si="23"/>
        <v>0</v>
      </c>
      <c r="O73" s="13">
        <f t="shared" si="24"/>
        <v>0</v>
      </c>
    </row>
    <row r="74" spans="1:15" ht="15" customHeight="1" x14ac:dyDescent="0.25">
      <c r="A74" s="6" t="s">
        <v>116</v>
      </c>
      <c r="B74" s="35" t="s">
        <v>421</v>
      </c>
      <c r="C74" s="83" t="s">
        <v>51</v>
      </c>
      <c r="D74" s="17">
        <f>E74+G74</f>
        <v>12</v>
      </c>
      <c r="E74" s="17">
        <v>12</v>
      </c>
      <c r="F74" s="17"/>
      <c r="G74" s="17"/>
      <c r="H74" s="11">
        <f>I74+K74</f>
        <v>0</v>
      </c>
      <c r="I74" s="11"/>
      <c r="J74" s="11"/>
      <c r="K74" s="11"/>
      <c r="L74" s="13">
        <f>M74+O74</f>
        <v>12</v>
      </c>
      <c r="M74" s="13">
        <f>E74+I74</f>
        <v>12</v>
      </c>
      <c r="N74" s="13">
        <f>F74+J74</f>
        <v>0</v>
      </c>
      <c r="O74" s="13">
        <f>G74+K74</f>
        <v>0</v>
      </c>
    </row>
    <row r="75" spans="1:15" ht="15" customHeight="1" x14ac:dyDescent="0.25">
      <c r="A75" s="6" t="s">
        <v>167</v>
      </c>
      <c r="B75" s="35" t="s">
        <v>41</v>
      </c>
      <c r="C75" s="83" t="s">
        <v>51</v>
      </c>
      <c r="D75" s="17">
        <f t="shared" si="40"/>
        <v>22.7</v>
      </c>
      <c r="E75" s="17">
        <v>22.7</v>
      </c>
      <c r="F75" s="17"/>
      <c r="G75" s="17"/>
      <c r="H75" s="11">
        <f t="shared" si="20"/>
        <v>0</v>
      </c>
      <c r="I75" s="11"/>
      <c r="J75" s="11"/>
      <c r="K75" s="11"/>
      <c r="L75" s="13">
        <f t="shared" si="21"/>
        <v>22.7</v>
      </c>
      <c r="M75" s="13">
        <f t="shared" si="22"/>
        <v>22.7</v>
      </c>
      <c r="N75" s="13">
        <f t="shared" si="23"/>
        <v>0</v>
      </c>
      <c r="O75" s="13">
        <f t="shared" si="24"/>
        <v>0</v>
      </c>
    </row>
    <row r="76" spans="1:15" ht="15" customHeight="1" x14ac:dyDescent="0.25">
      <c r="A76" s="6" t="s">
        <v>117</v>
      </c>
      <c r="B76" s="30" t="s">
        <v>162</v>
      </c>
      <c r="C76" s="31" t="s">
        <v>51</v>
      </c>
      <c r="D76" s="17">
        <f t="shared" si="40"/>
        <v>10.3</v>
      </c>
      <c r="E76" s="17">
        <v>10.3</v>
      </c>
      <c r="F76" s="17"/>
      <c r="G76" s="17"/>
      <c r="H76" s="11">
        <f t="shared" si="20"/>
        <v>0</v>
      </c>
      <c r="I76" s="11"/>
      <c r="J76" s="11"/>
      <c r="K76" s="11"/>
      <c r="L76" s="13">
        <f t="shared" si="21"/>
        <v>10.3</v>
      </c>
      <c r="M76" s="13">
        <f t="shared" si="22"/>
        <v>10.3</v>
      </c>
      <c r="N76" s="13">
        <f t="shared" si="23"/>
        <v>0</v>
      </c>
      <c r="O76" s="13">
        <f t="shared" si="24"/>
        <v>0</v>
      </c>
    </row>
    <row r="77" spans="1:15" ht="15" customHeight="1" x14ac:dyDescent="0.25">
      <c r="A77" s="6" t="s">
        <v>118</v>
      </c>
      <c r="B77" s="30" t="s">
        <v>154</v>
      </c>
      <c r="C77" s="31" t="s">
        <v>51</v>
      </c>
      <c r="D77" s="17">
        <f t="shared" si="40"/>
        <v>60.4</v>
      </c>
      <c r="E77" s="17">
        <v>60.4</v>
      </c>
      <c r="F77" s="17"/>
      <c r="G77" s="17"/>
      <c r="H77" s="11">
        <f t="shared" si="20"/>
        <v>0</v>
      </c>
      <c r="I77" s="11"/>
      <c r="J77" s="11"/>
      <c r="K77" s="11"/>
      <c r="L77" s="13">
        <f t="shared" si="21"/>
        <v>60.4</v>
      </c>
      <c r="M77" s="13">
        <f t="shared" si="22"/>
        <v>60.4</v>
      </c>
      <c r="N77" s="13">
        <f t="shared" si="23"/>
        <v>0</v>
      </c>
      <c r="O77" s="13">
        <f t="shared" si="24"/>
        <v>0</v>
      </c>
    </row>
    <row r="78" spans="1:15" ht="15" customHeight="1" x14ac:dyDescent="0.25">
      <c r="A78" s="6" t="s">
        <v>119</v>
      </c>
      <c r="B78" s="30" t="s">
        <v>34</v>
      </c>
      <c r="C78" s="31" t="s">
        <v>51</v>
      </c>
      <c r="D78" s="17">
        <f t="shared" si="40"/>
        <v>35.299999999999997</v>
      </c>
      <c r="E78" s="17">
        <v>35.299999999999997</v>
      </c>
      <c r="F78" s="17"/>
      <c r="G78" s="17"/>
      <c r="H78" s="11">
        <f t="shared" si="20"/>
        <v>0</v>
      </c>
      <c r="I78" s="11"/>
      <c r="J78" s="11"/>
      <c r="K78" s="11"/>
      <c r="L78" s="13">
        <f t="shared" si="21"/>
        <v>35.299999999999997</v>
      </c>
      <c r="M78" s="13">
        <f t="shared" si="22"/>
        <v>35.299999999999997</v>
      </c>
      <c r="N78" s="13">
        <f t="shared" si="23"/>
        <v>0</v>
      </c>
      <c r="O78" s="13">
        <f t="shared" si="24"/>
        <v>0</v>
      </c>
    </row>
    <row r="79" spans="1:15" ht="15" customHeight="1" x14ac:dyDescent="0.25">
      <c r="A79" s="6" t="s">
        <v>120</v>
      </c>
      <c r="B79" s="30" t="s">
        <v>36</v>
      </c>
      <c r="C79" s="31" t="s">
        <v>51</v>
      </c>
      <c r="D79" s="17">
        <f t="shared" si="40"/>
        <v>34.1</v>
      </c>
      <c r="E79" s="17">
        <v>34.1</v>
      </c>
      <c r="F79" s="17"/>
      <c r="G79" s="17"/>
      <c r="H79" s="11">
        <f t="shared" si="20"/>
        <v>0</v>
      </c>
      <c r="I79" s="11"/>
      <c r="J79" s="11"/>
      <c r="K79" s="11"/>
      <c r="L79" s="13">
        <f t="shared" si="21"/>
        <v>34.1</v>
      </c>
      <c r="M79" s="13">
        <f t="shared" si="22"/>
        <v>34.1</v>
      </c>
      <c r="N79" s="13">
        <f t="shared" si="23"/>
        <v>0</v>
      </c>
      <c r="O79" s="13">
        <f t="shared" si="24"/>
        <v>0</v>
      </c>
    </row>
    <row r="80" spans="1:15" ht="15" customHeight="1" x14ac:dyDescent="0.25">
      <c r="A80" s="6" t="s">
        <v>121</v>
      </c>
      <c r="B80" s="30" t="s">
        <v>38</v>
      </c>
      <c r="C80" s="31" t="s">
        <v>51</v>
      </c>
      <c r="D80" s="17">
        <f t="shared" si="40"/>
        <v>76.400000000000006</v>
      </c>
      <c r="E80" s="17">
        <v>76.400000000000006</v>
      </c>
      <c r="F80" s="17"/>
      <c r="G80" s="17"/>
      <c r="H80" s="11">
        <f t="shared" si="20"/>
        <v>0</v>
      </c>
      <c r="I80" s="11"/>
      <c r="J80" s="11"/>
      <c r="K80" s="11"/>
      <c r="L80" s="13">
        <f t="shared" si="21"/>
        <v>76.400000000000006</v>
      </c>
      <c r="M80" s="13">
        <f t="shared" si="22"/>
        <v>76.400000000000006</v>
      </c>
      <c r="N80" s="13">
        <f t="shared" si="23"/>
        <v>0</v>
      </c>
      <c r="O80" s="13">
        <f t="shared" si="24"/>
        <v>0</v>
      </c>
    </row>
    <row r="81" spans="1:15" ht="16.5" customHeight="1" x14ac:dyDescent="0.25">
      <c r="A81" s="6" t="s">
        <v>163</v>
      </c>
      <c r="B81" s="13" t="s">
        <v>37</v>
      </c>
      <c r="C81" s="31" t="s">
        <v>51</v>
      </c>
      <c r="D81" s="17">
        <f t="shared" si="40"/>
        <v>37.9</v>
      </c>
      <c r="E81" s="17">
        <v>37.9</v>
      </c>
      <c r="F81" s="17"/>
      <c r="G81" s="17"/>
      <c r="H81" s="11">
        <f t="shared" si="20"/>
        <v>0</v>
      </c>
      <c r="I81" s="11"/>
      <c r="J81" s="11"/>
      <c r="K81" s="11"/>
      <c r="L81" s="13">
        <f t="shared" si="21"/>
        <v>37.9</v>
      </c>
      <c r="M81" s="13">
        <f t="shared" si="22"/>
        <v>37.9</v>
      </c>
      <c r="N81" s="13">
        <f t="shared" si="23"/>
        <v>0</v>
      </c>
      <c r="O81" s="13">
        <f t="shared" si="24"/>
        <v>0</v>
      </c>
    </row>
    <row r="82" spans="1:15" x14ac:dyDescent="0.25">
      <c r="A82" s="6" t="s">
        <v>122</v>
      </c>
      <c r="B82" s="36" t="s">
        <v>35</v>
      </c>
      <c r="C82" s="16" t="s">
        <v>51</v>
      </c>
      <c r="D82" s="17">
        <f t="shared" si="40"/>
        <v>62</v>
      </c>
      <c r="E82" s="17">
        <v>62</v>
      </c>
      <c r="F82" s="17"/>
      <c r="G82" s="17"/>
      <c r="H82" s="11">
        <f t="shared" si="20"/>
        <v>0</v>
      </c>
      <c r="I82" s="11"/>
      <c r="J82" s="11"/>
      <c r="K82" s="11"/>
      <c r="L82" s="13">
        <f t="shared" si="21"/>
        <v>62</v>
      </c>
      <c r="M82" s="13">
        <f t="shared" si="22"/>
        <v>62</v>
      </c>
      <c r="N82" s="13">
        <f t="shared" si="23"/>
        <v>0</v>
      </c>
      <c r="O82" s="13">
        <f t="shared" si="24"/>
        <v>0</v>
      </c>
    </row>
    <row r="83" spans="1:15" ht="15" customHeight="1" x14ac:dyDescent="0.25">
      <c r="A83" s="33" t="s">
        <v>123</v>
      </c>
      <c r="B83" s="37" t="s">
        <v>39</v>
      </c>
      <c r="C83" s="16" t="s">
        <v>51</v>
      </c>
      <c r="D83" s="17">
        <f t="shared" si="40"/>
        <v>9.6</v>
      </c>
      <c r="E83" s="17">
        <v>9.6</v>
      </c>
      <c r="F83" s="17"/>
      <c r="G83" s="17"/>
      <c r="H83" s="11">
        <f t="shared" si="20"/>
        <v>0</v>
      </c>
      <c r="I83" s="11"/>
      <c r="J83" s="11"/>
      <c r="K83" s="11"/>
      <c r="L83" s="13">
        <f t="shared" si="21"/>
        <v>9.6</v>
      </c>
      <c r="M83" s="13">
        <f t="shared" si="22"/>
        <v>9.6</v>
      </c>
      <c r="N83" s="13">
        <f t="shared" si="23"/>
        <v>0</v>
      </c>
      <c r="O83" s="13">
        <f t="shared" si="24"/>
        <v>0</v>
      </c>
    </row>
    <row r="84" spans="1:15" ht="15" customHeight="1" x14ac:dyDescent="0.25">
      <c r="A84" s="39" t="s">
        <v>124</v>
      </c>
      <c r="B84" s="37" t="s">
        <v>40</v>
      </c>
      <c r="C84" s="16" t="s">
        <v>51</v>
      </c>
      <c r="D84" s="17">
        <f t="shared" si="40"/>
        <v>16.100000000000001</v>
      </c>
      <c r="E84" s="17">
        <v>16.100000000000001</v>
      </c>
      <c r="F84" s="17"/>
      <c r="G84" s="17"/>
      <c r="H84" s="11">
        <f t="shared" si="20"/>
        <v>0</v>
      </c>
      <c r="I84" s="11"/>
      <c r="J84" s="11"/>
      <c r="K84" s="11"/>
      <c r="L84" s="13">
        <f t="shared" si="21"/>
        <v>16.100000000000001</v>
      </c>
      <c r="M84" s="13">
        <f t="shared" si="22"/>
        <v>16.100000000000001</v>
      </c>
      <c r="N84" s="13">
        <f t="shared" si="23"/>
        <v>0</v>
      </c>
      <c r="O84" s="13">
        <f t="shared" si="24"/>
        <v>0</v>
      </c>
    </row>
    <row r="85" spans="1:15" ht="15" customHeight="1" x14ac:dyDescent="0.25">
      <c r="A85" s="14" t="s">
        <v>125</v>
      </c>
      <c r="B85" s="36" t="s">
        <v>49</v>
      </c>
      <c r="C85" s="16" t="s">
        <v>51</v>
      </c>
      <c r="D85" s="17">
        <f t="shared" si="40"/>
        <v>4</v>
      </c>
      <c r="E85" s="17">
        <v>4</v>
      </c>
      <c r="F85" s="17">
        <v>1.7</v>
      </c>
      <c r="G85" s="17"/>
      <c r="H85" s="11">
        <f t="shared" si="20"/>
        <v>0</v>
      </c>
      <c r="I85" s="11"/>
      <c r="J85" s="11"/>
      <c r="K85" s="11"/>
      <c r="L85" s="13">
        <f t="shared" si="21"/>
        <v>4</v>
      </c>
      <c r="M85" s="13">
        <f t="shared" si="22"/>
        <v>4</v>
      </c>
      <c r="N85" s="13">
        <f t="shared" si="23"/>
        <v>1.7</v>
      </c>
      <c r="O85" s="13">
        <f t="shared" si="24"/>
        <v>0</v>
      </c>
    </row>
    <row r="86" spans="1:15" ht="15" customHeight="1" x14ac:dyDescent="0.25">
      <c r="A86" s="20" t="s">
        <v>126</v>
      </c>
      <c r="B86" s="36" t="s">
        <v>48</v>
      </c>
      <c r="C86" s="16" t="s">
        <v>51</v>
      </c>
      <c r="D86" s="17">
        <f t="shared" si="40"/>
        <v>53</v>
      </c>
      <c r="E86" s="17">
        <v>53</v>
      </c>
      <c r="F86" s="17">
        <v>30.4</v>
      </c>
      <c r="G86" s="17"/>
      <c r="H86" s="11">
        <f t="shared" si="20"/>
        <v>0</v>
      </c>
      <c r="I86" s="11"/>
      <c r="J86" s="11"/>
      <c r="K86" s="11"/>
      <c r="L86" s="13">
        <f t="shared" si="21"/>
        <v>53</v>
      </c>
      <c r="M86" s="13">
        <f t="shared" si="22"/>
        <v>53</v>
      </c>
      <c r="N86" s="13">
        <f t="shared" si="23"/>
        <v>30.4</v>
      </c>
      <c r="O86" s="13">
        <f t="shared" si="24"/>
        <v>0</v>
      </c>
    </row>
    <row r="87" spans="1:15" ht="15" customHeight="1" x14ac:dyDescent="0.25">
      <c r="A87" s="482" t="s">
        <v>127</v>
      </c>
      <c r="B87" s="36" t="s">
        <v>66</v>
      </c>
      <c r="C87" s="16" t="s">
        <v>51</v>
      </c>
      <c r="D87" s="17">
        <f t="shared" si="40"/>
        <v>9.4</v>
      </c>
      <c r="E87" s="17">
        <v>9.4</v>
      </c>
      <c r="F87" s="17">
        <v>3.6</v>
      </c>
      <c r="G87" s="17"/>
      <c r="H87" s="11">
        <f t="shared" si="20"/>
        <v>2</v>
      </c>
      <c r="I87" s="11">
        <v>2</v>
      </c>
      <c r="J87" s="11">
        <v>1.7</v>
      </c>
      <c r="K87" s="11"/>
      <c r="L87" s="13">
        <f t="shared" si="21"/>
        <v>11.4</v>
      </c>
      <c r="M87" s="13">
        <f t="shared" si="22"/>
        <v>11.4</v>
      </c>
      <c r="N87" s="13">
        <f t="shared" si="23"/>
        <v>5.3</v>
      </c>
      <c r="O87" s="13">
        <f t="shared" si="24"/>
        <v>0</v>
      </c>
    </row>
    <row r="88" spans="1:15" ht="15" customHeight="1" x14ac:dyDescent="0.25">
      <c r="A88" s="33" t="s">
        <v>128</v>
      </c>
      <c r="B88" s="36" t="s">
        <v>50</v>
      </c>
      <c r="C88" s="16" t="s">
        <v>51</v>
      </c>
      <c r="D88" s="17">
        <f t="shared" si="40"/>
        <v>26.5</v>
      </c>
      <c r="E88" s="17">
        <v>26.5</v>
      </c>
      <c r="F88" s="17"/>
      <c r="G88" s="17"/>
      <c r="H88" s="11">
        <f t="shared" si="20"/>
        <v>6.5</v>
      </c>
      <c r="I88" s="11">
        <v>6.5</v>
      </c>
      <c r="J88" s="11">
        <v>2.7</v>
      </c>
      <c r="K88" s="11"/>
      <c r="L88" s="13">
        <f t="shared" si="21"/>
        <v>33</v>
      </c>
      <c r="M88" s="13">
        <f t="shared" si="22"/>
        <v>33</v>
      </c>
      <c r="N88" s="13">
        <f t="shared" si="23"/>
        <v>2.7</v>
      </c>
      <c r="O88" s="13">
        <f t="shared" si="24"/>
        <v>0</v>
      </c>
    </row>
    <row r="89" spans="1:15" ht="15" customHeight="1" x14ac:dyDescent="0.25">
      <c r="A89" s="33" t="s">
        <v>129</v>
      </c>
      <c r="B89" s="36" t="s">
        <v>168</v>
      </c>
      <c r="C89" s="16" t="s">
        <v>51</v>
      </c>
      <c r="D89" s="17">
        <f t="shared" si="40"/>
        <v>14.2</v>
      </c>
      <c r="E89" s="17">
        <v>14.2</v>
      </c>
      <c r="F89" s="17"/>
      <c r="G89" s="17"/>
      <c r="H89" s="11">
        <f t="shared" si="20"/>
        <v>1.6</v>
      </c>
      <c r="I89" s="11">
        <v>1.6</v>
      </c>
      <c r="J89" s="11"/>
      <c r="K89" s="11"/>
      <c r="L89" s="13">
        <f t="shared" si="21"/>
        <v>15.799999999999999</v>
      </c>
      <c r="M89" s="13">
        <f t="shared" si="22"/>
        <v>15.799999999999999</v>
      </c>
      <c r="N89" s="13">
        <f t="shared" si="23"/>
        <v>0</v>
      </c>
      <c r="O89" s="13">
        <f t="shared" si="24"/>
        <v>0</v>
      </c>
    </row>
    <row r="90" spans="1:15" s="38" customFormat="1" ht="15" customHeight="1" x14ac:dyDescent="0.25">
      <c r="A90" s="33" t="s">
        <v>130</v>
      </c>
      <c r="B90" s="36" t="s">
        <v>169</v>
      </c>
      <c r="C90" s="16" t="s">
        <v>51</v>
      </c>
      <c r="D90" s="17">
        <f t="shared" si="40"/>
        <v>4.0999999999999996</v>
      </c>
      <c r="E90" s="17">
        <v>4.0999999999999996</v>
      </c>
      <c r="F90" s="17"/>
      <c r="G90" s="17"/>
      <c r="H90" s="11">
        <f t="shared" si="20"/>
        <v>0</v>
      </c>
      <c r="I90" s="11"/>
      <c r="J90" s="11"/>
      <c r="K90" s="11"/>
      <c r="L90" s="13">
        <f t="shared" si="21"/>
        <v>4.0999999999999996</v>
      </c>
      <c r="M90" s="13">
        <f t="shared" si="22"/>
        <v>4.0999999999999996</v>
      </c>
      <c r="N90" s="13">
        <f t="shared" si="23"/>
        <v>0</v>
      </c>
      <c r="O90" s="13">
        <f t="shared" si="24"/>
        <v>0</v>
      </c>
    </row>
    <row r="91" spans="1:15" ht="15.95" customHeight="1" x14ac:dyDescent="0.25">
      <c r="A91" s="484" t="s">
        <v>131</v>
      </c>
      <c r="B91" s="22" t="s">
        <v>178</v>
      </c>
      <c r="C91" s="26"/>
      <c r="D91" s="24">
        <f>SUM(D56:D90)</f>
        <v>603.90000000000009</v>
      </c>
      <c r="E91" s="24">
        <f t="shared" ref="E91:G91" si="59">SUM(E56:E90)</f>
        <v>603.90000000000009</v>
      </c>
      <c r="F91" s="24">
        <f t="shared" si="59"/>
        <v>53.800000000000004</v>
      </c>
      <c r="G91" s="24">
        <f t="shared" si="59"/>
        <v>0</v>
      </c>
      <c r="H91" s="25">
        <f>SUM(H56:H90)</f>
        <v>11</v>
      </c>
      <c r="I91" s="25">
        <f t="shared" ref="I91:K91" si="60">SUM(I56:I90)</f>
        <v>11</v>
      </c>
      <c r="J91" s="25">
        <f t="shared" si="60"/>
        <v>4.4000000000000004</v>
      </c>
      <c r="K91" s="25">
        <f t="shared" si="60"/>
        <v>0</v>
      </c>
      <c r="L91" s="22">
        <f>SUM(L56:L90)</f>
        <v>614.9</v>
      </c>
      <c r="M91" s="22">
        <f t="shared" ref="M91:O91" si="61">SUM(M56:M90)</f>
        <v>614.9</v>
      </c>
      <c r="N91" s="22">
        <f t="shared" si="61"/>
        <v>58.2</v>
      </c>
      <c r="O91" s="22">
        <f t="shared" si="61"/>
        <v>0</v>
      </c>
    </row>
    <row r="92" spans="1:15" ht="15.95" customHeight="1" x14ac:dyDescent="0.25">
      <c r="A92" s="33" t="s">
        <v>132</v>
      </c>
      <c r="B92" s="575" t="s">
        <v>67</v>
      </c>
      <c r="C92" s="576"/>
      <c r="D92" s="576"/>
      <c r="E92" s="576"/>
      <c r="F92" s="576"/>
      <c r="G92" s="576"/>
      <c r="H92" s="576"/>
      <c r="I92" s="576"/>
      <c r="J92" s="576"/>
      <c r="K92" s="576"/>
      <c r="L92" s="576"/>
      <c r="M92" s="576"/>
      <c r="N92" s="576"/>
      <c r="O92" s="576"/>
    </row>
    <row r="93" spans="1:15" ht="15" customHeight="1" x14ac:dyDescent="0.25">
      <c r="A93" s="33" t="s">
        <v>133</v>
      </c>
      <c r="B93" s="30" t="s">
        <v>7</v>
      </c>
      <c r="C93" s="40" t="s">
        <v>30</v>
      </c>
      <c r="D93" s="17">
        <f t="shared" ref="D93:D106" si="62">E93+G93</f>
        <v>0.7</v>
      </c>
      <c r="E93" s="17">
        <v>0.7</v>
      </c>
      <c r="F93" s="17"/>
      <c r="G93" s="17"/>
      <c r="H93" s="11">
        <f t="shared" si="20"/>
        <v>0</v>
      </c>
      <c r="I93" s="11"/>
      <c r="J93" s="11"/>
      <c r="K93" s="11"/>
      <c r="L93" s="13">
        <f t="shared" si="21"/>
        <v>0.7</v>
      </c>
      <c r="M93" s="13">
        <f t="shared" si="22"/>
        <v>0.7</v>
      </c>
      <c r="N93" s="13">
        <f t="shared" si="23"/>
        <v>0</v>
      </c>
      <c r="O93" s="13">
        <f t="shared" si="24"/>
        <v>0</v>
      </c>
    </row>
    <row r="94" spans="1:15" ht="15" customHeight="1" x14ac:dyDescent="0.25">
      <c r="A94" s="33" t="s">
        <v>164</v>
      </c>
      <c r="B94" s="30" t="s">
        <v>10</v>
      </c>
      <c r="C94" s="40" t="s">
        <v>30</v>
      </c>
      <c r="D94" s="17">
        <f t="shared" si="62"/>
        <v>0.8</v>
      </c>
      <c r="E94" s="17">
        <v>0.8</v>
      </c>
      <c r="F94" s="17"/>
      <c r="G94" s="17"/>
      <c r="H94" s="11">
        <f t="shared" si="20"/>
        <v>-0.3</v>
      </c>
      <c r="I94" s="11">
        <v>-0.3</v>
      </c>
      <c r="J94" s="11"/>
      <c r="K94" s="11"/>
      <c r="L94" s="13">
        <f t="shared" si="21"/>
        <v>0.5</v>
      </c>
      <c r="M94" s="13">
        <f t="shared" si="22"/>
        <v>0.5</v>
      </c>
      <c r="N94" s="13">
        <f t="shared" si="23"/>
        <v>0</v>
      </c>
      <c r="O94" s="13">
        <f t="shared" si="24"/>
        <v>0</v>
      </c>
    </row>
    <row r="95" spans="1:15" ht="15" customHeight="1" x14ac:dyDescent="0.25">
      <c r="A95" s="33" t="s">
        <v>134</v>
      </c>
      <c r="B95" s="30" t="s">
        <v>11</v>
      </c>
      <c r="C95" s="40" t="s">
        <v>30</v>
      </c>
      <c r="D95" s="17">
        <f t="shared" si="62"/>
        <v>2.7</v>
      </c>
      <c r="E95" s="17">
        <v>2.7</v>
      </c>
      <c r="F95" s="17"/>
      <c r="G95" s="17"/>
      <c r="H95" s="11">
        <f t="shared" si="20"/>
        <v>-1</v>
      </c>
      <c r="I95" s="11">
        <v>-1</v>
      </c>
      <c r="J95" s="11"/>
      <c r="K95" s="11"/>
      <c r="L95" s="13">
        <f t="shared" si="21"/>
        <v>1.7000000000000002</v>
      </c>
      <c r="M95" s="13">
        <f t="shared" si="22"/>
        <v>1.7000000000000002</v>
      </c>
      <c r="N95" s="13">
        <f t="shared" si="23"/>
        <v>0</v>
      </c>
      <c r="O95" s="13">
        <f t="shared" si="24"/>
        <v>0</v>
      </c>
    </row>
    <row r="96" spans="1:15" ht="15" customHeight="1" x14ac:dyDescent="0.25">
      <c r="A96" s="33" t="s">
        <v>135</v>
      </c>
      <c r="B96" s="30" t="s">
        <v>15</v>
      </c>
      <c r="C96" s="40" t="s">
        <v>30</v>
      </c>
      <c r="D96" s="17">
        <f t="shared" si="62"/>
        <v>1</v>
      </c>
      <c r="E96" s="17">
        <v>1</v>
      </c>
      <c r="F96" s="17"/>
      <c r="G96" s="17"/>
      <c r="H96" s="11">
        <f t="shared" si="20"/>
        <v>-0.2</v>
      </c>
      <c r="I96" s="11">
        <v>-0.2</v>
      </c>
      <c r="J96" s="11"/>
      <c r="K96" s="11"/>
      <c r="L96" s="13">
        <f t="shared" si="21"/>
        <v>0.8</v>
      </c>
      <c r="M96" s="13">
        <f t="shared" si="22"/>
        <v>0.8</v>
      </c>
      <c r="N96" s="13">
        <f t="shared" si="23"/>
        <v>0</v>
      </c>
      <c r="O96" s="13">
        <f t="shared" si="24"/>
        <v>0</v>
      </c>
    </row>
    <row r="97" spans="1:15" ht="15" customHeight="1" x14ac:dyDescent="0.25">
      <c r="A97" s="33" t="s">
        <v>136</v>
      </c>
      <c r="B97" s="30" t="s">
        <v>27</v>
      </c>
      <c r="C97" s="40" t="s">
        <v>30</v>
      </c>
      <c r="D97" s="17">
        <f t="shared" si="62"/>
        <v>12.799999999999999</v>
      </c>
      <c r="E97" s="17">
        <v>11.6</v>
      </c>
      <c r="F97" s="17"/>
      <c r="G97" s="17">
        <v>1.2</v>
      </c>
      <c r="H97" s="11">
        <f t="shared" si="20"/>
        <v>0.5</v>
      </c>
      <c r="I97" s="11">
        <v>0.5</v>
      </c>
      <c r="J97" s="11"/>
      <c r="K97" s="11"/>
      <c r="L97" s="13">
        <f t="shared" si="21"/>
        <v>13.299999999999999</v>
      </c>
      <c r="M97" s="13">
        <f t="shared" si="22"/>
        <v>12.1</v>
      </c>
      <c r="N97" s="13">
        <f t="shared" si="23"/>
        <v>0</v>
      </c>
      <c r="O97" s="13">
        <f t="shared" si="24"/>
        <v>1.2</v>
      </c>
    </row>
    <row r="98" spans="1:15" ht="15" customHeight="1" x14ac:dyDescent="0.25">
      <c r="A98" s="33" t="s">
        <v>137</v>
      </c>
      <c r="B98" s="30" t="s">
        <v>57</v>
      </c>
      <c r="C98" s="40" t="s">
        <v>30</v>
      </c>
      <c r="D98" s="17">
        <f t="shared" si="62"/>
        <v>3.4</v>
      </c>
      <c r="E98" s="17">
        <v>3.4</v>
      </c>
      <c r="F98" s="17"/>
      <c r="G98" s="17"/>
      <c r="H98" s="11">
        <f t="shared" si="20"/>
        <v>0.3</v>
      </c>
      <c r="I98" s="11">
        <v>0.3</v>
      </c>
      <c r="J98" s="11"/>
      <c r="K98" s="11"/>
      <c r="L98" s="13">
        <f t="shared" si="21"/>
        <v>3.6999999999999997</v>
      </c>
      <c r="M98" s="13">
        <f t="shared" si="22"/>
        <v>3.6999999999999997</v>
      </c>
      <c r="N98" s="13">
        <f t="shared" si="23"/>
        <v>0</v>
      </c>
      <c r="O98" s="13">
        <f t="shared" si="24"/>
        <v>0</v>
      </c>
    </row>
    <row r="99" spans="1:15" ht="15" customHeight="1" x14ac:dyDescent="0.25">
      <c r="A99" s="33" t="s">
        <v>138</v>
      </c>
      <c r="B99" s="30" t="s">
        <v>58</v>
      </c>
      <c r="C99" s="40" t="s">
        <v>30</v>
      </c>
      <c r="D99" s="17">
        <f t="shared" si="62"/>
        <v>2.1</v>
      </c>
      <c r="E99" s="17">
        <v>2.1</v>
      </c>
      <c r="F99" s="17"/>
      <c r="G99" s="17"/>
      <c r="H99" s="11">
        <f t="shared" si="20"/>
        <v>0</v>
      </c>
      <c r="I99" s="11"/>
      <c r="J99" s="11"/>
      <c r="K99" s="11"/>
      <c r="L99" s="13">
        <f t="shared" si="21"/>
        <v>2.1</v>
      </c>
      <c r="M99" s="13">
        <f t="shared" si="22"/>
        <v>2.1</v>
      </c>
      <c r="N99" s="13">
        <f t="shared" si="23"/>
        <v>0</v>
      </c>
      <c r="O99" s="13">
        <f t="shared" si="24"/>
        <v>0</v>
      </c>
    </row>
    <row r="100" spans="1:15" ht="15" customHeight="1" x14ac:dyDescent="0.25">
      <c r="A100" s="39" t="s">
        <v>139</v>
      </c>
      <c r="B100" s="30" t="s">
        <v>422</v>
      </c>
      <c r="C100" s="40" t="s">
        <v>30</v>
      </c>
      <c r="D100" s="17">
        <f t="shared" si="62"/>
        <v>2.6</v>
      </c>
      <c r="E100" s="17">
        <v>2.6</v>
      </c>
      <c r="F100" s="17"/>
      <c r="G100" s="17"/>
      <c r="H100" s="11">
        <f t="shared" si="20"/>
        <v>0</v>
      </c>
      <c r="I100" s="11"/>
      <c r="J100" s="11"/>
      <c r="K100" s="11"/>
      <c r="L100" s="13">
        <f t="shared" si="21"/>
        <v>2.6</v>
      </c>
      <c r="M100" s="13">
        <f t="shared" si="22"/>
        <v>2.6</v>
      </c>
      <c r="N100" s="13">
        <f t="shared" si="23"/>
        <v>0</v>
      </c>
      <c r="O100" s="13">
        <f t="shared" si="24"/>
        <v>0</v>
      </c>
    </row>
    <row r="101" spans="1:15" ht="15" customHeight="1" x14ac:dyDescent="0.25">
      <c r="A101" s="14" t="s">
        <v>140</v>
      </c>
      <c r="B101" s="30" t="s">
        <v>424</v>
      </c>
      <c r="C101" s="40" t="s">
        <v>30</v>
      </c>
      <c r="D101" s="17">
        <f t="shared" si="62"/>
        <v>1.2</v>
      </c>
      <c r="E101" s="17">
        <v>1.2</v>
      </c>
      <c r="F101" s="17"/>
      <c r="G101" s="17"/>
      <c r="H101" s="11">
        <f t="shared" si="20"/>
        <v>0</v>
      </c>
      <c r="I101" s="11"/>
      <c r="J101" s="11"/>
      <c r="K101" s="11"/>
      <c r="L101" s="13">
        <f t="shared" si="21"/>
        <v>1.2</v>
      </c>
      <c r="M101" s="13">
        <f t="shared" si="22"/>
        <v>1.2</v>
      </c>
      <c r="N101" s="13">
        <f t="shared" si="23"/>
        <v>0</v>
      </c>
      <c r="O101" s="13">
        <f t="shared" si="24"/>
        <v>0</v>
      </c>
    </row>
    <row r="102" spans="1:15" ht="15" customHeight="1" x14ac:dyDescent="0.25">
      <c r="A102" s="14" t="s">
        <v>165</v>
      </c>
      <c r="B102" s="30" t="s">
        <v>68</v>
      </c>
      <c r="C102" s="40" t="s">
        <v>30</v>
      </c>
      <c r="D102" s="17">
        <f t="shared" si="62"/>
        <v>1.5</v>
      </c>
      <c r="E102" s="17">
        <v>1.5</v>
      </c>
      <c r="F102" s="17"/>
      <c r="G102" s="17"/>
      <c r="H102" s="11">
        <f t="shared" si="20"/>
        <v>0</v>
      </c>
      <c r="I102" s="11"/>
      <c r="J102" s="11"/>
      <c r="K102" s="11"/>
      <c r="L102" s="13">
        <f t="shared" si="21"/>
        <v>1.5</v>
      </c>
      <c r="M102" s="13">
        <f t="shared" si="22"/>
        <v>1.5</v>
      </c>
      <c r="N102" s="13">
        <f t="shared" si="23"/>
        <v>0</v>
      </c>
      <c r="O102" s="13">
        <f t="shared" si="24"/>
        <v>0</v>
      </c>
    </row>
    <row r="103" spans="1:15" ht="15" customHeight="1" x14ac:dyDescent="0.25">
      <c r="A103" s="482" t="s">
        <v>141</v>
      </c>
      <c r="B103" s="30" t="s">
        <v>155</v>
      </c>
      <c r="C103" s="40" t="s">
        <v>30</v>
      </c>
      <c r="D103" s="17">
        <f t="shared" si="62"/>
        <v>1.4</v>
      </c>
      <c r="E103" s="17">
        <v>1.4</v>
      </c>
      <c r="F103" s="17"/>
      <c r="G103" s="17"/>
      <c r="H103" s="11">
        <f t="shared" si="20"/>
        <v>0</v>
      </c>
      <c r="I103" s="11"/>
      <c r="J103" s="11"/>
      <c r="K103" s="11"/>
      <c r="L103" s="13">
        <f t="shared" si="21"/>
        <v>1.4</v>
      </c>
      <c r="M103" s="13">
        <f t="shared" si="22"/>
        <v>1.4</v>
      </c>
      <c r="N103" s="13">
        <f t="shared" si="23"/>
        <v>0</v>
      </c>
      <c r="O103" s="13">
        <f t="shared" si="24"/>
        <v>0</v>
      </c>
    </row>
    <row r="104" spans="1:15" ht="15" customHeight="1" x14ac:dyDescent="0.25">
      <c r="A104" s="14" t="s">
        <v>184</v>
      </c>
      <c r="B104" s="30" t="s">
        <v>28</v>
      </c>
      <c r="C104" s="40" t="s">
        <v>30</v>
      </c>
      <c r="D104" s="17">
        <f t="shared" si="62"/>
        <v>1.3</v>
      </c>
      <c r="E104" s="17">
        <v>1.3</v>
      </c>
      <c r="F104" s="17"/>
      <c r="G104" s="17"/>
      <c r="H104" s="11">
        <f t="shared" si="20"/>
        <v>0</v>
      </c>
      <c r="I104" s="11"/>
      <c r="J104" s="11"/>
      <c r="K104" s="11"/>
      <c r="L104" s="13">
        <f t="shared" si="21"/>
        <v>1.3</v>
      </c>
      <c r="M104" s="13">
        <f t="shared" si="22"/>
        <v>1.3</v>
      </c>
      <c r="N104" s="13">
        <f t="shared" si="23"/>
        <v>0</v>
      </c>
      <c r="O104" s="13">
        <f t="shared" si="24"/>
        <v>0</v>
      </c>
    </row>
    <row r="105" spans="1:15" ht="15" customHeight="1" x14ac:dyDescent="0.25">
      <c r="A105" s="14" t="s">
        <v>185</v>
      </c>
      <c r="B105" s="13" t="s">
        <v>29</v>
      </c>
      <c r="C105" s="40" t="s">
        <v>30</v>
      </c>
      <c r="D105" s="17">
        <f t="shared" si="62"/>
        <v>14.1</v>
      </c>
      <c r="E105" s="17">
        <v>14.1</v>
      </c>
      <c r="F105" s="17"/>
      <c r="G105" s="17"/>
      <c r="H105" s="11">
        <f t="shared" si="20"/>
        <v>3.4</v>
      </c>
      <c r="I105" s="11">
        <v>3.4</v>
      </c>
      <c r="J105" s="11">
        <v>3.5</v>
      </c>
      <c r="K105" s="11"/>
      <c r="L105" s="13">
        <f t="shared" si="21"/>
        <v>17.5</v>
      </c>
      <c r="M105" s="13">
        <f t="shared" si="22"/>
        <v>17.5</v>
      </c>
      <c r="N105" s="13">
        <f t="shared" si="23"/>
        <v>3.5</v>
      </c>
      <c r="O105" s="13">
        <f t="shared" si="24"/>
        <v>0</v>
      </c>
    </row>
    <row r="106" spans="1:15" ht="15" customHeight="1" x14ac:dyDescent="0.25">
      <c r="A106" s="14" t="s">
        <v>186</v>
      </c>
      <c r="B106" s="42" t="s">
        <v>65</v>
      </c>
      <c r="C106" s="40" t="s">
        <v>30</v>
      </c>
      <c r="D106" s="17">
        <f t="shared" si="62"/>
        <v>13</v>
      </c>
      <c r="E106" s="17">
        <v>13</v>
      </c>
      <c r="F106" s="17"/>
      <c r="G106" s="17"/>
      <c r="H106" s="11">
        <f t="shared" si="20"/>
        <v>0</v>
      </c>
      <c r="I106" s="11"/>
      <c r="J106" s="11"/>
      <c r="K106" s="11"/>
      <c r="L106" s="13">
        <f t="shared" si="21"/>
        <v>13</v>
      </c>
      <c r="M106" s="13">
        <f t="shared" si="22"/>
        <v>13</v>
      </c>
      <c r="N106" s="13">
        <f t="shared" si="23"/>
        <v>0</v>
      </c>
      <c r="O106" s="13">
        <f t="shared" si="24"/>
        <v>0</v>
      </c>
    </row>
    <row r="107" spans="1:15" ht="15.95" customHeight="1" x14ac:dyDescent="0.25">
      <c r="A107" s="483" t="s">
        <v>187</v>
      </c>
      <c r="B107" s="45" t="s">
        <v>180</v>
      </c>
      <c r="C107" s="84"/>
      <c r="D107" s="74">
        <f>SUM(D93:D106)</f>
        <v>58.6</v>
      </c>
      <c r="E107" s="74">
        <f>SUM(E93:E106)</f>
        <v>57.4</v>
      </c>
      <c r="F107" s="74">
        <f>SUM(F93:F106)</f>
        <v>0</v>
      </c>
      <c r="G107" s="74">
        <f>SUM(G93:G106)</f>
        <v>1.2</v>
      </c>
      <c r="H107" s="75">
        <f t="shared" ref="H107:O107" si="63">SUM(H93:H106)</f>
        <v>2.7</v>
      </c>
      <c r="I107" s="75">
        <f t="shared" si="63"/>
        <v>2.7</v>
      </c>
      <c r="J107" s="75">
        <f t="shared" si="63"/>
        <v>3.5</v>
      </c>
      <c r="K107" s="75">
        <f t="shared" si="63"/>
        <v>0</v>
      </c>
      <c r="L107" s="45">
        <f t="shared" si="63"/>
        <v>61.3</v>
      </c>
      <c r="M107" s="45">
        <f t="shared" si="63"/>
        <v>60.1</v>
      </c>
      <c r="N107" s="45">
        <f t="shared" si="63"/>
        <v>3.5</v>
      </c>
      <c r="O107" s="45">
        <f t="shared" si="63"/>
        <v>1.2</v>
      </c>
    </row>
    <row r="108" spans="1:15" ht="15.95" customHeight="1" x14ac:dyDescent="0.25">
      <c r="A108" s="39" t="s">
        <v>188</v>
      </c>
      <c r="B108" s="502" t="s">
        <v>69</v>
      </c>
      <c r="C108" s="502"/>
      <c r="D108" s="502"/>
      <c r="E108" s="502"/>
      <c r="F108" s="502"/>
      <c r="G108" s="502"/>
      <c r="H108" s="502"/>
      <c r="I108" s="502"/>
      <c r="J108" s="502"/>
      <c r="K108" s="502"/>
      <c r="L108" s="502"/>
      <c r="M108" s="502"/>
      <c r="N108" s="502"/>
      <c r="O108" s="502"/>
    </row>
    <row r="109" spans="1:15" ht="15" customHeight="1" x14ac:dyDescent="0.25">
      <c r="A109" s="482" t="s">
        <v>189</v>
      </c>
      <c r="B109" s="12" t="s">
        <v>52</v>
      </c>
      <c r="C109" s="8" t="s">
        <v>24</v>
      </c>
      <c r="D109" s="9">
        <f>E109+G109</f>
        <v>218.5</v>
      </c>
      <c r="E109" s="43">
        <v>218.5</v>
      </c>
      <c r="F109" s="43">
        <v>85.3</v>
      </c>
      <c r="G109" s="43"/>
      <c r="H109" s="10">
        <f t="shared" si="20"/>
        <v>15.2</v>
      </c>
      <c r="I109" s="10">
        <v>15.2</v>
      </c>
      <c r="J109" s="10"/>
      <c r="K109" s="10"/>
      <c r="L109" s="12">
        <f t="shared" si="21"/>
        <v>233.7</v>
      </c>
      <c r="M109" s="12">
        <f t="shared" si="22"/>
        <v>233.7</v>
      </c>
      <c r="N109" s="12">
        <f t="shared" si="23"/>
        <v>85.3</v>
      </c>
      <c r="O109" s="12">
        <f t="shared" si="24"/>
        <v>0</v>
      </c>
    </row>
    <row r="110" spans="1:15" ht="15" customHeight="1" x14ac:dyDescent="0.25">
      <c r="A110" s="482" t="s">
        <v>190</v>
      </c>
      <c r="B110" s="13" t="s">
        <v>53</v>
      </c>
      <c r="C110" s="16" t="s">
        <v>24</v>
      </c>
      <c r="D110" s="17">
        <f>E110+G110</f>
        <v>23</v>
      </c>
      <c r="E110" s="17">
        <v>23</v>
      </c>
      <c r="F110" s="17"/>
      <c r="G110" s="17"/>
      <c r="H110" s="11">
        <f t="shared" si="20"/>
        <v>9</v>
      </c>
      <c r="I110" s="11">
        <v>5.4</v>
      </c>
      <c r="J110" s="11">
        <v>1.2</v>
      </c>
      <c r="K110" s="11">
        <v>3.6</v>
      </c>
      <c r="L110" s="13">
        <f t="shared" si="21"/>
        <v>32</v>
      </c>
      <c r="M110" s="13">
        <f t="shared" si="22"/>
        <v>28.4</v>
      </c>
      <c r="N110" s="13">
        <f t="shared" si="23"/>
        <v>1.2</v>
      </c>
      <c r="O110" s="13">
        <f t="shared" si="24"/>
        <v>3.6</v>
      </c>
    </row>
    <row r="111" spans="1:15" ht="15" customHeight="1" x14ac:dyDescent="0.25">
      <c r="A111" s="39" t="s">
        <v>191</v>
      </c>
      <c r="B111" s="13" t="s">
        <v>168</v>
      </c>
      <c r="C111" s="16" t="s">
        <v>24</v>
      </c>
      <c r="D111" s="17">
        <f>E111+G111</f>
        <v>7.6</v>
      </c>
      <c r="E111" s="44">
        <v>7.6</v>
      </c>
      <c r="F111" s="44"/>
      <c r="G111" s="44"/>
      <c r="H111" s="11">
        <f t="shared" si="20"/>
        <v>0.2</v>
      </c>
      <c r="I111" s="11">
        <v>0.2</v>
      </c>
      <c r="J111" s="11"/>
      <c r="K111" s="11"/>
      <c r="L111" s="13">
        <f t="shared" si="21"/>
        <v>7.8</v>
      </c>
      <c r="M111" s="13">
        <f t="shared" si="22"/>
        <v>7.8</v>
      </c>
      <c r="N111" s="13">
        <f t="shared" si="23"/>
        <v>0</v>
      </c>
      <c r="O111" s="13">
        <f t="shared" si="24"/>
        <v>0</v>
      </c>
    </row>
    <row r="112" spans="1:15" s="38" customFormat="1" ht="16.5" customHeight="1" x14ac:dyDescent="0.25">
      <c r="A112" s="39" t="s">
        <v>192</v>
      </c>
      <c r="B112" s="13" t="s">
        <v>70</v>
      </c>
      <c r="C112" s="31" t="s">
        <v>24</v>
      </c>
      <c r="D112" s="17">
        <f>E112+G112</f>
        <v>4.5999999999999996</v>
      </c>
      <c r="E112" s="17">
        <v>4.5999999999999996</v>
      </c>
      <c r="F112" s="17"/>
      <c r="G112" s="17"/>
      <c r="H112" s="11">
        <f t="shared" si="20"/>
        <v>0</v>
      </c>
      <c r="I112" s="11"/>
      <c r="J112" s="11"/>
      <c r="K112" s="11"/>
      <c r="L112" s="13">
        <f t="shared" si="21"/>
        <v>4.5999999999999996</v>
      </c>
      <c r="M112" s="13">
        <f t="shared" si="22"/>
        <v>4.5999999999999996</v>
      </c>
      <c r="N112" s="13">
        <f t="shared" si="23"/>
        <v>0</v>
      </c>
      <c r="O112" s="13">
        <f t="shared" si="24"/>
        <v>0</v>
      </c>
    </row>
    <row r="113" spans="1:15" ht="15.95" customHeight="1" x14ac:dyDescent="0.25">
      <c r="A113" s="21" t="s">
        <v>193</v>
      </c>
      <c r="B113" s="85" t="s">
        <v>181</v>
      </c>
      <c r="C113" s="86"/>
      <c r="D113" s="87">
        <f>SUM(D109:D112)</f>
        <v>253.7</v>
      </c>
      <c r="E113" s="87">
        <f>SUM(E109:E112)</f>
        <v>253.7</v>
      </c>
      <c r="F113" s="87">
        <f>SUM(F109:F112)</f>
        <v>85.3</v>
      </c>
      <c r="G113" s="87">
        <f>SUM(G109:G112)</f>
        <v>0</v>
      </c>
      <c r="H113" s="10">
        <f t="shared" ref="H113:O113" si="64">SUM(H109:H112)</f>
        <v>24.4</v>
      </c>
      <c r="I113" s="10">
        <f t="shared" si="64"/>
        <v>20.8</v>
      </c>
      <c r="J113" s="10">
        <f t="shared" si="64"/>
        <v>1.2</v>
      </c>
      <c r="K113" s="10">
        <f t="shared" si="64"/>
        <v>3.6</v>
      </c>
      <c r="L113" s="88">
        <f t="shared" si="64"/>
        <v>278.10000000000002</v>
      </c>
      <c r="M113" s="88">
        <f t="shared" si="64"/>
        <v>274.5</v>
      </c>
      <c r="N113" s="88">
        <f t="shared" si="64"/>
        <v>86.5</v>
      </c>
      <c r="O113" s="88">
        <f t="shared" si="64"/>
        <v>3.6</v>
      </c>
    </row>
    <row r="114" spans="1:15" ht="15.95" customHeight="1" x14ac:dyDescent="0.25">
      <c r="A114" s="21" t="s">
        <v>194</v>
      </c>
      <c r="B114" s="46" t="s">
        <v>173</v>
      </c>
      <c r="C114" s="47"/>
      <c r="D114" s="48">
        <f t="shared" ref="D114:O114" si="65">D37+D50+D54+D91+D107+D113</f>
        <v>1073.5</v>
      </c>
      <c r="E114" s="48">
        <f t="shared" si="65"/>
        <v>1003.5</v>
      </c>
      <c r="F114" s="48">
        <f t="shared" si="65"/>
        <v>139.1</v>
      </c>
      <c r="G114" s="48">
        <f t="shared" si="65"/>
        <v>70</v>
      </c>
      <c r="H114" s="49">
        <f t="shared" si="65"/>
        <v>36.099999999999994</v>
      </c>
      <c r="I114" s="49">
        <f t="shared" si="65"/>
        <v>15.7</v>
      </c>
      <c r="J114" s="49">
        <f t="shared" si="65"/>
        <v>9.1</v>
      </c>
      <c r="K114" s="49">
        <f t="shared" si="65"/>
        <v>20.400000000000002</v>
      </c>
      <c r="L114" s="50">
        <f t="shared" si="65"/>
        <v>1109.5999999999999</v>
      </c>
      <c r="M114" s="50">
        <f t="shared" si="65"/>
        <v>1019.2</v>
      </c>
      <c r="N114" s="50">
        <f t="shared" si="65"/>
        <v>148.19999999999999</v>
      </c>
      <c r="O114" s="50">
        <f t="shared" si="65"/>
        <v>90.4</v>
      </c>
    </row>
    <row r="115" spans="1:15" x14ac:dyDescent="0.25">
      <c r="A115" s="56"/>
      <c r="B115" s="51"/>
      <c r="C115" s="52"/>
      <c r="D115" s="51"/>
      <c r="E115" s="51"/>
      <c r="F115" s="51"/>
      <c r="G115" s="51"/>
      <c r="H115" s="51"/>
      <c r="I115" s="51"/>
      <c r="J115" s="51"/>
      <c r="K115" s="51"/>
      <c r="L115" s="51"/>
      <c r="M115" s="51"/>
      <c r="N115" s="51"/>
    </row>
    <row r="116" spans="1:15" x14ac:dyDescent="0.25">
      <c r="A116" s="7"/>
      <c r="B116" s="7"/>
      <c r="C116" s="53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</row>
    <row r="117" spans="1:15" x14ac:dyDescent="0.25">
      <c r="A117" s="7"/>
      <c r="B117" s="7"/>
      <c r="C117" s="53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</row>
    <row r="118" spans="1:15" x14ac:dyDescent="0.25">
      <c r="A118" s="7"/>
      <c r="B118" s="7"/>
      <c r="C118" s="53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</row>
    <row r="119" spans="1:15" x14ac:dyDescent="0.25">
      <c r="A119" s="7"/>
      <c r="B119" s="7"/>
      <c r="C119" s="53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</row>
    <row r="120" spans="1:15" x14ac:dyDescent="0.25">
      <c r="A120" s="7"/>
      <c r="B120" s="7"/>
      <c r="C120" s="53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</row>
    <row r="121" spans="1:15" x14ac:dyDescent="0.25">
      <c r="A121" s="7"/>
      <c r="B121" s="7"/>
      <c r="C121" s="53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</row>
    <row r="122" spans="1:15" x14ac:dyDescent="0.25">
      <c r="A122" s="7"/>
      <c r="B122" s="7"/>
      <c r="C122" s="53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</row>
    <row r="123" spans="1:15" x14ac:dyDescent="0.25">
      <c r="A123" s="7"/>
      <c r="B123" s="7"/>
      <c r="C123" s="53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</row>
    <row r="124" spans="1:15" x14ac:dyDescent="0.25">
      <c r="A124" s="7"/>
      <c r="B124" s="7"/>
      <c r="C124" s="53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</row>
    <row r="125" spans="1:15" x14ac:dyDescent="0.25">
      <c r="A125" s="7"/>
      <c r="B125" s="7"/>
      <c r="C125" s="53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</row>
    <row r="126" spans="1:15" x14ac:dyDescent="0.25">
      <c r="A126" s="7"/>
      <c r="B126" s="7"/>
      <c r="C126" s="53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</row>
    <row r="127" spans="1:15" x14ac:dyDescent="0.25">
      <c r="A127" s="7"/>
      <c r="B127" s="7"/>
      <c r="C127" s="53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</row>
    <row r="128" spans="1:15" x14ac:dyDescent="0.25">
      <c r="A128" s="7"/>
      <c r="B128" s="7"/>
      <c r="C128" s="53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</row>
    <row r="129" spans="1:14" x14ac:dyDescent="0.25">
      <c r="A129" s="7"/>
      <c r="B129" s="7"/>
      <c r="C129" s="53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</row>
    <row r="130" spans="1:14" x14ac:dyDescent="0.25">
      <c r="A130" s="7"/>
      <c r="B130" s="7"/>
      <c r="C130" s="53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</row>
    <row r="131" spans="1:14" x14ac:dyDescent="0.25">
      <c r="A131" s="7"/>
      <c r="B131" s="7"/>
      <c r="C131" s="53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</row>
    <row r="132" spans="1:14" x14ac:dyDescent="0.25">
      <c r="A132" s="7"/>
      <c r="B132" s="7"/>
      <c r="C132" s="53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</row>
    <row r="133" spans="1:14" x14ac:dyDescent="0.25">
      <c r="A133" s="7"/>
      <c r="B133" s="7"/>
      <c r="C133" s="53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</row>
    <row r="134" spans="1:14" x14ac:dyDescent="0.25">
      <c r="A134" s="7"/>
      <c r="B134" s="7"/>
      <c r="C134" s="53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</row>
    <row r="135" spans="1:14" x14ac:dyDescent="0.25">
      <c r="A135" s="7"/>
      <c r="B135" s="7"/>
      <c r="C135" s="53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</row>
    <row r="136" spans="1:14" x14ac:dyDescent="0.25">
      <c r="A136" s="7"/>
      <c r="B136" s="7"/>
      <c r="C136" s="53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</row>
    <row r="137" spans="1:14" x14ac:dyDescent="0.25">
      <c r="A137" s="7"/>
      <c r="B137" s="7"/>
      <c r="C137" s="53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</row>
    <row r="138" spans="1:14" x14ac:dyDescent="0.25">
      <c r="A138" s="7"/>
      <c r="B138" s="7"/>
      <c r="C138" s="53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</row>
    <row r="139" spans="1:14" x14ac:dyDescent="0.25">
      <c r="A139" s="7"/>
      <c r="B139" s="7"/>
      <c r="C139" s="53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</row>
    <row r="140" spans="1:14" x14ac:dyDescent="0.25">
      <c r="A140" s="7"/>
      <c r="B140" s="7"/>
      <c r="C140" s="53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</row>
    <row r="141" spans="1:14" x14ac:dyDescent="0.25">
      <c r="A141" s="7"/>
      <c r="B141" s="7"/>
      <c r="C141" s="53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</row>
    <row r="142" spans="1:14" x14ac:dyDescent="0.25">
      <c r="A142" s="7"/>
      <c r="B142" s="7"/>
      <c r="C142" s="53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</row>
    <row r="143" spans="1:14" x14ac:dyDescent="0.25">
      <c r="A143" s="7"/>
      <c r="B143" s="7"/>
      <c r="C143" s="53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</row>
    <row r="144" spans="1:14" x14ac:dyDescent="0.25">
      <c r="A144" s="7"/>
      <c r="B144" s="7"/>
      <c r="C144" s="53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</row>
    <row r="145" spans="1:14" x14ac:dyDescent="0.25">
      <c r="A145" s="7"/>
      <c r="B145" s="7"/>
      <c r="C145" s="53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</row>
    <row r="146" spans="1:14" x14ac:dyDescent="0.25">
      <c r="A146" s="7"/>
      <c r="B146" s="7"/>
      <c r="C146" s="53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</row>
    <row r="147" spans="1:14" x14ac:dyDescent="0.25">
      <c r="A147" s="7"/>
      <c r="B147" s="7"/>
      <c r="C147" s="53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</row>
    <row r="148" spans="1:14" x14ac:dyDescent="0.25">
      <c r="A148" s="7"/>
      <c r="B148" s="7"/>
      <c r="C148" s="53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</row>
    <row r="149" spans="1:14" x14ac:dyDescent="0.25">
      <c r="A149" s="7"/>
      <c r="B149" s="7"/>
      <c r="C149" s="53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</row>
    <row r="150" spans="1:14" x14ac:dyDescent="0.25">
      <c r="A150" s="7"/>
      <c r="B150" s="7"/>
      <c r="C150" s="53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</row>
    <row r="151" spans="1:14" x14ac:dyDescent="0.25">
      <c r="A151" s="7"/>
      <c r="B151" s="7"/>
      <c r="C151" s="53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</row>
    <row r="152" spans="1:14" x14ac:dyDescent="0.25">
      <c r="A152" s="7"/>
      <c r="B152" s="7"/>
      <c r="C152" s="53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</row>
    <row r="153" spans="1:14" x14ac:dyDescent="0.25">
      <c r="A153" s="7"/>
      <c r="B153" s="7"/>
      <c r="C153" s="53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</row>
    <row r="154" spans="1:14" x14ac:dyDescent="0.25">
      <c r="A154" s="7"/>
      <c r="B154" s="7"/>
      <c r="C154" s="53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</row>
    <row r="155" spans="1:14" x14ac:dyDescent="0.25">
      <c r="A155" s="7"/>
      <c r="B155" s="7"/>
      <c r="C155" s="53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</row>
    <row r="156" spans="1:14" x14ac:dyDescent="0.25">
      <c r="A156" s="7"/>
      <c r="B156" s="7"/>
      <c r="C156" s="53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</row>
    <row r="157" spans="1:14" x14ac:dyDescent="0.25">
      <c r="A157" s="7"/>
      <c r="B157" s="7"/>
      <c r="C157" s="53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</row>
    <row r="158" spans="1:14" x14ac:dyDescent="0.25">
      <c r="A158" s="7"/>
      <c r="B158" s="7"/>
      <c r="C158" s="53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</row>
    <row r="159" spans="1:14" x14ac:dyDescent="0.25">
      <c r="A159" s="7"/>
      <c r="B159" s="7"/>
      <c r="C159" s="53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</row>
    <row r="160" spans="1:14" x14ac:dyDescent="0.25">
      <c r="A160" s="7"/>
      <c r="B160" s="7"/>
      <c r="C160" s="53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</row>
    <row r="161" spans="1:14" x14ac:dyDescent="0.25">
      <c r="A161" s="7"/>
      <c r="B161" s="7"/>
      <c r="C161" s="53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</row>
    <row r="162" spans="1:14" x14ac:dyDescent="0.25">
      <c r="A162" s="7"/>
      <c r="B162" s="7"/>
      <c r="C162" s="53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</row>
    <row r="163" spans="1:14" x14ac:dyDescent="0.25">
      <c r="A163" s="7"/>
      <c r="B163" s="7"/>
      <c r="C163" s="53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</row>
    <row r="164" spans="1:14" x14ac:dyDescent="0.25">
      <c r="A164" s="7"/>
      <c r="B164" s="7"/>
      <c r="C164" s="53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</row>
    <row r="165" spans="1:14" x14ac:dyDescent="0.25">
      <c r="A165" s="7"/>
      <c r="B165" s="7"/>
      <c r="C165" s="53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</row>
    <row r="166" spans="1:14" x14ac:dyDescent="0.25">
      <c r="A166" s="7"/>
      <c r="B166" s="7"/>
      <c r="C166" s="53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</row>
    <row r="167" spans="1:14" x14ac:dyDescent="0.25">
      <c r="A167" s="7"/>
      <c r="B167" s="7"/>
      <c r="C167" s="53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</row>
    <row r="168" spans="1:14" x14ac:dyDescent="0.25">
      <c r="A168" s="7"/>
      <c r="B168" s="7"/>
      <c r="C168" s="53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</row>
    <row r="169" spans="1:14" x14ac:dyDescent="0.25">
      <c r="A169" s="7"/>
      <c r="B169" s="7"/>
      <c r="C169" s="53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</row>
    <row r="170" spans="1:14" x14ac:dyDescent="0.25">
      <c r="A170" s="7"/>
      <c r="B170" s="7"/>
      <c r="C170" s="53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</row>
    <row r="171" spans="1:14" x14ac:dyDescent="0.25">
      <c r="A171" s="7"/>
      <c r="B171" s="7"/>
      <c r="C171" s="53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</row>
    <row r="172" spans="1:14" x14ac:dyDescent="0.25">
      <c r="A172" s="7"/>
      <c r="B172" s="7"/>
      <c r="C172" s="53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</row>
    <row r="173" spans="1:14" x14ac:dyDescent="0.25">
      <c r="A173" s="7"/>
      <c r="B173" s="7"/>
      <c r="C173" s="53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</row>
    <row r="174" spans="1:14" x14ac:dyDescent="0.25">
      <c r="A174" s="7"/>
      <c r="B174" s="7"/>
      <c r="C174" s="53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</row>
    <row r="175" spans="1:14" x14ac:dyDescent="0.25">
      <c r="A175" s="7"/>
      <c r="B175" s="7"/>
      <c r="C175" s="53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</row>
    <row r="176" spans="1:14" x14ac:dyDescent="0.25">
      <c r="A176" s="7"/>
      <c r="B176" s="7"/>
      <c r="C176" s="53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</row>
    <row r="177" spans="1:14" x14ac:dyDescent="0.25">
      <c r="A177" s="7"/>
      <c r="B177" s="7"/>
      <c r="C177" s="53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</row>
    <row r="178" spans="1:14" x14ac:dyDescent="0.25">
      <c r="A178" s="7"/>
      <c r="B178" s="7"/>
      <c r="C178" s="53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</row>
    <row r="179" spans="1:14" x14ac:dyDescent="0.25">
      <c r="A179" s="7"/>
      <c r="B179" s="7"/>
      <c r="C179" s="53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</row>
    <row r="180" spans="1:14" x14ac:dyDescent="0.25">
      <c r="A180" s="7"/>
      <c r="B180" s="7"/>
      <c r="C180" s="53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</row>
    <row r="181" spans="1:14" x14ac:dyDescent="0.25">
      <c r="A181" s="7"/>
      <c r="B181" s="7"/>
      <c r="C181" s="53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</row>
    <row r="182" spans="1:14" x14ac:dyDescent="0.25">
      <c r="A182" s="7"/>
      <c r="B182" s="7"/>
      <c r="C182" s="53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</row>
    <row r="183" spans="1:14" x14ac:dyDescent="0.25">
      <c r="A183" s="7"/>
      <c r="B183" s="7"/>
      <c r="C183" s="53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</row>
    <row r="184" spans="1:14" x14ac:dyDescent="0.25">
      <c r="A184" s="7"/>
      <c r="B184" s="7"/>
      <c r="C184" s="53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</row>
    <row r="185" spans="1:14" x14ac:dyDescent="0.25">
      <c r="A185" s="7"/>
      <c r="B185" s="7"/>
      <c r="C185" s="53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</row>
    <row r="186" spans="1:14" x14ac:dyDescent="0.25">
      <c r="A186" s="7"/>
      <c r="B186" s="7"/>
      <c r="C186" s="53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</row>
    <row r="187" spans="1:14" x14ac:dyDescent="0.25">
      <c r="A187" s="7"/>
      <c r="B187" s="7"/>
      <c r="C187" s="53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</row>
    <row r="188" spans="1:14" x14ac:dyDescent="0.25">
      <c r="A188" s="7"/>
      <c r="B188" s="7"/>
      <c r="C188" s="53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</row>
    <row r="189" spans="1:14" x14ac:dyDescent="0.25">
      <c r="A189" s="7"/>
      <c r="B189" s="7"/>
      <c r="C189" s="53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</row>
    <row r="190" spans="1:14" x14ac:dyDescent="0.25">
      <c r="A190" s="7"/>
      <c r="B190" s="7"/>
      <c r="C190" s="53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</row>
    <row r="191" spans="1:14" x14ac:dyDescent="0.25">
      <c r="A191" s="7"/>
      <c r="B191" s="7"/>
      <c r="C191" s="53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</row>
    <row r="192" spans="1:14" x14ac:dyDescent="0.25">
      <c r="A192" s="7"/>
      <c r="B192" s="7"/>
      <c r="C192" s="53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</row>
    <row r="193" spans="1:14" x14ac:dyDescent="0.25">
      <c r="A193" s="7"/>
      <c r="B193" s="7"/>
      <c r="C193" s="53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</row>
    <row r="194" spans="1:14" x14ac:dyDescent="0.25">
      <c r="A194" s="7"/>
      <c r="B194" s="7"/>
      <c r="C194" s="53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</row>
    <row r="195" spans="1:14" x14ac:dyDescent="0.25">
      <c r="A195" s="7"/>
      <c r="B195" s="7"/>
      <c r="C195" s="53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</row>
    <row r="196" spans="1:14" x14ac:dyDescent="0.25">
      <c r="A196" s="7"/>
      <c r="B196" s="7"/>
      <c r="C196" s="53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</row>
    <row r="197" spans="1:14" x14ac:dyDescent="0.25">
      <c r="A197" s="7"/>
      <c r="B197" s="7"/>
      <c r="C197" s="53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</row>
    <row r="198" spans="1:14" x14ac:dyDescent="0.25">
      <c r="A198" s="7"/>
      <c r="B198" s="7"/>
      <c r="C198" s="53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</row>
    <row r="199" spans="1:14" x14ac:dyDescent="0.25">
      <c r="A199" s="7"/>
      <c r="B199" s="7"/>
      <c r="C199" s="53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</row>
    <row r="200" spans="1:14" x14ac:dyDescent="0.25">
      <c r="A200" s="7"/>
      <c r="B200" s="7"/>
      <c r="C200" s="53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</row>
    <row r="201" spans="1:14" x14ac:dyDescent="0.25">
      <c r="A201" s="7"/>
      <c r="B201" s="7"/>
      <c r="C201" s="53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</row>
    <row r="202" spans="1:14" x14ac:dyDescent="0.25">
      <c r="A202" s="7"/>
      <c r="B202" s="7"/>
      <c r="C202" s="53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</row>
    <row r="203" spans="1:14" x14ac:dyDescent="0.25">
      <c r="A203" s="7"/>
      <c r="B203" s="7"/>
      <c r="C203" s="53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</row>
    <row r="204" spans="1:14" x14ac:dyDescent="0.25">
      <c r="A204" s="7"/>
      <c r="B204" s="7"/>
      <c r="C204" s="53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</row>
    <row r="205" spans="1:14" x14ac:dyDescent="0.25">
      <c r="A205" s="7"/>
      <c r="B205" s="7"/>
      <c r="C205" s="53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</row>
    <row r="206" spans="1:14" x14ac:dyDescent="0.25">
      <c r="A206" s="7"/>
      <c r="B206" s="7"/>
      <c r="C206" s="53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</row>
    <row r="207" spans="1:14" x14ac:dyDescent="0.25">
      <c r="A207" s="7"/>
      <c r="B207" s="7"/>
      <c r="C207" s="53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</row>
    <row r="208" spans="1:14" x14ac:dyDescent="0.25">
      <c r="A208" s="7"/>
      <c r="B208" s="7"/>
      <c r="C208" s="53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</row>
    <row r="209" spans="1:14" x14ac:dyDescent="0.25">
      <c r="A209" s="7"/>
      <c r="B209" s="7"/>
      <c r="C209" s="53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</row>
    <row r="210" spans="1:14" x14ac:dyDescent="0.25">
      <c r="A210" s="7"/>
      <c r="B210" s="7"/>
      <c r="C210" s="53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</row>
    <row r="211" spans="1:14" x14ac:dyDescent="0.25">
      <c r="A211" s="7"/>
      <c r="B211" s="7"/>
      <c r="C211" s="53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</row>
    <row r="212" spans="1:14" x14ac:dyDescent="0.25">
      <c r="A212" s="7"/>
      <c r="B212" s="7"/>
      <c r="C212" s="53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</row>
    <row r="213" spans="1:14" x14ac:dyDescent="0.25">
      <c r="B213" s="7"/>
      <c r="C213" s="53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</row>
    <row r="214" spans="1:14" x14ac:dyDescent="0.25">
      <c r="C214" s="54"/>
    </row>
    <row r="215" spans="1:14" x14ac:dyDescent="0.25">
      <c r="C215" s="54"/>
    </row>
    <row r="216" spans="1:14" x14ac:dyDescent="0.25">
      <c r="C216" s="54"/>
    </row>
    <row r="217" spans="1:14" x14ac:dyDescent="0.25">
      <c r="C217" s="54"/>
    </row>
    <row r="218" spans="1:14" x14ac:dyDescent="0.25">
      <c r="C218" s="54"/>
    </row>
    <row r="219" spans="1:14" x14ac:dyDescent="0.25">
      <c r="C219" s="54"/>
    </row>
    <row r="220" spans="1:14" x14ac:dyDescent="0.25">
      <c r="C220" s="54"/>
    </row>
    <row r="221" spans="1:14" x14ac:dyDescent="0.25">
      <c r="C221" s="54"/>
    </row>
    <row r="222" spans="1:14" x14ac:dyDescent="0.25">
      <c r="C222" s="54"/>
    </row>
    <row r="223" spans="1:14" x14ac:dyDescent="0.25">
      <c r="C223" s="54"/>
    </row>
    <row r="224" spans="1:14" x14ac:dyDescent="0.25">
      <c r="C224" s="54"/>
    </row>
    <row r="225" spans="3:3" x14ac:dyDescent="0.25">
      <c r="C225" s="54"/>
    </row>
    <row r="226" spans="3:3" x14ac:dyDescent="0.25">
      <c r="C226" s="54"/>
    </row>
    <row r="227" spans="3:3" x14ac:dyDescent="0.25">
      <c r="C227" s="54"/>
    </row>
    <row r="228" spans="3:3" x14ac:dyDescent="0.25">
      <c r="C228" s="54"/>
    </row>
    <row r="229" spans="3:3" x14ac:dyDescent="0.25">
      <c r="C229" s="54"/>
    </row>
    <row r="230" spans="3:3" x14ac:dyDescent="0.25">
      <c r="C230" s="54"/>
    </row>
    <row r="231" spans="3:3" x14ac:dyDescent="0.25">
      <c r="C231" s="54"/>
    </row>
    <row r="232" spans="3:3" x14ac:dyDescent="0.25">
      <c r="C232" s="54"/>
    </row>
    <row r="233" spans="3:3" x14ac:dyDescent="0.25">
      <c r="C233" s="54"/>
    </row>
    <row r="234" spans="3:3" x14ac:dyDescent="0.25">
      <c r="C234" s="54"/>
    </row>
    <row r="235" spans="3:3" x14ac:dyDescent="0.25">
      <c r="C235" s="54"/>
    </row>
    <row r="236" spans="3:3" x14ac:dyDescent="0.25">
      <c r="C236" s="54"/>
    </row>
    <row r="237" spans="3:3" x14ac:dyDescent="0.25">
      <c r="C237" s="54"/>
    </row>
    <row r="238" spans="3:3" x14ac:dyDescent="0.25">
      <c r="C238" s="54"/>
    </row>
    <row r="239" spans="3:3" x14ac:dyDescent="0.25">
      <c r="C239" s="54"/>
    </row>
    <row r="240" spans="3:3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  <row r="494" spans="3:3" x14ac:dyDescent="0.25">
      <c r="C494" s="54"/>
    </row>
    <row r="495" spans="3:3" x14ac:dyDescent="0.25">
      <c r="C495" s="54"/>
    </row>
    <row r="496" spans="3:3" x14ac:dyDescent="0.25">
      <c r="C496" s="54"/>
    </row>
    <row r="497" spans="3:3" x14ac:dyDescent="0.25">
      <c r="C497" s="54"/>
    </row>
    <row r="498" spans="3:3" x14ac:dyDescent="0.25">
      <c r="C498" s="54"/>
    </row>
    <row r="499" spans="3:3" x14ac:dyDescent="0.25">
      <c r="C499" s="54"/>
    </row>
    <row r="500" spans="3:3" x14ac:dyDescent="0.25">
      <c r="C500" s="54"/>
    </row>
    <row r="501" spans="3:3" x14ac:dyDescent="0.25">
      <c r="C501" s="54"/>
    </row>
    <row r="502" spans="3:3" x14ac:dyDescent="0.25">
      <c r="C502" s="54"/>
    </row>
    <row r="503" spans="3:3" x14ac:dyDescent="0.25">
      <c r="C503" s="54"/>
    </row>
    <row r="504" spans="3:3" x14ac:dyDescent="0.25">
      <c r="C504" s="54"/>
    </row>
    <row r="505" spans="3:3" x14ac:dyDescent="0.25">
      <c r="C505" s="54"/>
    </row>
    <row r="506" spans="3:3" x14ac:dyDescent="0.25">
      <c r="C506" s="54"/>
    </row>
    <row r="507" spans="3:3" x14ac:dyDescent="0.25">
      <c r="C507" s="54"/>
    </row>
    <row r="508" spans="3:3" x14ac:dyDescent="0.25">
      <c r="C508" s="54"/>
    </row>
    <row r="509" spans="3:3" x14ac:dyDescent="0.25">
      <c r="C509" s="54"/>
    </row>
    <row r="510" spans="3:3" x14ac:dyDescent="0.25">
      <c r="C510" s="54"/>
    </row>
    <row r="511" spans="3:3" x14ac:dyDescent="0.25">
      <c r="C511" s="54"/>
    </row>
    <row r="512" spans="3:3" x14ac:dyDescent="0.25">
      <c r="C512" s="54"/>
    </row>
    <row r="513" spans="3:3" x14ac:dyDescent="0.25">
      <c r="C513" s="54"/>
    </row>
    <row r="514" spans="3:3" x14ac:dyDescent="0.25">
      <c r="C514" s="54"/>
    </row>
    <row r="515" spans="3:3" x14ac:dyDescent="0.25">
      <c r="C515" s="54"/>
    </row>
    <row r="516" spans="3:3" x14ac:dyDescent="0.25">
      <c r="C516" s="54"/>
    </row>
    <row r="517" spans="3:3" x14ac:dyDescent="0.25">
      <c r="C517" s="54"/>
    </row>
    <row r="518" spans="3:3" x14ac:dyDescent="0.25">
      <c r="C518" s="54"/>
    </row>
    <row r="519" spans="3:3" x14ac:dyDescent="0.25">
      <c r="C519" s="54"/>
    </row>
    <row r="520" spans="3:3" x14ac:dyDescent="0.25">
      <c r="C520" s="54"/>
    </row>
    <row r="521" spans="3:3" x14ac:dyDescent="0.25">
      <c r="C521" s="54"/>
    </row>
    <row r="522" spans="3:3" x14ac:dyDescent="0.25">
      <c r="C522" s="54"/>
    </row>
    <row r="523" spans="3:3" x14ac:dyDescent="0.25">
      <c r="C523" s="54"/>
    </row>
    <row r="524" spans="3:3" x14ac:dyDescent="0.25">
      <c r="C524" s="54"/>
    </row>
    <row r="525" spans="3:3" x14ac:dyDescent="0.25">
      <c r="C525" s="54"/>
    </row>
    <row r="526" spans="3:3" x14ac:dyDescent="0.25">
      <c r="C526" s="54"/>
    </row>
    <row r="527" spans="3:3" x14ac:dyDescent="0.25">
      <c r="C527" s="54"/>
    </row>
    <row r="528" spans="3:3" x14ac:dyDescent="0.25">
      <c r="C528" s="54"/>
    </row>
    <row r="529" spans="3:3" x14ac:dyDescent="0.25">
      <c r="C529" s="54"/>
    </row>
    <row r="530" spans="3:3" x14ac:dyDescent="0.25">
      <c r="C530" s="54"/>
    </row>
    <row r="531" spans="3:3" x14ac:dyDescent="0.25">
      <c r="C531" s="54"/>
    </row>
    <row r="532" spans="3:3" x14ac:dyDescent="0.25">
      <c r="C532" s="54"/>
    </row>
    <row r="533" spans="3:3" x14ac:dyDescent="0.25">
      <c r="C533" s="54"/>
    </row>
    <row r="534" spans="3:3" x14ac:dyDescent="0.25">
      <c r="C534" s="54"/>
    </row>
    <row r="535" spans="3:3" x14ac:dyDescent="0.25">
      <c r="C535" s="54"/>
    </row>
    <row r="536" spans="3:3" x14ac:dyDescent="0.25">
      <c r="C536" s="54"/>
    </row>
    <row r="537" spans="3:3" x14ac:dyDescent="0.25">
      <c r="C537" s="54"/>
    </row>
    <row r="538" spans="3:3" x14ac:dyDescent="0.25">
      <c r="C538" s="54"/>
    </row>
    <row r="539" spans="3:3" x14ac:dyDescent="0.25">
      <c r="C539" s="54"/>
    </row>
    <row r="540" spans="3:3" x14ac:dyDescent="0.25">
      <c r="C540" s="54"/>
    </row>
    <row r="541" spans="3:3" x14ac:dyDescent="0.25">
      <c r="C541" s="54"/>
    </row>
    <row r="542" spans="3:3" x14ac:dyDescent="0.25">
      <c r="C542" s="54"/>
    </row>
  </sheetData>
  <mergeCells count="41">
    <mergeCell ref="B1:O1"/>
    <mergeCell ref="B2:O2"/>
    <mergeCell ref="B3:O3"/>
    <mergeCell ref="B4:O4"/>
    <mergeCell ref="A22:A24"/>
    <mergeCell ref="B22:B24"/>
    <mergeCell ref="A20:O20"/>
    <mergeCell ref="C22:C24"/>
    <mergeCell ref="B5:O5"/>
    <mergeCell ref="B6:O6"/>
    <mergeCell ref="B7:O7"/>
    <mergeCell ref="B8:O8"/>
    <mergeCell ref="B9:O9"/>
    <mergeCell ref="B10:O10"/>
    <mergeCell ref="B11:O11"/>
    <mergeCell ref="B12:O12"/>
    <mergeCell ref="B13:O13"/>
    <mergeCell ref="B14:O14"/>
    <mergeCell ref="B108:O108"/>
    <mergeCell ref="B51:O51"/>
    <mergeCell ref="B55:O55"/>
    <mergeCell ref="B92:O92"/>
    <mergeCell ref="E22:G22"/>
    <mergeCell ref="K23:K24"/>
    <mergeCell ref="M23:N23"/>
    <mergeCell ref="I23:J23"/>
    <mergeCell ref="B15:O15"/>
    <mergeCell ref="B16:O16"/>
    <mergeCell ref="B17:O17"/>
    <mergeCell ref="B18:O18"/>
    <mergeCell ref="P27:Q27"/>
    <mergeCell ref="B25:O25"/>
    <mergeCell ref="B38:O38"/>
    <mergeCell ref="E23:F23"/>
    <mergeCell ref="O23:O24"/>
    <mergeCell ref="H22:H24"/>
    <mergeCell ref="D22:D24"/>
    <mergeCell ref="G23:G24"/>
    <mergeCell ref="I22:K22"/>
    <mergeCell ref="L22:L24"/>
    <mergeCell ref="M22:O22"/>
  </mergeCells>
  <pageMargins left="1.1811023622047245" right="0.39370078740157483" top="0.78740157480314965" bottom="0.51181102362204722" header="0.31496062992125984" footer="0.31496062992125984"/>
  <pageSetup paperSize="9" scale="98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12</vt:i4>
      </vt:variant>
      <vt:variant>
        <vt:lpstr>Įvardinti diapazonai</vt:lpstr>
      </vt:variant>
      <vt:variant>
        <vt:i4>6</vt:i4>
      </vt:variant>
    </vt:vector>
  </HeadingPairs>
  <TitlesOfParts>
    <vt:vector size="18" baseType="lpstr">
      <vt:lpstr>1 pr._pajamos</vt:lpstr>
      <vt:lpstr>2 pr._pajamos pagal rūšis</vt:lpstr>
      <vt:lpstr>3 pr._asignavimų suvestinė</vt:lpstr>
      <vt:lpstr>4 pr._savarankiškos f-jos</vt:lpstr>
      <vt:lpstr>5 pr._valstybinės f-jos</vt:lpstr>
      <vt:lpstr>6 pr._mokinio krepšelis</vt:lpstr>
      <vt:lpstr>7 pr._kita dotacija</vt:lpstr>
      <vt:lpstr>8 pr._aplinkos apsaugos s. p.</vt:lpstr>
      <vt:lpstr>9 pr._įstaigų pajamos</vt:lpstr>
      <vt:lpstr>10 pr._skolintos lėšos</vt:lpstr>
      <vt:lpstr>11 pr._apyvartinės lėšos</vt:lpstr>
      <vt:lpstr>12 pr._suvestinė pagal progr.</vt:lpstr>
      <vt:lpstr>'1 pr._pajamos'!Print_Titles</vt:lpstr>
      <vt:lpstr>'2 pr._pajamos pagal rūšis'!Print_Titles</vt:lpstr>
      <vt:lpstr>'3 pr._asignavimų suvestinė'!Print_Titles</vt:lpstr>
      <vt:lpstr>'4 pr._savarankiškos f-jos'!Print_Titles</vt:lpstr>
      <vt:lpstr>'7 pr._kita dotacija'!Print_Titles</vt:lpstr>
      <vt:lpstr>'9 pr._įstaigų pajamos'!Print_Titles</vt:lpstr>
    </vt:vector>
  </TitlesOfParts>
  <Company>TELSIU RAJONO SAVIVALDYBE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Vartotojas</cp:lastModifiedBy>
  <cp:lastPrinted>2016-11-28T09:16:27Z</cp:lastPrinted>
  <dcterms:created xsi:type="dcterms:W3CDTF">2007-01-10T08:42:24Z</dcterms:created>
  <dcterms:modified xsi:type="dcterms:W3CDTF">2016-12-09T11:36:15Z</dcterms:modified>
</cp:coreProperties>
</file>