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Šios_darbaknyges" defaultThemeVersion="124226"/>
  <mc:AlternateContent xmlns:mc="http://schemas.openxmlformats.org/markup-compatibility/2006">
    <mc:Choice Requires="x15">
      <x15ac:absPath xmlns:x15ac="http://schemas.microsoft.com/office/spreadsheetml/2010/11/ac" url="Z:\S_2024_TARYBOS SPRENDIMAI\"/>
    </mc:Choice>
  </mc:AlternateContent>
  <xr:revisionPtr revIDLastSave="0" documentId="13_ncr:1_{06E5F50F-0266-46E3-92A7-837420A907A6}" xr6:coauthVersionLast="47" xr6:coauthVersionMax="47" xr10:uidLastSave="{00000000-0000-0000-0000-000000000000}"/>
  <bookViews>
    <workbookView xWindow="-120" yWindow="-120" windowWidth="29040" windowHeight="15840" tabRatio="778" activeTab="3" xr2:uid="{00000000-000D-0000-FFFF-FFFF00000000}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r:id="rId4"/>
    <sheet name="tikrinimui" sheetId="19" state="hidden" r:id="rId5"/>
  </sheets>
  <definedNames>
    <definedName name="_xlnm.Print_Titles" localSheetId="0">'1 priedas_pajamos'!$16:$16</definedName>
    <definedName name="_xlnm.Print_Titles" localSheetId="1">'2 priedas_pajamų įmokos'!$14:$16</definedName>
    <definedName name="_xlnm.Print_Titles" localSheetId="2">'3 priedas_asignavimai'!$15:$15</definedName>
    <definedName name="_xlnm.Print_Titles" localSheetId="3">'4 priedas_ nepanaudotos lėšos'!$12:$13</definedName>
  </definedNames>
  <calcPr calcId="191029"/>
</workbook>
</file>

<file path=xl/calcChain.xml><?xml version="1.0" encoding="utf-8"?>
<calcChain xmlns="http://schemas.openxmlformats.org/spreadsheetml/2006/main">
  <c r="J66" i="14" l="1"/>
  <c r="R155" i="14"/>
  <c r="J155" i="14"/>
  <c r="J151" i="14" s="1"/>
  <c r="J148" i="14"/>
  <c r="J141" i="14"/>
  <c r="Z152" i="14"/>
  <c r="L152" i="14"/>
  <c r="L138" i="14"/>
  <c r="L58" i="14"/>
  <c r="L19" i="14"/>
  <c r="L17" i="14"/>
  <c r="L69" i="14"/>
  <c r="E79" i="11"/>
  <c r="U19" i="18"/>
  <c r="V279" i="14" l="1"/>
  <c r="F279" i="14"/>
  <c r="N279" i="14"/>
  <c r="C270" i="14"/>
  <c r="K270" i="14"/>
  <c r="T270" i="14"/>
  <c r="U270" i="14"/>
  <c r="V270" i="14"/>
  <c r="W270" i="14"/>
  <c r="X270" i="14"/>
  <c r="Y270" i="14"/>
  <c r="Z270" i="14"/>
  <c r="O58" i="14"/>
  <c r="O295" i="14"/>
  <c r="O293" i="14"/>
  <c r="O290" i="14"/>
  <c r="O284" i="14"/>
  <c r="O279" i="14"/>
  <c r="O273" i="14"/>
  <c r="O267" i="14"/>
  <c r="O262" i="14"/>
  <c r="O256" i="14"/>
  <c r="O249" i="14"/>
  <c r="O244" i="14"/>
  <c r="O236" i="14"/>
  <c r="O230" i="14"/>
  <c r="O224" i="14"/>
  <c r="O217" i="14"/>
  <c r="O210" i="14"/>
  <c r="O207" i="14"/>
  <c r="O198" i="14"/>
  <c r="O194" i="14"/>
  <c r="O187" i="14"/>
  <c r="O183" i="14"/>
  <c r="S270" i="14" l="1"/>
  <c r="Z253" i="14"/>
  <c r="Y253" i="14"/>
  <c r="X253" i="14"/>
  <c r="W253" i="14"/>
  <c r="V253" i="14"/>
  <c r="U253" i="14"/>
  <c r="T253" i="14"/>
  <c r="K253" i="14"/>
  <c r="C253" i="14"/>
  <c r="Z214" i="14"/>
  <c r="Y214" i="14"/>
  <c r="X214" i="14"/>
  <c r="W214" i="14"/>
  <c r="V214" i="14"/>
  <c r="U214" i="14"/>
  <c r="T214" i="14"/>
  <c r="K214" i="14"/>
  <c r="C214" i="14"/>
  <c r="N72" i="14"/>
  <c r="V86" i="14"/>
  <c r="S86" i="14" s="1"/>
  <c r="V87" i="14"/>
  <c r="V88" i="14"/>
  <c r="C85" i="14"/>
  <c r="C86" i="14"/>
  <c r="C87" i="14"/>
  <c r="C88" i="14"/>
  <c r="C89" i="14"/>
  <c r="K85" i="14"/>
  <c r="K86" i="14"/>
  <c r="D124" i="11"/>
  <c r="S253" i="14" l="1"/>
  <c r="S214" i="14"/>
  <c r="C66" i="19"/>
  <c r="D108" i="11"/>
  <c r="G108" i="11" s="1"/>
  <c r="B66" i="19" s="1"/>
  <c r="F183" i="14"/>
  <c r="F182" i="14" s="1"/>
  <c r="D66" i="19" l="1"/>
  <c r="O26" i="18"/>
  <c r="I28" i="16"/>
  <c r="I29" i="16"/>
  <c r="I31" i="16"/>
  <c r="I32" i="16"/>
  <c r="C47" i="14"/>
  <c r="K47" i="14"/>
  <c r="T47" i="14"/>
  <c r="U47" i="14"/>
  <c r="V47" i="14"/>
  <c r="W47" i="14"/>
  <c r="X47" i="14"/>
  <c r="Y47" i="14"/>
  <c r="Z47" i="14"/>
  <c r="S47" i="14" l="1"/>
  <c r="N256" i="14"/>
  <c r="N255" i="14" s="1"/>
  <c r="N19" i="14"/>
  <c r="N337" i="14" s="1"/>
  <c r="Q343" i="14"/>
  <c r="P343" i="14"/>
  <c r="O343" i="14"/>
  <c r="L343" i="14"/>
  <c r="Q342" i="14"/>
  <c r="P342" i="14"/>
  <c r="O342" i="14"/>
  <c r="M342" i="14"/>
  <c r="L342" i="14"/>
  <c r="Q341" i="14"/>
  <c r="P341" i="14"/>
  <c r="O341" i="14"/>
  <c r="N341" i="14"/>
  <c r="L341" i="14"/>
  <c r="Q340" i="14"/>
  <c r="P340" i="14"/>
  <c r="O340" i="14"/>
  <c r="M340" i="14"/>
  <c r="L340" i="14"/>
  <c r="Q339" i="14"/>
  <c r="P339" i="14"/>
  <c r="O339" i="14"/>
  <c r="L339" i="14"/>
  <c r="Q338" i="14"/>
  <c r="P338" i="14"/>
  <c r="O338" i="14"/>
  <c r="L338" i="14"/>
  <c r="Q337" i="14"/>
  <c r="P337" i="14"/>
  <c r="O337" i="14"/>
  <c r="L337" i="14"/>
  <c r="K335" i="14"/>
  <c r="N334" i="14"/>
  <c r="Q333" i="14"/>
  <c r="P333" i="14"/>
  <c r="O333" i="14"/>
  <c r="M333" i="14"/>
  <c r="L333" i="14"/>
  <c r="K332" i="14"/>
  <c r="K331" i="14"/>
  <c r="K330" i="14"/>
  <c r="K329" i="14"/>
  <c r="K328" i="14"/>
  <c r="K327" i="14"/>
  <c r="N326" i="14"/>
  <c r="N325" i="14" s="1"/>
  <c r="M326" i="14"/>
  <c r="M325" i="14" s="1"/>
  <c r="Q325" i="14"/>
  <c r="P325" i="14"/>
  <c r="O325" i="14"/>
  <c r="L325" i="14"/>
  <c r="K324" i="14"/>
  <c r="N323" i="14"/>
  <c r="N322" i="14" s="1"/>
  <c r="Q322" i="14"/>
  <c r="P322" i="14"/>
  <c r="O322" i="14"/>
  <c r="M322" i="14"/>
  <c r="L322" i="14"/>
  <c r="K321" i="14"/>
  <c r="K320" i="14"/>
  <c r="K319" i="14"/>
  <c r="N318" i="14"/>
  <c r="Q317" i="14"/>
  <c r="P317" i="14"/>
  <c r="O317" i="14"/>
  <c r="M317" i="14"/>
  <c r="L317" i="14"/>
  <c r="Q315" i="14"/>
  <c r="P315" i="14"/>
  <c r="O315" i="14"/>
  <c r="N315" i="14"/>
  <c r="M315" i="14"/>
  <c r="L315" i="14"/>
  <c r="K314" i="14"/>
  <c r="N313" i="14"/>
  <c r="N312" i="14" s="1"/>
  <c r="Q312" i="14"/>
  <c r="P312" i="14"/>
  <c r="O312" i="14"/>
  <c r="M312" i="14"/>
  <c r="L312" i="14"/>
  <c r="Q310" i="14"/>
  <c r="P310" i="14"/>
  <c r="O310" i="14"/>
  <c r="N310" i="14"/>
  <c r="M310" i="14"/>
  <c r="L310" i="14"/>
  <c r="Q308" i="14"/>
  <c r="P308" i="14"/>
  <c r="O308" i="14"/>
  <c r="N308" i="14"/>
  <c r="M308" i="14"/>
  <c r="L308" i="14"/>
  <c r="K307" i="14"/>
  <c r="Q306" i="14"/>
  <c r="P306" i="14"/>
  <c r="O306" i="14"/>
  <c r="N306" i="14"/>
  <c r="M306" i="14"/>
  <c r="L306" i="14"/>
  <c r="Q304" i="14"/>
  <c r="P304" i="14"/>
  <c r="O304" i="14"/>
  <c r="N304" i="14"/>
  <c r="M304" i="14"/>
  <c r="L304" i="14"/>
  <c r="Q302" i="14"/>
  <c r="P302" i="14"/>
  <c r="O302" i="14"/>
  <c r="N302" i="14"/>
  <c r="M302" i="14"/>
  <c r="L302" i="14"/>
  <c r="Q300" i="14"/>
  <c r="P300" i="14"/>
  <c r="O300" i="14"/>
  <c r="N300" i="14"/>
  <c r="M300" i="14"/>
  <c r="L300" i="14"/>
  <c r="Q298" i="14"/>
  <c r="P298" i="14"/>
  <c r="O298" i="14"/>
  <c r="N298" i="14"/>
  <c r="M298" i="14"/>
  <c r="L298" i="14"/>
  <c r="K297" i="14"/>
  <c r="K296" i="14"/>
  <c r="N295" i="14"/>
  <c r="N294" i="14" s="1"/>
  <c r="Q294" i="14"/>
  <c r="P294" i="14"/>
  <c r="O294" i="14"/>
  <c r="M294" i="14"/>
  <c r="L294" i="14"/>
  <c r="Q292" i="14"/>
  <c r="P292" i="14"/>
  <c r="O292" i="14"/>
  <c r="N292" i="14"/>
  <c r="M292" i="14"/>
  <c r="L292" i="14"/>
  <c r="K291" i="14"/>
  <c r="N290" i="14"/>
  <c r="N289" i="14" s="1"/>
  <c r="Q289" i="14"/>
  <c r="P289" i="14"/>
  <c r="O289" i="14"/>
  <c r="M289" i="14"/>
  <c r="L289" i="14"/>
  <c r="K288" i="14"/>
  <c r="K287" i="14"/>
  <c r="K286" i="14"/>
  <c r="K285" i="14"/>
  <c r="N284" i="14"/>
  <c r="N283" i="14" s="1"/>
  <c r="Q283" i="14"/>
  <c r="P283" i="14"/>
  <c r="O283" i="14"/>
  <c r="M283" i="14"/>
  <c r="L283" i="14"/>
  <c r="K282" i="14"/>
  <c r="K281" i="14"/>
  <c r="K280" i="14"/>
  <c r="Q278" i="14"/>
  <c r="P278" i="14"/>
  <c r="O278" i="14"/>
  <c r="M278" i="14"/>
  <c r="L278" i="14"/>
  <c r="K277" i="14"/>
  <c r="K276" i="14"/>
  <c r="K275" i="14"/>
  <c r="K274" i="14"/>
  <c r="N273" i="14"/>
  <c r="N272" i="14" s="1"/>
  <c r="Q272" i="14"/>
  <c r="P272" i="14"/>
  <c r="O272" i="14"/>
  <c r="M272" i="14"/>
  <c r="L272" i="14"/>
  <c r="K271" i="14"/>
  <c r="K269" i="14"/>
  <c r="K268" i="14"/>
  <c r="N267" i="14"/>
  <c r="N266" i="14" s="1"/>
  <c r="Q266" i="14"/>
  <c r="P266" i="14"/>
  <c r="O266" i="14"/>
  <c r="M266" i="14"/>
  <c r="L266" i="14"/>
  <c r="K265" i="14"/>
  <c r="K264" i="14"/>
  <c r="K263" i="14"/>
  <c r="N262" i="14"/>
  <c r="N261" i="14" s="1"/>
  <c r="Q261" i="14"/>
  <c r="P261" i="14"/>
  <c r="O261" i="14"/>
  <c r="M261" i="14"/>
  <c r="L261" i="14"/>
  <c r="K260" i="14"/>
  <c r="K259" i="14"/>
  <c r="K258" i="14"/>
  <c r="K257" i="14"/>
  <c r="Q255" i="14"/>
  <c r="P255" i="14"/>
  <c r="O255" i="14"/>
  <c r="M255" i="14"/>
  <c r="L255" i="14"/>
  <c r="K254" i="14"/>
  <c r="K252" i="14"/>
  <c r="K251" i="14"/>
  <c r="K250" i="14"/>
  <c r="N249" i="14"/>
  <c r="Q248" i="14"/>
  <c r="P248" i="14"/>
  <c r="O248" i="14"/>
  <c r="M248" i="14"/>
  <c r="L248" i="14"/>
  <c r="K247" i="14"/>
  <c r="K246" i="14"/>
  <c r="K245" i="14"/>
  <c r="N244" i="14"/>
  <c r="N243" i="14" s="1"/>
  <c r="Q243" i="14"/>
  <c r="P243" i="14"/>
  <c r="O243" i="14"/>
  <c r="M243" i="14"/>
  <c r="L243" i="14"/>
  <c r="K242" i="14"/>
  <c r="K241" i="14"/>
  <c r="K240" i="14"/>
  <c r="K239" i="14"/>
  <c r="K238" i="14"/>
  <c r="K237" i="14"/>
  <c r="N236" i="14"/>
  <c r="N235" i="14" s="1"/>
  <c r="Q235" i="14"/>
  <c r="P235" i="14"/>
  <c r="O235" i="14"/>
  <c r="M235" i="14"/>
  <c r="L235" i="14"/>
  <c r="K234" i="14"/>
  <c r="K233" i="14"/>
  <c r="K232" i="14"/>
  <c r="K231" i="14"/>
  <c r="N230" i="14"/>
  <c r="Q229" i="14"/>
  <c r="P229" i="14"/>
  <c r="O229" i="14"/>
  <c r="M229" i="14"/>
  <c r="L229" i="14"/>
  <c r="K228" i="14"/>
  <c r="K227" i="14"/>
  <c r="K226" i="14"/>
  <c r="K225" i="14"/>
  <c r="N224" i="14"/>
  <c r="N223" i="14" s="1"/>
  <c r="Q223" i="14"/>
  <c r="P223" i="14"/>
  <c r="O223" i="14"/>
  <c r="M223" i="14"/>
  <c r="L223" i="14"/>
  <c r="K222" i="14"/>
  <c r="K221" i="14"/>
  <c r="K220" i="14"/>
  <c r="K219" i="14"/>
  <c r="K218" i="14"/>
  <c r="N217" i="14"/>
  <c r="N216" i="14" s="1"/>
  <c r="Q216" i="14"/>
  <c r="P216" i="14"/>
  <c r="O216" i="14"/>
  <c r="M216" i="14"/>
  <c r="L216" i="14"/>
  <c r="K215" i="14"/>
  <c r="K213" i="14"/>
  <c r="K212" i="14"/>
  <c r="K211" i="14"/>
  <c r="N210" i="14"/>
  <c r="Q209" i="14"/>
  <c r="P209" i="14"/>
  <c r="O209" i="14"/>
  <c r="M209" i="14"/>
  <c r="L209" i="14"/>
  <c r="K208" i="14"/>
  <c r="N207" i="14"/>
  <c r="N206" i="14" s="1"/>
  <c r="Q206" i="14"/>
  <c r="P206" i="14"/>
  <c r="O206" i="14"/>
  <c r="M206" i="14"/>
  <c r="L206" i="14"/>
  <c r="K205" i="14"/>
  <c r="K204" i="14"/>
  <c r="K203" i="14"/>
  <c r="K202" i="14"/>
  <c r="K201" i="14"/>
  <c r="K200" i="14"/>
  <c r="K199" i="14"/>
  <c r="N198" i="14"/>
  <c r="N197" i="14" s="1"/>
  <c r="Q197" i="14"/>
  <c r="P197" i="14"/>
  <c r="O197" i="14"/>
  <c r="M197" i="14"/>
  <c r="L197" i="14"/>
  <c r="K196" i="14"/>
  <c r="K195" i="14"/>
  <c r="N194" i="14"/>
  <c r="N193" i="14" s="1"/>
  <c r="Q193" i="14"/>
  <c r="P193" i="14"/>
  <c r="O193" i="14"/>
  <c r="M193" i="14"/>
  <c r="L193" i="14"/>
  <c r="K192" i="14"/>
  <c r="K191" i="14"/>
  <c r="K190" i="14"/>
  <c r="K189" i="14"/>
  <c r="K188" i="14"/>
  <c r="N187" i="14"/>
  <c r="Q186" i="14"/>
  <c r="P186" i="14"/>
  <c r="O186" i="14"/>
  <c r="M186" i="14"/>
  <c r="L186" i="14"/>
  <c r="K185" i="14"/>
  <c r="K184" i="14"/>
  <c r="N183" i="14"/>
  <c r="N182" i="14" s="1"/>
  <c r="Q182" i="14"/>
  <c r="P182" i="14"/>
  <c r="O182" i="14"/>
  <c r="M182" i="14"/>
  <c r="L182" i="14"/>
  <c r="K181" i="14"/>
  <c r="K180" i="14"/>
  <c r="K179" i="14"/>
  <c r="N178" i="14"/>
  <c r="N339" i="14" s="1"/>
  <c r="M178" i="14"/>
  <c r="M339" i="14" s="1"/>
  <c r="Q177" i="14"/>
  <c r="P177" i="14"/>
  <c r="O177" i="14"/>
  <c r="L177" i="14"/>
  <c r="K176" i="14"/>
  <c r="M175" i="14"/>
  <c r="M174" i="14" s="1"/>
  <c r="Q174" i="14"/>
  <c r="P174" i="14"/>
  <c r="O174" i="14"/>
  <c r="N174" i="14"/>
  <c r="L174" i="14"/>
  <c r="K173" i="14"/>
  <c r="Q172" i="14"/>
  <c r="P172" i="14"/>
  <c r="O172" i="14"/>
  <c r="N172" i="14"/>
  <c r="M172" i="14"/>
  <c r="L172" i="14"/>
  <c r="K171" i="14"/>
  <c r="M170" i="14"/>
  <c r="K170" i="14" s="1"/>
  <c r="K168" i="14"/>
  <c r="K167" i="14"/>
  <c r="M166" i="14"/>
  <c r="M165" i="14" s="1"/>
  <c r="Q165" i="14"/>
  <c r="P165" i="14"/>
  <c r="O165" i="14"/>
  <c r="N165" i="14"/>
  <c r="L165" i="14"/>
  <c r="K164" i="14"/>
  <c r="M163" i="14"/>
  <c r="K163" i="14" s="1"/>
  <c r="K161" i="14"/>
  <c r="K160" i="14"/>
  <c r="M159" i="14"/>
  <c r="Q158" i="14"/>
  <c r="P158" i="14"/>
  <c r="O158" i="14"/>
  <c r="N158" i="14"/>
  <c r="L158" i="14"/>
  <c r="K157" i="14"/>
  <c r="M156" i="14"/>
  <c r="K156" i="14" s="1"/>
  <c r="K154" i="14"/>
  <c r="K153" i="14"/>
  <c r="M152" i="14"/>
  <c r="Q151" i="14"/>
  <c r="P151" i="14"/>
  <c r="O151" i="14"/>
  <c r="N151" i="14"/>
  <c r="L151" i="14"/>
  <c r="K150" i="14"/>
  <c r="M149" i="14"/>
  <c r="K149" i="14" s="1"/>
  <c r="K147" i="14"/>
  <c r="K146" i="14"/>
  <c r="M145" i="14"/>
  <c r="Q144" i="14"/>
  <c r="P144" i="14"/>
  <c r="O144" i="14"/>
  <c r="N144" i="14"/>
  <c r="L144" i="14"/>
  <c r="K143" i="14"/>
  <c r="M142" i="14"/>
  <c r="K142" i="14" s="1"/>
  <c r="K140" i="14"/>
  <c r="K139" i="14"/>
  <c r="M138" i="14"/>
  <c r="Q137" i="14"/>
  <c r="P137" i="14"/>
  <c r="O137" i="14"/>
  <c r="N137" i="14"/>
  <c r="L137" i="14"/>
  <c r="K136" i="14"/>
  <c r="M135" i="14"/>
  <c r="K135" i="14" s="1"/>
  <c r="K133" i="14"/>
  <c r="K132" i="14"/>
  <c r="M131" i="14"/>
  <c r="Q130" i="14"/>
  <c r="P130" i="14"/>
  <c r="O130" i="14"/>
  <c r="N130" i="14"/>
  <c r="L130" i="14"/>
  <c r="K129" i="14"/>
  <c r="M128" i="14"/>
  <c r="K128" i="14" s="1"/>
  <c r="K126" i="14"/>
  <c r="K125" i="14"/>
  <c r="M124" i="14"/>
  <c r="Q123" i="14"/>
  <c r="P123" i="14"/>
  <c r="O123" i="14"/>
  <c r="N123" i="14"/>
  <c r="L123" i="14"/>
  <c r="K122" i="14"/>
  <c r="M121" i="14"/>
  <c r="K121" i="14" s="1"/>
  <c r="K119" i="14"/>
  <c r="K118" i="14"/>
  <c r="M117" i="14"/>
  <c r="Q116" i="14"/>
  <c r="P116" i="14"/>
  <c r="O116" i="14"/>
  <c r="N116" i="14"/>
  <c r="L116" i="14"/>
  <c r="K115" i="14"/>
  <c r="M114" i="14"/>
  <c r="K114" i="14" s="1"/>
  <c r="K112" i="14"/>
  <c r="K111" i="14"/>
  <c r="M110" i="14"/>
  <c r="Q109" i="14"/>
  <c r="P109" i="14"/>
  <c r="O109" i="14"/>
  <c r="N109" i="14"/>
  <c r="L109" i="14"/>
  <c r="K108" i="14"/>
  <c r="M107" i="14"/>
  <c r="K107" i="14" s="1"/>
  <c r="K105" i="14"/>
  <c r="K104" i="14"/>
  <c r="M103" i="14"/>
  <c r="Q102" i="14"/>
  <c r="P102" i="14"/>
  <c r="O102" i="14"/>
  <c r="N102" i="14"/>
  <c r="L102" i="14"/>
  <c r="K100" i="14"/>
  <c r="K99" i="14"/>
  <c r="M98" i="14"/>
  <c r="Q97" i="14"/>
  <c r="P97" i="14"/>
  <c r="O97" i="14"/>
  <c r="N97" i="14"/>
  <c r="L97" i="14"/>
  <c r="K96" i="14"/>
  <c r="K95" i="14"/>
  <c r="K94" i="14"/>
  <c r="K93" i="14"/>
  <c r="K92" i="14"/>
  <c r="K91" i="14"/>
  <c r="K90" i="14"/>
  <c r="K89" i="14"/>
  <c r="K88" i="14"/>
  <c r="K87" i="14"/>
  <c r="K84" i="14"/>
  <c r="K83" i="14"/>
  <c r="K82" i="14"/>
  <c r="K81" i="14"/>
  <c r="K80" i="14"/>
  <c r="K79" i="14"/>
  <c r="K78" i="14"/>
  <c r="K77" i="14"/>
  <c r="K76" i="14"/>
  <c r="K75" i="14"/>
  <c r="K74" i="14"/>
  <c r="K73" i="14"/>
  <c r="M72" i="14"/>
  <c r="K71" i="14"/>
  <c r="K70" i="14"/>
  <c r="N69" i="14"/>
  <c r="K68" i="14"/>
  <c r="K67" i="14"/>
  <c r="M66" i="14"/>
  <c r="K65" i="14"/>
  <c r="K64" i="14"/>
  <c r="K63" i="14"/>
  <c r="K62" i="14"/>
  <c r="K61" i="14"/>
  <c r="K60" i="14"/>
  <c r="K59" i="14"/>
  <c r="N58" i="14"/>
  <c r="K56" i="14"/>
  <c r="K55" i="14"/>
  <c r="K54" i="14"/>
  <c r="K53" i="14"/>
  <c r="K52" i="14"/>
  <c r="K51" i="14"/>
  <c r="K50" i="14"/>
  <c r="K49" i="14"/>
  <c r="N48" i="14"/>
  <c r="N338" i="14" s="1"/>
  <c r="K46" i="14"/>
  <c r="K45" i="14"/>
  <c r="K44" i="14"/>
  <c r="K43" i="14"/>
  <c r="K42" i="14"/>
  <c r="K41" i="14"/>
  <c r="K40" i="14"/>
  <c r="K39" i="14"/>
  <c r="K38" i="14"/>
  <c r="K37" i="14"/>
  <c r="K36" i="14"/>
  <c r="K35" i="14"/>
  <c r="K34" i="14"/>
  <c r="K33" i="14"/>
  <c r="K32" i="14"/>
  <c r="K31" i="14"/>
  <c r="K30" i="14"/>
  <c r="K29" i="14"/>
  <c r="K28" i="14"/>
  <c r="K27" i="14"/>
  <c r="K26" i="14"/>
  <c r="K25" i="14"/>
  <c r="K24" i="14"/>
  <c r="K23" i="14"/>
  <c r="K22" i="14"/>
  <c r="K21" i="14"/>
  <c r="K20" i="14"/>
  <c r="M19" i="14"/>
  <c r="Q18" i="14"/>
  <c r="P18" i="14"/>
  <c r="O18" i="14"/>
  <c r="L18" i="14"/>
  <c r="K17" i="14"/>
  <c r="Q16" i="14"/>
  <c r="P16" i="14"/>
  <c r="O16" i="14"/>
  <c r="N16" i="14"/>
  <c r="M16" i="14"/>
  <c r="L16" i="14"/>
  <c r="R16" i="14"/>
  <c r="R172" i="14"/>
  <c r="R174" i="14"/>
  <c r="R177" i="14"/>
  <c r="R182" i="14"/>
  <c r="R306" i="14"/>
  <c r="I115" i="18"/>
  <c r="J115" i="18"/>
  <c r="K115" i="18"/>
  <c r="Q122" i="18"/>
  <c r="P122" i="18"/>
  <c r="O122" i="18"/>
  <c r="N122" i="18"/>
  <c r="Q120" i="18"/>
  <c r="P120" i="18"/>
  <c r="O120" i="18"/>
  <c r="N120" i="18"/>
  <c r="M120" i="18" s="1"/>
  <c r="Q118" i="18"/>
  <c r="P118" i="18"/>
  <c r="O118" i="18"/>
  <c r="N118" i="18"/>
  <c r="Q116" i="18"/>
  <c r="P116" i="18"/>
  <c r="O116" i="18"/>
  <c r="N116" i="18"/>
  <c r="Q114" i="18"/>
  <c r="P114" i="18"/>
  <c r="O114" i="18"/>
  <c r="N114" i="18"/>
  <c r="Q112" i="18"/>
  <c r="P112" i="18"/>
  <c r="O112" i="18"/>
  <c r="N112" i="18"/>
  <c r="Q110" i="18"/>
  <c r="P110" i="18"/>
  <c r="O110" i="18"/>
  <c r="N110" i="18"/>
  <c r="Q108" i="18"/>
  <c r="P108" i="18"/>
  <c r="O108" i="18"/>
  <c r="N108" i="18"/>
  <c r="Q106" i="18"/>
  <c r="P106" i="18"/>
  <c r="O106" i="18"/>
  <c r="N106" i="18"/>
  <c r="Q104" i="18"/>
  <c r="P104" i="18"/>
  <c r="O104" i="18"/>
  <c r="N104" i="18"/>
  <c r="Q102" i="18"/>
  <c r="P102" i="18"/>
  <c r="O102" i="18"/>
  <c r="N102" i="18"/>
  <c r="Q100" i="18"/>
  <c r="P100" i="18"/>
  <c r="O100" i="18"/>
  <c r="N100" i="18"/>
  <c r="Q98" i="18"/>
  <c r="P98" i="18"/>
  <c r="O98" i="18"/>
  <c r="N98" i="18"/>
  <c r="Q96" i="18"/>
  <c r="P96" i="18"/>
  <c r="O96" i="18"/>
  <c r="N96" i="18"/>
  <c r="Q94" i="18"/>
  <c r="P94" i="18"/>
  <c r="O94" i="18"/>
  <c r="N94" i="18"/>
  <c r="Q92" i="18"/>
  <c r="P92" i="18"/>
  <c r="O92" i="18"/>
  <c r="N92" i="18"/>
  <c r="Q90" i="18"/>
  <c r="P90" i="18"/>
  <c r="O90" i="18"/>
  <c r="N90" i="18"/>
  <c r="M90" i="18" s="1"/>
  <c r="Q88" i="18"/>
  <c r="P88" i="18"/>
  <c r="O88" i="18"/>
  <c r="N88" i="18"/>
  <c r="Q86" i="18"/>
  <c r="P86" i="18"/>
  <c r="O86" i="18"/>
  <c r="N86" i="18"/>
  <c r="Q84" i="18"/>
  <c r="P84" i="18"/>
  <c r="O84" i="18"/>
  <c r="N84" i="18"/>
  <c r="Q82" i="18"/>
  <c r="P82" i="18"/>
  <c r="O82" i="18"/>
  <c r="N82" i="18"/>
  <c r="Q80" i="18"/>
  <c r="P80" i="18"/>
  <c r="O80" i="18"/>
  <c r="N80" i="18"/>
  <c r="Q78" i="18"/>
  <c r="P78" i="18"/>
  <c r="O78" i="18"/>
  <c r="N78" i="18"/>
  <c r="Q76" i="18"/>
  <c r="P76" i="18"/>
  <c r="O76" i="18"/>
  <c r="N76" i="18"/>
  <c r="Q74" i="18"/>
  <c r="P74" i="18"/>
  <c r="O74" i="18"/>
  <c r="N74" i="18"/>
  <c r="Q72" i="18"/>
  <c r="P72" i="18"/>
  <c r="O72" i="18"/>
  <c r="N72" i="18"/>
  <c r="Q70" i="18"/>
  <c r="P70" i="18"/>
  <c r="O70" i="18"/>
  <c r="N70" i="18"/>
  <c r="Q68" i="18"/>
  <c r="P68" i="18"/>
  <c r="O68" i="18"/>
  <c r="N68" i="18"/>
  <c r="Q66" i="18"/>
  <c r="P66" i="18"/>
  <c r="O66" i="18"/>
  <c r="N66" i="18"/>
  <c r="Q64" i="18"/>
  <c r="P64" i="18"/>
  <c r="O64" i="18"/>
  <c r="N64" i="18"/>
  <c r="Q62" i="18"/>
  <c r="P62" i="18"/>
  <c r="O62" i="18"/>
  <c r="N62" i="18"/>
  <c r="Q60" i="18"/>
  <c r="P60" i="18"/>
  <c r="O60" i="18"/>
  <c r="N60" i="18"/>
  <c r="Q58" i="18"/>
  <c r="P58" i="18"/>
  <c r="O58" i="18"/>
  <c r="N58" i="18"/>
  <c r="Q56" i="18"/>
  <c r="P56" i="18"/>
  <c r="O56" i="18"/>
  <c r="N56" i="18"/>
  <c r="Q54" i="18"/>
  <c r="P54" i="18"/>
  <c r="O54" i="18"/>
  <c r="N54" i="18"/>
  <c r="Q52" i="18"/>
  <c r="P52" i="18"/>
  <c r="O52" i="18"/>
  <c r="N52" i="18"/>
  <c r="Q50" i="18"/>
  <c r="P50" i="18"/>
  <c r="O50" i="18"/>
  <c r="N50" i="18"/>
  <c r="M50" i="18" s="1"/>
  <c r="Q48" i="18"/>
  <c r="P48" i="18"/>
  <c r="O48" i="18"/>
  <c r="N48" i="18"/>
  <c r="Q47" i="18"/>
  <c r="P47" i="18"/>
  <c r="O47" i="18"/>
  <c r="N47" i="18"/>
  <c r="Q45" i="18"/>
  <c r="P45" i="18"/>
  <c r="O45" i="18"/>
  <c r="N45" i="18"/>
  <c r="Q44" i="18"/>
  <c r="P44" i="18"/>
  <c r="O44" i="18"/>
  <c r="N44" i="18"/>
  <c r="Q42" i="18"/>
  <c r="P42" i="18"/>
  <c r="O42" i="18"/>
  <c r="N42" i="18"/>
  <c r="Q41" i="18"/>
  <c r="P41" i="18"/>
  <c r="O41" i="18"/>
  <c r="N41" i="18"/>
  <c r="Q39" i="18"/>
  <c r="P39" i="18"/>
  <c r="O39" i="18"/>
  <c r="N39" i="18"/>
  <c r="Q37" i="18"/>
  <c r="P37" i="18"/>
  <c r="O37" i="18"/>
  <c r="N37" i="18"/>
  <c r="Q36" i="18"/>
  <c r="P36" i="18"/>
  <c r="O36" i="18"/>
  <c r="N36" i="18"/>
  <c r="Q34" i="18"/>
  <c r="P34" i="18"/>
  <c r="O34" i="18"/>
  <c r="N34" i="18"/>
  <c r="Q32" i="18"/>
  <c r="P32" i="18"/>
  <c r="O32" i="18"/>
  <c r="N32" i="18"/>
  <c r="Q31" i="18"/>
  <c r="P31" i="18"/>
  <c r="O31" i="18"/>
  <c r="N31" i="18"/>
  <c r="M31" i="18" s="1"/>
  <c r="Q29" i="18"/>
  <c r="P29" i="18"/>
  <c r="O29" i="18"/>
  <c r="N29" i="18"/>
  <c r="Q28" i="18"/>
  <c r="P28" i="18"/>
  <c r="O28" i="18"/>
  <c r="N28" i="18"/>
  <c r="Q26" i="18"/>
  <c r="P26" i="18"/>
  <c r="N26" i="18"/>
  <c r="Q25" i="18"/>
  <c r="P25" i="18"/>
  <c r="O25" i="18"/>
  <c r="N25" i="18"/>
  <c r="Q23" i="18"/>
  <c r="P23" i="18"/>
  <c r="O23" i="18"/>
  <c r="N23" i="18"/>
  <c r="Q22" i="18"/>
  <c r="P22" i="18"/>
  <c r="O22" i="18"/>
  <c r="N22" i="18"/>
  <c r="Q20" i="18"/>
  <c r="P20" i="18"/>
  <c r="O20" i="18"/>
  <c r="N20" i="18"/>
  <c r="Q19" i="18"/>
  <c r="P19" i="18"/>
  <c r="O19" i="18"/>
  <c r="N19" i="18"/>
  <c r="O18" i="18"/>
  <c r="P18" i="18"/>
  <c r="Q18" i="18"/>
  <c r="N18" i="18"/>
  <c r="H122" i="18"/>
  <c r="L121" i="18"/>
  <c r="K121" i="18"/>
  <c r="J121" i="18"/>
  <c r="I121" i="18"/>
  <c r="H120" i="18"/>
  <c r="L119" i="18"/>
  <c r="K119" i="18"/>
  <c r="J119" i="18"/>
  <c r="I119" i="18"/>
  <c r="H118" i="18"/>
  <c r="L117" i="18"/>
  <c r="K117" i="18"/>
  <c r="J117" i="18"/>
  <c r="I117" i="18"/>
  <c r="H116" i="18"/>
  <c r="L115" i="18"/>
  <c r="H114" i="18"/>
  <c r="L113" i="18"/>
  <c r="K113" i="18"/>
  <c r="J113" i="18"/>
  <c r="I113" i="18"/>
  <c r="H112" i="18"/>
  <c r="L111" i="18"/>
  <c r="K111" i="18"/>
  <c r="J111" i="18"/>
  <c r="I111" i="18"/>
  <c r="H110" i="18"/>
  <c r="L109" i="18"/>
  <c r="K109" i="18"/>
  <c r="J109" i="18"/>
  <c r="I109" i="18"/>
  <c r="H108" i="18"/>
  <c r="L107" i="18"/>
  <c r="K107" i="18"/>
  <c r="J107" i="18"/>
  <c r="I107" i="18"/>
  <c r="H106" i="18"/>
  <c r="L105" i="18"/>
  <c r="K105" i="18"/>
  <c r="J105" i="18"/>
  <c r="I105" i="18"/>
  <c r="H104" i="18"/>
  <c r="L103" i="18"/>
  <c r="K103" i="18"/>
  <c r="J103" i="18"/>
  <c r="I103" i="18"/>
  <c r="H102" i="18"/>
  <c r="L101" i="18"/>
  <c r="K101" i="18"/>
  <c r="J101" i="18"/>
  <c r="I101" i="18"/>
  <c r="H100" i="18"/>
  <c r="L99" i="18"/>
  <c r="K99" i="18"/>
  <c r="J99" i="18"/>
  <c r="I99" i="18"/>
  <c r="H98" i="18"/>
  <c r="L97" i="18"/>
  <c r="K97" i="18"/>
  <c r="J97" i="18"/>
  <c r="I97" i="18"/>
  <c r="H96" i="18"/>
  <c r="L95" i="18"/>
  <c r="K95" i="18"/>
  <c r="J95" i="18"/>
  <c r="I95" i="18"/>
  <c r="H94" i="18"/>
  <c r="L93" i="18"/>
  <c r="K93" i="18"/>
  <c r="J93" i="18"/>
  <c r="I93" i="18"/>
  <c r="H92" i="18"/>
  <c r="L91" i="18"/>
  <c r="K91" i="18"/>
  <c r="J91" i="18"/>
  <c r="I91" i="18"/>
  <c r="H90" i="18"/>
  <c r="L89" i="18"/>
  <c r="K89" i="18"/>
  <c r="J89" i="18"/>
  <c r="I89" i="18"/>
  <c r="H88" i="18"/>
  <c r="L87" i="18"/>
  <c r="K87" i="18"/>
  <c r="J87" i="18"/>
  <c r="I87" i="18"/>
  <c r="H86" i="18"/>
  <c r="L85" i="18"/>
  <c r="K85" i="18"/>
  <c r="J85" i="18"/>
  <c r="I85" i="18"/>
  <c r="H84" i="18"/>
  <c r="L83" i="18"/>
  <c r="K83" i="18"/>
  <c r="J83" i="18"/>
  <c r="I83" i="18"/>
  <c r="H82" i="18"/>
  <c r="L81" i="18"/>
  <c r="K81" i="18"/>
  <c r="J81" i="18"/>
  <c r="I81" i="18"/>
  <c r="H80" i="18"/>
  <c r="L79" i="18"/>
  <c r="K79" i="18"/>
  <c r="J79" i="18"/>
  <c r="I79" i="18"/>
  <c r="H78" i="18"/>
  <c r="L77" i="18"/>
  <c r="K77" i="18"/>
  <c r="J77" i="18"/>
  <c r="I77" i="18"/>
  <c r="H76" i="18"/>
  <c r="L75" i="18"/>
  <c r="K75" i="18"/>
  <c r="J75" i="18"/>
  <c r="I75" i="18"/>
  <c r="H74" i="18"/>
  <c r="L73" i="18"/>
  <c r="K73" i="18"/>
  <c r="J73" i="18"/>
  <c r="I73" i="18"/>
  <c r="H72" i="18"/>
  <c r="L71" i="18"/>
  <c r="K71" i="18"/>
  <c r="J71" i="18"/>
  <c r="I71" i="18"/>
  <c r="H70" i="18"/>
  <c r="L69" i="18"/>
  <c r="K69" i="18"/>
  <c r="J69" i="18"/>
  <c r="I69" i="18"/>
  <c r="H68" i="18"/>
  <c r="L67" i="18"/>
  <c r="K67" i="18"/>
  <c r="J67" i="18"/>
  <c r="I67" i="18"/>
  <c r="H66" i="18"/>
  <c r="L65" i="18"/>
  <c r="K65" i="18"/>
  <c r="J65" i="18"/>
  <c r="I65" i="18"/>
  <c r="H64" i="18"/>
  <c r="L63" i="18"/>
  <c r="K63" i="18"/>
  <c r="J63" i="18"/>
  <c r="I63" i="18"/>
  <c r="H62" i="18"/>
  <c r="L61" i="18"/>
  <c r="K61" i="18"/>
  <c r="J61" i="18"/>
  <c r="I61" i="18"/>
  <c r="H60" i="18"/>
  <c r="L59" i="18"/>
  <c r="K59" i="18"/>
  <c r="J59" i="18"/>
  <c r="I59" i="18"/>
  <c r="H58" i="18"/>
  <c r="L57" i="18"/>
  <c r="K57" i="18"/>
  <c r="J57" i="18"/>
  <c r="I57" i="18"/>
  <c r="H56" i="18"/>
  <c r="L55" i="18"/>
  <c r="K55" i="18"/>
  <c r="J55" i="18"/>
  <c r="I55" i="18"/>
  <c r="H54" i="18"/>
  <c r="L53" i="18"/>
  <c r="K53" i="18"/>
  <c r="J53" i="18"/>
  <c r="I53" i="18"/>
  <c r="H52" i="18"/>
  <c r="L51" i="18"/>
  <c r="K51" i="18"/>
  <c r="J51" i="18"/>
  <c r="I51" i="18"/>
  <c r="H50" i="18"/>
  <c r="L49" i="18"/>
  <c r="K49" i="18"/>
  <c r="J49" i="18"/>
  <c r="I49" i="18"/>
  <c r="H48" i="18"/>
  <c r="H47" i="18"/>
  <c r="L46" i="18"/>
  <c r="K46" i="18"/>
  <c r="J46" i="18"/>
  <c r="I46" i="18"/>
  <c r="H45" i="18"/>
  <c r="H44" i="18"/>
  <c r="L43" i="18"/>
  <c r="K43" i="18"/>
  <c r="J43" i="18"/>
  <c r="I43" i="18"/>
  <c r="H42" i="18"/>
  <c r="H41" i="18"/>
  <c r="L40" i="18"/>
  <c r="K40" i="18"/>
  <c r="J40" i="18"/>
  <c r="I40" i="18"/>
  <c r="H39" i="18"/>
  <c r="L38" i="18"/>
  <c r="K38" i="18"/>
  <c r="J38" i="18"/>
  <c r="I38" i="18"/>
  <c r="H37" i="18"/>
  <c r="H36" i="18"/>
  <c r="L35" i="18"/>
  <c r="K35" i="18"/>
  <c r="J35" i="18"/>
  <c r="I35" i="18"/>
  <c r="H34" i="18"/>
  <c r="L33" i="18"/>
  <c r="K33" i="18"/>
  <c r="J33" i="18"/>
  <c r="I33" i="18"/>
  <c r="H32" i="18"/>
  <c r="H31" i="18"/>
  <c r="L30" i="18"/>
  <c r="K30" i="18"/>
  <c r="J30" i="18"/>
  <c r="I30" i="18"/>
  <c r="H29" i="18"/>
  <c r="H28" i="18"/>
  <c r="L27" i="18"/>
  <c r="J27" i="18"/>
  <c r="I27" i="18"/>
  <c r="H26" i="18"/>
  <c r="H25" i="18"/>
  <c r="L24" i="18"/>
  <c r="J24" i="18"/>
  <c r="I24" i="18"/>
  <c r="H23" i="18"/>
  <c r="H22" i="18"/>
  <c r="L21" i="18"/>
  <c r="J21" i="18"/>
  <c r="I21" i="18"/>
  <c r="H21" i="18" s="1"/>
  <c r="H20" i="18"/>
  <c r="H19" i="18"/>
  <c r="H18" i="18"/>
  <c r="L17" i="18"/>
  <c r="J17" i="18"/>
  <c r="I17" i="18"/>
  <c r="M96" i="18" l="1"/>
  <c r="H51" i="18"/>
  <c r="M130" i="14"/>
  <c r="M109" i="14"/>
  <c r="M54" i="18"/>
  <c r="M76" i="18"/>
  <c r="M92" i="18"/>
  <c r="M122" i="18"/>
  <c r="H67" i="18"/>
  <c r="M104" i="18"/>
  <c r="M112" i="18"/>
  <c r="M116" i="18"/>
  <c r="M74" i="18"/>
  <c r="M86" i="18"/>
  <c r="H79" i="18"/>
  <c r="H95" i="18"/>
  <c r="M116" i="14"/>
  <c r="K16" i="14"/>
  <c r="K172" i="14"/>
  <c r="N177" i="14"/>
  <c r="M123" i="14"/>
  <c r="M338" i="14"/>
  <c r="K175" i="14"/>
  <c r="K178" i="14"/>
  <c r="M68" i="18"/>
  <c r="H75" i="18"/>
  <c r="M52" i="18"/>
  <c r="M28" i="18"/>
  <c r="M29" i="18"/>
  <c r="H35" i="18"/>
  <c r="M19" i="18"/>
  <c r="H30" i="18"/>
  <c r="H65" i="18"/>
  <c r="H71" i="18"/>
  <c r="H87" i="18"/>
  <c r="H117" i="18"/>
  <c r="H59" i="18"/>
  <c r="M18" i="18"/>
  <c r="M20" i="18"/>
  <c r="M23" i="18"/>
  <c r="M26" i="18"/>
  <c r="M32" i="18"/>
  <c r="M39" i="18"/>
  <c r="M48" i="18"/>
  <c r="M66" i="18"/>
  <c r="M102" i="18"/>
  <c r="M106" i="18"/>
  <c r="M80" i="18"/>
  <c r="M100" i="18"/>
  <c r="H40" i="18"/>
  <c r="M70" i="18"/>
  <c r="M108" i="18"/>
  <c r="H27" i="18"/>
  <c r="H46" i="18"/>
  <c r="H109" i="18"/>
  <c r="M64" i="18"/>
  <c r="M110" i="18"/>
  <c r="H53" i="18"/>
  <c r="M84" i="18"/>
  <c r="M41" i="18"/>
  <c r="M58" i="18"/>
  <c r="M82" i="18"/>
  <c r="H101" i="18"/>
  <c r="H107" i="18"/>
  <c r="M22" i="18"/>
  <c r="M25" i="18"/>
  <c r="M34" i="18"/>
  <c r="M60" i="18"/>
  <c r="H49" i="18"/>
  <c r="H61" i="18"/>
  <c r="H89" i="18"/>
  <c r="H121" i="18"/>
  <c r="M42" i="18"/>
  <c r="M45" i="18"/>
  <c r="M78" i="18"/>
  <c r="H17" i="18"/>
  <c r="H38" i="18"/>
  <c r="H55" i="18"/>
  <c r="H83" i="18"/>
  <c r="H99" i="18"/>
  <c r="H105" i="18"/>
  <c r="H111" i="18"/>
  <c r="M37" i="18"/>
  <c r="M72" i="18"/>
  <c r="H43" i="18"/>
  <c r="H97" i="18"/>
  <c r="M44" i="18"/>
  <c r="M98" i="18"/>
  <c r="H24" i="18"/>
  <c r="H33" i="18"/>
  <c r="H63" i="18"/>
  <c r="H69" i="18"/>
  <c r="H91" i="18"/>
  <c r="M36" i="18"/>
  <c r="M47" i="18"/>
  <c r="M94" i="18"/>
  <c r="M118" i="18"/>
  <c r="H77" i="18"/>
  <c r="M62" i="18"/>
  <c r="H93" i="18"/>
  <c r="H103" i="18"/>
  <c r="M56" i="18"/>
  <c r="H57" i="18"/>
  <c r="H85" i="18"/>
  <c r="H113" i="18"/>
  <c r="K183" i="14"/>
  <c r="N186" i="14"/>
  <c r="N333" i="14"/>
  <c r="N343" i="14"/>
  <c r="N342" i="14"/>
  <c r="K306" i="14"/>
  <c r="N340" i="14"/>
  <c r="K182" i="14"/>
  <c r="O336" i="14"/>
  <c r="M177" i="14"/>
  <c r="K174" i="14"/>
  <c r="M158" i="14"/>
  <c r="M151" i="14"/>
  <c r="M144" i="14"/>
  <c r="P336" i="14"/>
  <c r="M102" i="14"/>
  <c r="Q336" i="14"/>
  <c r="N18" i="14"/>
  <c r="M337" i="14"/>
  <c r="L336" i="14"/>
  <c r="M137" i="14"/>
  <c r="M97" i="14"/>
  <c r="K166" i="14"/>
  <c r="N209" i="14"/>
  <c r="N229" i="14"/>
  <c r="N248" i="14"/>
  <c r="N278" i="14"/>
  <c r="N317" i="14"/>
  <c r="M343" i="14"/>
  <c r="M341" i="14"/>
  <c r="M18" i="14"/>
  <c r="H119" i="18"/>
  <c r="H115" i="18"/>
  <c r="M114" i="18"/>
  <c r="M88" i="18"/>
  <c r="H81" i="18"/>
  <c r="H73" i="18"/>
  <c r="K123" i="18"/>
  <c r="J123" i="18"/>
  <c r="L123" i="18"/>
  <c r="I123" i="18"/>
  <c r="V97" i="14"/>
  <c r="D97" i="14"/>
  <c r="C99" i="14"/>
  <c r="J16" i="14"/>
  <c r="J172" i="14"/>
  <c r="J306" i="14"/>
  <c r="F97" i="14"/>
  <c r="G97" i="14"/>
  <c r="H97" i="14"/>
  <c r="I97" i="14"/>
  <c r="T113" i="16"/>
  <c r="S113" i="16"/>
  <c r="R113" i="16"/>
  <c r="Q113" i="16"/>
  <c r="P113" i="16"/>
  <c r="T107" i="16"/>
  <c r="S107" i="16"/>
  <c r="R107" i="16"/>
  <c r="Q107" i="16"/>
  <c r="P107" i="16"/>
  <c r="T99" i="16"/>
  <c r="S99" i="16"/>
  <c r="R99" i="16"/>
  <c r="Q99" i="16"/>
  <c r="P99" i="16"/>
  <c r="T119" i="16"/>
  <c r="S119" i="16"/>
  <c r="R119" i="16"/>
  <c r="Q119" i="16"/>
  <c r="P119" i="16"/>
  <c r="T117" i="16"/>
  <c r="S117" i="16"/>
  <c r="R117" i="16"/>
  <c r="Q117" i="16"/>
  <c r="P117" i="16"/>
  <c r="T115" i="16"/>
  <c r="S115" i="16"/>
  <c r="R115" i="16"/>
  <c r="Q115" i="16"/>
  <c r="P115" i="16"/>
  <c r="T111" i="16"/>
  <c r="S111" i="16"/>
  <c r="R111" i="16"/>
  <c r="Q111" i="16"/>
  <c r="P111" i="16"/>
  <c r="T109" i="16"/>
  <c r="S109" i="16"/>
  <c r="R109" i="16"/>
  <c r="Q109" i="16"/>
  <c r="P109" i="16"/>
  <c r="T105" i="16"/>
  <c r="S105" i="16"/>
  <c r="R105" i="16"/>
  <c r="Q105" i="16"/>
  <c r="P105" i="16"/>
  <c r="T97" i="16"/>
  <c r="S97" i="16"/>
  <c r="R97" i="16"/>
  <c r="Q97" i="16"/>
  <c r="P97" i="16"/>
  <c r="T95" i="16"/>
  <c r="S95" i="16"/>
  <c r="R95" i="16"/>
  <c r="Q95" i="16"/>
  <c r="P95" i="16"/>
  <c r="T93" i="16"/>
  <c r="S93" i="16"/>
  <c r="R93" i="16"/>
  <c r="Q93" i="16"/>
  <c r="P93" i="16"/>
  <c r="T91" i="16"/>
  <c r="S91" i="16"/>
  <c r="R91" i="16"/>
  <c r="Q91" i="16"/>
  <c r="P91" i="16"/>
  <c r="T89" i="16"/>
  <c r="S89" i="16"/>
  <c r="R89" i="16"/>
  <c r="Q89" i="16"/>
  <c r="P89" i="16"/>
  <c r="T87" i="16"/>
  <c r="S87" i="16"/>
  <c r="R87" i="16"/>
  <c r="Q87" i="16"/>
  <c r="P87" i="16"/>
  <c r="T85" i="16"/>
  <c r="S85" i="16"/>
  <c r="R85" i="16"/>
  <c r="Q85" i="16"/>
  <c r="P85" i="16"/>
  <c r="T83" i="16"/>
  <c r="S83" i="16"/>
  <c r="R83" i="16"/>
  <c r="Q83" i="16"/>
  <c r="P83" i="16"/>
  <c r="T81" i="16"/>
  <c r="S81" i="16"/>
  <c r="R81" i="16"/>
  <c r="Q81" i="16"/>
  <c r="P81" i="16"/>
  <c r="T79" i="16"/>
  <c r="S79" i="16"/>
  <c r="R79" i="16"/>
  <c r="Q79" i="16"/>
  <c r="P79" i="16"/>
  <c r="T77" i="16"/>
  <c r="S77" i="16"/>
  <c r="R77" i="16"/>
  <c r="Q77" i="16"/>
  <c r="P77" i="16"/>
  <c r="T75" i="16"/>
  <c r="S75" i="16"/>
  <c r="R75" i="16"/>
  <c r="Q75" i="16"/>
  <c r="P75" i="16"/>
  <c r="T73" i="16"/>
  <c r="S73" i="16"/>
  <c r="R73" i="16"/>
  <c r="Q73" i="16"/>
  <c r="P73" i="16"/>
  <c r="T71" i="16"/>
  <c r="S71" i="16"/>
  <c r="R71" i="16"/>
  <c r="Q71" i="16"/>
  <c r="P71" i="16"/>
  <c r="T69" i="16"/>
  <c r="S69" i="16"/>
  <c r="R69" i="16"/>
  <c r="Q69" i="16"/>
  <c r="P69" i="16"/>
  <c r="T67" i="16"/>
  <c r="S67" i="16"/>
  <c r="R67" i="16"/>
  <c r="Q67" i="16"/>
  <c r="P67" i="16"/>
  <c r="T61" i="16"/>
  <c r="S61" i="16"/>
  <c r="R61" i="16"/>
  <c r="Q61" i="16"/>
  <c r="P61" i="16"/>
  <c r="T57" i="16"/>
  <c r="S57" i="16"/>
  <c r="R57" i="16"/>
  <c r="Q57" i="16"/>
  <c r="P57" i="16"/>
  <c r="T53" i="16"/>
  <c r="S53" i="16"/>
  <c r="R53" i="16"/>
  <c r="Q53" i="16"/>
  <c r="P53" i="16"/>
  <c r="T51" i="16"/>
  <c r="S51" i="16"/>
  <c r="R51" i="16"/>
  <c r="Q51" i="16"/>
  <c r="P51" i="16"/>
  <c r="T49" i="16"/>
  <c r="S49" i="16"/>
  <c r="R49" i="16"/>
  <c r="Q49" i="16"/>
  <c r="P49" i="16"/>
  <c r="T47" i="16"/>
  <c r="S47" i="16"/>
  <c r="R47" i="16"/>
  <c r="Q47" i="16"/>
  <c r="P47" i="16"/>
  <c r="T45" i="16"/>
  <c r="S45" i="16"/>
  <c r="R45" i="16"/>
  <c r="Q45" i="16"/>
  <c r="P45" i="16"/>
  <c r="T43" i="16"/>
  <c r="S43" i="16"/>
  <c r="R43" i="16"/>
  <c r="Q43" i="16"/>
  <c r="P43" i="16"/>
  <c r="T41" i="16"/>
  <c r="S41" i="16"/>
  <c r="R41" i="16"/>
  <c r="Q41" i="16"/>
  <c r="P41" i="16"/>
  <c r="T38" i="16"/>
  <c r="S38" i="16"/>
  <c r="R38" i="16"/>
  <c r="Q38" i="16"/>
  <c r="P38" i="16"/>
  <c r="T37" i="16"/>
  <c r="S37" i="16"/>
  <c r="R37" i="16"/>
  <c r="Q37" i="16"/>
  <c r="P37" i="16"/>
  <c r="T35" i="16"/>
  <c r="S35" i="16"/>
  <c r="R35" i="16"/>
  <c r="Q35" i="16"/>
  <c r="P35" i="16"/>
  <c r="T32" i="16"/>
  <c r="S32" i="16"/>
  <c r="R32" i="16"/>
  <c r="Q32" i="16"/>
  <c r="P32" i="16"/>
  <c r="T29" i="16"/>
  <c r="S29" i="16"/>
  <c r="R29" i="16"/>
  <c r="Q29" i="16"/>
  <c r="P29" i="16"/>
  <c r="T26" i="16"/>
  <c r="S26" i="16"/>
  <c r="R26" i="16"/>
  <c r="Q26" i="16"/>
  <c r="P26" i="16"/>
  <c r="T24" i="16"/>
  <c r="S24" i="16"/>
  <c r="R24" i="16"/>
  <c r="Q24" i="16"/>
  <c r="P24" i="16"/>
  <c r="T16" i="16"/>
  <c r="T17" i="16"/>
  <c r="T18" i="16"/>
  <c r="T19" i="16"/>
  <c r="T20" i="16"/>
  <c r="T21" i="16"/>
  <c r="T15" i="16"/>
  <c r="P16" i="16"/>
  <c r="Q16" i="16"/>
  <c r="R16" i="16"/>
  <c r="S16" i="16"/>
  <c r="P17" i="16"/>
  <c r="Q17" i="16"/>
  <c r="R17" i="16"/>
  <c r="S17" i="16"/>
  <c r="P18" i="16"/>
  <c r="Q18" i="16"/>
  <c r="R18" i="16"/>
  <c r="S18" i="16"/>
  <c r="P19" i="16"/>
  <c r="Q19" i="16"/>
  <c r="R19" i="16"/>
  <c r="S19" i="16"/>
  <c r="P20" i="16"/>
  <c r="Q20" i="16"/>
  <c r="R20" i="16"/>
  <c r="S20" i="16"/>
  <c r="P21" i="16"/>
  <c r="Q21" i="16"/>
  <c r="R21" i="16"/>
  <c r="S21" i="16"/>
  <c r="Q15" i="16"/>
  <c r="R15" i="16"/>
  <c r="S15" i="16"/>
  <c r="P15" i="16"/>
  <c r="J78" i="16"/>
  <c r="K78" i="16"/>
  <c r="J25" i="16"/>
  <c r="K25" i="16"/>
  <c r="J27" i="16"/>
  <c r="K27" i="16"/>
  <c r="J30" i="16"/>
  <c r="I30" i="16" s="1"/>
  <c r="K30" i="16"/>
  <c r="J33" i="16"/>
  <c r="K33" i="16"/>
  <c r="J36" i="16"/>
  <c r="K36" i="16"/>
  <c r="J39" i="16"/>
  <c r="K39" i="16"/>
  <c r="J42" i="16"/>
  <c r="K42" i="16"/>
  <c r="J44" i="16"/>
  <c r="K44" i="16"/>
  <c r="J46" i="16"/>
  <c r="K46" i="16"/>
  <c r="J48" i="16"/>
  <c r="D39" i="16"/>
  <c r="J14" i="16"/>
  <c r="K14" i="16"/>
  <c r="I119" i="16"/>
  <c r="R334" i="14" s="1"/>
  <c r="R333" i="14" s="1"/>
  <c r="N118" i="16"/>
  <c r="M118" i="16"/>
  <c r="L118" i="16"/>
  <c r="K118" i="16"/>
  <c r="J118" i="16"/>
  <c r="I117" i="16"/>
  <c r="R326" i="14" s="1"/>
  <c r="R325" i="14" s="1"/>
  <c r="K325" i="14" s="1"/>
  <c r="N116" i="16"/>
  <c r="M116" i="16"/>
  <c r="L116" i="16"/>
  <c r="K116" i="16"/>
  <c r="J116" i="16"/>
  <c r="I115" i="16"/>
  <c r="R323" i="14" s="1"/>
  <c r="R322" i="14" s="1"/>
  <c r="K322" i="14" s="1"/>
  <c r="N114" i="16"/>
  <c r="M114" i="16"/>
  <c r="L114" i="16"/>
  <c r="K114" i="16"/>
  <c r="J114" i="16"/>
  <c r="I113" i="16"/>
  <c r="N112" i="16"/>
  <c r="M112" i="16"/>
  <c r="L112" i="16"/>
  <c r="K112" i="16"/>
  <c r="J112" i="16"/>
  <c r="I111" i="16"/>
  <c r="R316" i="14" s="1"/>
  <c r="N110" i="16"/>
  <c r="M110" i="16"/>
  <c r="L110" i="16"/>
  <c r="K110" i="16"/>
  <c r="J110" i="16"/>
  <c r="I109" i="16"/>
  <c r="R313" i="14" s="1"/>
  <c r="N108" i="16"/>
  <c r="M108" i="16"/>
  <c r="L108" i="16"/>
  <c r="K108" i="16"/>
  <c r="J108" i="16"/>
  <c r="I107" i="16"/>
  <c r="R311" i="14" s="1"/>
  <c r="N106" i="16"/>
  <c r="M106" i="16"/>
  <c r="L106" i="16"/>
  <c r="K106" i="16"/>
  <c r="J106" i="16"/>
  <c r="I105" i="16"/>
  <c r="R309" i="14" s="1"/>
  <c r="N104" i="16"/>
  <c r="M104" i="16"/>
  <c r="L104" i="16"/>
  <c r="K104" i="16"/>
  <c r="J104" i="16"/>
  <c r="I103" i="16"/>
  <c r="N102" i="16"/>
  <c r="M102" i="16"/>
  <c r="L102" i="16"/>
  <c r="K102" i="16"/>
  <c r="J102" i="16"/>
  <c r="I101" i="16"/>
  <c r="R303" i="14" s="1"/>
  <c r="N100" i="16"/>
  <c r="M100" i="16"/>
  <c r="L100" i="16"/>
  <c r="K100" i="16"/>
  <c r="J100" i="16"/>
  <c r="I99" i="16"/>
  <c r="N98" i="16"/>
  <c r="M98" i="16"/>
  <c r="L98" i="16"/>
  <c r="K98" i="16"/>
  <c r="J98" i="16"/>
  <c r="I97" i="16"/>
  <c r="R299" i="14" s="1"/>
  <c r="N96" i="16"/>
  <c r="M96" i="16"/>
  <c r="L96" i="16"/>
  <c r="K96" i="16"/>
  <c r="J96" i="16"/>
  <c r="I95" i="16"/>
  <c r="R295" i="14" s="1"/>
  <c r="N94" i="16"/>
  <c r="M94" i="16"/>
  <c r="L94" i="16"/>
  <c r="K94" i="16"/>
  <c r="J94" i="16"/>
  <c r="I94" i="16" s="1"/>
  <c r="I93" i="16"/>
  <c r="R293" i="14" s="1"/>
  <c r="N92" i="16"/>
  <c r="M92" i="16"/>
  <c r="L92" i="16"/>
  <c r="K92" i="16"/>
  <c r="J92" i="16"/>
  <c r="I91" i="16"/>
  <c r="R290" i="14" s="1"/>
  <c r="N90" i="16"/>
  <c r="M90" i="16"/>
  <c r="L90" i="16"/>
  <c r="K90" i="16"/>
  <c r="J90" i="16"/>
  <c r="I89" i="16"/>
  <c r="N88" i="16"/>
  <c r="M88" i="16"/>
  <c r="L88" i="16"/>
  <c r="K88" i="16"/>
  <c r="J88" i="16"/>
  <c r="I87" i="16"/>
  <c r="R279" i="14" s="1"/>
  <c r="R278" i="14" s="1"/>
  <c r="N86" i="16"/>
  <c r="M86" i="16"/>
  <c r="L86" i="16"/>
  <c r="K86" i="16"/>
  <c r="J86" i="16"/>
  <c r="I86" i="16" s="1"/>
  <c r="I85" i="16"/>
  <c r="N84" i="16"/>
  <c r="M84" i="16"/>
  <c r="L84" i="16"/>
  <c r="K84" i="16"/>
  <c r="J84" i="16"/>
  <c r="I83" i="16"/>
  <c r="R267" i="14" s="1"/>
  <c r="R266" i="14" s="1"/>
  <c r="K266" i="14" s="1"/>
  <c r="N82" i="16"/>
  <c r="M82" i="16"/>
  <c r="L82" i="16"/>
  <c r="K82" i="16"/>
  <c r="J82" i="16"/>
  <c r="I81" i="16"/>
  <c r="R262" i="14" s="1"/>
  <c r="N80" i="16"/>
  <c r="M80" i="16"/>
  <c r="L80" i="16"/>
  <c r="K80" i="16"/>
  <c r="J80" i="16"/>
  <c r="I79" i="16"/>
  <c r="R256" i="14" s="1"/>
  <c r="K256" i="14" s="1"/>
  <c r="N78" i="16"/>
  <c r="M78" i="16"/>
  <c r="L78" i="16"/>
  <c r="I77" i="16"/>
  <c r="R249" i="14" s="1"/>
  <c r="R248" i="14" s="1"/>
  <c r="N76" i="16"/>
  <c r="M76" i="16"/>
  <c r="L76" i="16"/>
  <c r="K76" i="16"/>
  <c r="J76" i="16"/>
  <c r="I75" i="16"/>
  <c r="N74" i="16"/>
  <c r="M74" i="16"/>
  <c r="L74" i="16"/>
  <c r="K74" i="16"/>
  <c r="J74" i="16"/>
  <c r="I73" i="16"/>
  <c r="R236" i="14" s="1"/>
  <c r="N72" i="16"/>
  <c r="M72" i="16"/>
  <c r="L72" i="16"/>
  <c r="K72" i="16"/>
  <c r="J72" i="16"/>
  <c r="I71" i="16"/>
  <c r="N70" i="16"/>
  <c r="M70" i="16"/>
  <c r="L70" i="16"/>
  <c r="K70" i="16"/>
  <c r="J70" i="16"/>
  <c r="I69" i="16"/>
  <c r="R224" i="14" s="1"/>
  <c r="N68" i="16"/>
  <c r="M68" i="16"/>
  <c r="L68" i="16"/>
  <c r="K68" i="16"/>
  <c r="J68" i="16"/>
  <c r="I67" i="16"/>
  <c r="R217" i="14" s="1"/>
  <c r="N66" i="16"/>
  <c r="M66" i="16"/>
  <c r="L66" i="16"/>
  <c r="K66" i="16"/>
  <c r="J66" i="16"/>
  <c r="I65" i="16"/>
  <c r="R210" i="14" s="1"/>
  <c r="R209" i="14" s="1"/>
  <c r="N64" i="16"/>
  <c r="M64" i="16"/>
  <c r="L64" i="16"/>
  <c r="K64" i="16"/>
  <c r="J64" i="16"/>
  <c r="I63" i="16"/>
  <c r="R207" i="14" s="1"/>
  <c r="N62" i="16"/>
  <c r="M62" i="16"/>
  <c r="L62" i="16"/>
  <c r="K62" i="16"/>
  <c r="J62" i="16"/>
  <c r="I61" i="16"/>
  <c r="N60" i="16"/>
  <c r="M60" i="16"/>
  <c r="L60" i="16"/>
  <c r="K60" i="16"/>
  <c r="J60" i="16"/>
  <c r="I59" i="16"/>
  <c r="R194" i="14" s="1"/>
  <c r="N58" i="16"/>
  <c r="M58" i="16"/>
  <c r="L58" i="16"/>
  <c r="K58" i="16"/>
  <c r="J58" i="16"/>
  <c r="I57" i="16"/>
  <c r="N56" i="16"/>
  <c r="M56" i="16"/>
  <c r="L56" i="16"/>
  <c r="K56" i="16"/>
  <c r="J56" i="16"/>
  <c r="I56" i="16" s="1"/>
  <c r="I55" i="16"/>
  <c r="N54" i="16"/>
  <c r="M54" i="16"/>
  <c r="L54" i="16"/>
  <c r="K54" i="16"/>
  <c r="J54" i="16"/>
  <c r="I53" i="16"/>
  <c r="N52" i="16"/>
  <c r="M52" i="16"/>
  <c r="L52" i="16"/>
  <c r="K52" i="16"/>
  <c r="J52" i="16"/>
  <c r="I51" i="16"/>
  <c r="N50" i="16"/>
  <c r="M50" i="16"/>
  <c r="L50" i="16"/>
  <c r="K50" i="16"/>
  <c r="J50" i="16"/>
  <c r="I49" i="16"/>
  <c r="R169" i="14" s="1"/>
  <c r="N48" i="16"/>
  <c r="M48" i="16"/>
  <c r="L48" i="16"/>
  <c r="K48" i="16"/>
  <c r="I47" i="16"/>
  <c r="N46" i="16"/>
  <c r="M46" i="16"/>
  <c r="L46" i="16"/>
  <c r="I45" i="16"/>
  <c r="N44" i="16"/>
  <c r="M44" i="16"/>
  <c r="L44" i="16"/>
  <c r="I43" i="16"/>
  <c r="N42" i="16"/>
  <c r="M42" i="16"/>
  <c r="L42" i="16"/>
  <c r="I41" i="16"/>
  <c r="I40" i="16"/>
  <c r="N39" i="16"/>
  <c r="M39" i="16"/>
  <c r="L39" i="16"/>
  <c r="I38" i="16"/>
  <c r="I37" i="16"/>
  <c r="N36" i="16"/>
  <c r="M36" i="16"/>
  <c r="L36" i="16"/>
  <c r="I35" i="16"/>
  <c r="I34" i="16"/>
  <c r="N33" i="16"/>
  <c r="M33" i="16"/>
  <c r="L33" i="16"/>
  <c r="N30" i="16"/>
  <c r="M30" i="16"/>
  <c r="L30" i="16"/>
  <c r="N27" i="16"/>
  <c r="M27" i="16"/>
  <c r="L27" i="16"/>
  <c r="I26" i="16"/>
  <c r="N25" i="16"/>
  <c r="M25" i="16"/>
  <c r="L25" i="16"/>
  <c r="I24" i="16"/>
  <c r="R101" i="14" s="1"/>
  <c r="K101" i="14" s="1"/>
  <c r="I23" i="16"/>
  <c r="N22" i="16"/>
  <c r="M22" i="16"/>
  <c r="L22" i="16"/>
  <c r="K22" i="16"/>
  <c r="J22" i="16"/>
  <c r="I21" i="16"/>
  <c r="R72" i="14" s="1"/>
  <c r="K72" i="14" s="1"/>
  <c r="I20" i="16"/>
  <c r="R69" i="14" s="1"/>
  <c r="K69" i="14" s="1"/>
  <c r="I19" i="16"/>
  <c r="R66" i="14" s="1"/>
  <c r="R341" i="14" s="1"/>
  <c r="I18" i="16"/>
  <c r="R58" i="14" s="1"/>
  <c r="K58" i="14" s="1"/>
  <c r="I17" i="16"/>
  <c r="R57" i="14" s="1"/>
  <c r="I16" i="16"/>
  <c r="R48" i="14" s="1"/>
  <c r="I15" i="16"/>
  <c r="R19" i="14" s="1"/>
  <c r="K19" i="14" s="1"/>
  <c r="N14" i="16"/>
  <c r="M14" i="16"/>
  <c r="L14" i="16"/>
  <c r="N350" i="14" l="1"/>
  <c r="K333" i="14"/>
  <c r="K323" i="14"/>
  <c r="I88" i="16"/>
  <c r="O15" i="16"/>
  <c r="K326" i="14"/>
  <c r="K177" i="14"/>
  <c r="K341" i="14"/>
  <c r="R165" i="14"/>
  <c r="K165" i="14" s="1"/>
  <c r="K169" i="14"/>
  <c r="R294" i="14"/>
  <c r="K294" i="14" s="1"/>
  <c r="K295" i="14"/>
  <c r="R206" i="14"/>
  <c r="K206" i="14" s="1"/>
  <c r="K207" i="14"/>
  <c r="K57" i="14"/>
  <c r="R339" i="14"/>
  <c r="K339" i="14" s="1"/>
  <c r="I60" i="16"/>
  <c r="R305" i="14"/>
  <c r="R120" i="14"/>
  <c r="K120" i="14" s="1"/>
  <c r="R230" i="14"/>
  <c r="R134" i="14"/>
  <c r="K134" i="14" s="1"/>
  <c r="R273" i="14"/>
  <c r="R302" i="14"/>
  <c r="K302" i="14" s="1"/>
  <c r="K303" i="14"/>
  <c r="R255" i="14"/>
  <c r="K255" i="14" s="1"/>
  <c r="I90" i="16"/>
  <c r="R312" i="14"/>
  <c r="K312" i="14" s="1"/>
  <c r="K313" i="14"/>
  <c r="K66" i="14"/>
  <c r="K249" i="14"/>
  <c r="R187" i="14"/>
  <c r="R106" i="14"/>
  <c r="K209" i="14"/>
  <c r="K334" i="14"/>
  <c r="I22" i="16"/>
  <c r="R198" i="14"/>
  <c r="R110" i="14"/>
  <c r="I74" i="16"/>
  <c r="K279" i="14"/>
  <c r="R18" i="14"/>
  <c r="K18" i="14" s="1"/>
  <c r="I70" i="16"/>
  <c r="I72" i="16"/>
  <c r="K278" i="14"/>
  <c r="K236" i="14"/>
  <c r="R235" i="14"/>
  <c r="K235" i="14" s="1"/>
  <c r="K316" i="14"/>
  <c r="R315" i="14"/>
  <c r="K315" i="14" s="1"/>
  <c r="R292" i="14"/>
  <c r="K292" i="14" s="1"/>
  <c r="K293" i="14"/>
  <c r="I58" i="16"/>
  <c r="K224" i="14"/>
  <c r="R223" i="14"/>
  <c r="K223" i="14" s="1"/>
  <c r="R289" i="14"/>
  <c r="K289" i="14" s="1"/>
  <c r="K290" i="14"/>
  <c r="R301" i="14"/>
  <c r="R148" i="14"/>
  <c r="K148" i="14" s="1"/>
  <c r="R310" i="14"/>
  <c r="K310" i="14" s="1"/>
  <c r="K311" i="14"/>
  <c r="K194" i="14"/>
  <c r="R193" i="14"/>
  <c r="K193" i="14" s="1"/>
  <c r="K217" i="14"/>
  <c r="R216" i="14"/>
  <c r="K216" i="14" s="1"/>
  <c r="R124" i="14"/>
  <c r="K124" i="14" s="1"/>
  <c r="R244" i="14"/>
  <c r="R261" i="14"/>
  <c r="K261" i="14" s="1"/>
  <c r="K262" i="14"/>
  <c r="R284" i="14"/>
  <c r="R138" i="14"/>
  <c r="R298" i="14"/>
  <c r="K298" i="14" s="1"/>
  <c r="K299" i="14"/>
  <c r="K309" i="14"/>
  <c r="R308" i="14"/>
  <c r="K308" i="14" s="1"/>
  <c r="R162" i="14"/>
  <c r="R318" i="14"/>
  <c r="R343" i="14" s="1"/>
  <c r="K343" i="14" s="1"/>
  <c r="I118" i="16"/>
  <c r="I25" i="16"/>
  <c r="K248" i="14"/>
  <c r="K267" i="14"/>
  <c r="K48" i="14"/>
  <c r="K210" i="14"/>
  <c r="N336" i="14"/>
  <c r="M336" i="14"/>
  <c r="H123" i="18"/>
  <c r="I102" i="16"/>
  <c r="J120" i="16"/>
  <c r="I54" i="16"/>
  <c r="R103" i="14" s="1"/>
  <c r="K103" i="14" s="1"/>
  <c r="I106" i="16"/>
  <c r="K155" i="14" s="1"/>
  <c r="N120" i="16"/>
  <c r="L120" i="16"/>
  <c r="M120" i="16"/>
  <c r="I98" i="16"/>
  <c r="I100" i="16"/>
  <c r="K120" i="16"/>
  <c r="I104" i="16"/>
  <c r="I112" i="16"/>
  <c r="I66" i="16"/>
  <c r="I110" i="16"/>
  <c r="R159" i="14" s="1"/>
  <c r="K159" i="14" s="1"/>
  <c r="I84" i="16"/>
  <c r="I62" i="16"/>
  <c r="I108" i="16"/>
  <c r="I48" i="16"/>
  <c r="I96" i="16"/>
  <c r="R145" i="14" s="1"/>
  <c r="I64" i="16"/>
  <c r="R113" i="14" s="1"/>
  <c r="K113" i="14" s="1"/>
  <c r="I68" i="16"/>
  <c r="R117" i="14" s="1"/>
  <c r="I92" i="16"/>
  <c r="R141" i="14" s="1"/>
  <c r="K141" i="14" s="1"/>
  <c r="I80" i="16"/>
  <c r="I116" i="16"/>
  <c r="I114" i="16"/>
  <c r="I82" i="16"/>
  <c r="R131" i="14" s="1"/>
  <c r="I78" i="16"/>
  <c r="R127" i="14" s="1"/>
  <c r="I76" i="16"/>
  <c r="I52" i="16"/>
  <c r="I50" i="16"/>
  <c r="I46" i="16"/>
  <c r="R98" i="14" s="1"/>
  <c r="I44" i="16"/>
  <c r="I42" i="16"/>
  <c r="I39" i="16"/>
  <c r="I36" i="16"/>
  <c r="I33" i="16"/>
  <c r="I27" i="16"/>
  <c r="I14" i="16"/>
  <c r="R342" i="14" l="1"/>
  <c r="K342" i="14" s="1"/>
  <c r="R144" i="14"/>
  <c r="K144" i="14" s="1"/>
  <c r="K145" i="14"/>
  <c r="R137" i="14"/>
  <c r="K137" i="14" s="1"/>
  <c r="K138" i="14"/>
  <c r="R337" i="14"/>
  <c r="K337" i="14" s="1"/>
  <c r="R229" i="14"/>
  <c r="K229" i="14" s="1"/>
  <c r="K230" i="14"/>
  <c r="R283" i="14"/>
  <c r="K283" i="14" s="1"/>
  <c r="K284" i="14"/>
  <c r="R102" i="14"/>
  <c r="K102" i="14" s="1"/>
  <c r="K106" i="14"/>
  <c r="R186" i="14"/>
  <c r="K186" i="14" s="1"/>
  <c r="K187" i="14"/>
  <c r="R304" i="14"/>
  <c r="K304" i="14" s="1"/>
  <c r="K305" i="14"/>
  <c r="R116" i="14"/>
  <c r="K116" i="14" s="1"/>
  <c r="K117" i="14"/>
  <c r="R197" i="14"/>
  <c r="K197" i="14" s="1"/>
  <c r="K198" i="14"/>
  <c r="R130" i="14"/>
  <c r="K130" i="14" s="1"/>
  <c r="K131" i="14"/>
  <c r="R300" i="14"/>
  <c r="K300" i="14" s="1"/>
  <c r="K301" i="14"/>
  <c r="R97" i="14"/>
  <c r="K97" i="14" s="1"/>
  <c r="K98" i="14"/>
  <c r="R317" i="14"/>
  <c r="K317" i="14" s="1"/>
  <c r="K318" i="14"/>
  <c r="R338" i="14"/>
  <c r="K338" i="14" s="1"/>
  <c r="R151" i="14"/>
  <c r="K151" i="14" s="1"/>
  <c r="K152" i="14"/>
  <c r="R158" i="14"/>
  <c r="K158" i="14" s="1"/>
  <c r="K162" i="14"/>
  <c r="R243" i="14"/>
  <c r="K243" i="14" s="1"/>
  <c r="K244" i="14"/>
  <c r="R109" i="14"/>
  <c r="K109" i="14" s="1"/>
  <c r="K110" i="14"/>
  <c r="R340" i="14"/>
  <c r="K340" i="14" s="1"/>
  <c r="R123" i="14"/>
  <c r="K123" i="14" s="1"/>
  <c r="K127" i="14"/>
  <c r="R272" i="14"/>
  <c r="K272" i="14" s="1"/>
  <c r="K273" i="14"/>
  <c r="I120" i="16"/>
  <c r="R336" i="14" l="1"/>
  <c r="K336" i="14" s="1"/>
  <c r="T19" i="14"/>
  <c r="T48" i="14"/>
  <c r="W48" i="14"/>
  <c r="X48" i="14"/>
  <c r="Y48" i="14"/>
  <c r="T49" i="14"/>
  <c r="U49" i="14"/>
  <c r="V49" i="14"/>
  <c r="W49" i="14"/>
  <c r="X49" i="14"/>
  <c r="Y49" i="14"/>
  <c r="Z49" i="14"/>
  <c r="T50" i="14"/>
  <c r="U50" i="14"/>
  <c r="V50" i="14"/>
  <c r="W50" i="14"/>
  <c r="X50" i="14"/>
  <c r="Y50" i="14"/>
  <c r="Z50" i="14"/>
  <c r="T51" i="14"/>
  <c r="U51" i="14"/>
  <c r="V51" i="14"/>
  <c r="W51" i="14"/>
  <c r="X51" i="14"/>
  <c r="Y51" i="14"/>
  <c r="Z51" i="14"/>
  <c r="T52" i="14"/>
  <c r="U52" i="14"/>
  <c r="V52" i="14"/>
  <c r="W52" i="14"/>
  <c r="X52" i="14"/>
  <c r="Y52" i="14"/>
  <c r="Z52" i="14"/>
  <c r="T53" i="14"/>
  <c r="U53" i="14"/>
  <c r="V53" i="14"/>
  <c r="W53" i="14"/>
  <c r="X53" i="14"/>
  <c r="Y53" i="14"/>
  <c r="Z53" i="14"/>
  <c r="T54" i="14"/>
  <c r="U54" i="14"/>
  <c r="V54" i="14"/>
  <c r="W54" i="14"/>
  <c r="X54" i="14"/>
  <c r="Y54" i="14"/>
  <c r="Z54" i="14"/>
  <c r="T55" i="14"/>
  <c r="U55" i="14"/>
  <c r="V55" i="14"/>
  <c r="W55" i="14"/>
  <c r="X55" i="14"/>
  <c r="Y55" i="14"/>
  <c r="Z55" i="14"/>
  <c r="T56" i="14"/>
  <c r="U56" i="14"/>
  <c r="V56" i="14"/>
  <c r="W56" i="14"/>
  <c r="X56" i="14"/>
  <c r="Y56" i="14"/>
  <c r="Z56" i="14"/>
  <c r="T57" i="14"/>
  <c r="U57" i="14"/>
  <c r="V57" i="14"/>
  <c r="W57" i="14"/>
  <c r="X57" i="14"/>
  <c r="Y57" i="14"/>
  <c r="T58" i="14"/>
  <c r="W58" i="14"/>
  <c r="X58" i="14"/>
  <c r="Y58" i="14"/>
  <c r="T59" i="14"/>
  <c r="U59" i="14"/>
  <c r="V59" i="14"/>
  <c r="W59" i="14"/>
  <c r="X59" i="14"/>
  <c r="Y59" i="14"/>
  <c r="Z59" i="14"/>
  <c r="T60" i="14"/>
  <c r="U60" i="14"/>
  <c r="V60" i="14"/>
  <c r="W60" i="14"/>
  <c r="X60" i="14"/>
  <c r="Y60" i="14"/>
  <c r="Z60" i="14"/>
  <c r="T61" i="14"/>
  <c r="U61" i="14"/>
  <c r="V61" i="14"/>
  <c r="W61" i="14"/>
  <c r="X61" i="14"/>
  <c r="Y61" i="14"/>
  <c r="Z61" i="14"/>
  <c r="T62" i="14"/>
  <c r="U62" i="14"/>
  <c r="V62" i="14"/>
  <c r="W62" i="14"/>
  <c r="X62" i="14"/>
  <c r="Y62" i="14"/>
  <c r="Z62" i="14"/>
  <c r="T63" i="14"/>
  <c r="U63" i="14"/>
  <c r="V63" i="14"/>
  <c r="W63" i="14"/>
  <c r="X63" i="14"/>
  <c r="Y63" i="14"/>
  <c r="Z63" i="14"/>
  <c r="T64" i="14"/>
  <c r="U64" i="14"/>
  <c r="V64" i="14"/>
  <c r="W64" i="14"/>
  <c r="X64" i="14"/>
  <c r="Y64" i="14"/>
  <c r="Z64" i="14"/>
  <c r="T65" i="14"/>
  <c r="U65" i="14"/>
  <c r="V65" i="14"/>
  <c r="W65" i="14"/>
  <c r="X65" i="14"/>
  <c r="Y65" i="14"/>
  <c r="Z65" i="14"/>
  <c r="T66" i="14"/>
  <c r="V66" i="14"/>
  <c r="W66" i="14"/>
  <c r="X66" i="14"/>
  <c r="Y66" i="14"/>
  <c r="T67" i="14"/>
  <c r="U67" i="14"/>
  <c r="V67" i="14"/>
  <c r="W67" i="14"/>
  <c r="X67" i="14"/>
  <c r="Y67" i="14"/>
  <c r="Z67" i="14"/>
  <c r="T68" i="14"/>
  <c r="U68" i="14"/>
  <c r="V68" i="14"/>
  <c r="W68" i="14"/>
  <c r="X68" i="14"/>
  <c r="Y68" i="14"/>
  <c r="Z68" i="14"/>
  <c r="T69" i="14"/>
  <c r="U69" i="14"/>
  <c r="W69" i="14"/>
  <c r="X69" i="14"/>
  <c r="Y69" i="14"/>
  <c r="T70" i="14"/>
  <c r="U70" i="14"/>
  <c r="V70" i="14"/>
  <c r="W70" i="14"/>
  <c r="X70" i="14"/>
  <c r="Y70" i="14"/>
  <c r="Z70" i="14"/>
  <c r="T71" i="14"/>
  <c r="U71" i="14"/>
  <c r="V71" i="14"/>
  <c r="W71" i="14"/>
  <c r="X71" i="14"/>
  <c r="Y71" i="14"/>
  <c r="Z71" i="14"/>
  <c r="T72" i="14"/>
  <c r="W72" i="14"/>
  <c r="X72" i="14"/>
  <c r="Y72" i="14"/>
  <c r="T73" i="14"/>
  <c r="U73" i="14"/>
  <c r="V73" i="14"/>
  <c r="W73" i="14"/>
  <c r="X73" i="14"/>
  <c r="Y73" i="14"/>
  <c r="Z73" i="14"/>
  <c r="T74" i="14"/>
  <c r="U74" i="14"/>
  <c r="V74" i="14"/>
  <c r="W74" i="14"/>
  <c r="X74" i="14"/>
  <c r="Y74" i="14"/>
  <c r="Z74" i="14"/>
  <c r="T75" i="14"/>
  <c r="U75" i="14"/>
  <c r="V75" i="14"/>
  <c r="W75" i="14"/>
  <c r="X75" i="14"/>
  <c r="Y75" i="14"/>
  <c r="Z75" i="14"/>
  <c r="T76" i="14"/>
  <c r="U76" i="14"/>
  <c r="V76" i="14"/>
  <c r="W76" i="14"/>
  <c r="X76" i="14"/>
  <c r="Y76" i="14"/>
  <c r="Z76" i="14"/>
  <c r="T77" i="14"/>
  <c r="U77" i="14"/>
  <c r="V77" i="14"/>
  <c r="W77" i="14"/>
  <c r="X77" i="14"/>
  <c r="Y77" i="14"/>
  <c r="Z77" i="14"/>
  <c r="T78" i="14"/>
  <c r="U78" i="14"/>
  <c r="V78" i="14"/>
  <c r="W78" i="14"/>
  <c r="X78" i="14"/>
  <c r="Y78" i="14"/>
  <c r="Z78" i="14"/>
  <c r="T79" i="14"/>
  <c r="U79" i="14"/>
  <c r="V79" i="14"/>
  <c r="W79" i="14"/>
  <c r="X79" i="14"/>
  <c r="Y79" i="14"/>
  <c r="Z79" i="14"/>
  <c r="T80" i="14"/>
  <c r="U80" i="14"/>
  <c r="V80" i="14"/>
  <c r="W80" i="14"/>
  <c r="X80" i="14"/>
  <c r="Y80" i="14"/>
  <c r="Z80" i="14"/>
  <c r="T81" i="14"/>
  <c r="U81" i="14"/>
  <c r="V81" i="14"/>
  <c r="W81" i="14"/>
  <c r="X81" i="14"/>
  <c r="Y81" i="14"/>
  <c r="Z81" i="14"/>
  <c r="T82" i="14"/>
  <c r="U82" i="14"/>
  <c r="V82" i="14"/>
  <c r="W82" i="14"/>
  <c r="X82" i="14"/>
  <c r="Y82" i="14"/>
  <c r="Z82" i="14"/>
  <c r="T83" i="14"/>
  <c r="U83" i="14"/>
  <c r="V83" i="14"/>
  <c r="W83" i="14"/>
  <c r="X83" i="14"/>
  <c r="Y83" i="14"/>
  <c r="Z83" i="14"/>
  <c r="T84" i="14"/>
  <c r="U84" i="14"/>
  <c r="V84" i="14"/>
  <c r="W84" i="14"/>
  <c r="X84" i="14"/>
  <c r="Y84" i="14"/>
  <c r="Z84" i="14"/>
  <c r="T85" i="14"/>
  <c r="U85" i="14"/>
  <c r="V85" i="14"/>
  <c r="W85" i="14"/>
  <c r="X85" i="14"/>
  <c r="Y85" i="14"/>
  <c r="Z85" i="14"/>
  <c r="T87" i="14"/>
  <c r="U87" i="14"/>
  <c r="W87" i="14"/>
  <c r="X87" i="14"/>
  <c r="Y87" i="14"/>
  <c r="Z87" i="14"/>
  <c r="T88" i="14"/>
  <c r="U88" i="14"/>
  <c r="W88" i="14"/>
  <c r="X88" i="14"/>
  <c r="Y88" i="14"/>
  <c r="Z88" i="14"/>
  <c r="T89" i="14"/>
  <c r="U89" i="14"/>
  <c r="V89" i="14"/>
  <c r="W89" i="14"/>
  <c r="X89" i="14"/>
  <c r="Y89" i="14"/>
  <c r="Z89" i="14"/>
  <c r="T90" i="14"/>
  <c r="U90" i="14"/>
  <c r="V90" i="14"/>
  <c r="W90" i="14"/>
  <c r="X90" i="14"/>
  <c r="Y90" i="14"/>
  <c r="Z90" i="14"/>
  <c r="T91" i="14"/>
  <c r="U91" i="14"/>
  <c r="V91" i="14"/>
  <c r="W91" i="14"/>
  <c r="X91" i="14"/>
  <c r="Y91" i="14"/>
  <c r="Z91" i="14"/>
  <c r="T92" i="14"/>
  <c r="U92" i="14"/>
  <c r="V92" i="14"/>
  <c r="W92" i="14"/>
  <c r="X92" i="14"/>
  <c r="Y92" i="14"/>
  <c r="Z92" i="14"/>
  <c r="T93" i="14"/>
  <c r="U93" i="14"/>
  <c r="V93" i="14"/>
  <c r="W93" i="14"/>
  <c r="X93" i="14"/>
  <c r="Y93" i="14"/>
  <c r="Z93" i="14"/>
  <c r="T94" i="14"/>
  <c r="U94" i="14"/>
  <c r="V94" i="14"/>
  <c r="W94" i="14"/>
  <c r="X94" i="14"/>
  <c r="Y94" i="14"/>
  <c r="Z94" i="14"/>
  <c r="T95" i="14"/>
  <c r="U95" i="14"/>
  <c r="V95" i="14"/>
  <c r="W95" i="14"/>
  <c r="X95" i="14"/>
  <c r="Y95" i="14"/>
  <c r="Z95" i="14"/>
  <c r="T96" i="14"/>
  <c r="U96" i="14"/>
  <c r="V96" i="14"/>
  <c r="W96" i="14"/>
  <c r="X96" i="14"/>
  <c r="Y96" i="14"/>
  <c r="Z96" i="14"/>
  <c r="T98" i="14"/>
  <c r="W98" i="14"/>
  <c r="X98" i="14"/>
  <c r="Y98" i="14"/>
  <c r="T99" i="14"/>
  <c r="U99" i="14"/>
  <c r="W99" i="14"/>
  <c r="X99" i="14"/>
  <c r="Y99" i="14"/>
  <c r="Z99" i="14"/>
  <c r="T100" i="14"/>
  <c r="U100" i="14"/>
  <c r="W100" i="14"/>
  <c r="X100" i="14"/>
  <c r="Y100" i="14"/>
  <c r="Z100" i="14"/>
  <c r="T101" i="14"/>
  <c r="W101" i="14"/>
  <c r="X101" i="14"/>
  <c r="Y101" i="14"/>
  <c r="T103" i="14"/>
  <c r="W103" i="14"/>
  <c r="X103" i="14"/>
  <c r="Y103" i="14"/>
  <c r="Z103" i="14"/>
  <c r="T104" i="14"/>
  <c r="U104" i="14"/>
  <c r="V104" i="14"/>
  <c r="W104" i="14"/>
  <c r="X104" i="14"/>
  <c r="Y104" i="14"/>
  <c r="Z104" i="14"/>
  <c r="T105" i="14"/>
  <c r="U105" i="14"/>
  <c r="V105" i="14"/>
  <c r="W105" i="14"/>
  <c r="X105" i="14"/>
  <c r="Y105" i="14"/>
  <c r="Z105" i="14"/>
  <c r="T106" i="14"/>
  <c r="W106" i="14"/>
  <c r="X106" i="14"/>
  <c r="Y106" i="14"/>
  <c r="T107" i="14"/>
  <c r="V107" i="14"/>
  <c r="W107" i="14"/>
  <c r="X107" i="14"/>
  <c r="Y107" i="14"/>
  <c r="Z107" i="14"/>
  <c r="T108" i="14"/>
  <c r="U108" i="14"/>
  <c r="V108" i="14"/>
  <c r="W108" i="14"/>
  <c r="X108" i="14"/>
  <c r="Y108" i="14"/>
  <c r="Z108" i="14"/>
  <c r="T110" i="14"/>
  <c r="W110" i="14"/>
  <c r="X110" i="14"/>
  <c r="Y110" i="14"/>
  <c r="T111" i="14"/>
  <c r="U111" i="14"/>
  <c r="V111" i="14"/>
  <c r="W111" i="14"/>
  <c r="X111" i="14"/>
  <c r="Y111" i="14"/>
  <c r="Z111" i="14"/>
  <c r="T112" i="14"/>
  <c r="U112" i="14"/>
  <c r="V112" i="14"/>
  <c r="W112" i="14"/>
  <c r="X112" i="14"/>
  <c r="Y112" i="14"/>
  <c r="Z112" i="14"/>
  <c r="T113" i="14"/>
  <c r="W113" i="14"/>
  <c r="X113" i="14"/>
  <c r="Y113" i="14"/>
  <c r="T114" i="14"/>
  <c r="V114" i="14"/>
  <c r="W114" i="14"/>
  <c r="X114" i="14"/>
  <c r="Y114" i="14"/>
  <c r="Z114" i="14"/>
  <c r="T115" i="14"/>
  <c r="U115" i="14"/>
  <c r="V115" i="14"/>
  <c r="W115" i="14"/>
  <c r="X115" i="14"/>
  <c r="Y115" i="14"/>
  <c r="Z115" i="14"/>
  <c r="T117" i="14"/>
  <c r="W117" i="14"/>
  <c r="X117" i="14"/>
  <c r="Y117" i="14"/>
  <c r="T118" i="14"/>
  <c r="U118" i="14"/>
  <c r="V118" i="14"/>
  <c r="W118" i="14"/>
  <c r="X118" i="14"/>
  <c r="Y118" i="14"/>
  <c r="Z118" i="14"/>
  <c r="T119" i="14"/>
  <c r="U119" i="14"/>
  <c r="V119" i="14"/>
  <c r="W119" i="14"/>
  <c r="X119" i="14"/>
  <c r="Y119" i="14"/>
  <c r="Z119" i="14"/>
  <c r="T120" i="14"/>
  <c r="W120" i="14"/>
  <c r="X120" i="14"/>
  <c r="Y120" i="14"/>
  <c r="T121" i="14"/>
  <c r="V121" i="14"/>
  <c r="W121" i="14"/>
  <c r="X121" i="14"/>
  <c r="Y121" i="14"/>
  <c r="Z121" i="14"/>
  <c r="T122" i="14"/>
  <c r="U122" i="14"/>
  <c r="V122" i="14"/>
  <c r="W122" i="14"/>
  <c r="X122" i="14"/>
  <c r="Y122" i="14"/>
  <c r="Z122" i="14"/>
  <c r="T124" i="14"/>
  <c r="W124" i="14"/>
  <c r="X124" i="14"/>
  <c r="Y124" i="14"/>
  <c r="T125" i="14"/>
  <c r="U125" i="14"/>
  <c r="V125" i="14"/>
  <c r="W125" i="14"/>
  <c r="X125" i="14"/>
  <c r="Y125" i="14"/>
  <c r="Z125" i="14"/>
  <c r="T126" i="14"/>
  <c r="U126" i="14"/>
  <c r="V126" i="14"/>
  <c r="W126" i="14"/>
  <c r="X126" i="14"/>
  <c r="Y126" i="14"/>
  <c r="Z126" i="14"/>
  <c r="T127" i="14"/>
  <c r="W127" i="14"/>
  <c r="X127" i="14"/>
  <c r="Y127" i="14"/>
  <c r="T128" i="14"/>
  <c r="V128" i="14"/>
  <c r="W128" i="14"/>
  <c r="X128" i="14"/>
  <c r="Y128" i="14"/>
  <c r="Z128" i="14"/>
  <c r="T129" i="14"/>
  <c r="U129" i="14"/>
  <c r="V129" i="14"/>
  <c r="W129" i="14"/>
  <c r="X129" i="14"/>
  <c r="Y129" i="14"/>
  <c r="Z129" i="14"/>
  <c r="T131" i="14"/>
  <c r="W131" i="14"/>
  <c r="X131" i="14"/>
  <c r="Y131" i="14"/>
  <c r="T132" i="14"/>
  <c r="U132" i="14"/>
  <c r="V132" i="14"/>
  <c r="W132" i="14"/>
  <c r="X132" i="14"/>
  <c r="Y132" i="14"/>
  <c r="Z132" i="14"/>
  <c r="T133" i="14"/>
  <c r="U133" i="14"/>
  <c r="V133" i="14"/>
  <c r="W133" i="14"/>
  <c r="X133" i="14"/>
  <c r="Y133" i="14"/>
  <c r="Z133" i="14"/>
  <c r="T134" i="14"/>
  <c r="W134" i="14"/>
  <c r="X134" i="14"/>
  <c r="Y134" i="14"/>
  <c r="T135" i="14"/>
  <c r="V135" i="14"/>
  <c r="W135" i="14"/>
  <c r="X135" i="14"/>
  <c r="Y135" i="14"/>
  <c r="Z135" i="14"/>
  <c r="T136" i="14"/>
  <c r="U136" i="14"/>
  <c r="V136" i="14"/>
  <c r="W136" i="14"/>
  <c r="X136" i="14"/>
  <c r="Y136" i="14"/>
  <c r="Z136" i="14"/>
  <c r="T138" i="14"/>
  <c r="W138" i="14"/>
  <c r="X138" i="14"/>
  <c r="Y138" i="14"/>
  <c r="T139" i="14"/>
  <c r="U139" i="14"/>
  <c r="V139" i="14"/>
  <c r="W139" i="14"/>
  <c r="X139" i="14"/>
  <c r="Y139" i="14"/>
  <c r="Z139" i="14"/>
  <c r="T140" i="14"/>
  <c r="U140" i="14"/>
  <c r="V140" i="14"/>
  <c r="W140" i="14"/>
  <c r="X140" i="14"/>
  <c r="Y140" i="14"/>
  <c r="Z140" i="14"/>
  <c r="T141" i="14"/>
  <c r="W141" i="14"/>
  <c r="X141" i="14"/>
  <c r="Y141" i="14"/>
  <c r="T142" i="14"/>
  <c r="V142" i="14"/>
  <c r="W142" i="14"/>
  <c r="X142" i="14"/>
  <c r="Y142" i="14"/>
  <c r="Z142" i="14"/>
  <c r="T143" i="14"/>
  <c r="U143" i="14"/>
  <c r="V143" i="14"/>
  <c r="W143" i="14"/>
  <c r="X143" i="14"/>
  <c r="Y143" i="14"/>
  <c r="Z143" i="14"/>
  <c r="T145" i="14"/>
  <c r="W145" i="14"/>
  <c r="X145" i="14"/>
  <c r="Y145" i="14"/>
  <c r="Z145" i="14"/>
  <c r="T146" i="14"/>
  <c r="U146" i="14"/>
  <c r="V146" i="14"/>
  <c r="W146" i="14"/>
  <c r="X146" i="14"/>
  <c r="Y146" i="14"/>
  <c r="Z146" i="14"/>
  <c r="T147" i="14"/>
  <c r="U147" i="14"/>
  <c r="V147" i="14"/>
  <c r="W147" i="14"/>
  <c r="X147" i="14"/>
  <c r="Y147" i="14"/>
  <c r="Z147" i="14"/>
  <c r="T148" i="14"/>
  <c r="W148" i="14"/>
  <c r="X148" i="14"/>
  <c r="Y148" i="14"/>
  <c r="T149" i="14"/>
  <c r="V149" i="14"/>
  <c r="W149" i="14"/>
  <c r="X149" i="14"/>
  <c r="Y149" i="14"/>
  <c r="Z149" i="14"/>
  <c r="T150" i="14"/>
  <c r="U150" i="14"/>
  <c r="V150" i="14"/>
  <c r="W150" i="14"/>
  <c r="X150" i="14"/>
  <c r="Y150" i="14"/>
  <c r="Z150" i="14"/>
  <c r="T152" i="14"/>
  <c r="W152" i="14"/>
  <c r="X152" i="14"/>
  <c r="Y152" i="14"/>
  <c r="T153" i="14"/>
  <c r="U153" i="14"/>
  <c r="V153" i="14"/>
  <c r="W153" i="14"/>
  <c r="X153" i="14"/>
  <c r="Y153" i="14"/>
  <c r="Z153" i="14"/>
  <c r="T154" i="14"/>
  <c r="U154" i="14"/>
  <c r="V154" i="14"/>
  <c r="W154" i="14"/>
  <c r="X154" i="14"/>
  <c r="Y154" i="14"/>
  <c r="Z154" i="14"/>
  <c r="T155" i="14"/>
  <c r="W155" i="14"/>
  <c r="X155" i="14"/>
  <c r="Y155" i="14"/>
  <c r="T156" i="14"/>
  <c r="V156" i="14"/>
  <c r="W156" i="14"/>
  <c r="X156" i="14"/>
  <c r="Y156" i="14"/>
  <c r="Z156" i="14"/>
  <c r="T157" i="14"/>
  <c r="U157" i="14"/>
  <c r="V157" i="14"/>
  <c r="W157" i="14"/>
  <c r="X157" i="14"/>
  <c r="Y157" i="14"/>
  <c r="Z157" i="14"/>
  <c r="T159" i="14"/>
  <c r="W159" i="14"/>
  <c r="X159" i="14"/>
  <c r="Y159" i="14"/>
  <c r="Z159" i="14"/>
  <c r="T160" i="14"/>
  <c r="U160" i="14"/>
  <c r="V160" i="14"/>
  <c r="W160" i="14"/>
  <c r="X160" i="14"/>
  <c r="Y160" i="14"/>
  <c r="Z160" i="14"/>
  <c r="T161" i="14"/>
  <c r="U161" i="14"/>
  <c r="V161" i="14"/>
  <c r="W161" i="14"/>
  <c r="X161" i="14"/>
  <c r="Y161" i="14"/>
  <c r="Z161" i="14"/>
  <c r="T162" i="14"/>
  <c r="W162" i="14"/>
  <c r="X162" i="14"/>
  <c r="Y162" i="14"/>
  <c r="T163" i="14"/>
  <c r="V163" i="14"/>
  <c r="W163" i="14"/>
  <c r="X163" i="14"/>
  <c r="Y163" i="14"/>
  <c r="Z163" i="14"/>
  <c r="T164" i="14"/>
  <c r="U164" i="14"/>
  <c r="V164" i="14"/>
  <c r="W164" i="14"/>
  <c r="X164" i="14"/>
  <c r="Y164" i="14"/>
  <c r="Z164" i="14"/>
  <c r="T166" i="14"/>
  <c r="V166" i="14"/>
  <c r="W166" i="14"/>
  <c r="X166" i="14"/>
  <c r="Y166" i="14"/>
  <c r="Z166" i="14"/>
  <c r="T167" i="14"/>
  <c r="U167" i="14"/>
  <c r="V167" i="14"/>
  <c r="W167" i="14"/>
  <c r="X167" i="14"/>
  <c r="Y167" i="14"/>
  <c r="Z167" i="14"/>
  <c r="T168" i="14"/>
  <c r="U168" i="14"/>
  <c r="V168" i="14"/>
  <c r="W168" i="14"/>
  <c r="X168" i="14"/>
  <c r="Y168" i="14"/>
  <c r="Z168" i="14"/>
  <c r="T169" i="14"/>
  <c r="U169" i="14"/>
  <c r="V169" i="14"/>
  <c r="W169" i="14"/>
  <c r="X169" i="14"/>
  <c r="Y169" i="14"/>
  <c r="T170" i="14"/>
  <c r="V170" i="14"/>
  <c r="W170" i="14"/>
  <c r="X170" i="14"/>
  <c r="Y170" i="14"/>
  <c r="Z170" i="14"/>
  <c r="T171" i="14"/>
  <c r="U171" i="14"/>
  <c r="V171" i="14"/>
  <c r="W171" i="14"/>
  <c r="X171" i="14"/>
  <c r="Y171" i="14"/>
  <c r="Z171" i="14"/>
  <c r="T173" i="14"/>
  <c r="T172" i="14" s="1"/>
  <c r="U173" i="14"/>
  <c r="U172" i="14" s="1"/>
  <c r="V173" i="14"/>
  <c r="V172" i="14" s="1"/>
  <c r="W173" i="14"/>
  <c r="W172" i="14" s="1"/>
  <c r="X173" i="14"/>
  <c r="X172" i="14" s="1"/>
  <c r="Y173" i="14"/>
  <c r="Y172" i="14" s="1"/>
  <c r="Z173" i="14"/>
  <c r="Z172" i="14" s="1"/>
  <c r="T175" i="14"/>
  <c r="T174" i="14" s="1"/>
  <c r="V175" i="14"/>
  <c r="V174" i="14" s="1"/>
  <c r="W175" i="14"/>
  <c r="W174" i="14" s="1"/>
  <c r="X175" i="14"/>
  <c r="X174" i="14" s="1"/>
  <c r="Y175" i="14"/>
  <c r="Y174" i="14" s="1"/>
  <c r="T176" i="14"/>
  <c r="U176" i="14"/>
  <c r="V176" i="14"/>
  <c r="W176" i="14"/>
  <c r="X176" i="14"/>
  <c r="Y176" i="14"/>
  <c r="Z176" i="14"/>
  <c r="T178" i="14"/>
  <c r="T177" i="14" s="1"/>
  <c r="W178" i="14"/>
  <c r="W177" i="14" s="1"/>
  <c r="X178" i="14"/>
  <c r="X177" i="14" s="1"/>
  <c r="Y178" i="14"/>
  <c r="Y177" i="14" s="1"/>
  <c r="T179" i="14"/>
  <c r="U179" i="14"/>
  <c r="V179" i="14"/>
  <c r="W179" i="14"/>
  <c r="X179" i="14"/>
  <c r="Y179" i="14"/>
  <c r="Z179" i="14"/>
  <c r="T180" i="14"/>
  <c r="U180" i="14"/>
  <c r="V180" i="14"/>
  <c r="W180" i="14"/>
  <c r="X180" i="14"/>
  <c r="Y180" i="14"/>
  <c r="Z180" i="14"/>
  <c r="T181" i="14"/>
  <c r="U181" i="14"/>
  <c r="V181" i="14"/>
  <c r="W181" i="14"/>
  <c r="X181" i="14"/>
  <c r="Y181" i="14"/>
  <c r="Z181" i="14"/>
  <c r="T183" i="14"/>
  <c r="T182" i="14" s="1"/>
  <c r="U183" i="14"/>
  <c r="U182" i="14" s="1"/>
  <c r="W183" i="14"/>
  <c r="W182" i="14" s="1"/>
  <c r="X183" i="14"/>
  <c r="X182" i="14" s="1"/>
  <c r="Y183" i="14"/>
  <c r="Y182" i="14" s="1"/>
  <c r="T184" i="14"/>
  <c r="U184" i="14"/>
  <c r="V184" i="14"/>
  <c r="W184" i="14"/>
  <c r="X184" i="14"/>
  <c r="Y184" i="14"/>
  <c r="Z184" i="14"/>
  <c r="T185" i="14"/>
  <c r="U185" i="14"/>
  <c r="V185" i="14"/>
  <c r="W185" i="14"/>
  <c r="X185" i="14"/>
  <c r="Y185" i="14"/>
  <c r="Z185" i="14"/>
  <c r="T187" i="14"/>
  <c r="T186" i="14" s="1"/>
  <c r="U187" i="14"/>
  <c r="U186" i="14" s="1"/>
  <c r="W187" i="14"/>
  <c r="W186" i="14" s="1"/>
  <c r="X187" i="14"/>
  <c r="X186" i="14" s="1"/>
  <c r="Y187" i="14"/>
  <c r="Y186" i="14" s="1"/>
  <c r="T188" i="14"/>
  <c r="U188" i="14"/>
  <c r="V188" i="14"/>
  <c r="W188" i="14"/>
  <c r="X188" i="14"/>
  <c r="Y188" i="14"/>
  <c r="Z188" i="14"/>
  <c r="T189" i="14"/>
  <c r="U189" i="14"/>
  <c r="V189" i="14"/>
  <c r="W189" i="14"/>
  <c r="X189" i="14"/>
  <c r="Y189" i="14"/>
  <c r="Z189" i="14"/>
  <c r="T190" i="14"/>
  <c r="U190" i="14"/>
  <c r="V190" i="14"/>
  <c r="W190" i="14"/>
  <c r="X190" i="14"/>
  <c r="Y190" i="14"/>
  <c r="Z190" i="14"/>
  <c r="T191" i="14"/>
  <c r="U191" i="14"/>
  <c r="V191" i="14"/>
  <c r="W191" i="14"/>
  <c r="X191" i="14"/>
  <c r="Y191" i="14"/>
  <c r="Z191" i="14"/>
  <c r="T192" i="14"/>
  <c r="U192" i="14"/>
  <c r="V192" i="14"/>
  <c r="W192" i="14"/>
  <c r="X192" i="14"/>
  <c r="Y192" i="14"/>
  <c r="Z192" i="14"/>
  <c r="T194" i="14"/>
  <c r="T193" i="14" s="1"/>
  <c r="U194" i="14"/>
  <c r="U193" i="14" s="1"/>
  <c r="W194" i="14"/>
  <c r="W193" i="14" s="1"/>
  <c r="X194" i="14"/>
  <c r="X193" i="14" s="1"/>
  <c r="Y194" i="14"/>
  <c r="Y193" i="14" s="1"/>
  <c r="T195" i="14"/>
  <c r="U195" i="14"/>
  <c r="V195" i="14"/>
  <c r="W195" i="14"/>
  <c r="X195" i="14"/>
  <c r="Y195" i="14"/>
  <c r="Z195" i="14"/>
  <c r="T196" i="14"/>
  <c r="U196" i="14"/>
  <c r="V196" i="14"/>
  <c r="W196" i="14"/>
  <c r="X196" i="14"/>
  <c r="Y196" i="14"/>
  <c r="Z196" i="14"/>
  <c r="T198" i="14"/>
  <c r="T197" i="14" s="1"/>
  <c r="U198" i="14"/>
  <c r="U197" i="14" s="1"/>
  <c r="W198" i="14"/>
  <c r="W197" i="14" s="1"/>
  <c r="X198" i="14"/>
  <c r="X197" i="14" s="1"/>
  <c r="Y198" i="14"/>
  <c r="Y197" i="14" s="1"/>
  <c r="T199" i="14"/>
  <c r="U199" i="14"/>
  <c r="V199" i="14"/>
  <c r="W199" i="14"/>
  <c r="X199" i="14"/>
  <c r="Y199" i="14"/>
  <c r="Z199" i="14"/>
  <c r="T200" i="14"/>
  <c r="U200" i="14"/>
  <c r="V200" i="14"/>
  <c r="W200" i="14"/>
  <c r="X200" i="14"/>
  <c r="Y200" i="14"/>
  <c r="Z200" i="14"/>
  <c r="T201" i="14"/>
  <c r="U201" i="14"/>
  <c r="V201" i="14"/>
  <c r="W201" i="14"/>
  <c r="X201" i="14"/>
  <c r="Y201" i="14"/>
  <c r="Z201" i="14"/>
  <c r="T202" i="14"/>
  <c r="U202" i="14"/>
  <c r="V202" i="14"/>
  <c r="W202" i="14"/>
  <c r="X202" i="14"/>
  <c r="Y202" i="14"/>
  <c r="Z202" i="14"/>
  <c r="T203" i="14"/>
  <c r="U203" i="14"/>
  <c r="V203" i="14"/>
  <c r="W203" i="14"/>
  <c r="X203" i="14"/>
  <c r="Y203" i="14"/>
  <c r="Z203" i="14"/>
  <c r="T204" i="14"/>
  <c r="U204" i="14"/>
  <c r="V204" i="14"/>
  <c r="W204" i="14"/>
  <c r="X204" i="14"/>
  <c r="Y204" i="14"/>
  <c r="Z204" i="14"/>
  <c r="T205" i="14"/>
  <c r="U205" i="14"/>
  <c r="V205" i="14"/>
  <c r="W205" i="14"/>
  <c r="X205" i="14"/>
  <c r="Y205" i="14"/>
  <c r="Z205" i="14"/>
  <c r="T207" i="14"/>
  <c r="T206" i="14" s="1"/>
  <c r="U207" i="14"/>
  <c r="U206" i="14" s="1"/>
  <c r="W207" i="14"/>
  <c r="W206" i="14" s="1"/>
  <c r="X207" i="14"/>
  <c r="X206" i="14" s="1"/>
  <c r="Y207" i="14"/>
  <c r="Y206" i="14" s="1"/>
  <c r="T208" i="14"/>
  <c r="U208" i="14"/>
  <c r="V208" i="14"/>
  <c r="W208" i="14"/>
  <c r="X208" i="14"/>
  <c r="Y208" i="14"/>
  <c r="Z208" i="14"/>
  <c r="T210" i="14"/>
  <c r="T209" i="14" s="1"/>
  <c r="U210" i="14"/>
  <c r="U209" i="14" s="1"/>
  <c r="W210" i="14"/>
  <c r="W209" i="14" s="1"/>
  <c r="X210" i="14"/>
  <c r="X209" i="14" s="1"/>
  <c r="Y210" i="14"/>
  <c r="Y209" i="14" s="1"/>
  <c r="T211" i="14"/>
  <c r="U211" i="14"/>
  <c r="V211" i="14"/>
  <c r="W211" i="14"/>
  <c r="X211" i="14"/>
  <c r="Y211" i="14"/>
  <c r="Z211" i="14"/>
  <c r="T212" i="14"/>
  <c r="U212" i="14"/>
  <c r="V212" i="14"/>
  <c r="W212" i="14"/>
  <c r="X212" i="14"/>
  <c r="Y212" i="14"/>
  <c r="Z212" i="14"/>
  <c r="T213" i="14"/>
  <c r="U213" i="14"/>
  <c r="V213" i="14"/>
  <c r="W213" i="14"/>
  <c r="X213" i="14"/>
  <c r="Y213" i="14"/>
  <c r="Z213" i="14"/>
  <c r="T215" i="14"/>
  <c r="U215" i="14"/>
  <c r="V215" i="14"/>
  <c r="W215" i="14"/>
  <c r="X215" i="14"/>
  <c r="Y215" i="14"/>
  <c r="Z215" i="14"/>
  <c r="T217" i="14"/>
  <c r="T216" i="14" s="1"/>
  <c r="U217" i="14"/>
  <c r="U216" i="14" s="1"/>
  <c r="W217" i="14"/>
  <c r="W216" i="14" s="1"/>
  <c r="X217" i="14"/>
  <c r="X216" i="14" s="1"/>
  <c r="Y217" i="14"/>
  <c r="Y216" i="14" s="1"/>
  <c r="T218" i="14"/>
  <c r="U218" i="14"/>
  <c r="V218" i="14"/>
  <c r="W218" i="14"/>
  <c r="X218" i="14"/>
  <c r="Y218" i="14"/>
  <c r="Z218" i="14"/>
  <c r="T219" i="14"/>
  <c r="U219" i="14"/>
  <c r="V219" i="14"/>
  <c r="W219" i="14"/>
  <c r="X219" i="14"/>
  <c r="Y219" i="14"/>
  <c r="Z219" i="14"/>
  <c r="T220" i="14"/>
  <c r="U220" i="14"/>
  <c r="V220" i="14"/>
  <c r="W220" i="14"/>
  <c r="X220" i="14"/>
  <c r="Y220" i="14"/>
  <c r="Z220" i="14"/>
  <c r="T221" i="14"/>
  <c r="U221" i="14"/>
  <c r="V221" i="14"/>
  <c r="W221" i="14"/>
  <c r="X221" i="14"/>
  <c r="Y221" i="14"/>
  <c r="Z221" i="14"/>
  <c r="T222" i="14"/>
  <c r="U222" i="14"/>
  <c r="V222" i="14"/>
  <c r="W222" i="14"/>
  <c r="X222" i="14"/>
  <c r="Y222" i="14"/>
  <c r="Z222" i="14"/>
  <c r="T224" i="14"/>
  <c r="T223" i="14" s="1"/>
  <c r="U224" i="14"/>
  <c r="U223" i="14" s="1"/>
  <c r="W224" i="14"/>
  <c r="W223" i="14" s="1"/>
  <c r="X224" i="14"/>
  <c r="X223" i="14" s="1"/>
  <c r="Y224" i="14"/>
  <c r="Y223" i="14" s="1"/>
  <c r="T225" i="14"/>
  <c r="U225" i="14"/>
  <c r="V225" i="14"/>
  <c r="W225" i="14"/>
  <c r="X225" i="14"/>
  <c r="Y225" i="14"/>
  <c r="Z225" i="14"/>
  <c r="T226" i="14"/>
  <c r="U226" i="14"/>
  <c r="V226" i="14"/>
  <c r="W226" i="14"/>
  <c r="X226" i="14"/>
  <c r="Y226" i="14"/>
  <c r="Z226" i="14"/>
  <c r="T227" i="14"/>
  <c r="U227" i="14"/>
  <c r="V227" i="14"/>
  <c r="W227" i="14"/>
  <c r="X227" i="14"/>
  <c r="Y227" i="14"/>
  <c r="Z227" i="14"/>
  <c r="T228" i="14"/>
  <c r="U228" i="14"/>
  <c r="V228" i="14"/>
  <c r="W228" i="14"/>
  <c r="X228" i="14"/>
  <c r="Y228" i="14"/>
  <c r="Z228" i="14"/>
  <c r="T230" i="14"/>
  <c r="T229" i="14" s="1"/>
  <c r="U230" i="14"/>
  <c r="U229" i="14" s="1"/>
  <c r="W230" i="14"/>
  <c r="W229" i="14" s="1"/>
  <c r="X230" i="14"/>
  <c r="X229" i="14" s="1"/>
  <c r="Y230" i="14"/>
  <c r="Y229" i="14" s="1"/>
  <c r="T231" i="14"/>
  <c r="U231" i="14"/>
  <c r="V231" i="14"/>
  <c r="W231" i="14"/>
  <c r="X231" i="14"/>
  <c r="Y231" i="14"/>
  <c r="Z231" i="14"/>
  <c r="T232" i="14"/>
  <c r="U232" i="14"/>
  <c r="V232" i="14"/>
  <c r="W232" i="14"/>
  <c r="X232" i="14"/>
  <c r="Y232" i="14"/>
  <c r="Z232" i="14"/>
  <c r="T233" i="14"/>
  <c r="U233" i="14"/>
  <c r="V233" i="14"/>
  <c r="W233" i="14"/>
  <c r="X233" i="14"/>
  <c r="Y233" i="14"/>
  <c r="Z233" i="14"/>
  <c r="T234" i="14"/>
  <c r="U234" i="14"/>
  <c r="V234" i="14"/>
  <c r="W234" i="14"/>
  <c r="X234" i="14"/>
  <c r="Y234" i="14"/>
  <c r="Z234" i="14"/>
  <c r="T236" i="14"/>
  <c r="T235" i="14" s="1"/>
  <c r="U236" i="14"/>
  <c r="U235" i="14" s="1"/>
  <c r="W236" i="14"/>
  <c r="W235" i="14" s="1"/>
  <c r="X236" i="14"/>
  <c r="X235" i="14" s="1"/>
  <c r="Y236" i="14"/>
  <c r="Y235" i="14" s="1"/>
  <c r="T237" i="14"/>
  <c r="U237" i="14"/>
  <c r="V237" i="14"/>
  <c r="W237" i="14"/>
  <c r="X237" i="14"/>
  <c r="Y237" i="14"/>
  <c r="Z237" i="14"/>
  <c r="T238" i="14"/>
  <c r="U238" i="14"/>
  <c r="V238" i="14"/>
  <c r="W238" i="14"/>
  <c r="X238" i="14"/>
  <c r="Y238" i="14"/>
  <c r="Z238" i="14"/>
  <c r="T239" i="14"/>
  <c r="U239" i="14"/>
  <c r="V239" i="14"/>
  <c r="W239" i="14"/>
  <c r="X239" i="14"/>
  <c r="Y239" i="14"/>
  <c r="Z239" i="14"/>
  <c r="T240" i="14"/>
  <c r="U240" i="14"/>
  <c r="V240" i="14"/>
  <c r="W240" i="14"/>
  <c r="X240" i="14"/>
  <c r="Y240" i="14"/>
  <c r="Z240" i="14"/>
  <c r="T241" i="14"/>
  <c r="U241" i="14"/>
  <c r="V241" i="14"/>
  <c r="W241" i="14"/>
  <c r="X241" i="14"/>
  <c r="Y241" i="14"/>
  <c r="Z241" i="14"/>
  <c r="T242" i="14"/>
  <c r="U242" i="14"/>
  <c r="V242" i="14"/>
  <c r="W242" i="14"/>
  <c r="X242" i="14"/>
  <c r="Y242" i="14"/>
  <c r="Z242" i="14"/>
  <c r="T244" i="14"/>
  <c r="T243" i="14" s="1"/>
  <c r="U244" i="14"/>
  <c r="U243" i="14" s="1"/>
  <c r="W244" i="14"/>
  <c r="W243" i="14" s="1"/>
  <c r="X244" i="14"/>
  <c r="X243" i="14" s="1"/>
  <c r="Y244" i="14"/>
  <c r="Y243" i="14" s="1"/>
  <c r="T245" i="14"/>
  <c r="U245" i="14"/>
  <c r="V245" i="14"/>
  <c r="W245" i="14"/>
  <c r="X245" i="14"/>
  <c r="Y245" i="14"/>
  <c r="Z245" i="14"/>
  <c r="T246" i="14"/>
  <c r="U246" i="14"/>
  <c r="V246" i="14"/>
  <c r="W246" i="14"/>
  <c r="X246" i="14"/>
  <c r="Y246" i="14"/>
  <c r="Z246" i="14"/>
  <c r="T247" i="14"/>
  <c r="U247" i="14"/>
  <c r="V247" i="14"/>
  <c r="W247" i="14"/>
  <c r="X247" i="14"/>
  <c r="Y247" i="14"/>
  <c r="Z247" i="14"/>
  <c r="T249" i="14"/>
  <c r="T248" i="14" s="1"/>
  <c r="U249" i="14"/>
  <c r="U248" i="14" s="1"/>
  <c r="W249" i="14"/>
  <c r="W248" i="14" s="1"/>
  <c r="X249" i="14"/>
  <c r="X248" i="14" s="1"/>
  <c r="Y249" i="14"/>
  <c r="Y248" i="14" s="1"/>
  <c r="T250" i="14"/>
  <c r="U250" i="14"/>
  <c r="V250" i="14"/>
  <c r="W250" i="14"/>
  <c r="X250" i="14"/>
  <c r="Y250" i="14"/>
  <c r="Z250" i="14"/>
  <c r="T251" i="14"/>
  <c r="U251" i="14"/>
  <c r="V251" i="14"/>
  <c r="W251" i="14"/>
  <c r="X251" i="14"/>
  <c r="Y251" i="14"/>
  <c r="Z251" i="14"/>
  <c r="T252" i="14"/>
  <c r="U252" i="14"/>
  <c r="V252" i="14"/>
  <c r="W252" i="14"/>
  <c r="X252" i="14"/>
  <c r="Y252" i="14"/>
  <c r="Z252" i="14"/>
  <c r="T254" i="14"/>
  <c r="U254" i="14"/>
  <c r="V254" i="14"/>
  <c r="W254" i="14"/>
  <c r="X254" i="14"/>
  <c r="Y254" i="14"/>
  <c r="Z254" i="14"/>
  <c r="T256" i="14"/>
  <c r="T255" i="14" s="1"/>
  <c r="U256" i="14"/>
  <c r="U255" i="14" s="1"/>
  <c r="W256" i="14"/>
  <c r="W255" i="14" s="1"/>
  <c r="X256" i="14"/>
  <c r="X255" i="14" s="1"/>
  <c r="Y256" i="14"/>
  <c r="Y255" i="14" s="1"/>
  <c r="T257" i="14"/>
  <c r="U257" i="14"/>
  <c r="V257" i="14"/>
  <c r="W257" i="14"/>
  <c r="X257" i="14"/>
  <c r="Y257" i="14"/>
  <c r="Z257" i="14"/>
  <c r="T258" i="14"/>
  <c r="U258" i="14"/>
  <c r="V258" i="14"/>
  <c r="W258" i="14"/>
  <c r="X258" i="14"/>
  <c r="Y258" i="14"/>
  <c r="Z258" i="14"/>
  <c r="T259" i="14"/>
  <c r="U259" i="14"/>
  <c r="V259" i="14"/>
  <c r="W259" i="14"/>
  <c r="X259" i="14"/>
  <c r="Y259" i="14"/>
  <c r="Z259" i="14"/>
  <c r="T260" i="14"/>
  <c r="U260" i="14"/>
  <c r="V260" i="14"/>
  <c r="W260" i="14"/>
  <c r="X260" i="14"/>
  <c r="Y260" i="14"/>
  <c r="Z260" i="14"/>
  <c r="T262" i="14"/>
  <c r="T261" i="14" s="1"/>
  <c r="U262" i="14"/>
  <c r="U261" i="14" s="1"/>
  <c r="W262" i="14"/>
  <c r="W261" i="14" s="1"/>
  <c r="X262" i="14"/>
  <c r="X261" i="14" s="1"/>
  <c r="Y262" i="14"/>
  <c r="Y261" i="14" s="1"/>
  <c r="T263" i="14"/>
  <c r="U263" i="14"/>
  <c r="V263" i="14"/>
  <c r="W263" i="14"/>
  <c r="X263" i="14"/>
  <c r="Y263" i="14"/>
  <c r="Z263" i="14"/>
  <c r="T264" i="14"/>
  <c r="U264" i="14"/>
  <c r="V264" i="14"/>
  <c r="W264" i="14"/>
  <c r="X264" i="14"/>
  <c r="Y264" i="14"/>
  <c r="Z264" i="14"/>
  <c r="T265" i="14"/>
  <c r="U265" i="14"/>
  <c r="V265" i="14"/>
  <c r="W265" i="14"/>
  <c r="X265" i="14"/>
  <c r="Y265" i="14"/>
  <c r="Z265" i="14"/>
  <c r="T267" i="14"/>
  <c r="T266" i="14" s="1"/>
  <c r="U267" i="14"/>
  <c r="U266" i="14" s="1"/>
  <c r="W267" i="14"/>
  <c r="W266" i="14" s="1"/>
  <c r="X267" i="14"/>
  <c r="X266" i="14" s="1"/>
  <c r="Y267" i="14"/>
  <c r="Y266" i="14" s="1"/>
  <c r="T268" i="14"/>
  <c r="U268" i="14"/>
  <c r="V268" i="14"/>
  <c r="W268" i="14"/>
  <c r="X268" i="14"/>
  <c r="Y268" i="14"/>
  <c r="Z268" i="14"/>
  <c r="T269" i="14"/>
  <c r="U269" i="14"/>
  <c r="V269" i="14"/>
  <c r="W269" i="14"/>
  <c r="X269" i="14"/>
  <c r="Y269" i="14"/>
  <c r="Z269" i="14"/>
  <c r="T271" i="14"/>
  <c r="U271" i="14"/>
  <c r="V271" i="14"/>
  <c r="W271" i="14"/>
  <c r="X271" i="14"/>
  <c r="Y271" i="14"/>
  <c r="Z271" i="14"/>
  <c r="T273" i="14"/>
  <c r="T272" i="14" s="1"/>
  <c r="U273" i="14"/>
  <c r="U272" i="14" s="1"/>
  <c r="W273" i="14"/>
  <c r="W272" i="14" s="1"/>
  <c r="X273" i="14"/>
  <c r="X272" i="14" s="1"/>
  <c r="Y273" i="14"/>
  <c r="Y272" i="14" s="1"/>
  <c r="T274" i="14"/>
  <c r="U274" i="14"/>
  <c r="V274" i="14"/>
  <c r="W274" i="14"/>
  <c r="X274" i="14"/>
  <c r="Y274" i="14"/>
  <c r="Z274" i="14"/>
  <c r="T275" i="14"/>
  <c r="U275" i="14"/>
  <c r="V275" i="14"/>
  <c r="W275" i="14"/>
  <c r="X275" i="14"/>
  <c r="Y275" i="14"/>
  <c r="Z275" i="14"/>
  <c r="T276" i="14"/>
  <c r="U276" i="14"/>
  <c r="V276" i="14"/>
  <c r="W276" i="14"/>
  <c r="X276" i="14"/>
  <c r="Y276" i="14"/>
  <c r="Z276" i="14"/>
  <c r="T277" i="14"/>
  <c r="U277" i="14"/>
  <c r="V277" i="14"/>
  <c r="W277" i="14"/>
  <c r="X277" i="14"/>
  <c r="Y277" i="14"/>
  <c r="Z277" i="14"/>
  <c r="T279" i="14"/>
  <c r="U279" i="14"/>
  <c r="U278" i="14" s="1"/>
  <c r="W279" i="14"/>
  <c r="W278" i="14" s="1"/>
  <c r="X279" i="14"/>
  <c r="X278" i="14" s="1"/>
  <c r="Y279" i="14"/>
  <c r="Y278" i="14" s="1"/>
  <c r="T280" i="14"/>
  <c r="U280" i="14"/>
  <c r="V280" i="14"/>
  <c r="W280" i="14"/>
  <c r="X280" i="14"/>
  <c r="Y280" i="14"/>
  <c r="Z280" i="14"/>
  <c r="T281" i="14"/>
  <c r="U281" i="14"/>
  <c r="V281" i="14"/>
  <c r="W281" i="14"/>
  <c r="X281" i="14"/>
  <c r="Y281" i="14"/>
  <c r="Z281" i="14"/>
  <c r="T282" i="14"/>
  <c r="U282" i="14"/>
  <c r="V282" i="14"/>
  <c r="C37" i="19" s="1"/>
  <c r="W282" i="14"/>
  <c r="X282" i="14"/>
  <c r="Y282" i="14"/>
  <c r="Z282" i="14"/>
  <c r="T284" i="14"/>
  <c r="T283" i="14" s="1"/>
  <c r="U284" i="14"/>
  <c r="U283" i="14" s="1"/>
  <c r="W284" i="14"/>
  <c r="W283" i="14" s="1"/>
  <c r="X284" i="14"/>
  <c r="X283" i="14" s="1"/>
  <c r="Y284" i="14"/>
  <c r="Y283" i="14" s="1"/>
  <c r="T285" i="14"/>
  <c r="U285" i="14"/>
  <c r="V285" i="14"/>
  <c r="W285" i="14"/>
  <c r="X285" i="14"/>
  <c r="Y285" i="14"/>
  <c r="Z285" i="14"/>
  <c r="T286" i="14"/>
  <c r="U286" i="14"/>
  <c r="V286" i="14"/>
  <c r="W286" i="14"/>
  <c r="X286" i="14"/>
  <c r="Y286" i="14"/>
  <c r="Z286" i="14"/>
  <c r="T287" i="14"/>
  <c r="U287" i="14"/>
  <c r="V287" i="14"/>
  <c r="W287" i="14"/>
  <c r="X287" i="14"/>
  <c r="Y287" i="14"/>
  <c r="Z287" i="14"/>
  <c r="T288" i="14"/>
  <c r="U288" i="14"/>
  <c r="V288" i="14"/>
  <c r="W288" i="14"/>
  <c r="X288" i="14"/>
  <c r="Y288" i="14"/>
  <c r="Z288" i="14"/>
  <c r="T290" i="14"/>
  <c r="T289" i="14" s="1"/>
  <c r="U290" i="14"/>
  <c r="U289" i="14" s="1"/>
  <c r="W290" i="14"/>
  <c r="W289" i="14" s="1"/>
  <c r="X290" i="14"/>
  <c r="X289" i="14" s="1"/>
  <c r="Y290" i="14"/>
  <c r="Y289" i="14" s="1"/>
  <c r="T291" i="14"/>
  <c r="U291" i="14"/>
  <c r="V291" i="14"/>
  <c r="W291" i="14"/>
  <c r="X291" i="14"/>
  <c r="Y291" i="14"/>
  <c r="Z291" i="14"/>
  <c r="T293" i="14"/>
  <c r="T292" i="14" s="1"/>
  <c r="U293" i="14"/>
  <c r="U292" i="14" s="1"/>
  <c r="V293" i="14"/>
  <c r="V292" i="14" s="1"/>
  <c r="W293" i="14"/>
  <c r="W292" i="14" s="1"/>
  <c r="X293" i="14"/>
  <c r="X292" i="14" s="1"/>
  <c r="Y293" i="14"/>
  <c r="Y292" i="14" s="1"/>
  <c r="T295" i="14"/>
  <c r="T294" i="14" s="1"/>
  <c r="U295" i="14"/>
  <c r="U294" i="14" s="1"/>
  <c r="W295" i="14"/>
  <c r="W294" i="14" s="1"/>
  <c r="X295" i="14"/>
  <c r="X294" i="14" s="1"/>
  <c r="Y295" i="14"/>
  <c r="Y294" i="14" s="1"/>
  <c r="T296" i="14"/>
  <c r="U296" i="14"/>
  <c r="V296" i="14"/>
  <c r="W296" i="14"/>
  <c r="X296" i="14"/>
  <c r="Y296" i="14"/>
  <c r="Z296" i="14"/>
  <c r="T297" i="14"/>
  <c r="U297" i="14"/>
  <c r="V297" i="14"/>
  <c r="W297" i="14"/>
  <c r="X297" i="14"/>
  <c r="Y297" i="14"/>
  <c r="Z297" i="14"/>
  <c r="T299" i="14"/>
  <c r="T298" i="14" s="1"/>
  <c r="U299" i="14"/>
  <c r="U298" i="14" s="1"/>
  <c r="V299" i="14"/>
  <c r="V298" i="14" s="1"/>
  <c r="W299" i="14"/>
  <c r="W298" i="14" s="1"/>
  <c r="X299" i="14"/>
  <c r="X298" i="14" s="1"/>
  <c r="Y299" i="14"/>
  <c r="Y298" i="14" s="1"/>
  <c r="T301" i="14"/>
  <c r="T300" i="14" s="1"/>
  <c r="U301" i="14"/>
  <c r="U300" i="14" s="1"/>
  <c r="V301" i="14"/>
  <c r="V300" i="14" s="1"/>
  <c r="W301" i="14"/>
  <c r="W300" i="14" s="1"/>
  <c r="X301" i="14"/>
  <c r="X300" i="14" s="1"/>
  <c r="Y301" i="14"/>
  <c r="Y300" i="14" s="1"/>
  <c r="T303" i="14"/>
  <c r="T302" i="14" s="1"/>
  <c r="U303" i="14"/>
  <c r="U302" i="14" s="1"/>
  <c r="V303" i="14"/>
  <c r="V302" i="14" s="1"/>
  <c r="W303" i="14"/>
  <c r="W302" i="14" s="1"/>
  <c r="X303" i="14"/>
  <c r="X302" i="14" s="1"/>
  <c r="Y303" i="14"/>
  <c r="Y302" i="14" s="1"/>
  <c r="T305" i="14"/>
  <c r="T304" i="14" s="1"/>
  <c r="U305" i="14"/>
  <c r="U304" i="14" s="1"/>
  <c r="V305" i="14"/>
  <c r="V304" i="14" s="1"/>
  <c r="W305" i="14"/>
  <c r="W304" i="14" s="1"/>
  <c r="X305" i="14"/>
  <c r="X304" i="14" s="1"/>
  <c r="Y305" i="14"/>
  <c r="Y304" i="14" s="1"/>
  <c r="T307" i="14"/>
  <c r="T306" i="14" s="1"/>
  <c r="U307" i="14"/>
  <c r="U306" i="14" s="1"/>
  <c r="V307" i="14"/>
  <c r="V306" i="14" s="1"/>
  <c r="W307" i="14"/>
  <c r="W306" i="14" s="1"/>
  <c r="X307" i="14"/>
  <c r="X306" i="14" s="1"/>
  <c r="Y307" i="14"/>
  <c r="Y306" i="14" s="1"/>
  <c r="Z307" i="14"/>
  <c r="Z306" i="14" s="1"/>
  <c r="T309" i="14"/>
  <c r="T308" i="14" s="1"/>
  <c r="U309" i="14"/>
  <c r="U308" i="14" s="1"/>
  <c r="V309" i="14"/>
  <c r="V308" i="14" s="1"/>
  <c r="W309" i="14"/>
  <c r="W308" i="14" s="1"/>
  <c r="X309" i="14"/>
  <c r="X308" i="14" s="1"/>
  <c r="Y309" i="14"/>
  <c r="Y308" i="14" s="1"/>
  <c r="T311" i="14"/>
  <c r="T310" i="14" s="1"/>
  <c r="U311" i="14"/>
  <c r="U310" i="14" s="1"/>
  <c r="V311" i="14"/>
  <c r="V310" i="14" s="1"/>
  <c r="W311" i="14"/>
  <c r="W310" i="14" s="1"/>
  <c r="X311" i="14"/>
  <c r="X310" i="14" s="1"/>
  <c r="Y311" i="14"/>
  <c r="Y310" i="14" s="1"/>
  <c r="T313" i="14"/>
  <c r="T312" i="14" s="1"/>
  <c r="U313" i="14"/>
  <c r="U312" i="14" s="1"/>
  <c r="W313" i="14"/>
  <c r="W312" i="14" s="1"/>
  <c r="X313" i="14"/>
  <c r="X312" i="14" s="1"/>
  <c r="Y313" i="14"/>
  <c r="Y312" i="14" s="1"/>
  <c r="T314" i="14"/>
  <c r="U314" i="14"/>
  <c r="V314" i="14"/>
  <c r="W314" i="14"/>
  <c r="X314" i="14"/>
  <c r="Y314" i="14"/>
  <c r="Z314" i="14"/>
  <c r="T316" i="14"/>
  <c r="T315" i="14" s="1"/>
  <c r="U316" i="14"/>
  <c r="U315" i="14" s="1"/>
  <c r="V316" i="14"/>
  <c r="V315" i="14" s="1"/>
  <c r="W316" i="14"/>
  <c r="W315" i="14" s="1"/>
  <c r="X316" i="14"/>
  <c r="X315" i="14" s="1"/>
  <c r="Y316" i="14"/>
  <c r="Y315" i="14" s="1"/>
  <c r="T318" i="14"/>
  <c r="T317" i="14" s="1"/>
  <c r="U318" i="14"/>
  <c r="U317" i="14" s="1"/>
  <c r="W318" i="14"/>
  <c r="W317" i="14" s="1"/>
  <c r="X318" i="14"/>
  <c r="X317" i="14" s="1"/>
  <c r="Y318" i="14"/>
  <c r="Y317" i="14" s="1"/>
  <c r="T319" i="14"/>
  <c r="U319" i="14"/>
  <c r="V319" i="14"/>
  <c r="W319" i="14"/>
  <c r="X319" i="14"/>
  <c r="Y319" i="14"/>
  <c r="Z319" i="14"/>
  <c r="T320" i="14"/>
  <c r="U320" i="14"/>
  <c r="V320" i="14"/>
  <c r="W320" i="14"/>
  <c r="X320" i="14"/>
  <c r="Y320" i="14"/>
  <c r="Z320" i="14"/>
  <c r="T321" i="14"/>
  <c r="U321" i="14"/>
  <c r="V321" i="14"/>
  <c r="W321" i="14"/>
  <c r="X321" i="14"/>
  <c r="Y321" i="14"/>
  <c r="Z321" i="14"/>
  <c r="T323" i="14"/>
  <c r="T322" i="14" s="1"/>
  <c r="U323" i="14"/>
  <c r="U322" i="14" s="1"/>
  <c r="W323" i="14"/>
  <c r="W322" i="14" s="1"/>
  <c r="X323" i="14"/>
  <c r="X322" i="14" s="1"/>
  <c r="Y323" i="14"/>
  <c r="Y322" i="14" s="1"/>
  <c r="T324" i="14"/>
  <c r="U324" i="14"/>
  <c r="V324" i="14"/>
  <c r="W324" i="14"/>
  <c r="X324" i="14"/>
  <c r="Y324" i="14"/>
  <c r="Z324" i="14"/>
  <c r="T326" i="14"/>
  <c r="T325" i="14" s="1"/>
  <c r="W326" i="14"/>
  <c r="W325" i="14" s="1"/>
  <c r="X326" i="14"/>
  <c r="X325" i="14" s="1"/>
  <c r="Y326" i="14"/>
  <c r="Y325" i="14" s="1"/>
  <c r="T327" i="14"/>
  <c r="U327" i="14"/>
  <c r="V327" i="14"/>
  <c r="W327" i="14"/>
  <c r="X327" i="14"/>
  <c r="Y327" i="14"/>
  <c r="Z327" i="14"/>
  <c r="T328" i="14"/>
  <c r="U328" i="14"/>
  <c r="V328" i="14"/>
  <c r="W328" i="14"/>
  <c r="X328" i="14"/>
  <c r="Y328" i="14"/>
  <c r="Z328" i="14"/>
  <c r="T329" i="14"/>
  <c r="U329" i="14"/>
  <c r="V329" i="14"/>
  <c r="W329" i="14"/>
  <c r="X329" i="14"/>
  <c r="Y329" i="14"/>
  <c r="Z329" i="14"/>
  <c r="T330" i="14"/>
  <c r="U330" i="14"/>
  <c r="V330" i="14"/>
  <c r="W330" i="14"/>
  <c r="X330" i="14"/>
  <c r="Y330" i="14"/>
  <c r="Z330" i="14"/>
  <c r="T331" i="14"/>
  <c r="U331" i="14"/>
  <c r="V331" i="14"/>
  <c r="W331" i="14"/>
  <c r="X331" i="14"/>
  <c r="Y331" i="14"/>
  <c r="Z331" i="14"/>
  <c r="T332" i="14"/>
  <c r="U332" i="14"/>
  <c r="V332" i="14"/>
  <c r="W332" i="14"/>
  <c r="X332" i="14"/>
  <c r="Y332" i="14"/>
  <c r="Z332" i="14"/>
  <c r="T334" i="14"/>
  <c r="T333" i="14" s="1"/>
  <c r="U334" i="14"/>
  <c r="U333" i="14" s="1"/>
  <c r="W334" i="14"/>
  <c r="W333" i="14" s="1"/>
  <c r="X334" i="14"/>
  <c r="X333" i="14" s="1"/>
  <c r="Y334" i="14"/>
  <c r="Y333" i="14" s="1"/>
  <c r="T335" i="14"/>
  <c r="U335" i="14"/>
  <c r="V335" i="14"/>
  <c r="W335" i="14"/>
  <c r="X335" i="14"/>
  <c r="Y335" i="14"/>
  <c r="Z335" i="14"/>
  <c r="T21" i="14"/>
  <c r="U21" i="14"/>
  <c r="V21" i="14"/>
  <c r="W21" i="14"/>
  <c r="X21" i="14"/>
  <c r="Y21" i="14"/>
  <c r="Z21" i="14"/>
  <c r="T22" i="14"/>
  <c r="U22" i="14"/>
  <c r="V22" i="14"/>
  <c r="W22" i="14"/>
  <c r="X22" i="14"/>
  <c r="Y22" i="14"/>
  <c r="Z22" i="14"/>
  <c r="T23" i="14"/>
  <c r="U23" i="14"/>
  <c r="V23" i="14"/>
  <c r="W23" i="14"/>
  <c r="X23" i="14"/>
  <c r="Y23" i="14"/>
  <c r="Z23" i="14"/>
  <c r="T24" i="14"/>
  <c r="U24" i="14"/>
  <c r="V24" i="14"/>
  <c r="W24" i="14"/>
  <c r="X24" i="14"/>
  <c r="Y24" i="14"/>
  <c r="Z24" i="14"/>
  <c r="T25" i="14"/>
  <c r="U25" i="14"/>
  <c r="V25" i="14"/>
  <c r="W25" i="14"/>
  <c r="X25" i="14"/>
  <c r="Y25" i="14"/>
  <c r="Z25" i="14"/>
  <c r="T26" i="14"/>
  <c r="U26" i="14"/>
  <c r="V26" i="14"/>
  <c r="W26" i="14"/>
  <c r="X26" i="14"/>
  <c r="Y26" i="14"/>
  <c r="Z26" i="14"/>
  <c r="T27" i="14"/>
  <c r="U27" i="14"/>
  <c r="V27" i="14"/>
  <c r="W27" i="14"/>
  <c r="X27" i="14"/>
  <c r="Y27" i="14"/>
  <c r="Z27" i="14"/>
  <c r="T28" i="14"/>
  <c r="U28" i="14"/>
  <c r="V28" i="14"/>
  <c r="W28" i="14"/>
  <c r="X28" i="14"/>
  <c r="Y28" i="14"/>
  <c r="Z28" i="14"/>
  <c r="T29" i="14"/>
  <c r="U29" i="14"/>
  <c r="V29" i="14"/>
  <c r="W29" i="14"/>
  <c r="X29" i="14"/>
  <c r="Y29" i="14"/>
  <c r="Z29" i="14"/>
  <c r="T30" i="14"/>
  <c r="U30" i="14"/>
  <c r="V30" i="14"/>
  <c r="W30" i="14"/>
  <c r="X30" i="14"/>
  <c r="Y30" i="14"/>
  <c r="Z30" i="14"/>
  <c r="T31" i="14"/>
  <c r="U31" i="14"/>
  <c r="V31" i="14"/>
  <c r="W31" i="14"/>
  <c r="X31" i="14"/>
  <c r="Y31" i="14"/>
  <c r="Z31" i="14"/>
  <c r="T32" i="14"/>
  <c r="U32" i="14"/>
  <c r="V32" i="14"/>
  <c r="W32" i="14"/>
  <c r="X32" i="14"/>
  <c r="Y32" i="14"/>
  <c r="Z32" i="14"/>
  <c r="T33" i="14"/>
  <c r="U33" i="14"/>
  <c r="V33" i="14"/>
  <c r="W33" i="14"/>
  <c r="X33" i="14"/>
  <c r="Y33" i="14"/>
  <c r="Z33" i="14"/>
  <c r="T34" i="14"/>
  <c r="U34" i="14"/>
  <c r="V34" i="14"/>
  <c r="W34" i="14"/>
  <c r="X34" i="14"/>
  <c r="Y34" i="14"/>
  <c r="Z34" i="14"/>
  <c r="T35" i="14"/>
  <c r="U35" i="14"/>
  <c r="V35" i="14"/>
  <c r="W35" i="14"/>
  <c r="X35" i="14"/>
  <c r="Y35" i="14"/>
  <c r="Z35" i="14"/>
  <c r="T36" i="14"/>
  <c r="U36" i="14"/>
  <c r="V36" i="14"/>
  <c r="W36" i="14"/>
  <c r="X36" i="14"/>
  <c r="Y36" i="14"/>
  <c r="Z36" i="14"/>
  <c r="T37" i="14"/>
  <c r="U37" i="14"/>
  <c r="V37" i="14"/>
  <c r="W37" i="14"/>
  <c r="X37" i="14"/>
  <c r="Y37" i="14"/>
  <c r="Z37" i="14"/>
  <c r="T38" i="14"/>
  <c r="U38" i="14"/>
  <c r="V38" i="14"/>
  <c r="W38" i="14"/>
  <c r="X38" i="14"/>
  <c r="Y38" i="14"/>
  <c r="Z38" i="14"/>
  <c r="T39" i="14"/>
  <c r="U39" i="14"/>
  <c r="V39" i="14"/>
  <c r="W39" i="14"/>
  <c r="X39" i="14"/>
  <c r="Y39" i="14"/>
  <c r="Z39" i="14"/>
  <c r="T40" i="14"/>
  <c r="U40" i="14"/>
  <c r="V40" i="14"/>
  <c r="W40" i="14"/>
  <c r="X40" i="14"/>
  <c r="Y40" i="14"/>
  <c r="Z40" i="14"/>
  <c r="T41" i="14"/>
  <c r="U41" i="14"/>
  <c r="V41" i="14"/>
  <c r="W41" i="14"/>
  <c r="X41" i="14"/>
  <c r="Y41" i="14"/>
  <c r="Z41" i="14"/>
  <c r="T42" i="14"/>
  <c r="U42" i="14"/>
  <c r="V42" i="14"/>
  <c r="W42" i="14"/>
  <c r="X42" i="14"/>
  <c r="Y42" i="14"/>
  <c r="Z42" i="14"/>
  <c r="T43" i="14"/>
  <c r="U43" i="14"/>
  <c r="V43" i="14"/>
  <c r="W43" i="14"/>
  <c r="X43" i="14"/>
  <c r="Y43" i="14"/>
  <c r="Z43" i="14"/>
  <c r="T44" i="14"/>
  <c r="U44" i="14"/>
  <c r="V44" i="14"/>
  <c r="W44" i="14"/>
  <c r="X44" i="14"/>
  <c r="Y44" i="14"/>
  <c r="Z44" i="14"/>
  <c r="T45" i="14"/>
  <c r="U45" i="14"/>
  <c r="V45" i="14"/>
  <c r="W45" i="14"/>
  <c r="X45" i="14"/>
  <c r="Y45" i="14"/>
  <c r="Z45" i="14"/>
  <c r="T46" i="14"/>
  <c r="U46" i="14"/>
  <c r="V46" i="14"/>
  <c r="W46" i="14"/>
  <c r="X46" i="14"/>
  <c r="Y46" i="14"/>
  <c r="Z46" i="14"/>
  <c r="Z20" i="14"/>
  <c r="U20" i="14"/>
  <c r="V20" i="14"/>
  <c r="W20" i="14"/>
  <c r="X20" i="14"/>
  <c r="Y20" i="14"/>
  <c r="W19" i="14"/>
  <c r="X19" i="14"/>
  <c r="Y19" i="14"/>
  <c r="U17" i="14"/>
  <c r="V17" i="14"/>
  <c r="W17" i="14"/>
  <c r="X17" i="14"/>
  <c r="Y17" i="14"/>
  <c r="T17" i="14"/>
  <c r="T20" i="14"/>
  <c r="C20" i="14"/>
  <c r="C17" i="14"/>
  <c r="T278" i="14" l="1"/>
  <c r="S279" i="14"/>
  <c r="C39" i="19"/>
  <c r="C45" i="19"/>
  <c r="C69" i="19"/>
  <c r="C56" i="19"/>
  <c r="Y97" i="14"/>
  <c r="X97" i="14"/>
  <c r="W97" i="14"/>
  <c r="T97" i="14"/>
  <c r="Y123" i="14"/>
  <c r="W109" i="14"/>
  <c r="X123" i="14"/>
  <c r="Y109" i="14"/>
  <c r="Y144" i="14"/>
  <c r="X109" i="14"/>
  <c r="X137" i="14"/>
  <c r="W144" i="14"/>
  <c r="T123" i="14"/>
  <c r="W137" i="14"/>
  <c r="Y137" i="14"/>
  <c r="T151" i="14"/>
  <c r="W116" i="14"/>
  <c r="W130" i="14"/>
  <c r="T116" i="14"/>
  <c r="Y102" i="14"/>
  <c r="W151" i="14"/>
  <c r="T137" i="14"/>
  <c r="X144" i="14"/>
  <c r="X130" i="14"/>
  <c r="W165" i="14"/>
  <c r="T165" i="14"/>
  <c r="T102" i="14"/>
  <c r="Y130" i="14"/>
  <c r="Y165" i="14"/>
  <c r="T158" i="14"/>
  <c r="X165" i="14"/>
  <c r="V165" i="14"/>
  <c r="Y158" i="14"/>
  <c r="X158" i="14"/>
  <c r="W158" i="14"/>
  <c r="Y151" i="14"/>
  <c r="X151" i="14"/>
  <c r="T144" i="14"/>
  <c r="T130" i="14"/>
  <c r="W123" i="14"/>
  <c r="Y116" i="14"/>
  <c r="X116" i="14"/>
  <c r="T109" i="14"/>
  <c r="X102" i="14"/>
  <c r="W102" i="14"/>
  <c r="Y18" i="14"/>
  <c r="T18" i="14"/>
  <c r="X18" i="14"/>
  <c r="W18" i="14"/>
  <c r="U48" i="14"/>
  <c r="D132" i="11" l="1"/>
  <c r="G132" i="11" s="1"/>
  <c r="D131" i="11"/>
  <c r="G131" i="11" s="1"/>
  <c r="D127" i="11"/>
  <c r="G127" i="11" s="1"/>
  <c r="D81" i="11"/>
  <c r="G81" i="11" s="1"/>
  <c r="D82" i="11"/>
  <c r="G82" i="11" s="1"/>
  <c r="D83" i="11"/>
  <c r="G83" i="11" s="1"/>
  <c r="D84" i="11"/>
  <c r="G84" i="11" s="1"/>
  <c r="D85" i="11"/>
  <c r="G85" i="11" s="1"/>
  <c r="D86" i="11"/>
  <c r="G86" i="11" s="1"/>
  <c r="D87" i="11"/>
  <c r="G87" i="11" s="1"/>
  <c r="D88" i="11"/>
  <c r="G88" i="11" s="1"/>
  <c r="D89" i="11"/>
  <c r="G89" i="11" s="1"/>
  <c r="D90" i="11"/>
  <c r="G90" i="11" s="1"/>
  <c r="D91" i="11"/>
  <c r="G91" i="11" s="1"/>
  <c r="D92" i="11"/>
  <c r="G92" i="11" s="1"/>
  <c r="D93" i="11"/>
  <c r="G93" i="11" s="1"/>
  <c r="D94" i="11"/>
  <c r="G94" i="11" s="1"/>
  <c r="D95" i="11"/>
  <c r="G95" i="11" s="1"/>
  <c r="D96" i="11"/>
  <c r="G96" i="11" s="1"/>
  <c r="D97" i="11"/>
  <c r="G97" i="11" s="1"/>
  <c r="D98" i="11"/>
  <c r="G98" i="11" s="1"/>
  <c r="D99" i="11"/>
  <c r="G99" i="11" s="1"/>
  <c r="D100" i="11"/>
  <c r="G100" i="11" s="1"/>
  <c r="D101" i="11"/>
  <c r="G101" i="11" s="1"/>
  <c r="D102" i="11"/>
  <c r="G102" i="11" s="1"/>
  <c r="D103" i="11"/>
  <c r="G103" i="11" s="1"/>
  <c r="D104" i="11"/>
  <c r="G104" i="11" s="1"/>
  <c r="D105" i="11"/>
  <c r="G105" i="11" s="1"/>
  <c r="D106" i="11"/>
  <c r="G106" i="11" s="1"/>
  <c r="D107" i="11"/>
  <c r="G107" i="11" s="1"/>
  <c r="D109" i="11"/>
  <c r="G109" i="11" s="1"/>
  <c r="D110" i="11"/>
  <c r="G110" i="11" s="1"/>
  <c r="D111" i="11"/>
  <c r="G111" i="11" s="1"/>
  <c r="D112" i="11"/>
  <c r="G112" i="11" s="1"/>
  <c r="D113" i="11"/>
  <c r="G113" i="11" s="1"/>
  <c r="D114" i="11"/>
  <c r="G114" i="11" s="1"/>
  <c r="B35" i="19" s="1"/>
  <c r="D115" i="11"/>
  <c r="G115" i="11" s="1"/>
  <c r="D116" i="11"/>
  <c r="G116" i="11" s="1"/>
  <c r="D117" i="11"/>
  <c r="G117" i="11" s="1"/>
  <c r="D118" i="11"/>
  <c r="D119" i="11"/>
  <c r="D80" i="11"/>
  <c r="G80" i="11" s="1"/>
  <c r="D78" i="11"/>
  <c r="G78" i="11" s="1"/>
  <c r="D55" i="11"/>
  <c r="G55" i="11" s="1"/>
  <c r="D56" i="11"/>
  <c r="G56" i="11" s="1"/>
  <c r="D57" i="11"/>
  <c r="G57" i="11" s="1"/>
  <c r="D58" i="11"/>
  <c r="G58" i="11" s="1"/>
  <c r="D59" i="11"/>
  <c r="G59" i="11" s="1"/>
  <c r="D60" i="11"/>
  <c r="G60" i="11" s="1"/>
  <c r="D61" i="11"/>
  <c r="G61" i="11" s="1"/>
  <c r="D62" i="11"/>
  <c r="G62" i="11" s="1"/>
  <c r="D63" i="11"/>
  <c r="G63" i="11" s="1"/>
  <c r="D64" i="11"/>
  <c r="G64" i="11" s="1"/>
  <c r="D65" i="11"/>
  <c r="G65" i="11" s="1"/>
  <c r="D66" i="11"/>
  <c r="G66" i="11" s="1"/>
  <c r="D67" i="11"/>
  <c r="G67" i="11" s="1"/>
  <c r="D68" i="11"/>
  <c r="G68" i="11" s="1"/>
  <c r="D69" i="11"/>
  <c r="G69" i="11" s="1"/>
  <c r="D70" i="11"/>
  <c r="G70" i="11" s="1"/>
  <c r="D71" i="11"/>
  <c r="G71" i="11" s="1"/>
  <c r="D72" i="11"/>
  <c r="G72" i="11" s="1"/>
  <c r="D73" i="11"/>
  <c r="G73" i="11" s="1"/>
  <c r="D74" i="11"/>
  <c r="G74" i="11" s="1"/>
  <c r="D75" i="11"/>
  <c r="G75" i="11" s="1"/>
  <c r="D76" i="11"/>
  <c r="G76" i="11" s="1"/>
  <c r="D77" i="11"/>
  <c r="G77" i="11" s="1"/>
  <c r="D54" i="11"/>
  <c r="G54" i="11" s="1"/>
  <c r="D48" i="11"/>
  <c r="G48" i="11" s="1"/>
  <c r="D47" i="11"/>
  <c r="D43" i="11"/>
  <c r="G43" i="11" s="1"/>
  <c r="D41" i="11"/>
  <c r="G41" i="11" s="1"/>
  <c r="D40" i="11"/>
  <c r="G40" i="11" s="1"/>
  <c r="D39" i="11"/>
  <c r="G39" i="11" s="1"/>
  <c r="D37" i="11"/>
  <c r="G37" i="11" s="1"/>
  <c r="D36" i="11"/>
  <c r="G36" i="11" s="1"/>
  <c r="D35" i="11"/>
  <c r="G35" i="11" s="1"/>
  <c r="D34" i="11"/>
  <c r="G34" i="11" s="1"/>
  <c r="D32" i="11"/>
  <c r="G32" i="11" s="1"/>
  <c r="D31" i="11"/>
  <c r="G31" i="11" s="1"/>
  <c r="D30" i="11"/>
  <c r="G30" i="11" s="1"/>
  <c r="D29" i="11"/>
  <c r="G29" i="11" s="1"/>
  <c r="D26" i="11"/>
  <c r="D24" i="11"/>
  <c r="G24" i="11" s="1"/>
  <c r="D23" i="11"/>
  <c r="G23" i="11" s="1"/>
  <c r="D22" i="11"/>
  <c r="D20" i="11"/>
  <c r="G20" i="11" s="1"/>
  <c r="D19" i="11"/>
  <c r="G19" i="11" s="1"/>
  <c r="G18" i="11" s="1"/>
  <c r="D130" i="11"/>
  <c r="E130" i="11"/>
  <c r="F130" i="11"/>
  <c r="E126" i="11"/>
  <c r="F126" i="11"/>
  <c r="E122" i="11"/>
  <c r="F122" i="11"/>
  <c r="F79" i="11"/>
  <c r="E53" i="11"/>
  <c r="F53" i="11"/>
  <c r="E46" i="11"/>
  <c r="E45" i="11" s="1"/>
  <c r="F46" i="11"/>
  <c r="F45" i="11" s="1"/>
  <c r="E38" i="11"/>
  <c r="E33" i="11" s="1"/>
  <c r="F38" i="11"/>
  <c r="F33" i="11" s="1"/>
  <c r="E28" i="11"/>
  <c r="F28" i="11"/>
  <c r="E25" i="11"/>
  <c r="F25" i="11"/>
  <c r="E21" i="11"/>
  <c r="F21" i="11"/>
  <c r="E18" i="11"/>
  <c r="F18" i="11"/>
  <c r="D177" i="14"/>
  <c r="D102" i="14"/>
  <c r="C79" i="11"/>
  <c r="H74" i="19"/>
  <c r="H76" i="19"/>
  <c r="D38" i="11" l="1"/>
  <c r="F120" i="11"/>
  <c r="D126" i="11"/>
  <c r="D21" i="11"/>
  <c r="G22" i="11"/>
  <c r="D25" i="11"/>
  <c r="G26" i="11"/>
  <c r="D46" i="11"/>
  <c r="D45" i="11" s="1"/>
  <c r="G47" i="11"/>
  <c r="D122" i="11"/>
  <c r="G124" i="11"/>
  <c r="D79" i="11"/>
  <c r="D33" i="11"/>
  <c r="D53" i="11"/>
  <c r="E120" i="11"/>
  <c r="E52" i="11" s="1"/>
  <c r="E17" i="11"/>
  <c r="D18" i="11"/>
  <c r="D28" i="11"/>
  <c r="F27" i="11"/>
  <c r="E27" i="11"/>
  <c r="F17" i="11"/>
  <c r="D120" i="11" l="1"/>
  <c r="D52" i="11" s="1"/>
  <c r="D27" i="11"/>
  <c r="D17" i="11"/>
  <c r="E129" i="11"/>
  <c r="C67" i="14"/>
  <c r="C92" i="14"/>
  <c r="C40" i="14"/>
  <c r="C22" i="19"/>
  <c r="C38" i="14"/>
  <c r="E340" i="14"/>
  <c r="G340" i="14"/>
  <c r="H340" i="14"/>
  <c r="I340" i="14"/>
  <c r="D340" i="14"/>
  <c r="D339" i="14"/>
  <c r="G338" i="14"/>
  <c r="H338" i="14"/>
  <c r="I338" i="14"/>
  <c r="D338" i="14"/>
  <c r="D337" i="14"/>
  <c r="T337" i="14" s="1"/>
  <c r="D343" i="14"/>
  <c r="D342" i="14"/>
  <c r="G337" i="14"/>
  <c r="H337" i="14"/>
  <c r="I337" i="14"/>
  <c r="G343" i="14"/>
  <c r="H343" i="14"/>
  <c r="I343" i="14"/>
  <c r="Y343" i="14" s="1"/>
  <c r="E342" i="14"/>
  <c r="G342" i="14"/>
  <c r="H342" i="14"/>
  <c r="I342" i="14"/>
  <c r="F341" i="14"/>
  <c r="G341" i="14"/>
  <c r="H341" i="14"/>
  <c r="I341" i="14"/>
  <c r="D341" i="14"/>
  <c r="G339" i="14"/>
  <c r="W339" i="14" s="1"/>
  <c r="H339" i="14"/>
  <c r="I339" i="14"/>
  <c r="C35" i="19"/>
  <c r="X343" i="14" l="1"/>
  <c r="X341" i="14"/>
  <c r="V341" i="14"/>
  <c r="Y342" i="14"/>
  <c r="W343" i="14"/>
  <c r="X342" i="14"/>
  <c r="Y340" i="14"/>
  <c r="W342" i="14"/>
  <c r="T342" i="14"/>
  <c r="Y339" i="14"/>
  <c r="W341" i="14"/>
  <c r="T339" i="14"/>
  <c r="T340" i="14"/>
  <c r="T341" i="14"/>
  <c r="X340" i="14"/>
  <c r="U342" i="14"/>
  <c r="W340" i="14"/>
  <c r="T343" i="14"/>
  <c r="Y341" i="14"/>
  <c r="X339" i="14"/>
  <c r="X338" i="14"/>
  <c r="T338" i="14"/>
  <c r="Y338" i="14"/>
  <c r="X337" i="14"/>
  <c r="W338" i="14"/>
  <c r="Y337" i="14"/>
  <c r="W337" i="14"/>
  <c r="S287" i="14"/>
  <c r="D129" i="11"/>
  <c r="S67" i="14"/>
  <c r="C12" i="19"/>
  <c r="S40" i="14"/>
  <c r="C28" i="19"/>
  <c r="S92" i="14"/>
  <c r="S38" i="14"/>
  <c r="E19" i="14" l="1"/>
  <c r="U19" i="14" s="1"/>
  <c r="F19" i="14"/>
  <c r="F48" i="14"/>
  <c r="F58" i="14"/>
  <c r="E66" i="14"/>
  <c r="F69" i="14"/>
  <c r="V69" i="14" s="1"/>
  <c r="E72" i="14"/>
  <c r="U72" i="14" s="1"/>
  <c r="F72" i="14"/>
  <c r="V72" i="14" s="1"/>
  <c r="E333" i="14"/>
  <c r="G333" i="14"/>
  <c r="H333" i="14"/>
  <c r="I333" i="14"/>
  <c r="G325" i="14"/>
  <c r="H325" i="14"/>
  <c r="I325" i="14"/>
  <c r="E322" i="14"/>
  <c r="G322" i="14"/>
  <c r="H322" i="14"/>
  <c r="I322" i="14"/>
  <c r="E317" i="14"/>
  <c r="G317" i="14"/>
  <c r="H317" i="14"/>
  <c r="I317" i="14"/>
  <c r="E315" i="14"/>
  <c r="F315" i="14"/>
  <c r="G315" i="14"/>
  <c r="H315" i="14"/>
  <c r="I315" i="14"/>
  <c r="E312" i="14"/>
  <c r="G312" i="14"/>
  <c r="H312" i="14"/>
  <c r="I312" i="14"/>
  <c r="E310" i="14"/>
  <c r="F310" i="14"/>
  <c r="G310" i="14"/>
  <c r="H310" i="14"/>
  <c r="I310" i="14"/>
  <c r="E308" i="14"/>
  <c r="F308" i="14"/>
  <c r="G308" i="14"/>
  <c r="H308" i="14"/>
  <c r="I308" i="14"/>
  <c r="E306" i="14"/>
  <c r="F306" i="14"/>
  <c r="G306" i="14"/>
  <c r="H306" i="14"/>
  <c r="I306" i="14"/>
  <c r="E304" i="14"/>
  <c r="F304" i="14"/>
  <c r="G304" i="14"/>
  <c r="H304" i="14"/>
  <c r="I304" i="14"/>
  <c r="E302" i="14"/>
  <c r="F302" i="14"/>
  <c r="G302" i="14"/>
  <c r="H302" i="14"/>
  <c r="I302" i="14"/>
  <c r="E300" i="14"/>
  <c r="F300" i="14"/>
  <c r="G300" i="14"/>
  <c r="H300" i="14"/>
  <c r="I300" i="14"/>
  <c r="E298" i="14"/>
  <c r="F298" i="14"/>
  <c r="G298" i="14"/>
  <c r="H298" i="14"/>
  <c r="I298" i="14"/>
  <c r="E294" i="14"/>
  <c r="G294" i="14"/>
  <c r="H294" i="14"/>
  <c r="I294" i="14"/>
  <c r="E292" i="14"/>
  <c r="F292" i="14"/>
  <c r="G292" i="14"/>
  <c r="H292" i="14"/>
  <c r="I292" i="14"/>
  <c r="E289" i="14"/>
  <c r="G289" i="14"/>
  <c r="H289" i="14"/>
  <c r="I289" i="14"/>
  <c r="E283" i="14"/>
  <c r="G283" i="14"/>
  <c r="H283" i="14"/>
  <c r="I283" i="14"/>
  <c r="E278" i="14"/>
  <c r="G278" i="14"/>
  <c r="H278" i="14"/>
  <c r="I278" i="14"/>
  <c r="E272" i="14"/>
  <c r="G272" i="14"/>
  <c r="H272" i="14"/>
  <c r="I272" i="14"/>
  <c r="E266" i="14"/>
  <c r="G266" i="14"/>
  <c r="H266" i="14"/>
  <c r="I266" i="14"/>
  <c r="E261" i="14"/>
  <c r="G261" i="14"/>
  <c r="H261" i="14"/>
  <c r="I261" i="14"/>
  <c r="E255" i="14"/>
  <c r="G255" i="14"/>
  <c r="H255" i="14"/>
  <c r="I255" i="14"/>
  <c r="E248" i="14"/>
  <c r="G248" i="14"/>
  <c r="H248" i="14"/>
  <c r="I248" i="14"/>
  <c r="E243" i="14"/>
  <c r="G243" i="14"/>
  <c r="H243" i="14"/>
  <c r="I243" i="14"/>
  <c r="E235" i="14"/>
  <c r="G235" i="14"/>
  <c r="H235" i="14"/>
  <c r="I235" i="14"/>
  <c r="E229" i="14"/>
  <c r="G229" i="14"/>
  <c r="H229" i="14"/>
  <c r="I229" i="14"/>
  <c r="E223" i="14"/>
  <c r="G223" i="14"/>
  <c r="H223" i="14"/>
  <c r="I223" i="14"/>
  <c r="E216" i="14"/>
  <c r="G216" i="14"/>
  <c r="H216" i="14"/>
  <c r="I216" i="14"/>
  <c r="E209" i="14"/>
  <c r="G209" i="14"/>
  <c r="H209" i="14"/>
  <c r="I209" i="14"/>
  <c r="D209" i="14"/>
  <c r="E206" i="14"/>
  <c r="G206" i="14"/>
  <c r="H206" i="14"/>
  <c r="I206" i="14"/>
  <c r="E197" i="14"/>
  <c r="G197" i="14"/>
  <c r="H197" i="14"/>
  <c r="I197" i="14"/>
  <c r="E193" i="14"/>
  <c r="G193" i="14"/>
  <c r="H193" i="14"/>
  <c r="I193" i="14"/>
  <c r="E186" i="14"/>
  <c r="G186" i="14"/>
  <c r="H186" i="14"/>
  <c r="I186" i="14"/>
  <c r="E182" i="14"/>
  <c r="G182" i="14"/>
  <c r="H182" i="14"/>
  <c r="I182" i="14"/>
  <c r="G177" i="14"/>
  <c r="H177" i="14"/>
  <c r="I177" i="14"/>
  <c r="F174" i="14"/>
  <c r="G174" i="14"/>
  <c r="H174" i="14"/>
  <c r="I174" i="14"/>
  <c r="E172" i="14"/>
  <c r="F172" i="14"/>
  <c r="G172" i="14"/>
  <c r="H172" i="14"/>
  <c r="I172" i="14"/>
  <c r="F165" i="14"/>
  <c r="G165" i="14"/>
  <c r="H165" i="14"/>
  <c r="I165" i="14"/>
  <c r="F158" i="14"/>
  <c r="G158" i="14"/>
  <c r="H158" i="14"/>
  <c r="I158" i="14"/>
  <c r="F151" i="14"/>
  <c r="G151" i="14"/>
  <c r="H151" i="14"/>
  <c r="I151" i="14"/>
  <c r="F144" i="14"/>
  <c r="G144" i="14"/>
  <c r="H144" i="14"/>
  <c r="I144" i="14"/>
  <c r="F137" i="14"/>
  <c r="G137" i="14"/>
  <c r="H137" i="14"/>
  <c r="I137" i="14"/>
  <c r="F130" i="14"/>
  <c r="G130" i="14"/>
  <c r="H130" i="14"/>
  <c r="I130" i="14"/>
  <c r="F123" i="14"/>
  <c r="G123" i="14"/>
  <c r="H123" i="14"/>
  <c r="I123" i="14"/>
  <c r="F116" i="14"/>
  <c r="G116" i="14"/>
  <c r="H116" i="14"/>
  <c r="I116" i="14"/>
  <c r="F109" i="14"/>
  <c r="G109" i="14"/>
  <c r="H109" i="14"/>
  <c r="I109" i="14"/>
  <c r="F102" i="14"/>
  <c r="G102" i="14"/>
  <c r="H102" i="14"/>
  <c r="I102" i="14"/>
  <c r="G18" i="14"/>
  <c r="H18" i="14"/>
  <c r="I18" i="14"/>
  <c r="E16" i="14"/>
  <c r="F16" i="14"/>
  <c r="G16" i="14"/>
  <c r="H16" i="14"/>
  <c r="I16" i="14"/>
  <c r="D16" i="14"/>
  <c r="C37" i="16"/>
  <c r="J131" i="14" s="1"/>
  <c r="T118" i="16"/>
  <c r="S118" i="16"/>
  <c r="R118" i="16"/>
  <c r="Q118" i="16"/>
  <c r="P118" i="16"/>
  <c r="T116" i="16"/>
  <c r="S116" i="16"/>
  <c r="R116" i="16"/>
  <c r="P116" i="16"/>
  <c r="T114" i="16"/>
  <c r="S114" i="16"/>
  <c r="R114" i="16"/>
  <c r="Q114" i="16"/>
  <c r="T112" i="16"/>
  <c r="S112" i="16"/>
  <c r="R112" i="16"/>
  <c r="Q112" i="16"/>
  <c r="P112" i="16"/>
  <c r="T110" i="16"/>
  <c r="S110" i="16"/>
  <c r="R110" i="16"/>
  <c r="P110" i="16"/>
  <c r="T108" i="16"/>
  <c r="S108" i="16"/>
  <c r="R108" i="16"/>
  <c r="P108" i="16"/>
  <c r="T106" i="16"/>
  <c r="S106" i="16"/>
  <c r="R106" i="16"/>
  <c r="Q106" i="16"/>
  <c r="P106" i="16"/>
  <c r="T104" i="16"/>
  <c r="S104" i="16"/>
  <c r="R104" i="16"/>
  <c r="Q104" i="16"/>
  <c r="P104" i="16"/>
  <c r="T98" i="16"/>
  <c r="S98" i="16"/>
  <c r="R98" i="16"/>
  <c r="P98" i="16"/>
  <c r="T96" i="16"/>
  <c r="R96" i="16"/>
  <c r="Q96" i="16"/>
  <c r="P96" i="16"/>
  <c r="T94" i="16"/>
  <c r="S94" i="16"/>
  <c r="R94" i="16"/>
  <c r="P94" i="16"/>
  <c r="T92" i="16"/>
  <c r="S92" i="16"/>
  <c r="R92" i="16"/>
  <c r="Q92" i="16"/>
  <c r="P92" i="16"/>
  <c r="T90" i="16"/>
  <c r="S90" i="16"/>
  <c r="R90" i="16"/>
  <c r="Q90" i="16"/>
  <c r="P90" i="16"/>
  <c r="T88" i="16"/>
  <c r="S88" i="16"/>
  <c r="R88" i="16"/>
  <c r="Q88" i="16"/>
  <c r="P88" i="16"/>
  <c r="T86" i="16"/>
  <c r="S86" i="16"/>
  <c r="R86" i="16"/>
  <c r="P86" i="16"/>
  <c r="T84" i="16"/>
  <c r="S84" i="16"/>
  <c r="R84" i="16"/>
  <c r="P84" i="16"/>
  <c r="T82" i="16"/>
  <c r="S82" i="16"/>
  <c r="R82" i="16"/>
  <c r="Q82" i="16"/>
  <c r="P82" i="16"/>
  <c r="T80" i="16"/>
  <c r="S80" i="16"/>
  <c r="R80" i="16"/>
  <c r="Q80" i="16"/>
  <c r="P80" i="16"/>
  <c r="T78" i="16"/>
  <c r="S78" i="16"/>
  <c r="R78" i="16"/>
  <c r="P78" i="16"/>
  <c r="T76" i="16"/>
  <c r="S76" i="16"/>
  <c r="R76" i="16"/>
  <c r="Q76" i="16"/>
  <c r="T74" i="16"/>
  <c r="S74" i="16"/>
  <c r="R74" i="16"/>
  <c r="Q74" i="16"/>
  <c r="P74" i="16"/>
  <c r="T72" i="16"/>
  <c r="S72" i="16"/>
  <c r="R72" i="16"/>
  <c r="Q72" i="16"/>
  <c r="P72" i="16"/>
  <c r="T70" i="16"/>
  <c r="S70" i="16"/>
  <c r="R70" i="16"/>
  <c r="P70" i="16"/>
  <c r="T68" i="16"/>
  <c r="S68" i="16"/>
  <c r="R68" i="16"/>
  <c r="Q68" i="16"/>
  <c r="P68" i="16"/>
  <c r="T66" i="16"/>
  <c r="S66" i="16"/>
  <c r="R66" i="16"/>
  <c r="Q66" i="16"/>
  <c r="P66" i="16"/>
  <c r="T60" i="16"/>
  <c r="S60" i="16"/>
  <c r="R60" i="16"/>
  <c r="Q60" i="16"/>
  <c r="P60" i="16"/>
  <c r="T56" i="16"/>
  <c r="S56" i="16"/>
  <c r="R56" i="16"/>
  <c r="P56" i="16"/>
  <c r="T52" i="16"/>
  <c r="S52" i="16"/>
  <c r="R52" i="16"/>
  <c r="P52" i="16"/>
  <c r="T50" i="16"/>
  <c r="S50" i="16"/>
  <c r="R50" i="16"/>
  <c r="Q50" i="16"/>
  <c r="P50" i="16"/>
  <c r="T48" i="16"/>
  <c r="S48" i="16"/>
  <c r="R48" i="16"/>
  <c r="Q48" i="16"/>
  <c r="P48" i="16"/>
  <c r="T46" i="16"/>
  <c r="S46" i="16"/>
  <c r="R46" i="16"/>
  <c r="P46" i="16"/>
  <c r="T44" i="16"/>
  <c r="S44" i="16"/>
  <c r="R44" i="16"/>
  <c r="P44" i="16"/>
  <c r="T42" i="16"/>
  <c r="S42" i="16"/>
  <c r="R42" i="16"/>
  <c r="Q42" i="16"/>
  <c r="P42" i="16"/>
  <c r="T25" i="16"/>
  <c r="S25" i="16"/>
  <c r="R25" i="16"/>
  <c r="Q25" i="16"/>
  <c r="P25" i="16"/>
  <c r="U88" i="16"/>
  <c r="W88" i="16"/>
  <c r="X88" i="16"/>
  <c r="U25" i="16"/>
  <c r="W25" i="16"/>
  <c r="X25" i="16"/>
  <c r="E108" i="16"/>
  <c r="E36" i="16"/>
  <c r="F36" i="16"/>
  <c r="G36" i="16"/>
  <c r="H36" i="16"/>
  <c r="D36" i="16"/>
  <c r="E118" i="16"/>
  <c r="F118" i="16"/>
  <c r="G118" i="16"/>
  <c r="H118" i="16"/>
  <c r="E116" i="16"/>
  <c r="F116" i="16"/>
  <c r="G116" i="16"/>
  <c r="H116" i="16"/>
  <c r="E114" i="16"/>
  <c r="F114" i="16"/>
  <c r="G114" i="16"/>
  <c r="H114" i="16"/>
  <c r="E112" i="16"/>
  <c r="F112" i="16"/>
  <c r="G112" i="16"/>
  <c r="H112" i="16"/>
  <c r="E110" i="16"/>
  <c r="F110" i="16"/>
  <c r="G110" i="16"/>
  <c r="H110" i="16"/>
  <c r="E106" i="16"/>
  <c r="F106" i="16"/>
  <c r="G106" i="16"/>
  <c r="H106" i="16"/>
  <c r="E104" i="16"/>
  <c r="F104" i="16"/>
  <c r="G104" i="16"/>
  <c r="H104" i="16"/>
  <c r="E98" i="16"/>
  <c r="F98" i="16"/>
  <c r="G98" i="16"/>
  <c r="H98" i="16"/>
  <c r="E96" i="16"/>
  <c r="F96" i="16"/>
  <c r="G96" i="16"/>
  <c r="H96" i="16"/>
  <c r="E94" i="16"/>
  <c r="F94" i="16"/>
  <c r="G94" i="16"/>
  <c r="H94" i="16"/>
  <c r="E92" i="16"/>
  <c r="F92" i="16"/>
  <c r="G92" i="16"/>
  <c r="H92" i="16"/>
  <c r="E90" i="16"/>
  <c r="F90" i="16"/>
  <c r="G90" i="16"/>
  <c r="H90" i="16"/>
  <c r="E88" i="16"/>
  <c r="F88" i="16"/>
  <c r="G88" i="16"/>
  <c r="H88" i="16"/>
  <c r="E86" i="16"/>
  <c r="F86" i="16"/>
  <c r="G86" i="16"/>
  <c r="H86" i="16"/>
  <c r="E84" i="16"/>
  <c r="F84" i="16"/>
  <c r="G84" i="16"/>
  <c r="H84" i="16"/>
  <c r="E82" i="16"/>
  <c r="F82" i="16"/>
  <c r="G82" i="16"/>
  <c r="H82" i="16"/>
  <c r="E80" i="16"/>
  <c r="F80" i="16"/>
  <c r="G80" i="16"/>
  <c r="H80" i="16"/>
  <c r="E78" i="16"/>
  <c r="F78" i="16"/>
  <c r="G78" i="16"/>
  <c r="H78" i="16"/>
  <c r="E76" i="16"/>
  <c r="F76" i="16"/>
  <c r="G76" i="16"/>
  <c r="H76" i="16"/>
  <c r="E74" i="16"/>
  <c r="F74" i="16"/>
  <c r="G74" i="16"/>
  <c r="H74" i="16"/>
  <c r="E72" i="16"/>
  <c r="F72" i="16"/>
  <c r="G72" i="16"/>
  <c r="H72" i="16"/>
  <c r="E70" i="16"/>
  <c r="F70" i="16"/>
  <c r="G70" i="16"/>
  <c r="H70" i="16"/>
  <c r="E68" i="16"/>
  <c r="F68" i="16"/>
  <c r="G68" i="16"/>
  <c r="H68" i="16"/>
  <c r="E66" i="16"/>
  <c r="F66" i="16"/>
  <c r="G66" i="16"/>
  <c r="H66" i="16"/>
  <c r="E60" i="16"/>
  <c r="F60" i="16"/>
  <c r="G60" i="16"/>
  <c r="H60" i="16"/>
  <c r="E56" i="16"/>
  <c r="F56" i="16"/>
  <c r="G56" i="16"/>
  <c r="H56" i="16"/>
  <c r="E52" i="16"/>
  <c r="F52" i="16"/>
  <c r="G52" i="16"/>
  <c r="H52" i="16"/>
  <c r="E50" i="16"/>
  <c r="F50" i="16"/>
  <c r="G50" i="16"/>
  <c r="H50" i="16"/>
  <c r="E48" i="16"/>
  <c r="F48" i="16"/>
  <c r="G48" i="16"/>
  <c r="H48" i="16"/>
  <c r="E46" i="16"/>
  <c r="F46" i="16"/>
  <c r="G46" i="16"/>
  <c r="H46" i="16"/>
  <c r="E44" i="16"/>
  <c r="F44" i="16"/>
  <c r="G44" i="16"/>
  <c r="H44" i="16"/>
  <c r="E42" i="16"/>
  <c r="F42" i="16"/>
  <c r="G42" i="16"/>
  <c r="H42" i="16"/>
  <c r="E39" i="16"/>
  <c r="F39" i="16"/>
  <c r="G39" i="16"/>
  <c r="H39" i="16"/>
  <c r="E33" i="16"/>
  <c r="F33" i="16"/>
  <c r="G33" i="16"/>
  <c r="H33" i="16"/>
  <c r="E30" i="16"/>
  <c r="F30" i="16"/>
  <c r="G30" i="16"/>
  <c r="H30" i="16"/>
  <c r="E27" i="16"/>
  <c r="F27" i="16"/>
  <c r="G27" i="16"/>
  <c r="H27" i="16"/>
  <c r="E25" i="16"/>
  <c r="F25" i="16"/>
  <c r="G25" i="16"/>
  <c r="H25" i="16"/>
  <c r="E22" i="16"/>
  <c r="F22" i="16"/>
  <c r="G22" i="16"/>
  <c r="H22" i="16"/>
  <c r="E14" i="16"/>
  <c r="F14" i="16"/>
  <c r="G14" i="16"/>
  <c r="H14" i="16"/>
  <c r="R127" i="18"/>
  <c r="T127" i="18"/>
  <c r="U127" i="18"/>
  <c r="Q121" i="18"/>
  <c r="P121" i="18"/>
  <c r="O121" i="18"/>
  <c r="N121" i="18"/>
  <c r="Q119" i="18"/>
  <c r="P119" i="18"/>
  <c r="O119" i="18"/>
  <c r="N119" i="18"/>
  <c r="Q117" i="18"/>
  <c r="P117" i="18"/>
  <c r="O117" i="18"/>
  <c r="N117" i="18"/>
  <c r="P115" i="18"/>
  <c r="O115" i="18"/>
  <c r="N115" i="18"/>
  <c r="Q113" i="18"/>
  <c r="P113" i="18"/>
  <c r="O113" i="18"/>
  <c r="P111" i="18"/>
  <c r="O111" i="18"/>
  <c r="Q109" i="18"/>
  <c r="P109" i="18"/>
  <c r="O109" i="18"/>
  <c r="P107" i="18"/>
  <c r="O107" i="18"/>
  <c r="Q105" i="18"/>
  <c r="P105" i="18"/>
  <c r="O105" i="18"/>
  <c r="Q103" i="18"/>
  <c r="P103" i="18"/>
  <c r="O103" i="18"/>
  <c r="Q101" i="18"/>
  <c r="P101" i="18"/>
  <c r="O101" i="18"/>
  <c r="P99" i="18"/>
  <c r="O99" i="18"/>
  <c r="Q97" i="18"/>
  <c r="P97" i="18"/>
  <c r="O97" i="18"/>
  <c r="P95" i="18"/>
  <c r="O95" i="18"/>
  <c r="Q93" i="18"/>
  <c r="P93" i="18"/>
  <c r="O93" i="18"/>
  <c r="Q91" i="18"/>
  <c r="O91" i="18"/>
  <c r="Q89" i="18"/>
  <c r="P89" i="18"/>
  <c r="O89" i="18"/>
  <c r="Q87" i="18"/>
  <c r="P87" i="18"/>
  <c r="O87" i="18"/>
  <c r="Q85" i="18"/>
  <c r="P85" i="18"/>
  <c r="O85" i="18"/>
  <c r="Q83" i="18"/>
  <c r="P83" i="18"/>
  <c r="O83" i="18"/>
  <c r="Q81" i="18"/>
  <c r="P81" i="18"/>
  <c r="O81" i="18"/>
  <c r="Q79" i="18"/>
  <c r="P79" i="18"/>
  <c r="O79" i="18"/>
  <c r="Q77" i="18"/>
  <c r="P77" i="18"/>
  <c r="O77" i="18"/>
  <c r="Q75" i="18"/>
  <c r="P75" i="18"/>
  <c r="O75" i="18"/>
  <c r="Q73" i="18"/>
  <c r="P73" i="18"/>
  <c r="O73" i="18"/>
  <c r="Q71" i="18"/>
  <c r="P71" i="18"/>
  <c r="O71" i="18"/>
  <c r="Q69" i="18"/>
  <c r="P69" i="18"/>
  <c r="O69" i="18"/>
  <c r="Q67" i="18"/>
  <c r="P67" i="18"/>
  <c r="O67" i="18"/>
  <c r="Q65" i="18"/>
  <c r="P65" i="18"/>
  <c r="O65" i="18"/>
  <c r="Q63" i="18"/>
  <c r="P63" i="18"/>
  <c r="O63" i="18"/>
  <c r="Q61" i="18"/>
  <c r="P61" i="18"/>
  <c r="O61" i="18"/>
  <c r="P59" i="18"/>
  <c r="O59" i="18"/>
  <c r="Q57" i="18"/>
  <c r="P57" i="18"/>
  <c r="O57" i="18"/>
  <c r="Q55" i="18"/>
  <c r="P55" i="18"/>
  <c r="O55" i="18"/>
  <c r="Q53" i="18"/>
  <c r="P53" i="18"/>
  <c r="O53" i="18"/>
  <c r="Q51" i="18"/>
  <c r="P51" i="18"/>
  <c r="O51" i="18"/>
  <c r="Q49" i="18"/>
  <c r="P49" i="18"/>
  <c r="O49" i="18"/>
  <c r="Q46" i="18"/>
  <c r="Q40" i="18"/>
  <c r="Q38" i="18"/>
  <c r="P38" i="18"/>
  <c r="O38" i="18"/>
  <c r="Q33" i="18"/>
  <c r="P33" i="18"/>
  <c r="O33" i="18"/>
  <c r="Q21" i="18"/>
  <c r="Q115" i="18"/>
  <c r="Q111" i="18"/>
  <c r="Q107" i="18"/>
  <c r="Q99" i="18"/>
  <c r="Q95" i="18"/>
  <c r="P91" i="18"/>
  <c r="R85" i="18"/>
  <c r="T85" i="18"/>
  <c r="U85" i="18"/>
  <c r="R65" i="18"/>
  <c r="T65" i="18"/>
  <c r="U65" i="18"/>
  <c r="Q59" i="18"/>
  <c r="E121" i="18"/>
  <c r="F121" i="18"/>
  <c r="G121" i="18"/>
  <c r="E119" i="18"/>
  <c r="F119" i="18"/>
  <c r="G119" i="18"/>
  <c r="E117" i="18"/>
  <c r="F117" i="18"/>
  <c r="G117" i="18"/>
  <c r="E115" i="18"/>
  <c r="F115" i="18"/>
  <c r="G115" i="18"/>
  <c r="E113" i="18"/>
  <c r="F113" i="18"/>
  <c r="G113" i="18"/>
  <c r="E111" i="18"/>
  <c r="F111" i="18"/>
  <c r="G111" i="18"/>
  <c r="E109" i="18"/>
  <c r="F109" i="18"/>
  <c r="G109" i="18"/>
  <c r="E107" i="18"/>
  <c r="F107" i="18"/>
  <c r="G107" i="18"/>
  <c r="E105" i="18"/>
  <c r="F105" i="18"/>
  <c r="G105" i="18"/>
  <c r="E103" i="18"/>
  <c r="F103" i="18"/>
  <c r="G103" i="18"/>
  <c r="E101" i="18"/>
  <c r="F101" i="18"/>
  <c r="G101" i="18"/>
  <c r="E99" i="18"/>
  <c r="F99" i="18"/>
  <c r="G99" i="18"/>
  <c r="E97" i="18"/>
  <c r="F97" i="18"/>
  <c r="G97" i="18"/>
  <c r="D97" i="18"/>
  <c r="D99" i="18"/>
  <c r="D101" i="18"/>
  <c r="D103" i="18"/>
  <c r="D105" i="18"/>
  <c r="D107" i="18"/>
  <c r="D109" i="18"/>
  <c r="D111" i="18"/>
  <c r="D113" i="18"/>
  <c r="D115" i="18"/>
  <c r="D117" i="18"/>
  <c r="D119" i="18"/>
  <c r="D121" i="18"/>
  <c r="E95" i="18"/>
  <c r="F95" i="18"/>
  <c r="G95" i="18"/>
  <c r="E93" i="18"/>
  <c r="F93" i="18"/>
  <c r="G93" i="18"/>
  <c r="E91" i="18"/>
  <c r="F91" i="18"/>
  <c r="G91" i="18"/>
  <c r="E89" i="18"/>
  <c r="F89" i="18"/>
  <c r="G89" i="18"/>
  <c r="E87" i="18"/>
  <c r="F87" i="18"/>
  <c r="G87" i="18"/>
  <c r="E85" i="18"/>
  <c r="F85" i="18"/>
  <c r="G85" i="18"/>
  <c r="E83" i="18"/>
  <c r="F83" i="18"/>
  <c r="G83" i="18"/>
  <c r="E81" i="18"/>
  <c r="F81" i="18"/>
  <c r="G81" i="18"/>
  <c r="E79" i="18"/>
  <c r="F79" i="18"/>
  <c r="G79" i="18"/>
  <c r="E77" i="18"/>
  <c r="F77" i="18"/>
  <c r="G77" i="18"/>
  <c r="E75" i="18"/>
  <c r="F75" i="18"/>
  <c r="G75" i="18"/>
  <c r="E73" i="18"/>
  <c r="F73" i="18"/>
  <c r="G73" i="18"/>
  <c r="E71" i="18"/>
  <c r="F71" i="18"/>
  <c r="G71" i="18"/>
  <c r="E69" i="18"/>
  <c r="F69" i="18"/>
  <c r="G69" i="18"/>
  <c r="E67" i="18"/>
  <c r="F67" i="18"/>
  <c r="G67" i="18"/>
  <c r="E65" i="18"/>
  <c r="F65" i="18"/>
  <c r="G65" i="18"/>
  <c r="E63" i="18"/>
  <c r="F63" i="18"/>
  <c r="G63" i="18"/>
  <c r="E61" i="18"/>
  <c r="F61" i="18"/>
  <c r="G61" i="18"/>
  <c r="E59" i="18"/>
  <c r="F59" i="18"/>
  <c r="G59" i="18"/>
  <c r="E57" i="18"/>
  <c r="F57" i="18"/>
  <c r="G57" i="18"/>
  <c r="E55" i="18"/>
  <c r="F55" i="18"/>
  <c r="G55" i="18"/>
  <c r="E53" i="18"/>
  <c r="F53" i="18"/>
  <c r="G53" i="18"/>
  <c r="E51" i="18"/>
  <c r="F51" i="18"/>
  <c r="G51" i="18"/>
  <c r="E49" i="18"/>
  <c r="F49" i="18"/>
  <c r="G49" i="18"/>
  <c r="E46" i="18"/>
  <c r="F46" i="18"/>
  <c r="G46" i="18"/>
  <c r="E43" i="18"/>
  <c r="F43" i="18"/>
  <c r="G43" i="18"/>
  <c r="E40" i="18"/>
  <c r="F40" i="18"/>
  <c r="G40" i="18"/>
  <c r="E38" i="18"/>
  <c r="F38" i="18"/>
  <c r="G38" i="18"/>
  <c r="E35" i="18"/>
  <c r="F35" i="18"/>
  <c r="G35" i="18"/>
  <c r="E33" i="18"/>
  <c r="F33" i="18"/>
  <c r="G33" i="18"/>
  <c r="E30" i="18"/>
  <c r="F30" i="18"/>
  <c r="G30" i="18"/>
  <c r="C122" i="18"/>
  <c r="C120" i="18"/>
  <c r="C118" i="18"/>
  <c r="C116" i="18"/>
  <c r="C114" i="18"/>
  <c r="C112" i="18"/>
  <c r="C110" i="18"/>
  <c r="C108" i="18"/>
  <c r="C106" i="18"/>
  <c r="C104" i="18"/>
  <c r="C102" i="18"/>
  <c r="C100" i="18"/>
  <c r="C98" i="18"/>
  <c r="C96" i="18"/>
  <c r="C94" i="18"/>
  <c r="C92" i="18"/>
  <c r="C90" i="18"/>
  <c r="C88" i="18"/>
  <c r="C86" i="18"/>
  <c r="C84" i="18"/>
  <c r="C82" i="18"/>
  <c r="C80" i="18"/>
  <c r="C78" i="18"/>
  <c r="C76" i="18"/>
  <c r="C74" i="18"/>
  <c r="C72" i="18"/>
  <c r="C70" i="18"/>
  <c r="C68" i="18"/>
  <c r="C66" i="18"/>
  <c r="C64" i="18"/>
  <c r="C62" i="18"/>
  <c r="C60" i="18"/>
  <c r="C58" i="18"/>
  <c r="C56" i="18"/>
  <c r="C54" i="18"/>
  <c r="C52" i="18"/>
  <c r="C50" i="18"/>
  <c r="C39" i="18"/>
  <c r="C34" i="18"/>
  <c r="C48" i="18"/>
  <c r="C47" i="18"/>
  <c r="C45" i="18"/>
  <c r="C44" i="18"/>
  <c r="C42" i="18"/>
  <c r="C41" i="18"/>
  <c r="C37" i="18"/>
  <c r="C36" i="18"/>
  <c r="C32" i="18"/>
  <c r="C31" i="18"/>
  <c r="C29" i="18"/>
  <c r="C28" i="18"/>
  <c r="C26" i="18"/>
  <c r="C25" i="18"/>
  <c r="C23" i="18"/>
  <c r="C22" i="18"/>
  <c r="M115" i="18" l="1"/>
  <c r="M119" i="18"/>
  <c r="M121" i="18"/>
  <c r="M117" i="18"/>
  <c r="Q30" i="18"/>
  <c r="Q24" i="18"/>
  <c r="F338" i="14"/>
  <c r="V48" i="14"/>
  <c r="C16" i="14"/>
  <c r="E341" i="14"/>
  <c r="U66" i="14"/>
  <c r="O21" i="18"/>
  <c r="O24" i="18"/>
  <c r="O27" i="18"/>
  <c r="O30" i="18"/>
  <c r="O40" i="18"/>
  <c r="O43" i="18"/>
  <c r="L350" i="14"/>
  <c r="I350" i="14"/>
  <c r="Q350" i="14"/>
  <c r="O350" i="14"/>
  <c r="P350" i="14"/>
  <c r="E18" i="14"/>
  <c r="G350" i="14"/>
  <c r="H350" i="14"/>
  <c r="P36" i="16"/>
  <c r="T36" i="16"/>
  <c r="O97" i="16"/>
  <c r="O96" i="16" s="1"/>
  <c r="O115" i="16"/>
  <c r="O114" i="16" s="1"/>
  <c r="F18" i="14"/>
  <c r="P21" i="18"/>
  <c r="P27" i="18"/>
  <c r="P43" i="18"/>
  <c r="O35" i="18"/>
  <c r="F125" i="18"/>
  <c r="N122" i="16"/>
  <c r="L122" i="16"/>
  <c r="J122" i="16"/>
  <c r="E122" i="16"/>
  <c r="M122" i="16"/>
  <c r="K122" i="16"/>
  <c r="O95" i="16"/>
  <c r="O94" i="16" s="1"/>
  <c r="O32" i="16"/>
  <c r="S36" i="16"/>
  <c r="R36" i="16"/>
  <c r="O93" i="16"/>
  <c r="O92" i="16" s="1"/>
  <c r="S96" i="16"/>
  <c r="P114" i="16"/>
  <c r="O24" i="16"/>
  <c r="O35" i="16"/>
  <c r="O43" i="16"/>
  <c r="O51" i="16"/>
  <c r="O50" i="16" s="1"/>
  <c r="O67" i="16"/>
  <c r="O66" i="16" s="1"/>
  <c r="O69" i="16"/>
  <c r="O68" i="16" s="1"/>
  <c r="O75" i="16"/>
  <c r="O74" i="16" s="1"/>
  <c r="O77" i="16"/>
  <c r="O76" i="16" s="1"/>
  <c r="O83" i="16"/>
  <c r="O82" i="16" s="1"/>
  <c r="O91" i="16"/>
  <c r="O90" i="16" s="1"/>
  <c r="O107" i="16"/>
  <c r="O106" i="16" s="1"/>
  <c r="R14" i="16"/>
  <c r="O29" i="16"/>
  <c r="O45" i="16"/>
  <c r="O53" i="16"/>
  <c r="O52" i="16" s="1"/>
  <c r="O85" i="16"/>
  <c r="O84" i="16" s="1"/>
  <c r="O117" i="16"/>
  <c r="O116" i="16" s="1"/>
  <c r="O119" i="16"/>
  <c r="O118" i="16" s="1"/>
  <c r="O38" i="16"/>
  <c r="O47" i="16"/>
  <c r="O46" i="16" s="1"/>
  <c r="O57" i="16"/>
  <c r="O56" i="16" s="1"/>
  <c r="O71" i="16"/>
  <c r="O70" i="16" s="1"/>
  <c r="O73" i="16"/>
  <c r="O72" i="16" s="1"/>
  <c r="O79" i="16"/>
  <c r="O78" i="16" s="1"/>
  <c r="O81" i="16"/>
  <c r="O80" i="16" s="1"/>
  <c r="O87" i="16"/>
  <c r="O86" i="16" s="1"/>
  <c r="O99" i="16"/>
  <c r="O98" i="16" s="1"/>
  <c r="O111" i="16"/>
  <c r="O110" i="16" s="1"/>
  <c r="L125" i="18"/>
  <c r="K125" i="18"/>
  <c r="J125" i="18"/>
  <c r="Q27" i="18"/>
  <c r="Q35" i="18"/>
  <c r="P35" i="18"/>
  <c r="P46" i="18"/>
  <c r="O46" i="18"/>
  <c r="O109" i="16"/>
  <c r="O108" i="16" s="1"/>
  <c r="Q116" i="16"/>
  <c r="O113" i="16"/>
  <c r="O112" i="16" s="1"/>
  <c r="Q110" i="16"/>
  <c r="Q108" i="16"/>
  <c r="O105" i="16"/>
  <c r="O104" i="16" s="1"/>
  <c r="Q98" i="16"/>
  <c r="Q94" i="16"/>
  <c r="O89" i="16"/>
  <c r="O88" i="16" s="1"/>
  <c r="Q86" i="16"/>
  <c r="Q84" i="16"/>
  <c r="Q78" i="16"/>
  <c r="P76" i="16"/>
  <c r="Q70" i="16"/>
  <c r="O61" i="16"/>
  <c r="O60" i="16" s="1"/>
  <c r="Q56" i="16"/>
  <c r="Q52" i="16"/>
  <c r="O49" i="16"/>
  <c r="O48" i="16" s="1"/>
  <c r="Q46" i="16"/>
  <c r="Q44" i="16"/>
  <c r="O41" i="16"/>
  <c r="Q36" i="16"/>
  <c r="O37" i="16"/>
  <c r="O26" i="16"/>
  <c r="O25" i="16" s="1"/>
  <c r="T14" i="16"/>
  <c r="S14" i="16"/>
  <c r="P14" i="16"/>
  <c r="Q14" i="16"/>
  <c r="I125" i="18"/>
  <c r="Q43" i="18"/>
  <c r="P40" i="18"/>
  <c r="P30" i="18"/>
  <c r="P24" i="18"/>
  <c r="N21" i="18"/>
  <c r="P17" i="18"/>
  <c r="F123" i="18"/>
  <c r="F128" i="18" s="1"/>
  <c r="O44" i="16" l="1"/>
  <c r="O42" i="16"/>
  <c r="J144" i="14"/>
  <c r="M21" i="18"/>
  <c r="K126" i="18"/>
  <c r="I126" i="18"/>
  <c r="Z131" i="14"/>
  <c r="O36" i="16"/>
  <c r="P351" i="14"/>
  <c r="L351" i="14"/>
  <c r="O351" i="14"/>
  <c r="Q351" i="14"/>
  <c r="F126" i="18"/>
  <c r="J126" i="18"/>
  <c r="L126" i="18"/>
  <c r="P123" i="18"/>
  <c r="P125" i="18"/>
  <c r="C115" i="18"/>
  <c r="C117" i="18"/>
  <c r="C119" i="18"/>
  <c r="C121" i="18"/>
  <c r="C20" i="18"/>
  <c r="C18" i="18"/>
  <c r="C19" i="18"/>
  <c r="C130" i="11"/>
  <c r="P126" i="18" l="1"/>
  <c r="G130" i="11"/>
  <c r="R350" i="14"/>
  <c r="I122" i="16"/>
  <c r="H125" i="18"/>
  <c r="Q17" i="18"/>
  <c r="B28" i="19"/>
  <c r="H126" i="18" l="1"/>
  <c r="R351" i="14"/>
  <c r="Q125" i="18"/>
  <c r="Q123" i="18"/>
  <c r="Q126" i="18" l="1"/>
  <c r="AF52" i="19"/>
  <c r="AE52" i="19"/>
  <c r="S89" i="14"/>
  <c r="B61" i="19"/>
  <c r="E124" i="14"/>
  <c r="C61" i="19" l="1"/>
  <c r="D61" i="19" s="1"/>
  <c r="C55" i="14" l="1"/>
  <c r="S55" i="14"/>
  <c r="B67" i="19"/>
  <c r="V19" i="14" l="1"/>
  <c r="C67" i="19"/>
  <c r="D67" i="19" s="1"/>
  <c r="C45" i="14"/>
  <c r="C46" i="14"/>
  <c r="S45" i="14" l="1"/>
  <c r="S46" i="14"/>
  <c r="C241" i="14"/>
  <c r="F337" i="14"/>
  <c r="C58" i="19"/>
  <c r="C59" i="19"/>
  <c r="C63" i="19"/>
  <c r="C51" i="14"/>
  <c r="C52" i="14"/>
  <c r="C53" i="14"/>
  <c r="C54" i="14"/>
  <c r="C80" i="14"/>
  <c r="C81" i="14"/>
  <c r="C82" i="14"/>
  <c r="C83" i="14"/>
  <c r="C84" i="14"/>
  <c r="B58" i="19"/>
  <c r="B59" i="19"/>
  <c r="B60" i="19"/>
  <c r="B62" i="19"/>
  <c r="B63" i="19"/>
  <c r="S81" i="14" l="1"/>
  <c r="B64" i="19"/>
  <c r="S84" i="14"/>
  <c r="C64" i="19"/>
  <c r="S83" i="14"/>
  <c r="S82" i="14"/>
  <c r="D59" i="19"/>
  <c r="S80" i="14"/>
  <c r="S241" i="14"/>
  <c r="C62" i="19"/>
  <c r="D62" i="19" s="1"/>
  <c r="C60" i="19"/>
  <c r="D60" i="19" s="1"/>
  <c r="AF53" i="19"/>
  <c r="AE53" i="19"/>
  <c r="D58" i="19"/>
  <c r="D63" i="19"/>
  <c r="S54" i="14"/>
  <c r="S52" i="14"/>
  <c r="S53" i="14"/>
  <c r="S51" i="14"/>
  <c r="C27" i="14"/>
  <c r="D64" i="19" l="1"/>
  <c r="S27" i="14"/>
  <c r="C26" i="14" l="1"/>
  <c r="D14" i="16"/>
  <c r="C19" i="16"/>
  <c r="C105" i="16"/>
  <c r="J309" i="14" s="1"/>
  <c r="D104" i="16"/>
  <c r="C99" i="16"/>
  <c r="J301" i="14" s="1"/>
  <c r="J300" i="14" s="1"/>
  <c r="D98" i="16"/>
  <c r="C126" i="11"/>
  <c r="B44" i="19"/>
  <c r="C29" i="14"/>
  <c r="U341" i="14"/>
  <c r="C95" i="14"/>
  <c r="E326" i="14"/>
  <c r="C328" i="14"/>
  <c r="S320" i="14"/>
  <c r="F318" i="14"/>
  <c r="C320" i="14"/>
  <c r="J308" i="14" l="1"/>
  <c r="V318" i="14"/>
  <c r="V317" i="14" s="1"/>
  <c r="E343" i="14"/>
  <c r="U326" i="14"/>
  <c r="U325" i="14" s="1"/>
  <c r="F317" i="14"/>
  <c r="E325" i="14"/>
  <c r="O19" i="16"/>
  <c r="Z309" i="14"/>
  <c r="S26" i="14"/>
  <c r="C104" i="16"/>
  <c r="Z301" i="14"/>
  <c r="Z300" i="14" s="1"/>
  <c r="C98" i="16"/>
  <c r="C44" i="19"/>
  <c r="D44" i="19" s="1"/>
  <c r="S95" i="14"/>
  <c r="S29" i="14"/>
  <c r="S328" i="14"/>
  <c r="E21" i="18"/>
  <c r="G21" i="18"/>
  <c r="D21" i="18"/>
  <c r="D86" i="16"/>
  <c r="J341" i="14" l="1"/>
  <c r="Z308" i="14"/>
  <c r="V104" i="16" s="1"/>
  <c r="V105" i="16"/>
  <c r="C21" i="18"/>
  <c r="B47" i="19"/>
  <c r="F230" i="14"/>
  <c r="F267" i="14"/>
  <c r="V267" i="14" s="1"/>
  <c r="V266" i="14" s="1"/>
  <c r="C269" i="14"/>
  <c r="F262" i="14"/>
  <c r="C264" i="14"/>
  <c r="F256" i="14"/>
  <c r="V256" i="14" s="1"/>
  <c r="V255" i="14" s="1"/>
  <c r="C258" i="14"/>
  <c r="F244" i="14"/>
  <c r="C246" i="14"/>
  <c r="F326" i="14"/>
  <c r="V326" i="14" s="1"/>
  <c r="V325" i="14" s="1"/>
  <c r="C329" i="14"/>
  <c r="C251" i="14"/>
  <c r="C239" i="14"/>
  <c r="C232" i="14"/>
  <c r="C226" i="14"/>
  <c r="C220" i="14"/>
  <c r="C212" i="14"/>
  <c r="C201" i="14"/>
  <c r="C190" i="14"/>
  <c r="B54" i="19"/>
  <c r="C66" i="14" l="1"/>
  <c r="Z66" i="14"/>
  <c r="V230" i="14"/>
  <c r="V229" i="14" s="1"/>
  <c r="V244" i="14"/>
  <c r="V243" i="14" s="1"/>
  <c r="V262" i="14"/>
  <c r="V261" i="14" s="1"/>
  <c r="C341" i="14"/>
  <c r="Z341" i="14"/>
  <c r="S341" i="14" s="1"/>
  <c r="F243" i="14"/>
  <c r="F255" i="14"/>
  <c r="F266" i="14"/>
  <c r="F261" i="14"/>
  <c r="F229" i="14"/>
  <c r="F325" i="14"/>
  <c r="C47" i="19"/>
  <c r="D47" i="19" s="1"/>
  <c r="S269" i="14"/>
  <c r="S264" i="14"/>
  <c r="S258" i="14"/>
  <c r="S239" i="14"/>
  <c r="S246" i="14"/>
  <c r="C54" i="19"/>
  <c r="D54" i="19" s="1"/>
  <c r="S329" i="14"/>
  <c r="S251" i="14"/>
  <c r="S232" i="14"/>
  <c r="S226" i="14"/>
  <c r="S220" i="14"/>
  <c r="S212" i="14"/>
  <c r="S201" i="14"/>
  <c r="S190" i="14"/>
  <c r="B53" i="19"/>
  <c r="C40" i="16"/>
  <c r="T40" i="16"/>
  <c r="T39" i="16" s="1"/>
  <c r="S40" i="16"/>
  <c r="S39" i="16" s="1"/>
  <c r="R40" i="16"/>
  <c r="R39" i="16" s="1"/>
  <c r="Q40" i="16"/>
  <c r="Q39" i="16" s="1"/>
  <c r="P40" i="16"/>
  <c r="P39" i="16" s="1"/>
  <c r="C51" i="16"/>
  <c r="D50" i="16"/>
  <c r="S331" i="14"/>
  <c r="C331" i="14"/>
  <c r="B46" i="19"/>
  <c r="J138" i="14" l="1"/>
  <c r="J137" i="14" s="1"/>
  <c r="J175" i="14"/>
  <c r="J174" i="14" s="1"/>
  <c r="S88" i="14"/>
  <c r="C46" i="19"/>
  <c r="D46" i="19" s="1"/>
  <c r="D53" i="19"/>
  <c r="S87" i="14"/>
  <c r="O40" i="16"/>
  <c r="O39" i="16" s="1"/>
  <c r="C50" i="16"/>
  <c r="F52" i="11"/>
  <c r="F129" i="11" s="1"/>
  <c r="C18" i="11"/>
  <c r="C21" i="11"/>
  <c r="S85" i="14"/>
  <c r="Z175" i="14" l="1"/>
  <c r="Z138" i="14"/>
  <c r="B65" i="19"/>
  <c r="C65" i="19"/>
  <c r="C227" i="14"/>
  <c r="F224" i="14"/>
  <c r="C44" i="14"/>
  <c r="S44" i="14"/>
  <c r="D65" i="19" l="1"/>
  <c r="Z174" i="14"/>
  <c r="V50" i="16" s="1"/>
  <c r="V51" i="16"/>
  <c r="V224" i="14"/>
  <c r="V223" i="14" s="1"/>
  <c r="F223" i="14"/>
  <c r="S227" i="14"/>
  <c r="F284" i="14"/>
  <c r="C287" i="14"/>
  <c r="F249" i="14"/>
  <c r="V249" i="14" s="1"/>
  <c r="V248" i="14" s="1"/>
  <c r="C252" i="14"/>
  <c r="F207" i="14"/>
  <c r="V207" i="14" s="1"/>
  <c r="V206" i="14" s="1"/>
  <c r="C208" i="14"/>
  <c r="V284" i="14" l="1"/>
  <c r="V283" i="14" s="1"/>
  <c r="F248" i="14"/>
  <c r="F206" i="14"/>
  <c r="F283" i="14"/>
  <c r="S252" i="14"/>
  <c r="S208" i="14"/>
  <c r="E178" i="14"/>
  <c r="F178" i="14"/>
  <c r="C180" i="14"/>
  <c r="B55" i="19"/>
  <c r="F339" i="14" l="1"/>
  <c r="V178" i="14"/>
  <c r="V177" i="14" s="1"/>
  <c r="E339" i="14"/>
  <c r="E177" i="14"/>
  <c r="F177" i="14"/>
  <c r="C55" i="19"/>
  <c r="D55" i="19" s="1"/>
  <c r="S180" i="14"/>
  <c r="C79" i="14"/>
  <c r="S43" i="14"/>
  <c r="C43" i="14"/>
  <c r="V339" i="14" l="1"/>
  <c r="B52" i="19"/>
  <c r="C52" i="19"/>
  <c r="S79" i="14"/>
  <c r="S296" i="14"/>
  <c r="C51" i="19" s="1"/>
  <c r="C296" i="14"/>
  <c r="F295" i="14"/>
  <c r="V295" i="14" s="1"/>
  <c r="V294" i="14" s="1"/>
  <c r="B51" i="19"/>
  <c r="C204" i="14"/>
  <c r="F294" i="14" l="1"/>
  <c r="D52" i="19"/>
  <c r="D51" i="19"/>
  <c r="S204" i="14"/>
  <c r="B56" i="19" l="1"/>
  <c r="J127" i="16"/>
  <c r="I127" i="16"/>
  <c r="C281" i="14"/>
  <c r="C276" i="14"/>
  <c r="C240" i="14"/>
  <c r="C221" i="14"/>
  <c r="C213" i="14"/>
  <c r="C203" i="14"/>
  <c r="C195" i="14"/>
  <c r="C184" i="14"/>
  <c r="C191" i="14"/>
  <c r="C70" i="14"/>
  <c r="C64" i="14"/>
  <c r="C63" i="14"/>
  <c r="F77" i="19" l="1"/>
  <c r="C49" i="19"/>
  <c r="V278" i="14"/>
  <c r="F273" i="14"/>
  <c r="F236" i="14"/>
  <c r="V236" i="14" s="1"/>
  <c r="V235" i="14" s="1"/>
  <c r="F217" i="14"/>
  <c r="F210" i="14"/>
  <c r="F198" i="14"/>
  <c r="F194" i="14"/>
  <c r="F187" i="14"/>
  <c r="V187" i="14" s="1"/>
  <c r="V186" i="14" s="1"/>
  <c r="V183" i="14"/>
  <c r="V182" i="14" s="1"/>
  <c r="C168" i="14"/>
  <c r="C167" i="14"/>
  <c r="D165" i="14"/>
  <c r="E166" i="14"/>
  <c r="U166" i="14" s="1"/>
  <c r="S324" i="14"/>
  <c r="C330" i="14"/>
  <c r="C319" i="14"/>
  <c r="F323" i="14"/>
  <c r="V323" i="14" s="1"/>
  <c r="V322" i="14" s="1"/>
  <c r="C324" i="14"/>
  <c r="F334" i="14"/>
  <c r="V334" i="14" s="1"/>
  <c r="V333" i="14" s="1"/>
  <c r="C335" i="14"/>
  <c r="V58" i="14" l="1"/>
  <c r="V18" i="14" s="1"/>
  <c r="V194" i="14"/>
  <c r="V193" i="14" s="1"/>
  <c r="U340" i="14"/>
  <c r="U58" i="14"/>
  <c r="U18" i="14" s="1"/>
  <c r="V273" i="14"/>
  <c r="V272" i="14" s="1"/>
  <c r="V198" i="14"/>
  <c r="V197" i="14" s="1"/>
  <c r="V217" i="14"/>
  <c r="V216" i="14" s="1"/>
  <c r="V210" i="14"/>
  <c r="V209" i="14" s="1"/>
  <c r="F343" i="14"/>
  <c r="V343" i="14" s="1"/>
  <c r="I77" i="19"/>
  <c r="F197" i="14"/>
  <c r="F272" i="14"/>
  <c r="F193" i="14"/>
  <c r="F235" i="14"/>
  <c r="F186" i="14"/>
  <c r="F322" i="14"/>
  <c r="F333" i="14"/>
  <c r="F216" i="14"/>
  <c r="E165" i="14"/>
  <c r="F209" i="14"/>
  <c r="F278" i="14"/>
  <c r="B49" i="19"/>
  <c r="D49" i="19" s="1"/>
  <c r="C43" i="19"/>
  <c r="C48" i="19"/>
  <c r="B45" i="19"/>
  <c r="D45" i="19" s="1"/>
  <c r="B48" i="19"/>
  <c r="C166" i="14"/>
  <c r="S70" i="14"/>
  <c r="S191" i="14"/>
  <c r="S221" i="14"/>
  <c r="S240" i="14"/>
  <c r="S281" i="14"/>
  <c r="S184" i="14"/>
  <c r="S195" i="14"/>
  <c r="S64" i="14"/>
  <c r="S203" i="14"/>
  <c r="S213" i="14"/>
  <c r="S276" i="14"/>
  <c r="S319" i="14"/>
  <c r="S330" i="14"/>
  <c r="S63" i="14"/>
  <c r="S335" i="14"/>
  <c r="B43" i="19"/>
  <c r="V162" i="14" l="1"/>
  <c r="D43" i="19"/>
  <c r="D48" i="19"/>
  <c r="V159" i="14" l="1"/>
  <c r="V158" i="14" s="1"/>
  <c r="C42" i="19"/>
  <c r="C41" i="19"/>
  <c r="S76" i="14"/>
  <c r="C57" i="19"/>
  <c r="S78" i="14"/>
  <c r="S77" i="14"/>
  <c r="C76" i="14"/>
  <c r="C77" i="14"/>
  <c r="C78" i="14"/>
  <c r="B42" i="19"/>
  <c r="B40" i="19"/>
  <c r="C74" i="14"/>
  <c r="D333" i="14"/>
  <c r="D315" i="14"/>
  <c r="D172" i="14"/>
  <c r="C172" i="14" s="1"/>
  <c r="V155" i="14" l="1"/>
  <c r="B41" i="19"/>
  <c r="D41" i="19" s="1"/>
  <c r="D42" i="19"/>
  <c r="S74" i="14"/>
  <c r="D76" i="16"/>
  <c r="V152" i="14" l="1"/>
  <c r="V151" i="14" s="1"/>
  <c r="C59" i="14"/>
  <c r="V148" i="14" l="1"/>
  <c r="D59" i="18"/>
  <c r="C40" i="19"/>
  <c r="C71" i="14"/>
  <c r="Z17" i="14"/>
  <c r="C332" i="14"/>
  <c r="C327" i="14"/>
  <c r="D325" i="14"/>
  <c r="D322" i="14"/>
  <c r="C321" i="14"/>
  <c r="D317" i="14"/>
  <c r="C314" i="14"/>
  <c r="F313" i="14"/>
  <c r="D312" i="14"/>
  <c r="D310" i="14"/>
  <c r="C309" i="14"/>
  <c r="D308" i="14"/>
  <c r="C308" i="14" s="1"/>
  <c r="C307" i="14"/>
  <c r="D306" i="14"/>
  <c r="C306" i="14" s="1"/>
  <c r="D304" i="14"/>
  <c r="D302" i="14"/>
  <c r="C301" i="14"/>
  <c r="D300" i="14"/>
  <c r="C300" i="14" s="1"/>
  <c r="D298" i="14"/>
  <c r="C297" i="14"/>
  <c r="D294" i="14"/>
  <c r="D292" i="14"/>
  <c r="C291" i="14"/>
  <c r="F290" i="14"/>
  <c r="D289" i="14"/>
  <c r="C288" i="14"/>
  <c r="C286" i="14"/>
  <c r="C285" i="14"/>
  <c r="D283" i="14"/>
  <c r="C282" i="14"/>
  <c r="C280" i="14"/>
  <c r="D278" i="14"/>
  <c r="C277" i="14"/>
  <c r="C275" i="14"/>
  <c r="C274" i="14"/>
  <c r="D272" i="14"/>
  <c r="C271" i="14"/>
  <c r="C268" i="14"/>
  <c r="D266" i="14"/>
  <c r="C265" i="14"/>
  <c r="C263" i="14"/>
  <c r="D261" i="14"/>
  <c r="C260" i="14"/>
  <c r="C259" i="14"/>
  <c r="C257" i="14"/>
  <c r="D255" i="14"/>
  <c r="C254" i="14"/>
  <c r="C250" i="14"/>
  <c r="D248" i="14"/>
  <c r="C247" i="14"/>
  <c r="C245" i="14"/>
  <c r="D243" i="14"/>
  <c r="C242" i="14"/>
  <c r="C238" i="14"/>
  <c r="C237" i="14"/>
  <c r="D235" i="14"/>
  <c r="C234" i="14"/>
  <c r="C233" i="14"/>
  <c r="C231" i="14"/>
  <c r="D229" i="14"/>
  <c r="C228" i="14"/>
  <c r="C225" i="14"/>
  <c r="D223" i="14"/>
  <c r="C222" i="14"/>
  <c r="C219" i="14"/>
  <c r="C218" i="14"/>
  <c r="D216" i="14"/>
  <c r="C215" i="14"/>
  <c r="C211" i="14"/>
  <c r="D206" i="14"/>
  <c r="C205" i="14"/>
  <c r="C202" i="14"/>
  <c r="C200" i="14"/>
  <c r="C199" i="14"/>
  <c r="D197" i="14"/>
  <c r="C196" i="14"/>
  <c r="D193" i="14"/>
  <c r="C192" i="14"/>
  <c r="C189" i="14"/>
  <c r="C188" i="14"/>
  <c r="D186" i="14"/>
  <c r="C185" i="14"/>
  <c r="D182" i="14"/>
  <c r="C181" i="14"/>
  <c r="C179" i="14"/>
  <c r="C176" i="14"/>
  <c r="E175" i="14"/>
  <c r="D174" i="14"/>
  <c r="C173" i="14"/>
  <c r="C171" i="14"/>
  <c r="E170" i="14"/>
  <c r="C164" i="14"/>
  <c r="E163" i="14"/>
  <c r="U163" i="14" s="1"/>
  <c r="C161" i="14"/>
  <c r="C160" i="14"/>
  <c r="E159" i="14"/>
  <c r="D158" i="14"/>
  <c r="C157" i="14"/>
  <c r="E156" i="14"/>
  <c r="C154" i="14"/>
  <c r="C153" i="14"/>
  <c r="E152" i="14"/>
  <c r="D151" i="14"/>
  <c r="C150" i="14"/>
  <c r="E149" i="14"/>
  <c r="U149" i="14" s="1"/>
  <c r="C147" i="14"/>
  <c r="C146" i="14"/>
  <c r="E145" i="14"/>
  <c r="D144" i="14"/>
  <c r="C143" i="14"/>
  <c r="E142" i="14"/>
  <c r="C140" i="14"/>
  <c r="C139" i="14"/>
  <c r="E138" i="14"/>
  <c r="D137" i="14"/>
  <c r="C136" i="14"/>
  <c r="E135" i="14"/>
  <c r="C133" i="14"/>
  <c r="C132" i="14"/>
  <c r="E131" i="14"/>
  <c r="D130" i="14"/>
  <c r="C129" i="14"/>
  <c r="E128" i="14"/>
  <c r="C126" i="14"/>
  <c r="C125" i="14"/>
  <c r="D123" i="14"/>
  <c r="C122" i="14"/>
  <c r="E121" i="14"/>
  <c r="C119" i="14"/>
  <c r="C118" i="14"/>
  <c r="E117" i="14"/>
  <c r="D116" i="14"/>
  <c r="C115" i="14"/>
  <c r="E114" i="14"/>
  <c r="C112" i="14"/>
  <c r="C111" i="14"/>
  <c r="E110" i="14"/>
  <c r="D109" i="14"/>
  <c r="C108" i="14"/>
  <c r="E107" i="14"/>
  <c r="C105" i="14"/>
  <c r="C104" i="14"/>
  <c r="E103" i="14"/>
  <c r="C100" i="14"/>
  <c r="E98" i="14"/>
  <c r="E97" i="14" s="1"/>
  <c r="C96" i="14"/>
  <c r="C94" i="14"/>
  <c r="C93" i="14"/>
  <c r="C91" i="14"/>
  <c r="C90" i="14"/>
  <c r="C75" i="14"/>
  <c r="C73" i="14"/>
  <c r="C68" i="14"/>
  <c r="C65" i="14"/>
  <c r="C62" i="14"/>
  <c r="C61" i="14"/>
  <c r="C60" i="14"/>
  <c r="C56" i="14"/>
  <c r="C50" i="14"/>
  <c r="C49" i="14"/>
  <c r="C42" i="14"/>
  <c r="C41" i="14"/>
  <c r="C39" i="14"/>
  <c r="C37" i="14"/>
  <c r="C36" i="14"/>
  <c r="C35" i="14"/>
  <c r="C34" i="14"/>
  <c r="C33" i="14"/>
  <c r="C32" i="14"/>
  <c r="C31" i="14"/>
  <c r="C30" i="14"/>
  <c r="C28" i="14"/>
  <c r="C25" i="14"/>
  <c r="C24" i="14"/>
  <c r="C23" i="14"/>
  <c r="C22" i="14"/>
  <c r="C21" i="14"/>
  <c r="D18" i="14"/>
  <c r="U343" i="14"/>
  <c r="T103" i="16"/>
  <c r="T102" i="16" s="1"/>
  <c r="S103" i="16"/>
  <c r="S102" i="16" s="1"/>
  <c r="R103" i="16"/>
  <c r="R102" i="16" s="1"/>
  <c r="Q103" i="16"/>
  <c r="Q102" i="16" s="1"/>
  <c r="P103" i="16"/>
  <c r="P102" i="16" s="1"/>
  <c r="T101" i="16"/>
  <c r="T100" i="16" s="1"/>
  <c r="S101" i="16"/>
  <c r="S100" i="16" s="1"/>
  <c r="R101" i="16"/>
  <c r="R100" i="16" s="1"/>
  <c r="Q101" i="16"/>
  <c r="Q100" i="16" s="1"/>
  <c r="P101" i="16"/>
  <c r="P100" i="16" s="1"/>
  <c r="T65" i="16"/>
  <c r="T64" i="16" s="1"/>
  <c r="S65" i="16"/>
  <c r="S64" i="16" s="1"/>
  <c r="R65" i="16"/>
  <c r="R64" i="16" s="1"/>
  <c r="Q65" i="16"/>
  <c r="Q64" i="16" s="1"/>
  <c r="P65" i="16"/>
  <c r="P64" i="16" s="1"/>
  <c r="T63" i="16"/>
  <c r="T62" i="16" s="1"/>
  <c r="S63" i="16"/>
  <c r="S62" i="16" s="1"/>
  <c r="R63" i="16"/>
  <c r="R62" i="16" s="1"/>
  <c r="Q63" i="16"/>
  <c r="Q62" i="16" s="1"/>
  <c r="P63" i="16"/>
  <c r="P62" i="16" s="1"/>
  <c r="T59" i="16"/>
  <c r="T58" i="16" s="1"/>
  <c r="S59" i="16"/>
  <c r="S58" i="16" s="1"/>
  <c r="R59" i="16"/>
  <c r="R58" i="16" s="1"/>
  <c r="Q59" i="16"/>
  <c r="Q58" i="16" s="1"/>
  <c r="P59" i="16"/>
  <c r="T55" i="16"/>
  <c r="T54" i="16" s="1"/>
  <c r="S55" i="16"/>
  <c r="S54" i="16" s="1"/>
  <c r="R55" i="16"/>
  <c r="R54" i="16" s="1"/>
  <c r="Q55" i="16"/>
  <c r="Q54" i="16" s="1"/>
  <c r="P55" i="16"/>
  <c r="P54" i="16" s="1"/>
  <c r="T34" i="16"/>
  <c r="T33" i="16" s="1"/>
  <c r="S34" i="16"/>
  <c r="S33" i="16" s="1"/>
  <c r="R34" i="16"/>
  <c r="R33" i="16" s="1"/>
  <c r="Q34" i="16"/>
  <c r="Q33" i="16" s="1"/>
  <c r="P34" i="16"/>
  <c r="P33" i="16" s="1"/>
  <c r="T31" i="16"/>
  <c r="T30" i="16" s="1"/>
  <c r="S31" i="16"/>
  <c r="S30" i="16" s="1"/>
  <c r="R31" i="16"/>
  <c r="R30" i="16" s="1"/>
  <c r="Q31" i="16"/>
  <c r="Q30" i="16" s="1"/>
  <c r="P31" i="16"/>
  <c r="P30" i="16" s="1"/>
  <c r="T28" i="16"/>
  <c r="T27" i="16" s="1"/>
  <c r="S28" i="16"/>
  <c r="S27" i="16" s="1"/>
  <c r="R28" i="16"/>
  <c r="R27" i="16" s="1"/>
  <c r="Q28" i="16"/>
  <c r="Q27" i="16" s="1"/>
  <c r="P28" i="16"/>
  <c r="P27" i="16" s="1"/>
  <c r="T23" i="16"/>
  <c r="T22" i="16" s="1"/>
  <c r="S23" i="16"/>
  <c r="S22" i="16" s="1"/>
  <c r="R23" i="16"/>
  <c r="R22" i="16" s="1"/>
  <c r="Q23" i="16"/>
  <c r="Q22" i="16" s="1"/>
  <c r="P23" i="16"/>
  <c r="P22" i="16" s="1"/>
  <c r="C119" i="16"/>
  <c r="D118" i="16"/>
  <c r="C117" i="16"/>
  <c r="D116" i="16"/>
  <c r="C115" i="16"/>
  <c r="D114" i="16"/>
  <c r="C113" i="16"/>
  <c r="D112" i="16"/>
  <c r="C111" i="16"/>
  <c r="D110" i="16"/>
  <c r="C109" i="16"/>
  <c r="H108" i="16"/>
  <c r="H122" i="16" s="1"/>
  <c r="G108" i="16"/>
  <c r="G122" i="16" s="1"/>
  <c r="F108" i="16"/>
  <c r="F122" i="16" s="1"/>
  <c r="D108" i="16"/>
  <c r="C107" i="16"/>
  <c r="D106" i="16"/>
  <c r="C103" i="16"/>
  <c r="H102" i="16"/>
  <c r="G102" i="16"/>
  <c r="F102" i="16"/>
  <c r="E102" i="16"/>
  <c r="D102" i="16"/>
  <c r="C101" i="16"/>
  <c r="H100" i="16"/>
  <c r="G100" i="16"/>
  <c r="F100" i="16"/>
  <c r="E100" i="16"/>
  <c r="D100" i="16"/>
  <c r="C97" i="16"/>
  <c r="D96" i="16"/>
  <c r="C95" i="16"/>
  <c r="D94" i="16"/>
  <c r="C93" i="16"/>
  <c r="D92" i="16"/>
  <c r="C91" i="16"/>
  <c r="D90" i="16"/>
  <c r="C89" i="16"/>
  <c r="D88" i="16"/>
  <c r="C87" i="16"/>
  <c r="C85" i="16"/>
  <c r="D84" i="16"/>
  <c r="C83" i="16"/>
  <c r="D82" i="16"/>
  <c r="C81" i="16"/>
  <c r="D80" i="16"/>
  <c r="C79" i="16"/>
  <c r="D78" i="16"/>
  <c r="C77" i="16"/>
  <c r="C75" i="16"/>
  <c r="D74" i="16"/>
  <c r="C73" i="16"/>
  <c r="D72" i="16"/>
  <c r="C71" i="16"/>
  <c r="D70" i="16"/>
  <c r="C69" i="16"/>
  <c r="D68" i="16"/>
  <c r="C67" i="16"/>
  <c r="D66" i="16"/>
  <c r="C65" i="16"/>
  <c r="H64" i="16"/>
  <c r="G64" i="16"/>
  <c r="F64" i="16"/>
  <c r="E64" i="16"/>
  <c r="D64" i="16"/>
  <c r="C63" i="16"/>
  <c r="H62" i="16"/>
  <c r="G62" i="16"/>
  <c r="F62" i="16"/>
  <c r="E62" i="16"/>
  <c r="D62" i="16"/>
  <c r="C61" i="16"/>
  <c r="D60" i="16"/>
  <c r="C59" i="16"/>
  <c r="H58" i="16"/>
  <c r="G58" i="16"/>
  <c r="F58" i="16"/>
  <c r="E58" i="16"/>
  <c r="D58" i="16"/>
  <c r="C57" i="16"/>
  <c r="D56" i="16"/>
  <c r="C55" i="16"/>
  <c r="H54" i="16"/>
  <c r="G54" i="16"/>
  <c r="F54" i="16"/>
  <c r="E54" i="16"/>
  <c r="D54" i="16"/>
  <c r="C53" i="16"/>
  <c r="D52" i="16"/>
  <c r="C49" i="16"/>
  <c r="D48" i="16"/>
  <c r="C47" i="16"/>
  <c r="D46" i="16"/>
  <c r="C45" i="16"/>
  <c r="D44" i="16"/>
  <c r="C43" i="16"/>
  <c r="D42" i="16"/>
  <c r="C41" i="16"/>
  <c r="C38" i="16"/>
  <c r="C35" i="16"/>
  <c r="C34" i="16"/>
  <c r="D33" i="16"/>
  <c r="C32" i="16"/>
  <c r="C31" i="16"/>
  <c r="D30" i="16"/>
  <c r="C29" i="16"/>
  <c r="C28" i="16"/>
  <c r="D27" i="16"/>
  <c r="C26" i="16"/>
  <c r="D25" i="16"/>
  <c r="C24" i="16"/>
  <c r="C23" i="16"/>
  <c r="J98" i="14" s="1"/>
  <c r="D22" i="16"/>
  <c r="C21" i="16"/>
  <c r="C20" i="16"/>
  <c r="C18" i="16"/>
  <c r="C17" i="16"/>
  <c r="C16" i="16"/>
  <c r="C15" i="16"/>
  <c r="N51" i="18"/>
  <c r="M51" i="18" s="1"/>
  <c r="N53" i="18"/>
  <c r="M53" i="18" s="1"/>
  <c r="N55" i="18"/>
  <c r="M55" i="18" s="1"/>
  <c r="N57" i="18"/>
  <c r="M57" i="18" s="1"/>
  <c r="N59" i="18"/>
  <c r="M59" i="18" s="1"/>
  <c r="N61" i="18"/>
  <c r="M61" i="18" s="1"/>
  <c r="N63" i="18"/>
  <c r="M63" i="18" s="1"/>
  <c r="N65" i="18"/>
  <c r="M65" i="18" s="1"/>
  <c r="N67" i="18"/>
  <c r="M67" i="18" s="1"/>
  <c r="N69" i="18"/>
  <c r="M69" i="18" s="1"/>
  <c r="N71" i="18"/>
  <c r="M71" i="18" s="1"/>
  <c r="N73" i="18"/>
  <c r="M73" i="18" s="1"/>
  <c r="N75" i="18"/>
  <c r="M75" i="18" s="1"/>
  <c r="N77" i="18"/>
  <c r="M77" i="18" s="1"/>
  <c r="N79" i="18"/>
  <c r="M79" i="18" s="1"/>
  <c r="N81" i="18"/>
  <c r="M81" i="18" s="1"/>
  <c r="N83" i="18"/>
  <c r="M83" i="18" s="1"/>
  <c r="N85" i="18"/>
  <c r="M85" i="18" s="1"/>
  <c r="N87" i="18"/>
  <c r="M87" i="18" s="1"/>
  <c r="N89" i="18"/>
  <c r="M89" i="18" s="1"/>
  <c r="N91" i="18"/>
  <c r="M91" i="18" s="1"/>
  <c r="N93" i="18"/>
  <c r="M93" i="18" s="1"/>
  <c r="N95" i="18"/>
  <c r="M95" i="18" s="1"/>
  <c r="N97" i="18"/>
  <c r="M97" i="18" s="1"/>
  <c r="N99" i="18"/>
  <c r="M99" i="18" s="1"/>
  <c r="N101" i="18"/>
  <c r="M101" i="18" s="1"/>
  <c r="N103" i="18"/>
  <c r="M103" i="18" s="1"/>
  <c r="N105" i="18"/>
  <c r="M105" i="18" s="1"/>
  <c r="N107" i="18"/>
  <c r="M107" i="18" s="1"/>
  <c r="N109" i="18"/>
  <c r="M109" i="18" s="1"/>
  <c r="N111" i="18"/>
  <c r="M111" i="18" s="1"/>
  <c r="N113" i="18"/>
  <c r="M113" i="18" s="1"/>
  <c r="N49" i="18"/>
  <c r="M49" i="18" s="1"/>
  <c r="N38" i="18"/>
  <c r="M38" i="18" s="1"/>
  <c r="N33" i="18"/>
  <c r="M33" i="18" s="1"/>
  <c r="D53" i="18"/>
  <c r="D55" i="18"/>
  <c r="C55" i="18" s="1"/>
  <c r="D57" i="18"/>
  <c r="D61" i="18"/>
  <c r="D63" i="18"/>
  <c r="D65" i="18"/>
  <c r="D67" i="18"/>
  <c r="C67" i="18" s="1"/>
  <c r="D69" i="18"/>
  <c r="D71" i="18"/>
  <c r="D73" i="18"/>
  <c r="D75" i="18"/>
  <c r="D77" i="18"/>
  <c r="D79" i="18"/>
  <c r="D81" i="18"/>
  <c r="D83" i="18"/>
  <c r="D85" i="18"/>
  <c r="D87" i="18"/>
  <c r="D89" i="18"/>
  <c r="D91" i="18"/>
  <c r="D93" i="18"/>
  <c r="D95" i="18"/>
  <c r="D51" i="18"/>
  <c r="C51" i="18" s="1"/>
  <c r="D49" i="18"/>
  <c r="D46" i="18"/>
  <c r="D43" i="18"/>
  <c r="D40" i="18"/>
  <c r="C40" i="18" s="1"/>
  <c r="D38" i="18"/>
  <c r="D35" i="18"/>
  <c r="D33" i="18"/>
  <c r="D30" i="18"/>
  <c r="C30" i="18" s="1"/>
  <c r="E27" i="18"/>
  <c r="G27" i="18"/>
  <c r="D27" i="18"/>
  <c r="E24" i="18"/>
  <c r="G24" i="18"/>
  <c r="D24" i="18"/>
  <c r="D17" i="18"/>
  <c r="E17" i="18"/>
  <c r="G17" i="18"/>
  <c r="C98" i="14" l="1"/>
  <c r="J57" i="14"/>
  <c r="Z57" i="14" s="1"/>
  <c r="J124" i="14"/>
  <c r="C124" i="14" s="1"/>
  <c r="J262" i="14"/>
  <c r="J261" i="14" s="1"/>
  <c r="C261" i="14" s="1"/>
  <c r="J323" i="14"/>
  <c r="J322" i="14" s="1"/>
  <c r="C322" i="14" s="1"/>
  <c r="J162" i="14"/>
  <c r="J158" i="14" s="1"/>
  <c r="J236" i="14"/>
  <c r="J235" i="14" s="1"/>
  <c r="C235" i="14" s="1"/>
  <c r="J290" i="14"/>
  <c r="J289" i="14" s="1"/>
  <c r="J134" i="14"/>
  <c r="J130" i="14" s="1"/>
  <c r="J313" i="14"/>
  <c r="J312" i="14" s="1"/>
  <c r="J183" i="14"/>
  <c r="J182" i="14" s="1"/>
  <c r="C182" i="14" s="1"/>
  <c r="J217" i="14"/>
  <c r="J216" i="14" s="1"/>
  <c r="C216" i="14" s="1"/>
  <c r="J293" i="14"/>
  <c r="J292" i="14" s="1"/>
  <c r="C292" i="14" s="1"/>
  <c r="J249" i="14"/>
  <c r="J248" i="14" s="1"/>
  <c r="C248" i="14" s="1"/>
  <c r="J273" i="14"/>
  <c r="J272" i="14" s="1"/>
  <c r="C272" i="14" s="1"/>
  <c r="J316" i="14"/>
  <c r="J315" i="14" s="1"/>
  <c r="C315" i="14" s="1"/>
  <c r="J334" i="14"/>
  <c r="J333" i="14" s="1"/>
  <c r="C333" i="14" s="1"/>
  <c r="J106" i="14"/>
  <c r="J102" i="14" s="1"/>
  <c r="J58" i="14"/>
  <c r="Z58" i="14" s="1"/>
  <c r="J110" i="14"/>
  <c r="C110" i="14" s="1"/>
  <c r="J326" i="14"/>
  <c r="J325" i="14" s="1"/>
  <c r="C325" i="14" s="1"/>
  <c r="J72" i="14"/>
  <c r="C72" i="14" s="1"/>
  <c r="J169" i="14"/>
  <c r="J165" i="14" s="1"/>
  <c r="C165" i="14" s="1"/>
  <c r="J194" i="14"/>
  <c r="J193" i="14" s="1"/>
  <c r="C193" i="14" s="1"/>
  <c r="J244" i="14"/>
  <c r="J243" i="14" s="1"/>
  <c r="C243" i="14" s="1"/>
  <c r="J305" i="14"/>
  <c r="J304" i="14" s="1"/>
  <c r="C304" i="14" s="1"/>
  <c r="J117" i="14"/>
  <c r="C117" i="14" s="1"/>
  <c r="J178" i="14"/>
  <c r="Z178" i="14" s="1"/>
  <c r="Z177" i="14" s="1"/>
  <c r="J187" i="14"/>
  <c r="J186" i="14" s="1"/>
  <c r="C186" i="14" s="1"/>
  <c r="J198" i="14"/>
  <c r="J197" i="14" s="1"/>
  <c r="C197" i="14" s="1"/>
  <c r="J224" i="14"/>
  <c r="J223" i="14" s="1"/>
  <c r="C223" i="14" s="1"/>
  <c r="J279" i="14"/>
  <c r="J278" i="14" s="1"/>
  <c r="C278" i="14" s="1"/>
  <c r="J295" i="14"/>
  <c r="J294" i="14" s="1"/>
  <c r="C294" i="14" s="1"/>
  <c r="J303" i="14"/>
  <c r="J302" i="14" s="1"/>
  <c r="C302" i="14" s="1"/>
  <c r="J311" i="14"/>
  <c r="J310" i="14" s="1"/>
  <c r="C310" i="14" s="1"/>
  <c r="J48" i="14"/>
  <c r="Z48" i="14" s="1"/>
  <c r="S48" i="14" s="1"/>
  <c r="J230" i="14"/>
  <c r="J229" i="14" s="1"/>
  <c r="C229" i="14" s="1"/>
  <c r="J284" i="14"/>
  <c r="J283" i="14" s="1"/>
  <c r="C283" i="14" s="1"/>
  <c r="J299" i="14"/>
  <c r="J298" i="14" s="1"/>
  <c r="C298" i="14" s="1"/>
  <c r="J127" i="14"/>
  <c r="C127" i="14" s="1"/>
  <c r="J210" i="14"/>
  <c r="J209" i="14" s="1"/>
  <c r="C209" i="14" s="1"/>
  <c r="J69" i="14"/>
  <c r="C69" i="14" s="1"/>
  <c r="J267" i="14"/>
  <c r="J266" i="14" s="1"/>
  <c r="C266" i="14" s="1"/>
  <c r="J113" i="14"/>
  <c r="C113" i="14" s="1"/>
  <c r="J207" i="14"/>
  <c r="J206" i="14" s="1"/>
  <c r="C206" i="14" s="1"/>
  <c r="J19" i="14"/>
  <c r="Z19" i="14" s="1"/>
  <c r="J101" i="14"/>
  <c r="Z101" i="14" s="1"/>
  <c r="J120" i="14"/>
  <c r="J256" i="14"/>
  <c r="J255" i="14" s="1"/>
  <c r="C255" i="14" s="1"/>
  <c r="J318" i="14"/>
  <c r="J317" i="14" s="1"/>
  <c r="C317" i="14" s="1"/>
  <c r="U121" i="14"/>
  <c r="U135" i="14"/>
  <c r="F340" i="14"/>
  <c r="V290" i="14"/>
  <c r="V289" i="14" s="1"/>
  <c r="F342" i="14"/>
  <c r="V342" i="14" s="1"/>
  <c r="V313" i="14"/>
  <c r="V312" i="14" s="1"/>
  <c r="U142" i="14"/>
  <c r="E338" i="14"/>
  <c r="U175" i="14"/>
  <c r="U174" i="14" s="1"/>
  <c r="U114" i="14"/>
  <c r="U107" i="14"/>
  <c r="E123" i="14"/>
  <c r="U128" i="14"/>
  <c r="U156" i="14"/>
  <c r="U170" i="14"/>
  <c r="U165" i="14" s="1"/>
  <c r="U339" i="14"/>
  <c r="U178" i="14"/>
  <c r="U177" i="14" s="1"/>
  <c r="V145" i="14"/>
  <c r="V144" i="14" s="1"/>
  <c r="T120" i="16"/>
  <c r="R120" i="16"/>
  <c r="S120" i="16"/>
  <c r="Q120" i="16"/>
  <c r="Z98" i="14"/>
  <c r="Q122" i="16"/>
  <c r="E337" i="14"/>
  <c r="D350" i="14"/>
  <c r="C57" i="14"/>
  <c r="E137" i="14"/>
  <c r="E151" i="14"/>
  <c r="E109" i="14"/>
  <c r="E130" i="14"/>
  <c r="E144" i="14"/>
  <c r="E158" i="14"/>
  <c r="E102" i="14"/>
  <c r="E116" i="14"/>
  <c r="E174" i="14"/>
  <c r="C174" i="14" s="1"/>
  <c r="F289" i="14"/>
  <c r="F312" i="14"/>
  <c r="S84" i="18"/>
  <c r="D122" i="16"/>
  <c r="S122" i="16"/>
  <c r="R122" i="16"/>
  <c r="P122" i="16"/>
  <c r="C17" i="18"/>
  <c r="D125" i="18"/>
  <c r="G125" i="18"/>
  <c r="E125" i="18"/>
  <c r="C38" i="18"/>
  <c r="C49" i="18"/>
  <c r="C35" i="18"/>
  <c r="C46" i="18"/>
  <c r="C113" i="18"/>
  <c r="C111" i="18"/>
  <c r="C109" i="18"/>
  <c r="C107" i="18"/>
  <c r="C105" i="18"/>
  <c r="C103" i="18"/>
  <c r="C101" i="18"/>
  <c r="C99" i="18"/>
  <c r="C97" i="18"/>
  <c r="C95" i="18"/>
  <c r="C93" i="18"/>
  <c r="C91" i="18"/>
  <c r="C89" i="18"/>
  <c r="C87" i="18"/>
  <c r="C85" i="18"/>
  <c r="C83" i="18"/>
  <c r="C81" i="18"/>
  <c r="C79" i="18"/>
  <c r="C77" i="18"/>
  <c r="C75" i="18"/>
  <c r="C73" i="18"/>
  <c r="C71" i="18"/>
  <c r="C65" i="18"/>
  <c r="C63" i="18"/>
  <c r="C57" i="18"/>
  <c r="C59" i="18"/>
  <c r="C61" i="18"/>
  <c r="C24" i="18"/>
  <c r="C33" i="18"/>
  <c r="C43" i="18"/>
  <c r="C53" i="18"/>
  <c r="D123" i="18"/>
  <c r="D128" i="18" s="1"/>
  <c r="C27" i="18"/>
  <c r="C69" i="18"/>
  <c r="E123" i="18"/>
  <c r="E128" i="18" s="1"/>
  <c r="C10" i="19"/>
  <c r="L123" i="16"/>
  <c r="G123" i="18"/>
  <c r="G128" i="18" s="1"/>
  <c r="V19" i="16"/>
  <c r="V99" i="16"/>
  <c r="G120" i="16"/>
  <c r="G126" i="16" s="1"/>
  <c r="E120" i="16"/>
  <c r="E123" i="16" s="1"/>
  <c r="F120" i="16"/>
  <c r="F126" i="16" s="1"/>
  <c r="H120" i="16"/>
  <c r="H126" i="16" s="1"/>
  <c r="D120" i="16"/>
  <c r="D126" i="16" s="1"/>
  <c r="C71" i="19"/>
  <c r="G336" i="14"/>
  <c r="I336" i="14"/>
  <c r="D336" i="14"/>
  <c r="H336" i="14"/>
  <c r="S70" i="18"/>
  <c r="S64" i="18"/>
  <c r="S62" i="18"/>
  <c r="S60" i="18"/>
  <c r="S34" i="18"/>
  <c r="S68" i="18"/>
  <c r="S66" i="18"/>
  <c r="S65" i="18" s="1"/>
  <c r="S23" i="18"/>
  <c r="S58" i="18"/>
  <c r="S56" i="18"/>
  <c r="S54" i="18"/>
  <c r="N24" i="18"/>
  <c r="M24" i="18" s="1"/>
  <c r="S47" i="18"/>
  <c r="S45" i="18"/>
  <c r="N46" i="18"/>
  <c r="M46" i="18" s="1"/>
  <c r="N40" i="18"/>
  <c r="M40" i="18" s="1"/>
  <c r="C5" i="19"/>
  <c r="C20" i="19"/>
  <c r="C17" i="19"/>
  <c r="C15" i="19"/>
  <c r="C6" i="19"/>
  <c r="C68" i="19"/>
  <c r="C19" i="19"/>
  <c r="C13" i="19"/>
  <c r="C31" i="19"/>
  <c r="C33" i="19"/>
  <c r="C14" i="19"/>
  <c r="C70" i="19"/>
  <c r="C36" i="19"/>
  <c r="C26" i="19"/>
  <c r="C38" i="19"/>
  <c r="C34" i="19"/>
  <c r="C27" i="19"/>
  <c r="C24" i="19"/>
  <c r="C21" i="19"/>
  <c r="C18" i="19"/>
  <c r="C16" i="19"/>
  <c r="C11" i="19"/>
  <c r="C7" i="19"/>
  <c r="C23" i="19"/>
  <c r="C32" i="19"/>
  <c r="C106" i="16"/>
  <c r="Z155" i="14"/>
  <c r="Z151" i="14" s="1"/>
  <c r="S20" i="18"/>
  <c r="O101" i="16"/>
  <c r="C76" i="16"/>
  <c r="C80" i="16"/>
  <c r="C84" i="16"/>
  <c r="P58" i="16"/>
  <c r="O58" i="16" s="1"/>
  <c r="O59" i="16"/>
  <c r="O20" i="16"/>
  <c r="C60" i="16"/>
  <c r="C62" i="16"/>
  <c r="C92" i="16"/>
  <c r="Z148" i="14"/>
  <c r="Z144" i="14" s="1"/>
  <c r="O65" i="16"/>
  <c r="S28" i="18"/>
  <c r="S39" i="18"/>
  <c r="S26" i="18"/>
  <c r="N27" i="18"/>
  <c r="M27" i="18" s="1"/>
  <c r="N35" i="18"/>
  <c r="M35" i="18" s="1"/>
  <c r="N43" i="18"/>
  <c r="M43" i="18" s="1"/>
  <c r="S44" i="18"/>
  <c r="S37" i="18"/>
  <c r="S25" i="18"/>
  <c r="N30" i="18"/>
  <c r="M30" i="18" s="1"/>
  <c r="S19" i="18"/>
  <c r="T19" i="18" s="1"/>
  <c r="S52" i="18"/>
  <c r="S32" i="18"/>
  <c r="S50" i="18"/>
  <c r="S31" i="18"/>
  <c r="S18" i="18"/>
  <c r="S48" i="18"/>
  <c r="S36" i="18"/>
  <c r="S29" i="18"/>
  <c r="N17" i="18"/>
  <c r="C25" i="19"/>
  <c r="C9" i="19"/>
  <c r="C8" i="19"/>
  <c r="C42" i="16"/>
  <c r="C112" i="16"/>
  <c r="C25" i="16"/>
  <c r="C33" i="16"/>
  <c r="C58" i="16"/>
  <c r="C305" i="14"/>
  <c r="O17" i="16"/>
  <c r="C106" i="14"/>
  <c r="S42" i="18"/>
  <c r="S41" i="18"/>
  <c r="D56" i="19"/>
  <c r="C77" i="19"/>
  <c r="D77" i="19" s="1"/>
  <c r="C110" i="16"/>
  <c r="C30" i="19"/>
  <c r="S59" i="14"/>
  <c r="C50" i="19"/>
  <c r="S125" i="14"/>
  <c r="S31" i="14"/>
  <c r="O18" i="16"/>
  <c r="C30" i="16"/>
  <c r="C46" i="16"/>
  <c r="C48" i="16"/>
  <c r="C64" i="16"/>
  <c r="C66" i="16"/>
  <c r="C74" i="16"/>
  <c r="C88" i="16"/>
  <c r="C94" i="16"/>
  <c r="C114" i="16"/>
  <c r="C116" i="16"/>
  <c r="O21" i="16"/>
  <c r="C44" i="16"/>
  <c r="C52" i="16"/>
  <c r="C54" i="16"/>
  <c r="C82" i="16"/>
  <c r="C102" i="16"/>
  <c r="O63" i="16"/>
  <c r="S192" i="14"/>
  <c r="S282" i="14"/>
  <c r="S188" i="14"/>
  <c r="S41" i="14"/>
  <c r="S259" i="14"/>
  <c r="S36" i="14"/>
  <c r="S25" i="14"/>
  <c r="S62" i="14"/>
  <c r="S24" i="14"/>
  <c r="S35" i="14"/>
  <c r="S199" i="14"/>
  <c r="S274" i="14"/>
  <c r="S42" i="14"/>
  <c r="S32" i="14"/>
  <c r="S21" i="14"/>
  <c r="S205" i="14"/>
  <c r="C318" i="14"/>
  <c r="S71" i="14"/>
  <c r="S76" i="18"/>
  <c r="S120" i="18"/>
  <c r="S102" i="18"/>
  <c r="S110" i="18"/>
  <c r="S112" i="18"/>
  <c r="S301" i="14"/>
  <c r="S129" i="14"/>
  <c r="S75" i="14"/>
  <c r="S39" i="14"/>
  <c r="S34" i="14"/>
  <c r="S30" i="14"/>
  <c r="S23" i="14"/>
  <c r="S143" i="14"/>
  <c r="S154" i="14"/>
  <c r="S202" i="14"/>
  <c r="S242" i="14"/>
  <c r="C114" i="14"/>
  <c r="C138" i="14"/>
  <c r="C152" i="14"/>
  <c r="C163" i="14"/>
  <c r="C170" i="14"/>
  <c r="S78" i="18"/>
  <c r="S94" i="18"/>
  <c r="S100" i="18"/>
  <c r="S104" i="18"/>
  <c r="S108" i="18"/>
  <c r="S118" i="18"/>
  <c r="S114" i="18"/>
  <c r="S104" i="14"/>
  <c r="S105" i="14"/>
  <c r="S106" i="18"/>
  <c r="S122" i="18"/>
  <c r="S176" i="14"/>
  <c r="S115" i="14"/>
  <c r="S157" i="14"/>
  <c r="S222" i="14"/>
  <c r="S98" i="18"/>
  <c r="S37" i="14"/>
  <c r="S33" i="14"/>
  <c r="S28" i="14"/>
  <c r="S22" i="14"/>
  <c r="S179" i="14"/>
  <c r="S189" i="14"/>
  <c r="S233" i="14"/>
  <c r="S288" i="14"/>
  <c r="S245" i="14"/>
  <c r="S280" i="14"/>
  <c r="C313" i="14"/>
  <c r="S111" i="14"/>
  <c r="C149" i="14"/>
  <c r="S112" i="14"/>
  <c r="S167" i="14"/>
  <c r="S181" i="14"/>
  <c r="S219" i="14"/>
  <c r="S238" i="14"/>
  <c r="S254" i="14"/>
  <c r="S260" i="14"/>
  <c r="S277" i="14"/>
  <c r="S286" i="14"/>
  <c r="S20" i="14"/>
  <c r="S73" i="14"/>
  <c r="S247" i="14"/>
  <c r="S271" i="14"/>
  <c r="S275" i="14"/>
  <c r="S164" i="14"/>
  <c r="S171" i="14"/>
  <c r="S196" i="14"/>
  <c r="S250" i="14"/>
  <c r="S263" i="14"/>
  <c r="S297" i="14"/>
  <c r="S74" i="18"/>
  <c r="C118" i="16"/>
  <c r="C108" i="16"/>
  <c r="C100" i="16"/>
  <c r="C86" i="16"/>
  <c r="C78" i="16"/>
  <c r="C72" i="16"/>
  <c r="C68" i="16"/>
  <c r="C56" i="16"/>
  <c r="C39" i="16"/>
  <c r="C36" i="16"/>
  <c r="C27" i="16"/>
  <c r="C22" i="16"/>
  <c r="O28" i="16"/>
  <c r="O27" i="16" s="1"/>
  <c r="O16" i="16"/>
  <c r="C96" i="16"/>
  <c r="C90" i="16"/>
  <c r="C70" i="16"/>
  <c r="C121" i="14"/>
  <c r="S215" i="14"/>
  <c r="S265" i="14"/>
  <c r="S132" i="14"/>
  <c r="S133" i="14"/>
  <c r="S139" i="14"/>
  <c r="S140" i="14"/>
  <c r="S160" i="14"/>
  <c r="S161" i="14"/>
  <c r="S211" i="14"/>
  <c r="S257" i="14"/>
  <c r="S268" i="14"/>
  <c r="S291" i="14"/>
  <c r="S168" i="14"/>
  <c r="S332" i="14"/>
  <c r="S82" i="18"/>
  <c r="S60" i="14"/>
  <c r="S108" i="14"/>
  <c r="S88" i="18"/>
  <c r="C107" i="14"/>
  <c r="C135" i="14"/>
  <c r="C159" i="14"/>
  <c r="C142" i="14"/>
  <c r="C156" i="14"/>
  <c r="C128" i="14"/>
  <c r="C145" i="14"/>
  <c r="S126" i="14"/>
  <c r="S86" i="18"/>
  <c r="S85" i="18" s="1"/>
  <c r="S92" i="18"/>
  <c r="S118" i="14"/>
  <c r="S119" i="14"/>
  <c r="S122" i="14"/>
  <c r="S150" i="14"/>
  <c r="S228" i="14"/>
  <c r="S234" i="14"/>
  <c r="S90" i="18"/>
  <c r="S136" i="14"/>
  <c r="S146" i="14"/>
  <c r="S147" i="14"/>
  <c r="S80" i="18"/>
  <c r="S96" i="18"/>
  <c r="S200" i="14"/>
  <c r="S116" i="18"/>
  <c r="S153" i="14"/>
  <c r="S185" i="14"/>
  <c r="S327" i="14"/>
  <c r="S321" i="14"/>
  <c r="S307" i="14"/>
  <c r="S314" i="14"/>
  <c r="S72" i="18"/>
  <c r="C131" i="14"/>
  <c r="C103" i="14"/>
  <c r="S285" i="14"/>
  <c r="S237" i="14"/>
  <c r="S231" i="14"/>
  <c r="S225" i="14"/>
  <c r="S218" i="14"/>
  <c r="S309" i="14"/>
  <c r="O17" i="18"/>
  <c r="C175" i="14"/>
  <c r="O103" i="16"/>
  <c r="O55" i="16"/>
  <c r="Z141" i="14"/>
  <c r="Z137" i="14" s="1"/>
  <c r="O34" i="16"/>
  <c r="O33" i="16" s="1"/>
  <c r="O31" i="16"/>
  <c r="O30" i="16" s="1"/>
  <c r="O23" i="16"/>
  <c r="O22" i="16" s="1"/>
  <c r="C14" i="16"/>
  <c r="O64" i="16"/>
  <c r="O100" i="16"/>
  <c r="O102" i="16"/>
  <c r="O62" i="16"/>
  <c r="O54" i="16"/>
  <c r="S173" i="14"/>
  <c r="S61" i="14"/>
  <c r="S65" i="14"/>
  <c r="S49" i="14"/>
  <c r="S50" i="14"/>
  <c r="S56" i="14"/>
  <c r="S90" i="14"/>
  <c r="S91" i="14"/>
  <c r="S93" i="14"/>
  <c r="S94" i="14"/>
  <c r="S96" i="14"/>
  <c r="S68" i="14"/>
  <c r="C183" i="14" l="1"/>
  <c r="C29" i="19"/>
  <c r="G35" i="19" s="1"/>
  <c r="C224" i="14"/>
  <c r="C169" i="14"/>
  <c r="C198" i="14"/>
  <c r="Y336" i="14"/>
  <c r="W336" i="14"/>
  <c r="C293" i="14"/>
  <c r="Z311" i="14"/>
  <c r="Z310" i="14" s="1"/>
  <c r="V106" i="16" s="1"/>
  <c r="C267" i="14"/>
  <c r="C316" i="14"/>
  <c r="C311" i="14"/>
  <c r="X336" i="14"/>
  <c r="T336" i="14"/>
  <c r="C236" i="14"/>
  <c r="C273" i="14"/>
  <c r="Z117" i="14"/>
  <c r="V31" i="16" s="1"/>
  <c r="C284" i="14"/>
  <c r="C162" i="14"/>
  <c r="Z299" i="14"/>
  <c r="Z298" i="14" s="1"/>
  <c r="V96" i="16" s="1"/>
  <c r="Z224" i="14"/>
  <c r="Z223" i="14" s="1"/>
  <c r="V68" i="16" s="1"/>
  <c r="C249" i="14"/>
  <c r="C303" i="14"/>
  <c r="Z267" i="14"/>
  <c r="Z266" i="14" s="1"/>
  <c r="V82" i="16" s="1"/>
  <c r="Z273" i="14"/>
  <c r="Z272" i="14" s="1"/>
  <c r="C290" i="14"/>
  <c r="C299" i="14"/>
  <c r="J116" i="14"/>
  <c r="C116" i="14" s="1"/>
  <c r="Z169" i="14"/>
  <c r="Z165" i="14" s="1"/>
  <c r="V48" i="16" s="1"/>
  <c r="Z210" i="14"/>
  <c r="Z209" i="14" s="1"/>
  <c r="Z230" i="14"/>
  <c r="Z229" i="14" s="1"/>
  <c r="V70" i="16" s="1"/>
  <c r="Z295" i="14"/>
  <c r="Z294" i="14" s="1"/>
  <c r="V94" i="16" s="1"/>
  <c r="Z187" i="14"/>
  <c r="Z186" i="14" s="1"/>
  <c r="Z244" i="14"/>
  <c r="Z243" i="14" s="1"/>
  <c r="Z326" i="14"/>
  <c r="Z325" i="14" s="1"/>
  <c r="Z323" i="14"/>
  <c r="Z322" i="14" s="1"/>
  <c r="V114" i="16" s="1"/>
  <c r="C256" i="14"/>
  <c r="C134" i="14"/>
  <c r="C194" i="14"/>
  <c r="Z120" i="14"/>
  <c r="V32" i="16" s="1"/>
  <c r="Z113" i="14"/>
  <c r="V29" i="16" s="1"/>
  <c r="Z127" i="14"/>
  <c r="V35" i="16" s="1"/>
  <c r="Z279" i="14"/>
  <c r="Z278" i="14" s="1"/>
  <c r="Z110" i="14"/>
  <c r="Z316" i="14"/>
  <c r="Z315" i="14" s="1"/>
  <c r="V110" i="16" s="1"/>
  <c r="Z262" i="14"/>
  <c r="Z261" i="14" s="1"/>
  <c r="C279" i="14"/>
  <c r="J97" i="14"/>
  <c r="C97" i="14" s="1"/>
  <c r="C101" i="14"/>
  <c r="J340" i="14"/>
  <c r="Z340" i="14" s="1"/>
  <c r="J123" i="14"/>
  <c r="C123" i="14" s="1"/>
  <c r="C295" i="14"/>
  <c r="Z134" i="14"/>
  <c r="Z130" i="14" s="1"/>
  <c r="C210" i="14"/>
  <c r="C120" i="14"/>
  <c r="Z194" i="14"/>
  <c r="Z193" i="14" s="1"/>
  <c r="V58" i="16" s="1"/>
  <c r="Z183" i="14"/>
  <c r="Z236" i="14"/>
  <c r="Z235" i="14" s="1"/>
  <c r="Z124" i="14"/>
  <c r="C207" i="14"/>
  <c r="Z256" i="14"/>
  <c r="Z255" i="14" s="1"/>
  <c r="V78" i="16" s="1"/>
  <c r="Z293" i="14"/>
  <c r="Z292" i="14" s="1"/>
  <c r="J338" i="14"/>
  <c r="J339" i="14"/>
  <c r="C339" i="14" s="1"/>
  <c r="J177" i="14"/>
  <c r="C177" i="14" s="1"/>
  <c r="J337" i="14"/>
  <c r="Z337" i="14" s="1"/>
  <c r="J109" i="14"/>
  <c r="C109" i="14" s="1"/>
  <c r="Z290" i="14"/>
  <c r="Z289" i="14" s="1"/>
  <c r="V90" i="16" s="1"/>
  <c r="C262" i="14"/>
  <c r="C217" i="14"/>
  <c r="C230" i="14"/>
  <c r="C334" i="14"/>
  <c r="C48" i="14"/>
  <c r="Z97" i="14"/>
  <c r="J18" i="14"/>
  <c r="J342" i="14"/>
  <c r="Z342" i="14" s="1"/>
  <c r="S342" i="14" s="1"/>
  <c r="J343" i="14"/>
  <c r="C343" i="14" s="1"/>
  <c r="Z207" i="14"/>
  <c r="Z206" i="14" s="1"/>
  <c r="V62" i="16" s="1"/>
  <c r="Z334" i="14"/>
  <c r="Z333" i="14" s="1"/>
  <c r="V118" i="16" s="1"/>
  <c r="C187" i="14"/>
  <c r="Z217" i="14"/>
  <c r="C178" i="14"/>
  <c r="C244" i="14"/>
  <c r="C323" i="14"/>
  <c r="C326" i="14"/>
  <c r="C58" i="14"/>
  <c r="Z318" i="14"/>
  <c r="Z317" i="14" s="1"/>
  <c r="V112" i="16" s="1"/>
  <c r="C19" i="14"/>
  <c r="Z69" i="14"/>
  <c r="V20" i="16" s="1"/>
  <c r="Z284" i="14"/>
  <c r="Z283" i="14" s="1"/>
  <c r="Z303" i="14"/>
  <c r="Z302" i="14" s="1"/>
  <c r="V100" i="16" s="1"/>
  <c r="Z198" i="14"/>
  <c r="Z197" i="14" s="1"/>
  <c r="V60" i="16" s="1"/>
  <c r="Z305" i="14"/>
  <c r="Z304" i="14" s="1"/>
  <c r="V102" i="16" s="1"/>
  <c r="Z72" i="14"/>
  <c r="S72" i="14" s="1"/>
  <c r="Z106" i="14"/>
  <c r="Z102" i="14" s="1"/>
  <c r="Z249" i="14"/>
  <c r="Z248" i="14" s="1"/>
  <c r="V76" i="16" s="1"/>
  <c r="Z313" i="14"/>
  <c r="Z312" i="14" s="1"/>
  <c r="V108" i="16" s="1"/>
  <c r="Z162" i="14"/>
  <c r="Z158" i="14" s="1"/>
  <c r="V46" i="16" s="1"/>
  <c r="M17" i="18"/>
  <c r="D126" i="18"/>
  <c r="V141" i="14"/>
  <c r="V340" i="14"/>
  <c r="P120" i="16"/>
  <c r="O120" i="16" s="1"/>
  <c r="C342" i="14"/>
  <c r="F127" i="16"/>
  <c r="C4" i="19"/>
  <c r="C158" i="14"/>
  <c r="C312" i="14"/>
  <c r="C289" i="14"/>
  <c r="F350" i="14"/>
  <c r="D348" i="14"/>
  <c r="E350" i="14"/>
  <c r="D351" i="14"/>
  <c r="G348" i="14"/>
  <c r="G351" i="14"/>
  <c r="I348" i="14"/>
  <c r="I351" i="14"/>
  <c r="H348" i="14"/>
  <c r="H351" i="14"/>
  <c r="C102" i="14"/>
  <c r="C130" i="14"/>
  <c r="C151" i="14"/>
  <c r="C137" i="14"/>
  <c r="C144" i="14"/>
  <c r="E126" i="18"/>
  <c r="G126" i="18"/>
  <c r="F123" i="16"/>
  <c r="G123" i="16"/>
  <c r="D127" i="16"/>
  <c r="J123" i="16"/>
  <c r="E127" i="16"/>
  <c r="K123" i="16"/>
  <c r="H127" i="16"/>
  <c r="N123" i="16"/>
  <c r="H123" i="16"/>
  <c r="G127" i="16"/>
  <c r="M123" i="16"/>
  <c r="D123" i="16"/>
  <c r="C122" i="16"/>
  <c r="O123" i="18"/>
  <c r="O125" i="18"/>
  <c r="C125" i="18"/>
  <c r="O14" i="16"/>
  <c r="O122" i="16" s="1"/>
  <c r="N123" i="18"/>
  <c r="N125" i="18"/>
  <c r="C123" i="18"/>
  <c r="C128" i="18" s="1"/>
  <c r="M125" i="18"/>
  <c r="C148" i="14"/>
  <c r="R123" i="16"/>
  <c r="C141" i="14"/>
  <c r="C155" i="14"/>
  <c r="V98" i="16"/>
  <c r="S123" i="16"/>
  <c r="Q123" i="16"/>
  <c r="E336" i="14"/>
  <c r="F336" i="14"/>
  <c r="S303" i="14"/>
  <c r="S302" i="14" s="1"/>
  <c r="V24" i="16"/>
  <c r="V21" i="16"/>
  <c r="V17" i="16"/>
  <c r="S299" i="14"/>
  <c r="V97" i="16"/>
  <c r="V23" i="16"/>
  <c r="V53" i="16"/>
  <c r="V18" i="16"/>
  <c r="V16" i="16"/>
  <c r="V52" i="16"/>
  <c r="C120" i="16"/>
  <c r="C126" i="16" s="1"/>
  <c r="E126" i="16"/>
  <c r="V15" i="16"/>
  <c r="S166" i="14"/>
  <c r="S149" i="14"/>
  <c r="S308" i="14"/>
  <c r="S178" i="14"/>
  <c r="S177" i="14" s="1"/>
  <c r="S306" i="14"/>
  <c r="S300" i="14"/>
  <c r="S107" i="14"/>
  <c r="S163" i="14"/>
  <c r="S114" i="14"/>
  <c r="S128" i="14"/>
  <c r="S170" i="14"/>
  <c r="S156" i="14"/>
  <c r="S175" i="14"/>
  <c r="S174" i="14" s="1"/>
  <c r="S121" i="14"/>
  <c r="S19" i="14"/>
  <c r="S172" i="14"/>
  <c r="S135" i="14"/>
  <c r="S326" i="14"/>
  <c r="S325" i="14" s="1"/>
  <c r="S142" i="14"/>
  <c r="S99" i="14"/>
  <c r="S100" i="14"/>
  <c r="T16" i="14"/>
  <c r="U16" i="14"/>
  <c r="V16" i="14"/>
  <c r="W16" i="14"/>
  <c r="X16" i="14"/>
  <c r="Y16" i="14"/>
  <c r="Z16" i="14"/>
  <c r="S57" i="14"/>
  <c r="S58" i="14"/>
  <c r="S66" i="14"/>
  <c r="S17" i="14"/>
  <c r="B39" i="19"/>
  <c r="D39" i="19" s="1"/>
  <c r="B38" i="19"/>
  <c r="B37" i="19"/>
  <c r="D37" i="19" s="1"/>
  <c r="B33" i="19"/>
  <c r="D33" i="19" s="1"/>
  <c r="B32" i="19"/>
  <c r="D32" i="19" s="1"/>
  <c r="B31" i="19"/>
  <c r="D31" i="19" s="1"/>
  <c r="B24" i="19"/>
  <c r="D24" i="19" s="1"/>
  <c r="B23" i="19"/>
  <c r="D23" i="19" s="1"/>
  <c r="V111" i="16" l="1"/>
  <c r="S256" i="14"/>
  <c r="S255" i="14" s="1"/>
  <c r="S290" i="14"/>
  <c r="S289" i="14" s="1"/>
  <c r="V117" i="16"/>
  <c r="S318" i="14"/>
  <c r="S317" i="14" s="1"/>
  <c r="S230" i="14"/>
  <c r="S229" i="14" s="1"/>
  <c r="S267" i="14"/>
  <c r="S266" i="14" s="1"/>
  <c r="V65" i="16"/>
  <c r="V61" i="16"/>
  <c r="V107" i="16"/>
  <c r="C340" i="14"/>
  <c r="V77" i="16"/>
  <c r="V83" i="16"/>
  <c r="V109" i="16"/>
  <c r="V85" i="16"/>
  <c r="Z109" i="14"/>
  <c r="V27" i="16" s="1"/>
  <c r="S273" i="14"/>
  <c r="S272" i="14" s="1"/>
  <c r="V49" i="16"/>
  <c r="S334" i="14"/>
  <c r="S333" i="14" s="1"/>
  <c r="S295" i="14"/>
  <c r="S294" i="14" s="1"/>
  <c r="S249" i="14"/>
  <c r="S248" i="14" s="1"/>
  <c r="V113" i="16"/>
  <c r="S311" i="14"/>
  <c r="S310" i="14" s="1"/>
  <c r="V26" i="16"/>
  <c r="V25" i="16" s="1"/>
  <c r="S194" i="14"/>
  <c r="S193" i="14" s="1"/>
  <c r="V59" i="16"/>
  <c r="Z339" i="14"/>
  <c r="S339" i="14" s="1"/>
  <c r="V119" i="16"/>
  <c r="V95" i="16"/>
  <c r="V71" i="16"/>
  <c r="Z343" i="14"/>
  <c r="S343" i="14" s="1"/>
  <c r="S210" i="14"/>
  <c r="S209" i="14" s="1"/>
  <c r="Z123" i="14"/>
  <c r="V33" i="16" s="1"/>
  <c r="S262" i="14"/>
  <c r="S261" i="14" s="1"/>
  <c r="V81" i="16"/>
  <c r="S224" i="14"/>
  <c r="S223" i="14" s="1"/>
  <c r="S305" i="14"/>
  <c r="S304" i="14" s="1"/>
  <c r="V63" i="16"/>
  <c r="Z18" i="14"/>
  <c r="V14" i="16" s="1"/>
  <c r="V93" i="16"/>
  <c r="S316" i="14"/>
  <c r="S315" i="14" s="1"/>
  <c r="V91" i="16"/>
  <c r="V73" i="16"/>
  <c r="S207" i="14"/>
  <c r="S206" i="14" s="1"/>
  <c r="V103" i="16"/>
  <c r="Z116" i="14"/>
  <c r="V30" i="16" s="1"/>
  <c r="S293" i="14"/>
  <c r="S292" i="14" s="1"/>
  <c r="V69" i="16"/>
  <c r="V79" i="16"/>
  <c r="S198" i="14"/>
  <c r="S197" i="14" s="1"/>
  <c r="S169" i="14"/>
  <c r="S165" i="14" s="1"/>
  <c r="V38" i="16"/>
  <c r="S187" i="14"/>
  <c r="S186" i="14" s="1"/>
  <c r="J336" i="14"/>
  <c r="C18" i="14"/>
  <c r="C350" i="14" s="1"/>
  <c r="V34" i="16"/>
  <c r="Z182" i="14"/>
  <c r="V54" i="16" s="1"/>
  <c r="S183" i="14"/>
  <c r="S182" i="14" s="1"/>
  <c r="Z216" i="14"/>
  <c r="V66" i="16" s="1"/>
  <c r="S217" i="14"/>
  <c r="S216" i="14" s="1"/>
  <c r="S313" i="14"/>
  <c r="S312" i="14" s="1"/>
  <c r="S69" i="14"/>
  <c r="S18" i="14" s="1"/>
  <c r="S236" i="14"/>
  <c r="S235" i="14" s="1"/>
  <c r="V75" i="16"/>
  <c r="V28" i="16"/>
  <c r="C337" i="14"/>
  <c r="S278" i="14"/>
  <c r="S244" i="14"/>
  <c r="S243" i="14" s="1"/>
  <c r="V115" i="16"/>
  <c r="V67" i="16"/>
  <c r="S323" i="14"/>
  <c r="S322" i="14" s="1"/>
  <c r="P123" i="16"/>
  <c r="V87" i="16"/>
  <c r="S284" i="14"/>
  <c r="S283" i="14" s="1"/>
  <c r="V55" i="16"/>
  <c r="V47" i="16"/>
  <c r="V89" i="16"/>
  <c r="V88" i="16" s="1"/>
  <c r="V101" i="16"/>
  <c r="M123" i="18"/>
  <c r="N126" i="18"/>
  <c r="O126" i="18"/>
  <c r="S340" i="14"/>
  <c r="V138" i="14"/>
  <c r="V137" i="14" s="1"/>
  <c r="U162" i="14"/>
  <c r="S162" i="14" s="1"/>
  <c r="U159" i="14"/>
  <c r="C338" i="14"/>
  <c r="Z338" i="14"/>
  <c r="G79" i="11"/>
  <c r="B29" i="19" s="1"/>
  <c r="V42" i="16"/>
  <c r="V43" i="16"/>
  <c r="E348" i="14"/>
  <c r="E351" i="14"/>
  <c r="W350" i="14"/>
  <c r="F348" i="14"/>
  <c r="F351" i="14"/>
  <c r="Y350" i="14"/>
  <c r="X350" i="14"/>
  <c r="J350" i="14"/>
  <c r="C126" i="18"/>
  <c r="C123" i="16"/>
  <c r="C127" i="16"/>
  <c r="I123" i="16"/>
  <c r="B36" i="19"/>
  <c r="D36" i="19" s="1"/>
  <c r="V41" i="16"/>
  <c r="B50" i="19"/>
  <c r="D50" i="19" s="1"/>
  <c r="B34" i="19"/>
  <c r="D34" i="19" s="1"/>
  <c r="V80" i="16"/>
  <c r="V64" i="16"/>
  <c r="V84" i="16"/>
  <c r="V72" i="16"/>
  <c r="V57" i="16"/>
  <c r="S298" i="14"/>
  <c r="V74" i="16"/>
  <c r="V116" i="16"/>
  <c r="V36" i="16"/>
  <c r="V86" i="16"/>
  <c r="V92" i="16"/>
  <c r="B57" i="19"/>
  <c r="D57" i="19" s="1"/>
  <c r="V22" i="16"/>
  <c r="B78" i="19"/>
  <c r="F78" i="19" s="1"/>
  <c r="I78" i="19" s="1"/>
  <c r="S16" i="14"/>
  <c r="D40" i="19"/>
  <c r="C122" i="11"/>
  <c r="C120" i="11" s="1"/>
  <c r="M126" i="18" l="1"/>
  <c r="S123" i="18"/>
  <c r="S127" i="18" s="1"/>
  <c r="V134" i="14"/>
  <c r="U155" i="14"/>
  <c r="S155" i="14" s="1"/>
  <c r="U158" i="14"/>
  <c r="S159" i="14"/>
  <c r="S158" i="14" s="1"/>
  <c r="J348" i="14"/>
  <c r="Z336" i="14"/>
  <c r="T350" i="14"/>
  <c r="W351" i="14"/>
  <c r="Y351" i="14"/>
  <c r="X351" i="14"/>
  <c r="Z350" i="14"/>
  <c r="J351" i="14"/>
  <c r="O123" i="16"/>
  <c r="C78" i="19"/>
  <c r="D78" i="19" s="1"/>
  <c r="V39" i="16"/>
  <c r="C336" i="14"/>
  <c r="C348" i="14" s="1"/>
  <c r="C72" i="19"/>
  <c r="V56" i="16"/>
  <c r="G77" i="19"/>
  <c r="G71" i="19"/>
  <c r="K71" i="19" s="1"/>
  <c r="H41" i="19"/>
  <c r="G73" i="19"/>
  <c r="C73" i="19"/>
  <c r="G128" i="11"/>
  <c r="C351" i="14" l="1"/>
  <c r="V131" i="14"/>
  <c r="V130" i="14" s="1"/>
  <c r="U152" i="14"/>
  <c r="K77" i="19"/>
  <c r="H77" i="19"/>
  <c r="T351" i="14"/>
  <c r="V120" i="16"/>
  <c r="Z351" i="14"/>
  <c r="G78" i="19"/>
  <c r="K73" i="19"/>
  <c r="G72" i="19"/>
  <c r="K72" i="19" s="1"/>
  <c r="C74" i="19"/>
  <c r="V127" i="14" l="1"/>
  <c r="U148" i="14"/>
  <c r="S148" i="14" s="1"/>
  <c r="S152" i="14"/>
  <c r="S151" i="14" s="1"/>
  <c r="U151" i="14"/>
  <c r="K78" i="19"/>
  <c r="H78" i="19"/>
  <c r="C79" i="19"/>
  <c r="B71" i="19"/>
  <c r="F71" i="19"/>
  <c r="H71" i="19" s="1"/>
  <c r="B13" i="19"/>
  <c r="D13" i="19" s="1"/>
  <c r="V124" i="14" l="1"/>
  <c r="V123" i="14" s="1"/>
  <c r="U145" i="14"/>
  <c r="I71" i="19"/>
  <c r="D71" i="19"/>
  <c r="C38" i="11"/>
  <c r="C33" i="11" s="1"/>
  <c r="V120" i="14" l="1"/>
  <c r="U141" i="14"/>
  <c r="S141" i="14" s="1"/>
  <c r="U144" i="14"/>
  <c r="S145" i="14"/>
  <c r="S144" i="14" s="1"/>
  <c r="C46" i="11"/>
  <c r="C45" i="11" s="1"/>
  <c r="V117" i="14" l="1"/>
  <c r="V116" i="14" s="1"/>
  <c r="U138" i="14"/>
  <c r="G49" i="11"/>
  <c r="G50" i="11"/>
  <c r="V113" i="14" l="1"/>
  <c r="S138" i="14"/>
  <c r="S137" i="14" s="1"/>
  <c r="U137" i="14"/>
  <c r="U134" i="14"/>
  <c r="S134" i="14" s="1"/>
  <c r="G125" i="11"/>
  <c r="G123" i="11"/>
  <c r="C118" i="11"/>
  <c r="G119" i="11"/>
  <c r="V110" i="14" l="1"/>
  <c r="V109" i="14" s="1"/>
  <c r="U131" i="14"/>
  <c r="G126" i="11"/>
  <c r="B70" i="19" s="1"/>
  <c r="D70" i="19" s="1"/>
  <c r="G122" i="11"/>
  <c r="G118" i="11"/>
  <c r="B68" i="19" s="1"/>
  <c r="D68" i="19" s="1"/>
  <c r="V106" i="14" l="1"/>
  <c r="U127" i="14"/>
  <c r="S127" i="14" s="1"/>
  <c r="S131" i="14"/>
  <c r="S130" i="14" s="1"/>
  <c r="U130" i="14"/>
  <c r="B69" i="19"/>
  <c r="D69" i="19" s="1"/>
  <c r="B10" i="19"/>
  <c r="D10" i="19" s="1"/>
  <c r="V103" i="14" l="1"/>
  <c r="V102" i="14" s="1"/>
  <c r="U124" i="14"/>
  <c r="B27" i="19"/>
  <c r="D27" i="19" s="1"/>
  <c r="V338" i="14" l="1"/>
  <c r="S124" i="14"/>
  <c r="S123" i="14" s="1"/>
  <c r="U123" i="14"/>
  <c r="U120" i="14"/>
  <c r="S120" i="14" s="1"/>
  <c r="C53" i="11"/>
  <c r="V350" i="14" l="1"/>
  <c r="U117" i="14"/>
  <c r="C25" i="11"/>
  <c r="C17" i="11" s="1"/>
  <c r="V336" i="14" l="1"/>
  <c r="G40" i="19" s="1"/>
  <c r="G41" i="19" s="1"/>
  <c r="V337" i="14"/>
  <c r="S117" i="14"/>
  <c r="S116" i="14" s="1"/>
  <c r="U116" i="14"/>
  <c r="U113" i="14"/>
  <c r="S113" i="14" s="1"/>
  <c r="G38" i="11"/>
  <c r="N351" i="14" l="1"/>
  <c r="V351" i="14"/>
  <c r="U110" i="14"/>
  <c r="G121" i="11"/>
  <c r="G120" i="11" s="1"/>
  <c r="C52" i="11"/>
  <c r="B26" i="19"/>
  <c r="D26" i="19" s="1"/>
  <c r="B25" i="19"/>
  <c r="D25" i="19" s="1"/>
  <c r="B22" i="19"/>
  <c r="D22" i="19" s="1"/>
  <c r="B21" i="19"/>
  <c r="D21" i="19" s="1"/>
  <c r="B20" i="19"/>
  <c r="D20" i="19" s="1"/>
  <c r="B19" i="19"/>
  <c r="D19" i="19" s="1"/>
  <c r="B18" i="19"/>
  <c r="D18" i="19" s="1"/>
  <c r="B17" i="19"/>
  <c r="D17" i="19" s="1"/>
  <c r="B16" i="19"/>
  <c r="D16" i="19" s="1"/>
  <c r="B15" i="19"/>
  <c r="D15" i="19" s="1"/>
  <c r="B14" i="19"/>
  <c r="D14" i="19" s="1"/>
  <c r="B12" i="19"/>
  <c r="D12" i="19" s="1"/>
  <c r="B11" i="19"/>
  <c r="D11" i="19" s="1"/>
  <c r="B9" i="19"/>
  <c r="D9" i="19" s="1"/>
  <c r="B8" i="19"/>
  <c r="D8" i="19" s="1"/>
  <c r="B7" i="19"/>
  <c r="D7" i="19" s="1"/>
  <c r="B6" i="19"/>
  <c r="D6" i="19" s="1"/>
  <c r="B5" i="19"/>
  <c r="D5" i="19" s="1"/>
  <c r="G51" i="11"/>
  <c r="G44" i="11"/>
  <c r="G42" i="11"/>
  <c r="G33" i="11"/>
  <c r="C28" i="11"/>
  <c r="C27" i="11" s="1"/>
  <c r="S110" i="14" l="1"/>
  <c r="S109" i="14" s="1"/>
  <c r="U109" i="14"/>
  <c r="U106" i="14"/>
  <c r="S106" i="14" s="1"/>
  <c r="B73" i="19"/>
  <c r="D73" i="19" s="1"/>
  <c r="F73" i="19"/>
  <c r="H73" i="19" s="1"/>
  <c r="G25" i="11"/>
  <c r="G53" i="11"/>
  <c r="G46" i="11"/>
  <c r="G45" i="11" s="1"/>
  <c r="G21" i="11"/>
  <c r="G28" i="11"/>
  <c r="C129" i="11"/>
  <c r="C136" i="11" s="1"/>
  <c r="U103" i="14" l="1"/>
  <c r="B72" i="19"/>
  <c r="D72" i="19" s="1"/>
  <c r="F35" i="19"/>
  <c r="I35" i="19" s="1"/>
  <c r="B4" i="19"/>
  <c r="D4" i="19" s="1"/>
  <c r="F4" i="19"/>
  <c r="I73" i="19"/>
  <c r="G17" i="11"/>
  <c r="B30" i="19"/>
  <c r="D30" i="19" s="1"/>
  <c r="D29" i="19" s="1"/>
  <c r="G27" i="11"/>
  <c r="U101" i="14" l="1"/>
  <c r="S101" i="14" s="1"/>
  <c r="U338" i="14"/>
  <c r="S338" i="14" s="1"/>
  <c r="S103" i="14"/>
  <c r="S102" i="14" s="1"/>
  <c r="U102" i="14"/>
  <c r="B74" i="19"/>
  <c r="U98" i="14" l="1"/>
  <c r="U97" i="14" s="1"/>
  <c r="B79" i="19"/>
  <c r="D74" i="19"/>
  <c r="G52" i="11"/>
  <c r="F40" i="19" s="1"/>
  <c r="K350" i="14" l="1"/>
  <c r="M350" i="14"/>
  <c r="U337" i="14"/>
  <c r="U350" i="14"/>
  <c r="S98" i="14"/>
  <c r="S97" i="14" s="1"/>
  <c r="S350" i="14" s="1"/>
  <c r="F41" i="19"/>
  <c r="I40" i="19"/>
  <c r="D79" i="19"/>
  <c r="G129" i="11"/>
  <c r="F72" i="19" s="1"/>
  <c r="S337" i="14" l="1"/>
  <c r="U336" i="14"/>
  <c r="M351" i="14"/>
  <c r="H72" i="19"/>
  <c r="C138" i="11"/>
  <c r="B75" i="19"/>
  <c r="B76" i="19" s="1"/>
  <c r="K351" i="14" l="1"/>
  <c r="C75" i="19"/>
  <c r="C76" i="19" s="1"/>
  <c r="S336" i="14"/>
  <c r="C139" i="11" s="1"/>
  <c r="G4" i="19"/>
  <c r="K4" i="19" s="1"/>
  <c r="U351" i="14"/>
  <c r="I72" i="19"/>
  <c r="I4" i="19" l="1"/>
  <c r="S351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vartotojas</author>
  </authors>
  <commentList>
    <comment ref="B78" authorId="0" shapeId="0" xr:uid="{D4CB337D-D926-4F0E-BF6B-7241DF39CB5A}">
      <text>
        <r>
          <rPr>
            <b/>
            <sz val="9"/>
            <color indexed="81"/>
            <rFont val="Tahoma"/>
            <family val="2"/>
            <charset val="186"/>
          </rPr>
          <t>vartotojas:</t>
        </r>
        <r>
          <rPr>
            <sz val="9"/>
            <color indexed="81"/>
            <rFont val="Tahoma"/>
            <family val="2"/>
            <charset val="186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<sst xmlns="http://schemas.openxmlformats.org/spreadsheetml/2006/main" count="1146" uniqueCount="502">
  <si>
    <t>Iš viso</t>
  </si>
  <si>
    <t>Eil.                 Nr.</t>
  </si>
  <si>
    <t>01 programa. Savivaldybės valdymas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</si>
  <si>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</si>
  <si>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</si>
  <si>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</si>
  <si>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</si>
  <si>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</si>
  <si>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</si>
  <si>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</si>
  <si>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</si>
  <si>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</si>
  <si>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</si>
  <si>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</si>
  <si>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</si>
  <si>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</si>
  <si>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</si>
  <si>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</si>
  <si>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</si>
  <si>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</si>
  <si>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</si>
  <si>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</si>
  <si>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</si>
  <si>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</si>
  <si>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</si>
  <si>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</si>
  <si>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</si>
  <si>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</si>
  <si>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</si>
  <si>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</si>
  <si>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</si>
  <si>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</si>
  <si>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</si>
  <si>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</si>
  <si>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</si>
  <si>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</si>
  <si>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</si>
  <si>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</si>
  <si>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</si>
  <si>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</si>
  <si>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</si>
  <si>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</si>
  <si>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</si>
  <si>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</si>
  <si>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</si>
  <si>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</si>
  <si>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</si>
  <si>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</si>
  <si>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</si>
  <si>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</si>
  <si>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</si>
  <si>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</si>
  <si>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</si>
  <si>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</si>
  <si>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</si>
  <si>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</si>
  <si>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05 programa. Ekonomikos ir verslo skatinimas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</si>
  <si>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</si>
  <si>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</si>
  <si>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</si>
  <si>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</si>
  <si>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</si>
  <si>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</si>
  <si>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</si>
  <si>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</si>
  <si>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</si>
  <si>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</si>
  <si>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</si>
  <si>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</si>
  <si>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</si>
  <si>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</si>
  <si>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</si>
  <si>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</si>
  <si>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</si>
  <si>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</si>
  <si>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socialinėms paslaugoms teikti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</si>
  <si>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</si>
  <si>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</si>
  <si>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</si>
  <si>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</si>
  <si>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</si>
  <si>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</si>
  <si>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</si>
  <si>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</si>
  <si>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</si>
  <si>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</si>
  <si>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</si>
  <si>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</si>
  <si>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</si>
  <si>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</si>
  <si>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</si>
  <si>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</si>
  <si>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</si>
  <si>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</si>
  <si>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</si>
  <si>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</si>
  <si>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</si>
  <si>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</si>
  <si>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</si>
  <si>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</si>
  <si>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</si>
  <si>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</si>
  <si>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</si>
  <si>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</si>
  <si>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</si>
  <si>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</si>
  <si>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</si>
  <si>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</si>
  <si>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</si>
  <si>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</si>
  <si>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</si>
  <si>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</si>
  <si>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</si>
  <si>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</si>
  <si>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</si>
  <si>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</si>
  <si>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</si>
  <si>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</si>
  <si>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</si>
  <si>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</si>
  <si>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</si>
  <si>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</si>
  <si>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 xml:space="preserve">vietinės reikšmės keliams ir gatvėms tiesti, rekonstruoti, taisyti (remontuoti), prižiūrėti ir saugaus eismo sąlygoms užtikrinti </t>
  </si>
  <si>
    <t>Patvirtinta</t>
  </si>
  <si>
    <t xml:space="preserve"> PATVIRTINTA</t>
  </si>
  <si>
    <t xml:space="preserve">1 priedas </t>
  </si>
  <si>
    <t>Įmokos už išlaikymą švietimo, socialinės apsaugos ir kitose įstaigose</t>
  </si>
  <si>
    <t xml:space="preserve">2 priedas </t>
  </si>
  <si>
    <t>Iš viso patvirtinta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</si>
  <si>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</si>
  <si>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</si>
  <si>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Pagal teisės aktus savivaldybėms perduotoms įstaigoms išlaikyti</t>
  </si>
  <si>
    <t>„Kranto“ progimnazija</t>
  </si>
  <si>
    <t>iš jų: žedinių atkuriamosios vertės kompensacija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</si>
  <si>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</si>
  <si>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</si>
  <si>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</si>
  <si>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</si>
  <si>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</si>
  <si>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</si>
  <si>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</si>
  <si>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</si>
  <si>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</si>
  <si>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</si>
  <si>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Europos Sąjungos finansinės paramos lėšos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</si>
  <si>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</si>
  <si>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</si>
  <si>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</si>
  <si>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</si>
  <si>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</si>
  <si>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</si>
  <si>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</si>
  <si>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>4.2.</t>
  </si>
  <si>
    <t>2.2.4.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</si>
  <si>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</si>
  <si>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</si>
  <si>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</si>
  <si>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</si>
  <si>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</si>
  <si>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</si>
  <si>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>projektui „Tryškių miestelio viešųjų erdvių atnaujinimas“ įgyvendinti</t>
  </si>
  <si>
    <t>neformaliojo vaikų švietimo paslaugų plėtrai įgyvendinti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</si>
  <si>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</si>
  <si>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</si>
  <si>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</si>
  <si>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</si>
  <si>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</si>
  <si>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</si>
  <si>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</si>
  <si>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</si>
  <si>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</si>
  <si>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</si>
  <si>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</si>
  <si>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</si>
  <si>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</si>
  <si>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</si>
  <si>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</si>
  <si>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</si>
  <si>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</si>
  <si>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</si>
  <si>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</si>
  <si>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</si>
  <si>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</si>
  <si>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</si>
  <si>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</si>
  <si>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</si>
  <si>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</si>
  <si>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</si>
  <si>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</si>
  <si>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</si>
  <si>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</si>
  <si>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</si>
  <si>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valstybės biudžeto lėšos, kuriomis bendrai finansuojami projektai  iš Europos Sąjungos ir kitos tarptautinės finansinės paramos lėšų</t>
  </si>
  <si>
    <t>savarankiškosioms funkcijoms vykdyti</t>
  </si>
  <si>
    <t>4.4.1.</t>
  </si>
  <si>
    <t>3.1.4.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</si>
  <si>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</si>
  <si>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</si>
  <si>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</si>
  <si>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</si>
  <si>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</si>
  <si>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</si>
  <si>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</si>
  <si>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</si>
  <si>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4.3.9.</t>
  </si>
  <si>
    <t>4.5.2.1.</t>
  </si>
  <si>
    <t>Neformaliojo vaikų švietimo veiklai finansuoti</t>
  </si>
  <si>
    <t>neformaliojo vaikų švietimo veiklai finansuoti</t>
  </si>
  <si>
    <t>4.3.10.</t>
  </si>
  <si>
    <t>4.3.11.</t>
  </si>
  <si>
    <t xml:space="preserve">ugdymo, maitinimo ir pavėžėjimo lėšos socialinę riziką patiriančių vaikų ikimokykliniam ugdymui užtikrinti 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</si>
  <si>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</si>
  <si>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</si>
  <si>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</si>
  <si>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</si>
  <si>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Savivaldybės kontrolės ir audito tarnyba, iš jų:</t>
  </si>
  <si>
    <t>Savivaldybės administracija, iš jų: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</si>
  <si>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</si>
  <si>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</si>
  <si>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</si>
  <si>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</si>
  <si>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</si>
  <si>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</si>
  <si>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</si>
  <si>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</si>
  <si>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</si>
  <si>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</si>
  <si>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</si>
  <si>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</si>
  <si>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</si>
  <si>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</si>
  <si>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05 programa. Ekonomikos ir verslo skatinimas, iš kurių: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</si>
  <si>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</si>
  <si>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</si>
  <si>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</si>
  <si>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</si>
  <si>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</si>
  <si>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</si>
  <si>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</si>
  <si>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</si>
  <si>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</si>
  <si>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Telšių seniūnija, iš jų:</t>
  </si>
  <si>
    <t>Savivaldybės administracijos Finansų skyrius, iš jų:</t>
  </si>
  <si>
    <t>Priešgaisrinė tarnyba, iš jų:</t>
  </si>
  <si>
    <t>Visuomenės sveikatos biuras, iš jų: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</si>
  <si>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</si>
  <si>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</si>
  <si>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</si>
  <si>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</si>
  <si>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</si>
  <si>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</si>
  <si>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</si>
  <si>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</si>
  <si>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</si>
  <si>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</si>
  <si>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</si>
  <si>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</si>
  <si>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</si>
  <si>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</si>
  <si>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</si>
  <si>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</si>
  <si>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</si>
  <si>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</si>
  <si>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</si>
  <si>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</si>
  <si>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</si>
  <si>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</si>
  <si>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</si>
  <si>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</si>
  <si>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</si>
  <si>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</si>
  <si>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</si>
  <si>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</si>
  <si>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</si>
  <si>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</si>
  <si>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</si>
  <si>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</si>
  <si>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</si>
  <si>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</si>
  <si>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Centras „Viltis", iš jų:</t>
  </si>
  <si>
    <t>Senelių globos namai, iš jų:</t>
  </si>
  <si>
    <t>Socialinių paslaugų centras, iš jų:</t>
  </si>
  <si>
    <t>biudžetinių įstaigų pajamos</t>
  </si>
  <si>
    <t>aplinkos apsaugos specialiosios programoms pajamos</t>
  </si>
  <si>
    <t xml:space="preserve">5. </t>
  </si>
  <si>
    <t>Asignavimų valdytojai, programos pavadinimas</t>
  </si>
  <si>
    <t>„Kranto“ progimnazija, iš jų:</t>
  </si>
  <si>
    <t>patikrinimui su asignavimais</t>
  </si>
  <si>
    <t>valstybės biudžeto dotacija savivaldybei, nuosavam lėšų indėliui bendrai iš ES struktūrinių fondų lėšų finansuojamiems projektams finansuoti</t>
  </si>
  <si>
    <t>1 priedas</t>
  </si>
  <si>
    <t>3 priedas</t>
  </si>
  <si>
    <t>Skirtumas</t>
  </si>
  <si>
    <t xml:space="preserve">    Savivaldybės mokyklos (klasės) specialiųjų ugdymosi poreikių turintiems mokiniams išlaikyti</t>
  </si>
  <si>
    <t>akredituotai vaikų dienos socialinei priežiūrai organizuoti</t>
  </si>
  <si>
    <t>Viso</t>
  </si>
  <si>
    <t>Valstybės biudžeto dotacija savivaldybei, nuosavam lėšų indėliui bendrai iš ES struktūrinių fondų lėšų finansuojamiems projektams finansuoti</t>
  </si>
  <si>
    <t>Valstybės biudžeto lėšos, kuriomis bendrai finansuojami projektai  iš Europos Sąjungos ir kitos tarptautinės finansinės paramos lėšų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</si>
  <si>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</si>
  <si>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</si>
  <si>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</si>
  <si>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</si>
  <si>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</si>
  <si>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Būsto pritaikymui neįgaliesiems finansuoti</t>
  </si>
  <si>
    <t>Asmeninei pagalbai teikti ir administruoti</t>
  </si>
  <si>
    <t>būsto pritaikymui neįgaliesiems finansuoti</t>
  </si>
  <si>
    <t>asmeninei pagalbai teikti ir administruoti</t>
  </si>
  <si>
    <t>Socialinių paslaugų srities darbuotojų minimaliesiems pareiginės algos pastoviosios dalies koeficientams didinti</t>
  </si>
  <si>
    <t>socialinių paslaugų srities darbuotojų minimaliesiems pareiginės algos pastoviosios dalies koeficientams didinti</t>
  </si>
  <si>
    <t>pajamos</t>
  </si>
  <si>
    <t>asignavimai</t>
  </si>
  <si>
    <t xml:space="preserve">Bendrojo ugdymo mokyklų tinklo stiprinimo iniciatyvoms skatinti </t>
  </si>
  <si>
    <t xml:space="preserve">Bendruomeninei veiklai stiprinti </t>
  </si>
  <si>
    <t xml:space="preserve">bendrojo ugdymo mokyklų tinklo stiprinimo iniciatyvoms skatinti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</si>
  <si>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</si>
  <si>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</si>
  <si>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</si>
  <si>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</si>
  <si>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</si>
  <si>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>Skolintos lėšos</t>
  </si>
  <si>
    <t>Iš viso su pajamomis</t>
  </si>
  <si>
    <t>Iš viso su asignavimais</t>
  </si>
  <si>
    <t>aplinkos apsauga</t>
  </si>
  <si>
    <t>atsikelia iš 4 priedo</t>
  </si>
  <si>
    <t>viešosios bibliotekos dokumentų įsigijimui finansuoti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</si>
  <si>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</si>
  <si>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</si>
  <si>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 xml:space="preserve">suaugusiųjų asmenų, atvykusių į Lietuvos Respubliką iš Ukrainos dėl Rusijos Federacijos karinių veiksmų Ukrainoje, lietuvių kalbai mokyti </t>
  </si>
  <si>
    <t xml:space="preserve">Suaugusiųjų asmenų, atvykusių į Lietuvos Respubliką iš Ukrainos dėl Rusijos Federacijos karinių veiksmų Ukrainoje, lietuvių kalbai mokyti </t>
  </si>
  <si>
    <t>Visuomenės psichologinės gerovės ir psichikos sveikatos stiprinimo paslaugas gyventojams bendruomenėse plėtoti</t>
  </si>
  <si>
    <t>visuomenės psichologinės gerovės ir psichikos sveikatos stiprinimo paslaugas gyventojams bendruomenėse plėtoti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</si>
  <si>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</si>
  <si>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Vaiko ir šeimos gerovės centras, iš jų:</t>
  </si>
  <si>
    <t>4.5.1.</t>
  </si>
  <si>
    <t>Savivaldybių patirtoms nepaprastosios padėties valdymo išlaidoms, susijusioms su užsieniečiais, pasitraukusiais iš Ukrainos dėl Rusijos Federacijos karinių veiksmų Ukrainoje, kompensuoti</t>
  </si>
  <si>
    <t>savivaldybių patirtoms nepaprastosios padėties valdymo išlaidoms, susijusioms su užsieniečiais, pasitraukusiais iš Ukrainos dėl Rusijos Federacijos karinių veiksmų Ukrainoje, kompensuoti</t>
  </si>
  <si>
    <t>vaikų, atvykusių į Lietuvos Respubliką iš Ukrainos dėl Rusijos Federacijos karinių veiksmų Ukrainoje, ugdymui ir pavežėjimui į mokyklą ir atgal finansuoti</t>
  </si>
  <si>
    <t xml:space="preserve">vaikų, atvykusių į Lietuvos Respubliką iš Ukrainos dėl Rusijos Federacijos karinių veiksmų Ukrainoje, ugdymui ir pavežėjimui į mokyklą ir atgal finansuoti </t>
  </si>
  <si>
    <t xml:space="preserve">Sosnovskio barščio naikinimo Telšių rajone išlaidoms padengti </t>
  </si>
  <si>
    <t>integraliai pagalbai teikti</t>
  </si>
  <si>
    <t xml:space="preserve">naudotų padangų, kurių turėtojo nustatyti neįmanoma arba kuris neegzistuoja, tvarkymui finansuoti </t>
  </si>
  <si>
    <t xml:space="preserve">Naudotų padangų, kurių turėtojo nustatyti neįmanoma arba kuris neegzistuoja, tvarkymui finansuoti </t>
  </si>
  <si>
    <t>socialinėms išmokoms ir kompensacijoms, skirtoms paramai mirties atveju užtikrinti, skaičiuoti ir mokėti</t>
  </si>
  <si>
    <t>socialinių išmokų ir kompensacijų, skirtų paramai mirties atveju užtikrinti, skaičiavimui ir mokėjimui administruoti</t>
  </si>
  <si>
    <t>psichikos sveikatos stiprinimo, psichosocialinės pagalbos ir savižudybių prevencijos intervencijoms plėtoti</t>
  </si>
  <si>
    <t>Akredituotai vaikų dienos socialinei priežiūrai organizuoti, teikti ir administruoti</t>
  </si>
  <si>
    <t>Socialinei reabilitacijai neįgaliesiems benduomenėje organizuoti, teikti ir administruoti</t>
  </si>
  <si>
    <t>kompleksinėms paslaugoms šeimai organizuoti</t>
  </si>
  <si>
    <t>socialinių darbuotojų, teikiančių socialinę priežiūrą šeimoms, darbo užmokesčiui mokėti</t>
  </si>
  <si>
    <t>individualios priežiūros darbuotojų, teikiančių socialinę priežiūrą šeimoms, darbo užmokesčiui mokėti</t>
  </si>
  <si>
    <t>Kompleksinėms paslaugoms šeimai organizuoti</t>
  </si>
  <si>
    <t>4.3.3.</t>
  </si>
  <si>
    <t>23.</t>
  </si>
  <si>
    <t>4.3.7</t>
  </si>
  <si>
    <t>4.3.12.</t>
  </si>
  <si>
    <t>būstų nuomai iš fizinių ar juridinių asmenų apmokėti</t>
  </si>
  <si>
    <t>Būstų nuomai iš fizinių ar juridinių asmenų apmokėti</t>
  </si>
  <si>
    <t xml:space="preserve">  </t>
  </si>
  <si>
    <t>projekto „Bendruomeninių apgyvendinimo bei užimtumo paslaugų asmenims su proto ir psichikos negalia plėtra Telšių rajone“ netinkamam finansuoti pridėtinės vertės mokesčiui kompensuoti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</si>
  <si>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</si>
  <si>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</si>
  <si>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teikiant socialinę paramą mokiniams pagal Lietuvos Respublikos socialinės paramos mokiniams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</si>
  <si>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</si>
  <si>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>Projekto „Bendruomeninių apgyvendinimo bei užimtumo paslaugų asmenims su proto ir psichikos negalia plėtra Telšių rajone“ netinkamam finansuoti pridėtinės vertės mokesčiui kompensuoti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</si>
  <si>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</si>
  <si>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</si>
  <si>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>iš jų 10.07.01.01</t>
  </si>
  <si>
    <t>iš jų 10.09.01.01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</si>
  <si>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</si>
  <si>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</si>
  <si>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</si>
  <si>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>Palūkanos už indėlius, depozitus ir sąskaitų likučius</t>
  </si>
  <si>
    <t>Transporto priemonių realizavimo pajamos</t>
  </si>
  <si>
    <t>Kitų atsargų realizavimo pajamos</t>
  </si>
  <si>
    <t>Atliekų tvarkymo programos projektams vykdyti</t>
  </si>
  <si>
    <t>atliekų tvarkymo programos projektams vykdyti</t>
  </si>
  <si>
    <t>socialinei globai asmenims su sunkia negalia teikti ir socialinių darbuotojų, teikiančių socialinę priežiūrą šeimoms, darbo užmokesčiui mokėti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</si>
  <si>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</si>
  <si>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</si>
  <si>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</si>
  <si>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</si>
  <si>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</si>
  <si>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Telšių rajono savivaldybės tarybos 2024 m. vasario 29 d. </t>
  </si>
  <si>
    <t xml:space="preserve">  TELŠIŲ RAJONO SAVIVALDYBĖS 2024 METŲ BIUDŽETO PAJAMOS</t>
  </si>
  <si>
    <t>2.2.5.</t>
  </si>
  <si>
    <t>2.2.5.1.</t>
  </si>
  <si>
    <t>2.2.5.2.</t>
  </si>
  <si>
    <t>Infrastruktūros mokesčio pajamos</t>
  </si>
  <si>
    <t>Praėjusių metų nepanaudotų biudžeto lėšų likutis, iš jų:</t>
  </si>
  <si>
    <t>6.1.</t>
  </si>
  <si>
    <t>6.2.</t>
  </si>
  <si>
    <t>4.1.23.</t>
  </si>
  <si>
    <t>koordinuotai teikiamų paslaugų vaikams nuo gimimo iki 18 metų (turintiems didelių ir labai didelių specialiųjų ugdymosi poreikių – iki 21 metų) ir vaiko atstovams koordinavimui finansuoti</t>
  </si>
  <si>
    <t>savivaldybėms priskirtos ir perduotos valstybinės žemės miestų ir miestelių administracinėse ribose valdymui, naudojimui ir disponavimui ja patikėjimo teise užtikrinti</t>
  </si>
  <si>
    <t>4.1.24.</t>
  </si>
  <si>
    <t>Akredituotai socialinei reabilitacijai neįgaliesiems bendruomenėje organizuoti, teikti ir administruoti</t>
  </si>
  <si>
    <t>Socialinių paslaugų įstaigose dirbančių socialinių paslaugų srities darbuotojų pareiginei algai padidinti</t>
  </si>
  <si>
    <t>projektui Tryškių miestelio viešųjų erdvių atnaujinimas“ įgyvendinti</t>
  </si>
  <si>
    <t>tikslinę paskirtį turinčių lėšų likutis</t>
  </si>
  <si>
    <t>kitas lėšų likutis, nukreiptas išlaidoms</t>
  </si>
  <si>
    <t>4.3.8.</t>
  </si>
  <si>
    <t>4.4.1.1.</t>
  </si>
  <si>
    <t>4.4.2.</t>
  </si>
  <si>
    <t>4.4.2.1.</t>
  </si>
  <si>
    <t xml:space="preserve">BIUDŽETINIŲ ĮSTAIGŲ 2024 METŲ PAJAMŲ ĮMOKOS Į SAVIVALDYBĖS BIUDŽETĄ </t>
  </si>
  <si>
    <t>infrastruktūros mokesčio pajamos</t>
  </si>
  <si>
    <t>padidinta</t>
  </si>
  <si>
    <t>sumažinta</t>
  </si>
  <si>
    <t>kopijuoti reikšmę</t>
  </si>
  <si>
    <t>Pakeitimai (padidinta/ sumažinta)</t>
  </si>
  <si>
    <t>2024 METŲ BIUDŽETO ASIGNAVIMAI</t>
  </si>
  <si>
    <t>socialinių paslaugų srities darbuotojų pareiginei algai padidinti</t>
  </si>
  <si>
    <t>51.1.</t>
  </si>
  <si>
    <t>51.2.</t>
  </si>
  <si>
    <t>51.3.</t>
  </si>
  <si>
    <t>51.4.</t>
  </si>
  <si>
    <t>51.5.</t>
  </si>
  <si>
    <t>51.6.</t>
  </si>
  <si>
    <t>51.7.</t>
  </si>
  <si>
    <t>sudėta pagal asignavimų valdytojus</t>
  </si>
  <si>
    <t>akredituotai socialinei reabilitacijai neįgaliesiems benduomenėje administruoti</t>
  </si>
  <si>
    <t xml:space="preserve">akredituotai socialinei reabilitacijai neįgaliesiems benduomenėje organizuoti ir teikti </t>
  </si>
  <si>
    <t>profesiniam orientavimui finansuoti</t>
  </si>
  <si>
    <t>Profesiniam orientavimui finansuoti</t>
  </si>
  <si>
    <t>4.3.13.</t>
  </si>
  <si>
    <t>Asmenų su negalia koordinavimo fukcijai atlikti</t>
  </si>
  <si>
    <t>4.3.14.</t>
  </si>
  <si>
    <t>4.3.15.</t>
  </si>
  <si>
    <t>4.3.16.</t>
  </si>
  <si>
    <t>4.3.17.</t>
  </si>
  <si>
    <t>Telšių „Atžalyno“ progimnazijos sporto aikštynui atnaujinti</t>
  </si>
  <si>
    <t xml:space="preserve">4 priedas </t>
  </si>
  <si>
    <t>Eil.              Nr.</t>
  </si>
  <si>
    <t>PATVIRTINTA</t>
  </si>
  <si>
    <t>IŠ VISO, IŠ JŲ:</t>
  </si>
  <si>
    <t>001 programa. Savivaldybės valdymas</t>
  </si>
  <si>
    <t>002 programa. Saugios aplinkos užtikrinimas</t>
  </si>
  <si>
    <t>003 programa. Sveikatos priežiūra</t>
  </si>
  <si>
    <t>004 programa. Išsilavinusios bendruomenės ugdymas (-sis)</t>
  </si>
  <si>
    <t>007 programa. Socialinės paramos įgyvendinimas</t>
  </si>
  <si>
    <t>006 programa. Kultūros ir sporto politikos įgyvendinimas</t>
  </si>
  <si>
    <t>001 programa. Savivaldybės valdymas, iš kurių:</t>
  </si>
  <si>
    <t>002 programa. Saugios aplinkos užtikrinimas, iš kurių:</t>
  </si>
  <si>
    <t>004 programa. Išsilavinusios bendruomenės ugdymas (-sis), iš kurių:</t>
  </si>
  <si>
    <t>005 programa. Ekonomikos ir verslo skatinimas, iš kurių:</t>
  </si>
  <si>
    <t>006 programa. Kultūros ir sporto politikos įgyvendinimas, iš kurių:</t>
  </si>
  <si>
    <t>007 programa. Socialinės paramos įgyvendinimas, iš kurių:</t>
  </si>
  <si>
    <t>003 programa. Sveikatos priežiūra, iš kurių:</t>
  </si>
  <si>
    <t>005 programa. Ekonomikos ir verslo skatinimas</t>
  </si>
  <si>
    <t>4.3.18.</t>
  </si>
  <si>
    <t>sprendimo Nr. T1-39</t>
  </si>
  <si>
    <t>(Telšių rajono savivaldybės tarybos 2024 m. birželio 27 d.</t>
  </si>
  <si>
    <t>4.3.19.</t>
  </si>
  <si>
    <t>Vaikų, atvykusių į Lietuvos Respubliką iš Ukrainos dėl Rusijos Federacijos karinių veiksmų Ukrainoje, pavežėjimui į mokyklą ir atgal ir pedagoginių darbuotojų papildomam darbui apmokėti</t>
  </si>
  <si>
    <t>vaikų, atvykusių į Lietuvos Respubliką iš Ukrainos dėl Rusijos Federacijos karinių veiksmų Ukrainoje, pavežėjimui į mokyklą ir atgal ir pedagoginių darbuotojų papildomam darbui apmokėti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</si>
  <si>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</si>
  <si>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 xml:space="preserve">kompensacijoms už būsto suteikimą ir vienkartinėms išmokoms įsikurti gyvenamojoje vietoje  užsieniečiams, pasitraukusiems iš Ukrainos dėl Rusijos Federacijos karinių veiksmų Ukrainoje, administruoti 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</si>
  <si>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</si>
  <si>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4.3.22.</t>
  </si>
  <si>
    <t>išlaidoms, patirtoms teikiant socialinę paramą mokiniams pagal Lietuvos Respublikos socialinės paramos mokiniams įstatymą  Ukrainos gyventojams, nukentėjusiems  dėl Rusijos Federacijos karinės agresijos prieš Ukrainą, administruoti</t>
  </si>
  <si>
    <t>Išlaidoms, patirtoms teikiant socialinę paramą mokiniams pagal Lietuvos Respublikos socialinės paramos mokiniams įstatymą  Ukrainos gyventojams, nukentėjusiems  dėl Rusijos Federacijos karinės agresijos prieš Ukrainą, padengti</t>
  </si>
  <si>
    <t>4.3.23.</t>
  </si>
  <si>
    <t>4.3.24.</t>
  </si>
  <si>
    <t>Išlaidoms, patirtoms teikiant socialinę pašalpą, skiriamą vadovaujantis Lietuvos Respublikos piniginės socialinės paramos nepasiturintiems gyventojams įstatymu, Ukrainos gyventojams, nukentėjusiems  dėl Rusijos Federacijos karinės agresijos prieš Ukrainą, padengti</t>
  </si>
  <si>
    <t>Išlaidoms, patirtoms teikiant socialinę pašalpą, skiriamą vadovaujantis Lietuvos Respublikos piniginės socialinės paramos nepasiturintiems gyventojams įstatymu, Ukrainos gyventojams, nukentėjusiems  dėl Rusijos Federacijos karinės agresijos prieš Ukrainą, padengti padengti</t>
  </si>
  <si>
    <t>išlaidoms, patirtoms teikiant  socialinę pašalpą, skiriamą vadovaujantis Lietuvos Respublikos piniginės socialinės paramos nepasiturintiems gyventojams įstatymu, Ukrainos gyventojams, nukentėjusiems  dėl Rusijos Federacijos karinės agresijos prieš Ukrainą, padengti padengti</t>
  </si>
  <si>
    <t>Bendra asignavimų suma (sumažinta/ padidinta)</t>
  </si>
  <si>
    <t xml:space="preserve"> Bendra likučio suma  (sumažinta/ padidinta)</t>
  </si>
  <si>
    <t>Bendra pajamų suma (sumažinta/ padidinta)</t>
  </si>
  <si>
    <t>4.3.25.</t>
  </si>
  <si>
    <t>(Telšių rajono savivaldybės tarybos 2024 m.  birželio 27 d.</t>
  </si>
  <si>
    <t xml:space="preserve">(Telšių rajono savivaldybės tarybos 2024 m. birželio 27 d. </t>
  </si>
  <si>
    <t>išlaidoms, patirtoms teikiant socialinę paramą mokiniams pagal Lietuvos Respublikos socialinės paramos mokiniams įstatymą  Ukrainos gyventojams, nukentėjusiems  dėl Rusijos Federacijos karinės agresijos prieš Ukrainą padengti</t>
  </si>
  <si>
    <t>4.3.26.</t>
  </si>
  <si>
    <t xml:space="preserve">Išlaidoms, patirtoms teikiant asmeninio asistento paslaugas pagal Lietuvos Respublikos asmens su negalia teisių apsaugos pagrindų įstatymą Ukrainos gyventojams, nukentėjusiems dėl Rusijos Federacijos karinės agresijos prieš Ukrainą, padengti  </t>
  </si>
  <si>
    <t xml:space="preserve">išlaidoms, patirtoms teikiant asmeninio asistento paslaugas pagal Lietuvos Respublikos asmens su negalia teisių apsaugos pagrindų įstatymą Ukrainos gyventojams, nukentėjusiems dėl Rusijos Federacijos karinės agresijos prieš Ukrainą, padengti  </t>
  </si>
  <si>
    <t>sprendimo Nr. T1-255 redakcija)</t>
  </si>
  <si>
    <t>sprendimo Nr. T1-255  redakcija)</t>
  </si>
  <si>
    <t>(Telšių rajono savivaldybės tarybos 2024 m. rugsėjo 26 d.</t>
  </si>
  <si>
    <t>(Telšių rajono savivaldybės tarybos 2024 m.  rugsėjo 26 d.</t>
  </si>
  <si>
    <t xml:space="preserve">Vaikų, kuriems skirtas privalomas ugdymas pagal ikimokyklinio ugdymo programą, ugdymui, maitinimui ir vežiojimui užtikrinti  </t>
  </si>
  <si>
    <t xml:space="preserve">vaikų, kuriems skirtas privalomas ugdymas pagal ikimokyklinio ugdymo programą, ugdymui, maitinimui ir vežiojimui užtikrinti  </t>
  </si>
  <si>
    <t>4.3.27.</t>
  </si>
  <si>
    <t xml:space="preserve">Laikino atokvėpio paslaugai teikti ir administruoti </t>
  </si>
  <si>
    <t>4.3.28.</t>
  </si>
  <si>
    <t>Asmenų su negalia koordinavimo funkcijai atlikti</t>
  </si>
  <si>
    <t>asmenų su negalia koordinavimo funkcijai atlikti</t>
  </si>
  <si>
    <t xml:space="preserve">laikino atokvėpio paslaugai teikti ir administruoti </t>
  </si>
  <si>
    <t>sprendimo Nr. T1- 345 redakcija)</t>
  </si>
  <si>
    <t>sprendimo Nr. T1-345 redakcija)</t>
  </si>
  <si>
    <t>sprendimo Nr. T1-345  redakcija)</t>
  </si>
  <si>
    <t>(Telšių rajono savivaldybės tarybos 2024 m. lapkričio 28 d.</t>
  </si>
  <si>
    <t>(Telšių rajono savivaldybės tarybos 2024 m.  lapkričio 28 d.</t>
  </si>
  <si>
    <t>4.3.29.</t>
  </si>
  <si>
    <t>Pedagoginių darbuotojų, dirbančių pagal ikimokyklinio, priešmokyklinio ir neformaliojo vaikų švietimo programas savivaldybių mokyklose, padidintam darbo užmokesčiui nuo 2024 m. rugsėjo 1 d. mokėti</t>
  </si>
  <si>
    <t>4.3.20.</t>
  </si>
  <si>
    <t>4.3.21.</t>
  </si>
  <si>
    <t>4.3.30.</t>
  </si>
  <si>
    <t>pedagoginių darbuotojų, dirbančių pagal ikimokyklinio, priešmokyklinio ir neformaliojo vaikų švietimo programas savivaldybių mokyklose, padidintam darbo užmokesčiui nuo 2024 m. rugsėjo 1 d. mokėti</t>
  </si>
  <si>
    <t>4.3.31.</t>
  </si>
  <si>
    <t xml:space="preserve">(Telšių rajono savivaldybės tarybos 2024 m. lapkričio 28 d. </t>
  </si>
  <si>
    <t>sprendimo Nr. T1-420   redakcija)</t>
  </si>
  <si>
    <t>sprendimo Nr. T1-420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</si>
</sst>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_-* #,##0.00\ _L_t_-;\-* #,##0.00\ _L_t_-;_-* &quot;-&quot;??\ _L_t_-;_-@_-"/>
    <numFmt numFmtId="166" formatCode="0.000"/>
    <numFmt numFmtId="167" formatCode="0.00000"/>
    <numFmt numFmtId="168" formatCode="0.0000"/>
    <numFmt numFmtId="169" formatCode="0.000000"/>
  </numFmts>
  <fonts count="46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sz val="11"/>
      <color theme="1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i/>
      <sz val="10"/>
      <color rgb="FFFF0000"/>
      <name val="Times New Roman"/>
      <family val="1"/>
    </font>
    <font>
      <i/>
      <sz val="11"/>
      <color rgb="FFFF0000"/>
      <name val="Times New Roman"/>
      <family val="1"/>
    </font>
    <font>
      <sz val="10"/>
      <color rgb="FFFF0000"/>
      <name val="Times New Roman"/>
      <family val="1"/>
    </font>
    <font>
      <b/>
      <i/>
      <sz val="10"/>
      <color rgb="FFFF0000"/>
      <name val="Times New Roman"/>
      <family val="1"/>
    </font>
    <font>
      <sz val="11"/>
      <color rgb="FFFF0000"/>
      <name val="Times New Roman"/>
      <family val="1"/>
      <charset val="186"/>
    </font>
    <font>
      <i/>
      <sz val="10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0"/>
      <color theme="4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i/>
      <sz val="8"/>
      <name val="Times New Roman"/>
      <family val="1"/>
      <charset val="186"/>
    </font>
    <font>
      <i/>
      <sz val="9"/>
      <name val="Times New Roman"/>
      <family val="1"/>
      <charset val="186"/>
    </font>
    <font>
      <b/>
      <i/>
      <sz val="11"/>
      <name val="Times New Roman"/>
      <family val="1"/>
      <charset val="186"/>
    </font>
    <font>
      <b/>
      <i/>
      <sz val="9"/>
      <name val="Times New Roman"/>
      <family val="1"/>
      <charset val="186"/>
    </font>
    <font>
      <sz val="8"/>
      <name val="Times New Roman"/>
      <family val="1"/>
      <charset val="186"/>
    </font>
    <font>
      <sz val="10"/>
      <color theme="9" tint="-0.249977111117893"/>
      <name val="Times New Roman"/>
      <family val="1"/>
      <charset val="186"/>
    </font>
    <font>
      <sz val="10"/>
      <color theme="3" tint="0.39997558519241921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b/>
      <sz val="10"/>
      <name val="Times New Roman"/>
      <family val="1"/>
    </font>
    <font>
      <b/>
      <sz val="9"/>
      <name val="Times New Roman"/>
      <family val="1"/>
    </font>
    <font>
      <i/>
      <sz val="11"/>
      <name val="Times New Roman"/>
      <family val="1"/>
    </font>
    <font>
      <b/>
      <sz val="9"/>
      <color rgb="FFFF0000"/>
      <name val="Times New Roman"/>
      <family val="1"/>
    </font>
    <font>
      <b/>
      <i/>
      <sz val="10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</cellStyleXfs>
  <cellXfs count="464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2" fillId="0" borderId="1" xfId="0" applyNumberFormat="1" applyFont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164" fontId="2" fillId="0" borderId="11" xfId="0" applyNumberFormat="1" applyFont="1" applyBorder="1"/>
    <xf numFmtId="164" fontId="2" fillId="0" borderId="2" xfId="0" applyNumberFormat="1" applyFont="1" applyBorder="1"/>
    <xf numFmtId="164" fontId="1" fillId="0" borderId="0" xfId="0" applyNumberFormat="1" applyFont="1"/>
    <xf numFmtId="164" fontId="2" fillId="0" borderId="5" xfId="0" applyNumberFormat="1" applyFont="1" applyBorder="1"/>
    <xf numFmtId="164" fontId="2" fillId="0" borderId="2" xfId="0" applyNumberFormat="1" applyFont="1" applyBorder="1" applyAlignment="1">
      <alignment wrapText="1"/>
    </xf>
    <xf numFmtId="164" fontId="3" fillId="0" borderId="0" xfId="0" applyNumberFormat="1" applyFont="1"/>
    <xf numFmtId="164" fontId="2" fillId="0" borderId="10" xfId="0" applyNumberFormat="1" applyFon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164" fontId="2" fillId="0" borderId="11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left" wrapText="1" indent="1"/>
    </xf>
    <xf numFmtId="164" fontId="2" fillId="0" borderId="12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left" wrapText="1" indent="1"/>
    </xf>
    <xf numFmtId="164" fontId="5" fillId="0" borderId="9" xfId="0" applyNumberFormat="1" applyFont="1" applyBorder="1" applyAlignment="1">
      <alignment horizontal="left" wrapText="1" indent="1"/>
    </xf>
    <xf numFmtId="164" fontId="2" fillId="0" borderId="1" xfId="0" applyNumberFormat="1" applyFont="1" applyBorder="1" applyAlignment="1">
      <alignment horizontal="left"/>
    </xf>
    <xf numFmtId="164" fontId="9" fillId="0" borderId="0" xfId="0" applyNumberFormat="1" applyFont="1"/>
    <xf numFmtId="164" fontId="11" fillId="0" borderId="0" xfId="0" applyNumberFormat="1" applyFont="1" applyAlignment="1">
      <alignment horizontal="left" wrapText="1" indent="22"/>
    </xf>
    <xf numFmtId="164" fontId="9" fillId="0" borderId="0" xfId="0" applyNumberFormat="1" applyFont="1" applyAlignment="1">
      <alignment wrapText="1"/>
    </xf>
    <xf numFmtId="164" fontId="9" fillId="0" borderId="1" xfId="0" applyNumberFormat="1" applyFont="1" applyBorder="1" applyAlignment="1">
      <alignment horizontal="left"/>
    </xf>
    <xf numFmtId="164" fontId="10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/>
    </xf>
    <xf numFmtId="164" fontId="5" fillId="0" borderId="0" xfId="0" applyNumberFormat="1" applyFont="1"/>
    <xf numFmtId="164" fontId="2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vertical="center" wrapText="1"/>
    </xf>
    <xf numFmtId="164" fontId="6" fillId="0" borderId="0" xfId="0" applyNumberFormat="1" applyFont="1"/>
    <xf numFmtId="164" fontId="10" fillId="0" borderId="1" xfId="0" applyNumberFormat="1" applyFont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9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164" fontId="5" fillId="0" borderId="0" xfId="0" applyNumberFormat="1" applyFont="1" applyAlignment="1">
      <alignment horizontal="left" wrapText="1" inden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horizontal="left" vertical="center" wrapText="1" indent="1"/>
    </xf>
    <xf numFmtId="164" fontId="14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vertical="center" wrapText="1" indent="1"/>
    </xf>
    <xf numFmtId="164" fontId="2" fillId="0" borderId="1" xfId="0" applyNumberFormat="1" applyFont="1" applyBorder="1" applyAlignment="1">
      <alignment horizontal="left" vertical="center" wrapText="1"/>
    </xf>
    <xf numFmtId="1" fontId="15" fillId="0" borderId="1" xfId="0" applyNumberFormat="1" applyFont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wrapText="1" indent="1"/>
    </xf>
    <xf numFmtId="164" fontId="2" fillId="0" borderId="10" xfId="0" applyNumberFormat="1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64" fontId="5" fillId="0" borderId="0" xfId="0" applyNumberFormat="1" applyFont="1" applyAlignment="1">
      <alignment horizontal="left" vertical="center" wrapText="1" indent="1"/>
    </xf>
    <xf numFmtId="0" fontId="2" fillId="0" borderId="4" xfId="0" applyFont="1" applyBorder="1" applyAlignment="1">
      <alignment horizontal="left" wrapText="1"/>
    </xf>
    <xf numFmtId="164" fontId="3" fillId="0" borderId="10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wrapText="1" indent="1"/>
    </xf>
    <xf numFmtId="164" fontId="3" fillId="0" borderId="1" xfId="0" applyNumberFormat="1" applyFont="1" applyBorder="1"/>
    <xf numFmtId="164" fontId="6" fillId="0" borderId="5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6" fillId="0" borderId="11" xfId="0" applyNumberFormat="1" applyFont="1" applyBorder="1" applyAlignment="1">
      <alignment horizontal="center"/>
    </xf>
    <xf numFmtId="164" fontId="3" fillId="0" borderId="0" xfId="0" applyNumberFormat="1" applyFont="1" applyAlignment="1">
      <alignment wrapTex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5" xfId="0" applyNumberFormat="1" applyFont="1" applyBorder="1" applyAlignment="1">
      <alignment wrapText="1"/>
    </xf>
    <xf numFmtId="0" fontId="11" fillId="0" borderId="0" xfId="0" applyFont="1" applyAlignment="1">
      <alignment horizontal="left" wrapText="1" indent="23"/>
    </xf>
    <xf numFmtId="164" fontId="3" fillId="0" borderId="8" xfId="0" applyNumberFormat="1" applyFont="1" applyBorder="1"/>
    <xf numFmtId="164" fontId="2" fillId="0" borderId="9" xfId="0" applyNumberFormat="1" applyFont="1" applyBorder="1"/>
    <xf numFmtId="164" fontId="3" fillId="0" borderId="6" xfId="0" applyNumberFormat="1" applyFont="1" applyBorder="1"/>
    <xf numFmtId="164" fontId="2" fillId="0" borderId="11" xfId="0" applyNumberFormat="1" applyFont="1" applyBorder="1" applyAlignment="1">
      <alignment wrapText="1"/>
    </xf>
    <xf numFmtId="164" fontId="2" fillId="0" borderId="12" xfId="0" applyNumberFormat="1" applyFont="1" applyBorder="1"/>
    <xf numFmtId="164" fontId="3" fillId="0" borderId="11" xfId="0" applyNumberFormat="1" applyFont="1" applyBorder="1"/>
    <xf numFmtId="164" fontId="2" fillId="6" borderId="1" xfId="0" applyNumberFormat="1" applyFont="1" applyFill="1" applyBorder="1"/>
    <xf numFmtId="164" fontId="3" fillId="3" borderId="1" xfId="0" applyNumberFormat="1" applyFont="1" applyFill="1" applyBorder="1" applyAlignment="1">
      <alignment horizontal="right" vertical="center"/>
    </xf>
    <xf numFmtId="164" fontId="4" fillId="0" borderId="0" xfId="0" applyNumberFormat="1" applyFont="1" applyAlignment="1">
      <alignment horizontal="left" wrapText="1" indent="22"/>
    </xf>
    <xf numFmtId="164" fontId="3" fillId="4" borderId="1" xfId="0" applyNumberFormat="1" applyFont="1" applyFill="1" applyBorder="1"/>
    <xf numFmtId="164" fontId="5" fillId="0" borderId="11" xfId="0" applyNumberFormat="1" applyFont="1" applyBorder="1" applyAlignment="1">
      <alignment horizontal="center"/>
    </xf>
    <xf numFmtId="164" fontId="12" fillId="0" borderId="0" xfId="0" applyNumberFormat="1" applyFont="1"/>
    <xf numFmtId="164" fontId="3" fillId="7" borderId="1" xfId="0" applyNumberFormat="1" applyFont="1" applyFill="1" applyBorder="1"/>
    <xf numFmtId="164" fontId="3" fillId="6" borderId="1" xfId="0" applyNumberFormat="1" applyFont="1" applyFill="1" applyBorder="1"/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4" borderId="0" xfId="0" applyNumberFormat="1" applyFont="1" applyFill="1"/>
    <xf numFmtId="164" fontId="3" fillId="8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2" fillId="0" borderId="4" xfId="0" applyFont="1" applyBorder="1" applyAlignment="1">
      <alignment horizontal="left" wrapText="1" indent="1"/>
    </xf>
    <xf numFmtId="164" fontId="3" fillId="8" borderId="2" xfId="0" applyNumberFormat="1" applyFont="1" applyFill="1" applyBorder="1" applyAlignment="1">
      <alignment vertical="center" wrapText="1"/>
    </xf>
    <xf numFmtId="0" fontId="18" fillId="9" borderId="14" xfId="0" applyFont="1" applyFill="1" applyBorder="1" applyAlignment="1">
      <alignment horizontal="right"/>
    </xf>
    <xf numFmtId="164" fontId="22" fillId="0" borderId="0" xfId="0" applyNumberFormat="1" applyFont="1"/>
    <xf numFmtId="164" fontId="2" fillId="0" borderId="4" xfId="0" applyNumberFormat="1" applyFont="1" applyBorder="1" applyAlignment="1">
      <alignment horizontal="left" vertical="center" wrapText="1" indent="1"/>
    </xf>
    <xf numFmtId="0" fontId="11" fillId="0" borderId="0" xfId="0" applyFont="1" applyAlignment="1">
      <alignment horizontal="left" wrapText="1"/>
    </xf>
    <xf numFmtId="164" fontId="29" fillId="0" borderId="5" xfId="0" applyNumberFormat="1" applyFont="1" applyBorder="1" applyAlignment="1">
      <alignment horizontal="left" wrapText="1" indent="1"/>
    </xf>
    <xf numFmtId="0" fontId="28" fillId="0" borderId="4" xfId="0" applyFont="1" applyBorder="1" applyAlignment="1">
      <alignment horizontal="left" wrapText="1"/>
    </xf>
    <xf numFmtId="0" fontId="29" fillId="0" borderId="1" xfId="0" applyFont="1" applyBorder="1" applyAlignment="1">
      <alignment horizontal="left" wrapText="1" indent="1"/>
    </xf>
    <xf numFmtId="166" fontId="5" fillId="0" borderId="1" xfId="0" applyNumberFormat="1" applyFont="1" applyBorder="1" applyAlignment="1">
      <alignment horizontal="right"/>
    </xf>
    <xf numFmtId="166" fontId="2" fillId="0" borderId="1" xfId="0" applyNumberFormat="1" applyFont="1" applyBorder="1" applyAlignment="1">
      <alignment horizontal="right"/>
    </xf>
    <xf numFmtId="167" fontId="2" fillId="0" borderId="0" xfId="0" applyNumberFormat="1" applyFont="1"/>
    <xf numFmtId="167" fontId="9" fillId="0" borderId="0" xfId="0" applyNumberFormat="1" applyFont="1"/>
    <xf numFmtId="167" fontId="11" fillId="0" borderId="0" xfId="0" applyNumberFormat="1" applyFont="1"/>
    <xf numFmtId="167" fontId="11" fillId="0" borderId="0" xfId="0" applyNumberFormat="1" applyFont="1" applyAlignment="1">
      <alignment horizontal="left" wrapText="1"/>
    </xf>
    <xf numFmtId="167" fontId="4" fillId="0" borderId="0" xfId="0" applyNumberFormat="1" applyFont="1" applyAlignment="1">
      <alignment horizontal="left" wrapText="1" indent="22"/>
    </xf>
    <xf numFmtId="167" fontId="11" fillId="0" borderId="0" xfId="0" applyNumberFormat="1" applyFont="1" applyAlignment="1">
      <alignment horizontal="left" wrapText="1" indent="22"/>
    </xf>
    <xf numFmtId="167" fontId="3" fillId="0" borderId="0" xfId="0" applyNumberFormat="1" applyFont="1"/>
    <xf numFmtId="167" fontId="2" fillId="0" borderId="0" xfId="0" applyNumberFormat="1" applyFont="1" applyAlignment="1">
      <alignment horizontal="right"/>
    </xf>
    <xf numFmtId="167" fontId="3" fillId="7" borderId="10" xfId="0" applyNumberFormat="1" applyFont="1" applyFill="1" applyBorder="1"/>
    <xf numFmtId="167" fontId="3" fillId="4" borderId="10" xfId="0" applyNumberFormat="1" applyFont="1" applyFill="1" applyBorder="1"/>
    <xf numFmtId="167" fontId="3" fillId="7" borderId="1" xfId="0" applyNumberFormat="1" applyFont="1" applyFill="1" applyBorder="1"/>
    <xf numFmtId="167" fontId="2" fillId="4" borderId="1" xfId="0" applyNumberFormat="1" applyFont="1" applyFill="1" applyBorder="1"/>
    <xf numFmtId="167" fontId="3" fillId="4" borderId="1" xfId="0" applyNumberFormat="1" applyFont="1" applyFill="1" applyBorder="1"/>
    <xf numFmtId="167" fontId="22" fillId="0" borderId="0" xfId="0" applyNumberFormat="1" applyFont="1"/>
    <xf numFmtId="167" fontId="22" fillId="4" borderId="1" xfId="0" applyNumberFormat="1" applyFont="1" applyFill="1" applyBorder="1"/>
    <xf numFmtId="167" fontId="24" fillId="4" borderId="1" xfId="0" applyNumberFormat="1" applyFont="1" applyFill="1" applyBorder="1"/>
    <xf numFmtId="167" fontId="25" fillId="4" borderId="1" xfId="0" applyNumberFormat="1" applyFont="1" applyFill="1" applyBorder="1"/>
    <xf numFmtId="167" fontId="26" fillId="4" borderId="1" xfId="0" applyNumberFormat="1" applyFont="1" applyFill="1" applyBorder="1"/>
    <xf numFmtId="167" fontId="27" fillId="4" borderId="1" xfId="0" applyNumberFormat="1" applyFont="1" applyFill="1" applyBorder="1"/>
    <xf numFmtId="167" fontId="2" fillId="7" borderId="4" xfId="0" applyNumberFormat="1" applyFont="1" applyFill="1" applyBorder="1"/>
    <xf numFmtId="167" fontId="2" fillId="7" borderId="1" xfId="0" applyNumberFormat="1" applyFont="1" applyFill="1" applyBorder="1"/>
    <xf numFmtId="167" fontId="2" fillId="0" borderId="1" xfId="0" applyNumberFormat="1" applyFont="1" applyBorder="1"/>
    <xf numFmtId="167" fontId="5" fillId="4" borderId="1" xfId="0" applyNumberFormat="1" applyFont="1" applyFill="1" applyBorder="1"/>
    <xf numFmtId="167" fontId="1" fillId="4" borderId="1" xfId="0" applyNumberFormat="1" applyFont="1" applyFill="1" applyBorder="1"/>
    <xf numFmtId="167" fontId="6" fillId="4" borderId="1" xfId="0" applyNumberFormat="1" applyFont="1" applyFill="1" applyBorder="1"/>
    <xf numFmtId="167" fontId="12" fillId="4" borderId="1" xfId="0" applyNumberFormat="1" applyFont="1" applyFill="1" applyBorder="1"/>
    <xf numFmtId="167" fontId="2" fillId="4" borderId="1" xfId="0" applyNumberFormat="1" applyFont="1" applyFill="1" applyBorder="1" applyAlignment="1">
      <alignment horizontal="right"/>
    </xf>
    <xf numFmtId="167" fontId="2" fillId="0" borderId="1" xfId="0" applyNumberFormat="1" applyFont="1" applyBorder="1" applyAlignment="1">
      <alignment horizontal="right"/>
    </xf>
    <xf numFmtId="167" fontId="3" fillId="0" borderId="1" xfId="0" applyNumberFormat="1" applyFont="1" applyBorder="1"/>
    <xf numFmtId="167" fontId="5" fillId="0" borderId="1" xfId="0" applyNumberFormat="1" applyFont="1" applyBorder="1"/>
    <xf numFmtId="167" fontId="16" fillId="8" borderId="1" xfId="0" applyNumberFormat="1" applyFont="1" applyFill="1" applyBorder="1"/>
    <xf numFmtId="167" fontId="18" fillId="9" borderId="15" xfId="0" applyNumberFormat="1" applyFont="1" applyFill="1" applyBorder="1"/>
    <xf numFmtId="167" fontId="18" fillId="9" borderId="16" xfId="0" applyNumberFormat="1" applyFont="1" applyFill="1" applyBorder="1"/>
    <xf numFmtId="167" fontId="1" fillId="0" borderId="1" xfId="0" applyNumberFormat="1" applyFont="1" applyBorder="1"/>
    <xf numFmtId="167" fontId="1" fillId="0" borderId="0" xfId="0" applyNumberFormat="1" applyFont="1"/>
    <xf numFmtId="167" fontId="3" fillId="8" borderId="1" xfId="0" applyNumberFormat="1" applyFont="1" applyFill="1" applyBorder="1"/>
    <xf numFmtId="167" fontId="3" fillId="8" borderId="2" xfId="0" applyNumberFormat="1" applyFont="1" applyFill="1" applyBorder="1"/>
    <xf numFmtId="167" fontId="9" fillId="0" borderId="0" xfId="0" applyNumberFormat="1" applyFont="1" applyAlignment="1">
      <alignment vertical="center"/>
    </xf>
    <xf numFmtId="167" fontId="3" fillId="0" borderId="1" xfId="0" applyNumberFormat="1" applyFont="1" applyBorder="1" applyAlignment="1">
      <alignment horizontal="right"/>
    </xf>
    <xf numFmtId="3" fontId="3" fillId="0" borderId="8" xfId="0" applyNumberFormat="1" applyFont="1" applyBorder="1" applyAlignment="1">
      <alignment wrapText="1"/>
    </xf>
    <xf numFmtId="0" fontId="28" fillId="0" borderId="4" xfId="0" applyFont="1" applyBorder="1" applyAlignment="1">
      <alignment horizontal="left" wrapText="1" indent="1"/>
    </xf>
    <xf numFmtId="164" fontId="28" fillId="0" borderId="4" xfId="0" applyNumberFormat="1" applyFont="1" applyBorder="1" applyAlignment="1">
      <alignment horizontal="left" vertical="center" wrapText="1" indent="1"/>
    </xf>
    <xf numFmtId="167" fontId="3" fillId="4" borderId="1" xfId="0" applyNumberFormat="1" applyFont="1" applyFill="1" applyBorder="1" applyAlignment="1">
      <alignment horizontal="right"/>
    </xf>
    <xf numFmtId="164" fontId="5" fillId="0" borderId="5" xfId="0" applyNumberFormat="1" applyFont="1" applyBorder="1" applyAlignment="1">
      <alignment horizontal="left" vertical="center" wrapText="1" indent="1"/>
    </xf>
    <xf numFmtId="164" fontId="30" fillId="5" borderId="0" xfId="0" applyNumberFormat="1" applyFont="1" applyFill="1" applyAlignment="1">
      <alignment vertical="center" wrapText="1"/>
    </xf>
    <xf numFmtId="164" fontId="31" fillId="5" borderId="0" xfId="0" applyNumberFormat="1" applyFont="1" applyFill="1" applyAlignment="1">
      <alignment vertical="center" wrapText="1"/>
    </xf>
    <xf numFmtId="167" fontId="2" fillId="4" borderId="10" xfId="0" applyNumberFormat="1" applyFont="1" applyFill="1" applyBorder="1" applyAlignment="1">
      <alignment horizontal="right"/>
    </xf>
    <xf numFmtId="164" fontId="28" fillId="0" borderId="10" xfId="0" applyNumberFormat="1" applyFont="1" applyBorder="1" applyAlignment="1">
      <alignment horizontal="left"/>
    </xf>
    <xf numFmtId="168" fontId="3" fillId="0" borderId="1" xfId="0" applyNumberFormat="1" applyFont="1" applyBorder="1" applyAlignment="1">
      <alignment horizontal="right"/>
    </xf>
    <xf numFmtId="2" fontId="9" fillId="0" borderId="1" xfId="0" applyNumberFormat="1" applyFont="1" applyBorder="1" applyAlignment="1">
      <alignment horizontal="right"/>
    </xf>
    <xf numFmtId="1" fontId="5" fillId="11" borderId="1" xfId="7" applyNumberFormat="1" applyFont="1" applyFill="1" applyBorder="1" applyAlignment="1" applyProtection="1">
      <alignment horizontal="left" vertical="center" wrapText="1" indent="1"/>
      <protection hidden="1"/>
    </xf>
    <xf numFmtId="0" fontId="9" fillId="0" borderId="1" xfId="0" applyFont="1" applyBorder="1" applyAlignment="1">
      <alignment horizontal="left" wrapText="1"/>
    </xf>
    <xf numFmtId="0" fontId="28" fillId="0" borderId="1" xfId="0" applyFont="1" applyBorder="1" applyAlignment="1">
      <alignment horizontal="left" wrapText="1"/>
    </xf>
    <xf numFmtId="164" fontId="28" fillId="0" borderId="1" xfId="0" applyNumberFormat="1" applyFont="1" applyBorder="1" applyAlignment="1">
      <alignment vertical="center" wrapText="1"/>
    </xf>
    <xf numFmtId="0" fontId="32" fillId="0" borderId="0" xfId="0" applyFont="1" applyAlignment="1">
      <alignment wrapText="1"/>
    </xf>
    <xf numFmtId="164" fontId="29" fillId="0" borderId="1" xfId="0" applyNumberFormat="1" applyFont="1" applyBorder="1" applyAlignment="1">
      <alignment horizontal="left"/>
    </xf>
    <xf numFmtId="164" fontId="29" fillId="0" borderId="1" xfId="0" applyNumberFormat="1" applyFont="1" applyBorder="1" applyAlignment="1">
      <alignment horizontal="left" vertical="top" wrapText="1" indent="1"/>
    </xf>
    <xf numFmtId="164" fontId="28" fillId="0" borderId="1" xfId="0" applyNumberFormat="1" applyFont="1" applyBorder="1" applyAlignment="1">
      <alignment horizontal="left"/>
    </xf>
    <xf numFmtId="167" fontId="10" fillId="4" borderId="1" xfId="0" applyNumberFormat="1" applyFont="1" applyFill="1" applyBorder="1" applyAlignment="1">
      <alignment horizontal="right"/>
    </xf>
    <xf numFmtId="164" fontId="4" fillId="12" borderId="1" xfId="0" applyNumberFormat="1" applyFont="1" applyFill="1" applyBorder="1" applyAlignment="1">
      <alignment horizontal="center" vertical="center" wrapText="1"/>
    </xf>
    <xf numFmtId="164" fontId="33" fillId="0" borderId="0" xfId="0" applyNumberFormat="1" applyFont="1" applyAlignment="1">
      <alignment horizontal="right"/>
    </xf>
    <xf numFmtId="164" fontId="34" fillId="0" borderId="0" xfId="0" applyNumberFormat="1" applyFont="1"/>
    <xf numFmtId="167" fontId="3" fillId="12" borderId="1" xfId="0" applyNumberFormat="1" applyFont="1" applyFill="1" applyBorder="1"/>
    <xf numFmtId="167" fontId="2" fillId="6" borderId="1" xfId="0" applyNumberFormat="1" applyFont="1" applyFill="1" applyBorder="1"/>
    <xf numFmtId="167" fontId="3" fillId="10" borderId="1" xfId="0" applyNumberFormat="1" applyFont="1" applyFill="1" applyBorder="1" applyAlignment="1">
      <alignment vertical="distributed"/>
    </xf>
    <xf numFmtId="167" fontId="3" fillId="0" borderId="10" xfId="0" applyNumberFormat="1" applyFont="1" applyBorder="1"/>
    <xf numFmtId="167" fontId="5" fillId="0" borderId="0" xfId="0" applyNumberFormat="1" applyFont="1"/>
    <xf numFmtId="167" fontId="2" fillId="12" borderId="1" xfId="0" applyNumberFormat="1" applyFont="1" applyFill="1" applyBorder="1"/>
    <xf numFmtId="1" fontId="11" fillId="0" borderId="0" xfId="0" applyNumberFormat="1" applyFont="1"/>
    <xf numFmtId="167" fontId="5" fillId="6" borderId="1" xfId="0" applyNumberFormat="1" applyFont="1" applyFill="1" applyBorder="1"/>
    <xf numFmtId="167" fontId="6" fillId="6" borderId="1" xfId="0" applyNumberFormat="1" applyFont="1" applyFill="1" applyBorder="1"/>
    <xf numFmtId="167" fontId="5" fillId="6" borderId="1" xfId="0" applyNumberFormat="1" applyFont="1" applyFill="1" applyBorder="1" applyAlignment="1">
      <alignment horizontal="right"/>
    </xf>
    <xf numFmtId="167" fontId="23" fillId="10" borderId="1" xfId="0" applyNumberFormat="1" applyFont="1" applyFill="1" applyBorder="1" applyAlignment="1">
      <alignment vertical="distributed"/>
    </xf>
    <xf numFmtId="167" fontId="2" fillId="0" borderId="4" xfId="0" applyNumberFormat="1" applyFont="1" applyBorder="1"/>
    <xf numFmtId="167" fontId="5" fillId="0" borderId="4" xfId="0" applyNumberFormat="1" applyFont="1" applyBorder="1"/>
    <xf numFmtId="167" fontId="3" fillId="0" borderId="4" xfId="0" applyNumberFormat="1" applyFont="1" applyBorder="1"/>
    <xf numFmtId="164" fontId="34" fillId="0" borderId="0" xfId="0" applyNumberFormat="1" applyFont="1" applyAlignment="1">
      <alignment horizontal="right" vertical="center"/>
    </xf>
    <xf numFmtId="167" fontId="3" fillId="13" borderId="0" xfId="0" applyNumberFormat="1" applyFont="1" applyFill="1"/>
    <xf numFmtId="164" fontId="34" fillId="13" borderId="0" xfId="0" applyNumberFormat="1" applyFont="1" applyFill="1"/>
    <xf numFmtId="164" fontId="2" fillId="13" borderId="0" xfId="0" applyNumberFormat="1" applyFont="1" applyFill="1"/>
    <xf numFmtId="164" fontId="4" fillId="0" borderId="0" xfId="0" applyNumberFormat="1" applyFont="1"/>
    <xf numFmtId="164" fontId="2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vertical="center"/>
    </xf>
    <xf numFmtId="167" fontId="10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 vertical="center"/>
    </xf>
    <xf numFmtId="164" fontId="3" fillId="0" borderId="4" xfId="0" applyNumberFormat="1" applyFont="1" applyBorder="1" applyAlignment="1">
      <alignment vertical="center"/>
    </xf>
    <xf numFmtId="167" fontId="5" fillId="14" borderId="0" xfId="0" applyNumberFormat="1" applyFont="1" applyFill="1"/>
    <xf numFmtId="167" fontId="3" fillId="14" borderId="0" xfId="0" applyNumberFormat="1" applyFont="1" applyFill="1"/>
    <xf numFmtId="167" fontId="6" fillId="0" borderId="0" xfId="0" applyNumberFormat="1" applyFont="1"/>
    <xf numFmtId="167" fontId="35" fillId="0" borderId="0" xfId="0" applyNumberFormat="1" applyFont="1"/>
    <xf numFmtId="167" fontId="35" fillId="13" borderId="0" xfId="0" applyNumberFormat="1" applyFont="1" applyFill="1"/>
    <xf numFmtId="164" fontId="5" fillId="0" borderId="5" xfId="0" applyNumberFormat="1" applyFont="1" applyBorder="1" applyAlignment="1">
      <alignment horizontal="center"/>
    </xf>
    <xf numFmtId="167" fontId="29" fillId="4" borderId="1" xfId="0" applyNumberFormat="1" applyFont="1" applyFill="1" applyBorder="1"/>
    <xf numFmtId="168" fontId="3" fillId="13" borderId="0" xfId="0" applyNumberFormat="1" applyFont="1" applyFill="1"/>
    <xf numFmtId="0" fontId="1" fillId="0" borderId="0" xfId="0" applyFont="1"/>
    <xf numFmtId="0" fontId="1" fillId="0" borderId="1" xfId="0" applyFont="1" applyBorder="1"/>
    <xf numFmtId="0" fontId="1" fillId="0" borderId="1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/>
    </xf>
    <xf numFmtId="0" fontId="30" fillId="5" borderId="0" xfId="0" applyFont="1" applyFill="1"/>
    <xf numFmtId="0" fontId="31" fillId="5" borderId="0" xfId="0" applyFont="1" applyFill="1"/>
    <xf numFmtId="0" fontId="30" fillId="5" borderId="0" xfId="0" applyFont="1" applyFill="1" applyAlignment="1">
      <alignment horizontal="right" wrapText="1"/>
    </xf>
    <xf numFmtId="0" fontId="1" fillId="0" borderId="0" xfId="0" applyFont="1" applyAlignment="1">
      <alignment horizontal="right"/>
    </xf>
    <xf numFmtId="167" fontId="37" fillId="0" borderId="0" xfId="0" applyNumberFormat="1" applyFont="1" applyAlignment="1">
      <alignment horizontal="center" vertical="center"/>
    </xf>
    <xf numFmtId="4" fontId="1" fillId="0" borderId="0" xfId="0" applyNumberFormat="1" applyFont="1"/>
    <xf numFmtId="0" fontId="38" fillId="0" borderId="0" xfId="0" applyFont="1"/>
    <xf numFmtId="0" fontId="39" fillId="0" borderId="0" xfId="0" applyFont="1"/>
    <xf numFmtId="0" fontId="30" fillId="0" borderId="0" xfId="0" applyFont="1"/>
    <xf numFmtId="0" fontId="30" fillId="0" borderId="0" xfId="0" applyFont="1" applyAlignment="1">
      <alignment horizontal="right" wrapText="1"/>
    </xf>
    <xf numFmtId="0" fontId="40" fillId="0" borderId="0" xfId="0" applyFont="1" applyAlignment="1">
      <alignment horizontal="center" wrapText="1"/>
    </xf>
    <xf numFmtId="164" fontId="1" fillId="0" borderId="0" xfId="0" applyNumberFormat="1" applyFont="1" applyAlignment="1">
      <alignment vertical="center" wrapText="1"/>
    </xf>
    <xf numFmtId="167" fontId="9" fillId="4" borderId="1" xfId="0" applyNumberFormat="1" applyFont="1" applyFill="1" applyBorder="1" applyAlignment="1">
      <alignment horizontal="right"/>
    </xf>
    <xf numFmtId="167" fontId="14" fillId="4" borderId="1" xfId="0" applyNumberFormat="1" applyFont="1" applyFill="1" applyBorder="1" applyAlignment="1">
      <alignment horizontal="right"/>
    </xf>
    <xf numFmtId="167" fontId="12" fillId="4" borderId="1" xfId="0" applyNumberFormat="1" applyFont="1" applyFill="1" applyBorder="1" applyAlignment="1">
      <alignment horizontal="right"/>
    </xf>
    <xf numFmtId="167" fontId="5" fillId="4" borderId="1" xfId="0" applyNumberFormat="1" applyFont="1" applyFill="1" applyBorder="1" applyAlignment="1">
      <alignment horizontal="right"/>
    </xf>
    <xf numFmtId="167" fontId="3" fillId="4" borderId="10" xfId="0" applyNumberFormat="1" applyFont="1" applyFill="1" applyBorder="1" applyAlignment="1">
      <alignment horizontal="right"/>
    </xf>
    <xf numFmtId="2" fontId="10" fillId="0" borderId="1" xfId="0" applyNumberFormat="1" applyFont="1" applyBorder="1" applyAlignment="1">
      <alignment horizontal="right"/>
    </xf>
    <xf numFmtId="164" fontId="23" fillId="0" borderId="1" xfId="0" applyNumberFormat="1" applyFont="1" applyBorder="1" applyAlignment="1">
      <alignment horizontal="right"/>
    </xf>
    <xf numFmtId="164" fontId="24" fillId="0" borderId="1" xfId="0" applyNumberFormat="1" applyFont="1" applyBorder="1" applyAlignment="1">
      <alignment vertical="center" wrapText="1"/>
    </xf>
    <xf numFmtId="167" fontId="27" fillId="4" borderId="1" xfId="0" applyNumberFormat="1" applyFont="1" applyFill="1" applyBorder="1" applyAlignment="1">
      <alignment horizontal="right"/>
    </xf>
    <xf numFmtId="164" fontId="33" fillId="0" borderId="0" xfId="0" applyNumberFormat="1" applyFont="1" applyAlignment="1">
      <alignment vertical="center"/>
    </xf>
    <xf numFmtId="167" fontId="3" fillId="15" borderId="1" xfId="0" applyNumberFormat="1" applyFont="1" applyFill="1" applyBorder="1"/>
    <xf numFmtId="167" fontId="2" fillId="15" borderId="1" xfId="0" applyNumberFormat="1" applyFont="1" applyFill="1" applyBorder="1"/>
    <xf numFmtId="167" fontId="3" fillId="15" borderId="10" xfId="0" applyNumberFormat="1" applyFont="1" applyFill="1" applyBorder="1"/>
    <xf numFmtId="164" fontId="9" fillId="0" borderId="1" xfId="0" applyNumberFormat="1" applyFont="1" applyBorder="1" applyAlignment="1">
      <alignment horizontal="left" vertical="center" wrapText="1" indent="1"/>
    </xf>
    <xf numFmtId="168" fontId="3" fillId="0" borderId="4" xfId="0" applyNumberFormat="1" applyFont="1" applyBorder="1"/>
    <xf numFmtId="168" fontId="2" fillId="0" borderId="4" xfId="0" applyNumberFormat="1" applyFont="1" applyBorder="1"/>
    <xf numFmtId="166" fontId="3" fillId="0" borderId="4" xfId="0" applyNumberFormat="1" applyFont="1" applyBorder="1"/>
    <xf numFmtId="166" fontId="2" fillId="0" borderId="4" xfId="0" applyNumberFormat="1" applyFont="1" applyBorder="1"/>
    <xf numFmtId="2" fontId="2" fillId="0" borderId="4" xfId="0" applyNumberFormat="1" applyFont="1" applyBorder="1"/>
    <xf numFmtId="164" fontId="3" fillId="0" borderId="4" xfId="0" applyNumberFormat="1" applyFont="1" applyBorder="1"/>
    <xf numFmtId="166" fontId="5" fillId="0" borderId="4" xfId="0" applyNumberFormat="1" applyFont="1" applyBorder="1"/>
    <xf numFmtId="2" fontId="5" fillId="0" borderId="4" xfId="0" applyNumberFormat="1" applyFont="1" applyBorder="1"/>
    <xf numFmtId="164" fontId="5" fillId="0" borderId="4" xfId="0" applyNumberFormat="1" applyFont="1" applyBorder="1"/>
    <xf numFmtId="166" fontId="5" fillId="0" borderId="1" xfId="0" applyNumberFormat="1" applyFont="1" applyBorder="1"/>
    <xf numFmtId="2" fontId="5" fillId="0" borderId="1" xfId="0" applyNumberFormat="1" applyFont="1" applyBorder="1"/>
    <xf numFmtId="164" fontId="5" fillId="0" borderId="1" xfId="0" applyNumberFormat="1" applyFont="1" applyBorder="1"/>
    <xf numFmtId="168" fontId="2" fillId="0" borderId="1" xfId="0" applyNumberFormat="1" applyFont="1" applyBorder="1"/>
    <xf numFmtId="166" fontId="2" fillId="0" borderId="1" xfId="0" applyNumberFormat="1" applyFont="1" applyBorder="1"/>
    <xf numFmtId="2" fontId="2" fillId="0" borderId="1" xfId="0" applyNumberFormat="1" applyFont="1" applyBorder="1"/>
    <xf numFmtId="168" fontId="3" fillId="0" borderId="1" xfId="0" applyNumberFormat="1" applyFont="1" applyBorder="1"/>
    <xf numFmtId="166" fontId="3" fillId="0" borderId="1" xfId="0" applyNumberFormat="1" applyFont="1" applyBorder="1"/>
    <xf numFmtId="2" fontId="3" fillId="0" borderId="1" xfId="0" applyNumberFormat="1" applyFont="1" applyBorder="1"/>
    <xf numFmtId="167" fontId="9" fillId="12" borderId="1" xfId="0" applyNumberFormat="1" applyFont="1" applyFill="1" applyBorder="1"/>
    <xf numFmtId="167" fontId="10" fillId="7" borderId="4" xfId="0" applyNumberFormat="1" applyFont="1" applyFill="1" applyBorder="1"/>
    <xf numFmtId="167" fontId="35" fillId="4" borderId="4" xfId="0" applyNumberFormat="1" applyFont="1" applyFill="1" applyBorder="1"/>
    <xf numFmtId="167" fontId="6" fillId="4" borderId="4" xfId="0" applyNumberFormat="1" applyFont="1" applyFill="1" applyBorder="1"/>
    <xf numFmtId="167" fontId="5" fillId="4" borderId="4" xfId="0" applyNumberFormat="1" applyFont="1" applyFill="1" applyBorder="1"/>
    <xf numFmtId="167" fontId="35" fillId="4" borderId="1" xfId="0" applyNumberFormat="1" applyFont="1" applyFill="1" applyBorder="1" applyAlignment="1">
      <alignment vertical="distributed"/>
    </xf>
    <xf numFmtId="167" fontId="3" fillId="4" borderId="4" xfId="0" applyNumberFormat="1" applyFont="1" applyFill="1" applyBorder="1"/>
    <xf numFmtId="167" fontId="5" fillId="12" borderId="1" xfId="0" applyNumberFormat="1" applyFont="1" applyFill="1" applyBorder="1"/>
    <xf numFmtId="167" fontId="6" fillId="12" borderId="1" xfId="0" applyNumberFormat="1" applyFont="1" applyFill="1" applyBorder="1"/>
    <xf numFmtId="167" fontId="22" fillId="7" borderId="1" xfId="0" applyNumberFormat="1" applyFont="1" applyFill="1" applyBorder="1"/>
    <xf numFmtId="167" fontId="24" fillId="7" borderId="1" xfId="0" applyNumberFormat="1" applyFont="1" applyFill="1" applyBorder="1"/>
    <xf numFmtId="167" fontId="25" fillId="7" borderId="1" xfId="0" applyNumberFormat="1" applyFont="1" applyFill="1" applyBorder="1"/>
    <xf numFmtId="167" fontId="26" fillId="7" borderId="1" xfId="0" applyNumberFormat="1" applyFont="1" applyFill="1" applyBorder="1"/>
    <xf numFmtId="167" fontId="27" fillId="7" borderId="1" xfId="0" applyNumberFormat="1" applyFont="1" applyFill="1" applyBorder="1"/>
    <xf numFmtId="167" fontId="5" fillId="7" borderId="1" xfId="0" applyNumberFormat="1" applyFont="1" applyFill="1" applyBorder="1"/>
    <xf numFmtId="168" fontId="2" fillId="0" borderId="1" xfId="0" applyNumberFormat="1" applyFont="1" applyBorder="1" applyAlignment="1">
      <alignment horizontal="right"/>
    </xf>
    <xf numFmtId="164" fontId="22" fillId="0" borderId="5" xfId="0" applyNumberFormat="1" applyFont="1" applyBorder="1" applyAlignment="1">
      <alignment horizontal="center"/>
    </xf>
    <xf numFmtId="164" fontId="24" fillId="0" borderId="0" xfId="0" applyNumberFormat="1" applyFont="1" applyAlignment="1">
      <alignment horizontal="left" wrapText="1" indent="1"/>
    </xf>
    <xf numFmtId="167" fontId="24" fillId="6" borderId="1" xfId="0" applyNumberFormat="1" applyFont="1" applyFill="1" applyBorder="1"/>
    <xf numFmtId="167" fontId="22" fillId="7" borderId="4" xfId="0" applyNumberFormat="1" applyFont="1" applyFill="1" applyBorder="1"/>
    <xf numFmtId="167" fontId="22" fillId="12" borderId="1" xfId="0" applyNumberFormat="1" applyFont="1" applyFill="1" applyBorder="1"/>
    <xf numFmtId="164" fontId="24" fillId="0" borderId="1" xfId="0" applyNumberFormat="1" applyFont="1" applyBorder="1"/>
    <xf numFmtId="164" fontId="22" fillId="0" borderId="11" xfId="0" applyNumberFormat="1" applyFont="1" applyBorder="1" applyAlignment="1">
      <alignment horizontal="center"/>
    </xf>
    <xf numFmtId="164" fontId="24" fillId="0" borderId="5" xfId="0" applyNumberFormat="1" applyFont="1" applyBorder="1" applyAlignment="1">
      <alignment horizontal="left" wrapText="1" indent="1"/>
    </xf>
    <xf numFmtId="164" fontId="14" fillId="0" borderId="5" xfId="0" applyNumberFormat="1" applyFont="1" applyBorder="1" applyAlignment="1">
      <alignment horizontal="left" wrapText="1" indent="1"/>
    </xf>
    <xf numFmtId="164" fontId="9" fillId="0" borderId="11" xfId="0" applyNumberFormat="1" applyFont="1" applyBorder="1" applyAlignment="1">
      <alignment horizontal="center"/>
    </xf>
    <xf numFmtId="167" fontId="43" fillId="4" borderId="1" xfId="0" applyNumberFormat="1" applyFont="1" applyFill="1" applyBorder="1"/>
    <xf numFmtId="167" fontId="9" fillId="4" borderId="1" xfId="0" applyNumberFormat="1" applyFont="1" applyFill="1" applyBorder="1"/>
    <xf numFmtId="167" fontId="14" fillId="6" borderId="1" xfId="0" applyNumberFormat="1" applyFont="1" applyFill="1" applyBorder="1"/>
    <xf numFmtId="167" fontId="9" fillId="7" borderId="1" xfId="0" applyNumberFormat="1" applyFont="1" applyFill="1" applyBorder="1"/>
    <xf numFmtId="164" fontId="14" fillId="0" borderId="1" xfId="0" applyNumberFormat="1" applyFont="1" applyBorder="1"/>
    <xf numFmtId="167" fontId="24" fillId="4" borderId="4" xfId="0" applyNumberFormat="1" applyFont="1" applyFill="1" applyBorder="1"/>
    <xf numFmtId="167" fontId="25" fillId="6" borderId="1" xfId="0" applyNumberFormat="1" applyFont="1" applyFill="1" applyBorder="1"/>
    <xf numFmtId="167" fontId="22" fillId="6" borderId="1" xfId="0" applyNumberFormat="1" applyFont="1" applyFill="1" applyBorder="1"/>
    <xf numFmtId="167" fontId="24" fillId="0" borderId="4" xfId="0" applyNumberFormat="1" applyFont="1" applyBorder="1"/>
    <xf numFmtId="164" fontId="22" fillId="0" borderId="12" xfId="0" applyNumberFormat="1" applyFont="1" applyBorder="1" applyAlignment="1">
      <alignment horizontal="center"/>
    </xf>
    <xf numFmtId="164" fontId="24" fillId="0" borderId="9" xfId="0" applyNumberFormat="1" applyFont="1" applyBorder="1" applyAlignment="1">
      <alignment horizontal="left" wrapText="1" indent="1"/>
    </xf>
    <xf numFmtId="167" fontId="27" fillId="6" borderId="1" xfId="0" applyNumberFormat="1" applyFont="1" applyFill="1" applyBorder="1"/>
    <xf numFmtId="167" fontId="22" fillId="0" borderId="1" xfId="0" applyNumberFormat="1" applyFont="1" applyBorder="1"/>
    <xf numFmtId="167" fontId="25" fillId="4" borderId="4" xfId="0" applyNumberFormat="1" applyFont="1" applyFill="1" applyBorder="1"/>
    <xf numFmtId="164" fontId="25" fillId="0" borderId="11" xfId="0" applyNumberFormat="1" applyFont="1" applyBorder="1" applyAlignment="1">
      <alignment horizontal="center"/>
    </xf>
    <xf numFmtId="167" fontId="24" fillId="12" borderId="1" xfId="0" applyNumberFormat="1" applyFont="1" applyFill="1" applyBorder="1"/>
    <xf numFmtId="164" fontId="24" fillId="0" borderId="4" xfId="0" applyNumberFormat="1" applyFont="1" applyBorder="1"/>
    <xf numFmtId="164" fontId="25" fillId="0" borderId="0" xfId="0" applyNumberFormat="1" applyFont="1"/>
    <xf numFmtId="167" fontId="24" fillId="6" borderId="1" xfId="0" applyNumberFormat="1" applyFont="1" applyFill="1" applyBorder="1" applyAlignment="1">
      <alignment horizontal="right"/>
    </xf>
    <xf numFmtId="167" fontId="24" fillId="0" borderId="1" xfId="0" applyNumberFormat="1" applyFont="1" applyBorder="1"/>
    <xf numFmtId="164" fontId="24" fillId="0" borderId="5" xfId="0" applyNumberFormat="1" applyFont="1" applyBorder="1" applyAlignment="1">
      <alignment horizontal="left" vertical="center" wrapText="1" indent="1"/>
    </xf>
    <xf numFmtId="164" fontId="5" fillId="0" borderId="10" xfId="0" applyNumberFormat="1" applyFont="1" applyBorder="1" applyAlignment="1">
      <alignment horizontal="left" vertical="center" wrapText="1" indent="1"/>
    </xf>
    <xf numFmtId="164" fontId="14" fillId="0" borderId="5" xfId="0" applyNumberFormat="1" applyFont="1" applyBorder="1" applyAlignment="1">
      <alignment horizontal="left" vertical="center" wrapText="1" indent="1"/>
    </xf>
    <xf numFmtId="167" fontId="14" fillId="4" borderId="4" xfId="0" applyNumberFormat="1" applyFont="1" applyFill="1" applyBorder="1"/>
    <xf numFmtId="167" fontId="14" fillId="4" borderId="1" xfId="0" applyNumberFormat="1" applyFont="1" applyFill="1" applyBorder="1"/>
    <xf numFmtId="167" fontId="14" fillId="6" borderId="1" xfId="0" applyNumberFormat="1" applyFont="1" applyFill="1" applyBorder="1" applyAlignment="1">
      <alignment horizontal="right"/>
    </xf>
    <xf numFmtId="167" fontId="14" fillId="12" borderId="1" xfId="0" applyNumberFormat="1" applyFont="1" applyFill="1" applyBorder="1"/>
    <xf numFmtId="167" fontId="14" fillId="7" borderId="1" xfId="0" applyNumberFormat="1" applyFont="1" applyFill="1" applyBorder="1"/>
    <xf numFmtId="167" fontId="26" fillId="6" borderId="1" xfId="0" applyNumberFormat="1" applyFont="1" applyFill="1" applyBorder="1"/>
    <xf numFmtId="164" fontId="2" fillId="0" borderId="1" xfId="0" applyNumberFormat="1" applyFont="1" applyBorder="1" applyAlignment="1">
      <alignment horizontal="left" wrapText="1"/>
    </xf>
    <xf numFmtId="164" fontId="2" fillId="0" borderId="1" xfId="0" applyNumberFormat="1" applyFont="1" applyBorder="1" applyAlignment="1">
      <alignment wrapText="1"/>
    </xf>
    <xf numFmtId="167" fontId="6" fillId="7" borderId="1" xfId="0" applyNumberFormat="1" applyFont="1" applyFill="1" applyBorder="1"/>
    <xf numFmtId="167" fontId="12" fillId="7" borderId="1" xfId="0" applyNumberFormat="1" applyFont="1" applyFill="1" applyBorder="1"/>
    <xf numFmtId="167" fontId="1" fillId="7" borderId="1" xfId="0" applyNumberFormat="1" applyFont="1" applyFill="1" applyBorder="1"/>
    <xf numFmtId="167" fontId="2" fillId="8" borderId="4" xfId="0" applyNumberFormat="1" applyFont="1" applyFill="1" applyBorder="1"/>
    <xf numFmtId="167" fontId="3" fillId="8" borderId="1" xfId="0" applyNumberFormat="1" applyFont="1" applyFill="1" applyBorder="1" applyAlignment="1">
      <alignment vertical="distributed"/>
    </xf>
    <xf numFmtId="2" fontId="14" fillId="0" borderId="1" xfId="0" applyNumberFormat="1" applyFont="1" applyBorder="1"/>
    <xf numFmtId="167" fontId="4" fillId="6" borderId="2" xfId="0" applyNumberFormat="1" applyFont="1" applyFill="1" applyBorder="1" applyAlignment="1">
      <alignment horizontal="center" vertical="center" wrapText="1"/>
    </xf>
    <xf numFmtId="167" fontId="4" fillId="6" borderId="2" xfId="0" applyNumberFormat="1" applyFont="1" applyFill="1" applyBorder="1" applyAlignment="1">
      <alignment horizontal="center" vertical="center"/>
    </xf>
    <xf numFmtId="167" fontId="21" fillId="6" borderId="2" xfId="0" applyNumberFormat="1" applyFont="1" applyFill="1" applyBorder="1" applyAlignment="1">
      <alignment horizontal="center" vertical="center" wrapText="1"/>
    </xf>
    <xf numFmtId="167" fontId="4" fillId="15" borderId="2" xfId="0" applyNumberFormat="1" applyFont="1" applyFill="1" applyBorder="1" applyAlignment="1">
      <alignment horizontal="center" vertical="center" wrapText="1"/>
    </xf>
    <xf numFmtId="167" fontId="4" fillId="15" borderId="2" xfId="0" applyNumberFormat="1" applyFont="1" applyFill="1" applyBorder="1" applyAlignment="1">
      <alignment horizontal="center" vertical="center"/>
    </xf>
    <xf numFmtId="164" fontId="42" fillId="7" borderId="13" xfId="0" applyNumberFormat="1" applyFont="1" applyFill="1" applyBorder="1" applyAlignment="1">
      <alignment horizontal="center" vertical="center" wrapText="1"/>
    </xf>
    <xf numFmtId="164" fontId="42" fillId="7" borderId="13" xfId="0" applyNumberFormat="1" applyFont="1" applyFill="1" applyBorder="1" applyAlignment="1">
      <alignment horizontal="center" vertical="center"/>
    </xf>
    <xf numFmtId="167" fontId="1" fillId="15" borderId="13" xfId="0" applyNumberFormat="1" applyFont="1" applyFill="1" applyBorder="1" applyAlignment="1">
      <alignment horizontal="center"/>
    </xf>
    <xf numFmtId="167" fontId="1" fillId="15" borderId="7" xfId="0" applyNumberFormat="1" applyFont="1" applyFill="1" applyBorder="1" applyAlignment="1">
      <alignment horizontal="center"/>
    </xf>
    <xf numFmtId="167" fontId="1" fillId="15" borderId="4" xfId="0" applyNumberFormat="1" applyFont="1" applyFill="1" applyBorder="1" applyAlignment="1">
      <alignment horizontal="center"/>
    </xf>
    <xf numFmtId="164" fontId="33" fillId="0" borderId="0" xfId="0" applyNumberFormat="1" applyFont="1" applyAlignment="1">
      <alignment horizontal="left"/>
    </xf>
    <xf numFmtId="167" fontId="3" fillId="15" borderId="4" xfId="0" applyNumberFormat="1" applyFont="1" applyFill="1" applyBorder="1"/>
    <xf numFmtId="166" fontId="14" fillId="0" borderId="1" xfId="0" applyNumberFormat="1" applyFont="1" applyBorder="1"/>
    <xf numFmtId="167" fontId="10" fillId="15" borderId="1" xfId="0" applyNumberFormat="1" applyFont="1" applyFill="1" applyBorder="1"/>
    <xf numFmtId="0" fontId="21" fillId="0" borderId="0" xfId="0" applyFont="1" applyAlignment="1">
      <alignment horizontal="left" wrapText="1"/>
    </xf>
    <xf numFmtId="164" fontId="44" fillId="7" borderId="13" xfId="0" applyNumberFormat="1" applyFont="1" applyFill="1" applyBorder="1" applyAlignment="1">
      <alignment horizontal="center" vertical="center" wrapText="1"/>
    </xf>
    <xf numFmtId="167" fontId="23" fillId="7" borderId="1" xfId="0" applyNumberFormat="1" applyFont="1" applyFill="1" applyBorder="1"/>
    <xf numFmtId="167" fontId="23" fillId="0" borderId="0" xfId="0" applyNumberFormat="1" applyFont="1"/>
    <xf numFmtId="167" fontId="23" fillId="13" borderId="0" xfId="0" applyNumberFormat="1" applyFont="1" applyFill="1"/>
    <xf numFmtId="167" fontId="4" fillId="7" borderId="2" xfId="0" applyNumberFormat="1" applyFont="1" applyFill="1" applyBorder="1" applyAlignment="1">
      <alignment horizontal="center" vertical="center" wrapText="1"/>
    </xf>
    <xf numFmtId="164" fontId="28" fillId="0" borderId="6" xfId="0" applyNumberFormat="1" applyFont="1" applyBorder="1" applyAlignment="1">
      <alignment horizontal="center"/>
    </xf>
    <xf numFmtId="3" fontId="32" fillId="0" borderId="2" xfId="0" applyNumberFormat="1" applyFont="1" applyBorder="1" applyAlignment="1">
      <alignment wrapText="1"/>
    </xf>
    <xf numFmtId="167" fontId="32" fillId="4" borderId="1" xfId="0" applyNumberFormat="1" applyFont="1" applyFill="1" applyBorder="1"/>
    <xf numFmtId="167" fontId="32" fillId="7" borderId="1" xfId="0" applyNumberFormat="1" applyFont="1" applyFill="1" applyBorder="1"/>
    <xf numFmtId="167" fontId="32" fillId="0" borderId="1" xfId="0" applyNumberFormat="1" applyFont="1" applyBorder="1"/>
    <xf numFmtId="167" fontId="32" fillId="15" borderId="1" xfId="0" applyNumberFormat="1" applyFont="1" applyFill="1" applyBorder="1"/>
    <xf numFmtId="164" fontId="28" fillId="0" borderId="0" xfId="0" applyNumberFormat="1" applyFont="1"/>
    <xf numFmtId="164" fontId="28" fillId="0" borderId="11" xfId="0" applyNumberFormat="1" applyFont="1" applyBorder="1" applyAlignment="1">
      <alignment horizontal="center"/>
    </xf>
    <xf numFmtId="164" fontId="28" fillId="0" borderId="5" xfId="0" applyNumberFormat="1" applyFont="1" applyBorder="1"/>
    <xf numFmtId="167" fontId="28" fillId="4" borderId="1" xfId="0" applyNumberFormat="1" applyFont="1" applyFill="1" applyBorder="1"/>
    <xf numFmtId="167" fontId="28" fillId="6" borderId="1" xfId="0" applyNumberFormat="1" applyFont="1" applyFill="1" applyBorder="1"/>
    <xf numFmtId="167" fontId="28" fillId="7" borderId="1" xfId="0" applyNumberFormat="1" applyFont="1" applyFill="1" applyBorder="1"/>
    <xf numFmtId="167" fontId="28" fillId="0" borderId="1" xfId="0" applyNumberFormat="1" applyFont="1" applyBorder="1"/>
    <xf numFmtId="167" fontId="28" fillId="15" borderId="1" xfId="0" applyNumberFormat="1" applyFont="1" applyFill="1" applyBorder="1"/>
    <xf numFmtId="167" fontId="32" fillId="6" borderId="1" xfId="0" applyNumberFormat="1" applyFont="1" applyFill="1" applyBorder="1"/>
    <xf numFmtId="164" fontId="28" fillId="0" borderId="2" xfId="0" applyNumberFormat="1" applyFont="1" applyBorder="1" applyAlignment="1">
      <alignment horizontal="center"/>
    </xf>
    <xf numFmtId="164" fontId="28" fillId="0" borderId="10" xfId="0" applyNumberFormat="1" applyFont="1" applyBorder="1" applyAlignment="1">
      <alignment horizontal="center"/>
    </xf>
    <xf numFmtId="164" fontId="28" fillId="0" borderId="10" xfId="0" applyNumberFormat="1" applyFont="1" applyBorder="1"/>
    <xf numFmtId="164" fontId="28" fillId="0" borderId="5" xfId="0" applyNumberFormat="1" applyFont="1" applyBorder="1" applyAlignment="1">
      <alignment horizontal="center"/>
    </xf>
    <xf numFmtId="164" fontId="28" fillId="0" borderId="11" xfId="0" applyNumberFormat="1" applyFont="1" applyBorder="1"/>
    <xf numFmtId="169" fontId="9" fillId="0" borderId="0" xfId="0" applyNumberFormat="1" applyFont="1"/>
    <xf numFmtId="169" fontId="2" fillId="0" borderId="0" xfId="0" applyNumberFormat="1" applyFont="1"/>
    <xf numFmtId="169" fontId="2" fillId="4" borderId="0" xfId="0" applyNumberFormat="1" applyFont="1" applyFill="1"/>
    <xf numFmtId="169" fontId="28" fillId="4" borderId="0" xfId="0" applyNumberFormat="1" applyFont="1" applyFill="1"/>
    <xf numFmtId="169" fontId="3" fillId="4" borderId="1" xfId="0" applyNumberFormat="1" applyFont="1" applyFill="1" applyBorder="1"/>
    <xf numFmtId="169" fontId="3" fillId="4" borderId="0" xfId="0" applyNumberFormat="1" applyFont="1" applyFill="1"/>
    <xf numFmtId="169" fontId="1" fillId="4" borderId="0" xfId="0" applyNumberFormat="1" applyFont="1" applyFill="1"/>
    <xf numFmtId="164" fontId="2" fillId="4" borderId="1" xfId="0" applyNumberFormat="1" applyFont="1" applyFill="1" applyBorder="1"/>
    <xf numFmtId="164" fontId="3" fillId="4" borderId="1" xfId="0" applyNumberFormat="1" applyFont="1" applyFill="1" applyBorder="1" applyAlignment="1">
      <alignment horizontal="right" vertical="center"/>
    </xf>
    <xf numFmtId="164" fontId="2" fillId="12" borderId="1" xfId="0" applyNumberFormat="1" applyFont="1" applyFill="1" applyBorder="1"/>
    <xf numFmtId="167" fontId="13" fillId="12" borderId="1" xfId="0" applyNumberFormat="1" applyFont="1" applyFill="1" applyBorder="1"/>
    <xf numFmtId="167" fontId="10" fillId="12" borderId="1" xfId="0" applyNumberFormat="1" applyFont="1" applyFill="1" applyBorder="1"/>
    <xf numFmtId="164" fontId="9" fillId="0" borderId="10" xfId="0" applyNumberFormat="1" applyFont="1" applyBorder="1" applyAlignment="1">
      <alignment horizontal="left"/>
    </xf>
    <xf numFmtId="167" fontId="9" fillId="0" borderId="1" xfId="0" applyNumberFormat="1" applyFont="1" applyBorder="1" applyAlignment="1">
      <alignment horizontal="right"/>
    </xf>
    <xf numFmtId="166" fontId="10" fillId="7" borderId="4" xfId="0" applyNumberFormat="1" applyFont="1" applyFill="1" applyBorder="1"/>
    <xf numFmtId="166" fontId="9" fillId="12" borderId="1" xfId="0" applyNumberFormat="1" applyFont="1" applyFill="1" applyBorder="1"/>
    <xf numFmtId="164" fontId="10" fillId="7" borderId="4" xfId="0" applyNumberFormat="1" applyFont="1" applyFill="1" applyBorder="1"/>
    <xf numFmtId="164" fontId="9" fillId="12" borderId="1" xfId="0" applyNumberFormat="1" applyFont="1" applyFill="1" applyBorder="1"/>
    <xf numFmtId="164" fontId="10" fillId="12" borderId="1" xfId="0" applyNumberFormat="1" applyFont="1" applyFill="1" applyBorder="1"/>
    <xf numFmtId="164" fontId="9" fillId="0" borderId="0" xfId="0" applyNumberFormat="1" applyFont="1" applyAlignment="1">
      <alignment vertical="center"/>
    </xf>
    <xf numFmtId="167" fontId="23" fillId="4" borderId="1" xfId="0" applyNumberFormat="1" applyFont="1" applyFill="1" applyBorder="1"/>
    <xf numFmtId="167" fontId="22" fillId="15" borderId="1" xfId="0" applyNumberFormat="1" applyFont="1" applyFill="1" applyBorder="1"/>
    <xf numFmtId="167" fontId="9" fillId="15" borderId="1" xfId="0" applyNumberFormat="1" applyFont="1" applyFill="1" applyBorder="1"/>
    <xf numFmtId="167" fontId="14" fillId="0" borderId="4" xfId="0" applyNumberFormat="1" applyFont="1" applyBorder="1"/>
    <xf numFmtId="167" fontId="9" fillId="6" borderId="1" xfId="0" applyNumberFormat="1" applyFont="1" applyFill="1" applyBorder="1"/>
    <xf numFmtId="167" fontId="9" fillId="7" borderId="4" xfId="0" applyNumberFormat="1" applyFont="1" applyFill="1" applyBorder="1"/>
    <xf numFmtId="167" fontId="14" fillId="0" borderId="5" xfId="0" applyNumberFormat="1" applyFont="1" applyBorder="1" applyAlignment="1">
      <alignment horizontal="left" wrapText="1" indent="1"/>
    </xf>
    <xf numFmtId="167" fontId="9" fillId="0" borderId="12" xfId="0" applyNumberFormat="1" applyFont="1" applyBorder="1" applyAlignment="1">
      <alignment horizontal="center"/>
    </xf>
    <xf numFmtId="167" fontId="10" fillId="7" borderId="1" xfId="0" applyNumberFormat="1" applyFont="1" applyFill="1" applyBorder="1"/>
    <xf numFmtId="167" fontId="26" fillId="12" borderId="1" xfId="0" applyNumberFormat="1" applyFont="1" applyFill="1" applyBorder="1"/>
    <xf numFmtId="167" fontId="9" fillId="0" borderId="1" xfId="0" applyNumberFormat="1" applyFont="1" applyBorder="1"/>
    <xf numFmtId="167" fontId="14" fillId="0" borderId="1" xfId="0" applyNumberFormat="1" applyFont="1" applyBorder="1"/>
    <xf numFmtId="164" fontId="25" fillId="0" borderId="5" xfId="0" applyNumberFormat="1" applyFont="1" applyBorder="1" applyAlignment="1">
      <alignment horizontal="center"/>
    </xf>
    <xf numFmtId="168" fontId="10" fillId="7" borderId="4" xfId="0" applyNumberFormat="1" applyFont="1" applyFill="1" applyBorder="1"/>
    <xf numFmtId="168" fontId="9" fillId="12" borderId="1" xfId="0" applyNumberFormat="1" applyFont="1" applyFill="1" applyBorder="1"/>
    <xf numFmtId="168" fontId="5" fillId="0" borderId="1" xfId="0" applyNumberFormat="1" applyFont="1" applyBorder="1" applyAlignment="1">
      <alignment horizontal="right"/>
    </xf>
    <xf numFmtId="168" fontId="10" fillId="12" borderId="1" xfId="0" applyNumberFormat="1" applyFont="1" applyFill="1" applyBorder="1"/>
    <xf numFmtId="168" fontId="10" fillId="0" borderId="1" xfId="0" applyNumberFormat="1" applyFont="1" applyBorder="1" applyAlignment="1">
      <alignment horizontal="right"/>
    </xf>
    <xf numFmtId="164" fontId="9" fillId="0" borderId="5" xfId="0" applyNumberFormat="1" applyFont="1" applyBorder="1" applyAlignment="1">
      <alignment horizontal="center"/>
    </xf>
    <xf numFmtId="167" fontId="43" fillId="4" borderId="4" xfId="0" applyNumberFormat="1" applyFont="1" applyFill="1" applyBorder="1"/>
    <xf numFmtId="168" fontId="5" fillId="0" borderId="1" xfId="0" applyNumberFormat="1" applyFont="1" applyBorder="1"/>
    <xf numFmtId="169" fontId="2" fillId="7" borderId="1" xfId="0" applyNumberFormat="1" applyFont="1" applyFill="1" applyBorder="1"/>
    <xf numFmtId="169" fontId="25" fillId="6" borderId="1" xfId="0" applyNumberFormat="1" applyFont="1" applyFill="1" applyBorder="1"/>
    <xf numFmtId="169" fontId="6" fillId="12" borderId="1" xfId="0" applyNumberFormat="1" applyFont="1" applyFill="1" applyBorder="1"/>
    <xf numFmtId="169" fontId="25" fillId="12" borderId="1" xfId="0" applyNumberFormat="1" applyFont="1" applyFill="1" applyBorder="1"/>
    <xf numFmtId="169" fontId="24" fillId="12" borderId="1" xfId="0" applyNumberFormat="1" applyFont="1" applyFill="1" applyBorder="1"/>
    <xf numFmtId="169" fontId="14" fillId="12" borderId="1" xfId="0" applyNumberFormat="1" applyFont="1" applyFill="1" applyBorder="1"/>
    <xf numFmtId="168" fontId="14" fillId="0" borderId="1" xfId="0" applyNumberFormat="1" applyFont="1" applyBorder="1"/>
    <xf numFmtId="167" fontId="45" fillId="4" borderId="1" xfId="0" applyNumberFormat="1" applyFont="1" applyFill="1" applyBorder="1"/>
    <xf numFmtId="167" fontId="45" fillId="7" borderId="1" xfId="0" applyNumberFormat="1" applyFont="1" applyFill="1" applyBorder="1"/>
    <xf numFmtId="166" fontId="14" fillId="0" borderId="4" xfId="0" applyNumberFormat="1" applyFont="1" applyBorder="1"/>
    <xf numFmtId="164" fontId="9" fillId="0" borderId="10" xfId="0" applyNumberFormat="1" applyFont="1" applyBorder="1" applyAlignment="1">
      <alignment horizontal="center"/>
    </xf>
    <xf numFmtId="164" fontId="14" fillId="0" borderId="9" xfId="0" applyNumberFormat="1" applyFont="1" applyBorder="1" applyAlignment="1">
      <alignment horizontal="left" wrapText="1" indent="1"/>
    </xf>
    <xf numFmtId="164" fontId="9" fillId="0" borderId="12" xfId="0" applyNumberFormat="1" applyFont="1" applyBorder="1" applyAlignment="1">
      <alignment horizontal="center"/>
    </xf>
    <xf numFmtId="164" fontId="14" fillId="0" borderId="10" xfId="0" applyNumberFormat="1" applyFont="1" applyBorder="1" applyAlignment="1">
      <alignment horizontal="left" wrapText="1" indent="1"/>
    </xf>
    <xf numFmtId="2" fontId="3" fillId="0" borderId="4" xfId="0" applyNumberFormat="1" applyFont="1" applyBorder="1"/>
    <xf numFmtId="0" fontId="28" fillId="0" borderId="1" xfId="0" applyFont="1" applyBorder="1" applyAlignment="1">
      <alignment horizontal="left" wrapText="1" indent="1"/>
    </xf>
    <xf numFmtId="167" fontId="30" fillId="0" borderId="1" xfId="0" applyNumberFormat="1" applyFont="1" applyBorder="1"/>
    <xf numFmtId="0" fontId="30" fillId="0" borderId="0" xfId="0" applyFont="1" applyAlignment="1">
      <alignment horizontal="center"/>
    </xf>
    <xf numFmtId="166" fontId="10" fillId="0" borderId="1" xfId="0" applyNumberFormat="1" applyFont="1" applyBorder="1" applyAlignment="1">
      <alignment horizontal="right"/>
    </xf>
    <xf numFmtId="164" fontId="11" fillId="0" borderId="0" xfId="0" applyNumberFormat="1" applyFont="1" applyAlignment="1">
      <alignment horizontal="left" indent="33"/>
    </xf>
    <xf numFmtId="164" fontId="9" fillId="0" borderId="1" xfId="0" applyNumberFormat="1" applyFont="1" applyBorder="1" applyAlignment="1">
      <alignment horizontal="center" vertical="center" wrapText="1"/>
    </xf>
    <xf numFmtId="164" fontId="10" fillId="0" borderId="0" xfId="0" applyNumberFormat="1" applyFont="1" applyAlignment="1">
      <alignment horizontal="center" vertical="center" wrapText="1"/>
    </xf>
    <xf numFmtId="164" fontId="2" fillId="0" borderId="17" xfId="0" applyNumberFormat="1" applyFont="1" applyBorder="1" applyAlignment="1">
      <alignment horizontal="right"/>
    </xf>
    <xf numFmtId="164" fontId="2" fillId="0" borderId="1" xfId="0" applyNumberFormat="1" applyFont="1" applyBorder="1" applyAlignment="1">
      <alignment horizontal="center" vertical="center" wrapText="1"/>
    </xf>
    <xf numFmtId="167" fontId="9" fillId="4" borderId="1" xfId="0" applyNumberFormat="1" applyFont="1" applyFill="1" applyBorder="1" applyAlignment="1">
      <alignment horizontal="center" vertical="center" wrapText="1"/>
    </xf>
    <xf numFmtId="164" fontId="7" fillId="7" borderId="13" xfId="0" applyNumberFormat="1" applyFont="1" applyFill="1" applyBorder="1" applyAlignment="1">
      <alignment horizontal="center" vertical="center" wrapText="1"/>
    </xf>
    <xf numFmtId="164" fontId="7" fillId="7" borderId="7" xfId="0" applyNumberFormat="1" applyFont="1" applyFill="1" applyBorder="1" applyAlignment="1">
      <alignment horizontal="center" vertical="center" wrapText="1"/>
    </xf>
    <xf numFmtId="164" fontId="7" fillId="7" borderId="4" xfId="0" applyNumberFormat="1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 wrapText="1"/>
    </xf>
    <xf numFmtId="164" fontId="4" fillId="12" borderId="1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164" fontId="4" fillId="6" borderId="2" xfId="0" applyNumberFormat="1" applyFont="1" applyFill="1" applyBorder="1" applyAlignment="1">
      <alignment horizontal="center" vertical="center" wrapText="1"/>
    </xf>
    <xf numFmtId="164" fontId="4" fillId="6" borderId="5" xfId="0" applyNumberFormat="1" applyFont="1" applyFill="1" applyBorder="1" applyAlignment="1">
      <alignment horizontal="center" vertical="center" wrapText="1"/>
    </xf>
    <xf numFmtId="164" fontId="42" fillId="7" borderId="2" xfId="0" applyNumberFormat="1" applyFont="1" applyFill="1" applyBorder="1" applyAlignment="1">
      <alignment horizontal="center" vertical="center" wrapText="1"/>
    </xf>
    <xf numFmtId="164" fontId="42" fillId="7" borderId="5" xfId="0" applyNumberFormat="1" applyFont="1" applyFill="1" applyBorder="1" applyAlignment="1">
      <alignment horizontal="center" vertical="center" wrapText="1"/>
    </xf>
    <xf numFmtId="164" fontId="42" fillId="7" borderId="10" xfId="0" applyNumberFormat="1" applyFont="1" applyFill="1" applyBorder="1" applyAlignment="1">
      <alignment horizontal="center" vertical="center" wrapText="1"/>
    </xf>
    <xf numFmtId="164" fontId="4" fillId="12" borderId="13" xfId="0" applyNumberFormat="1" applyFont="1" applyFill="1" applyBorder="1" applyAlignment="1">
      <alignment horizontal="center" vertical="center"/>
    </xf>
    <xf numFmtId="164" fontId="4" fillId="12" borderId="7" xfId="0" applyNumberFormat="1" applyFont="1" applyFill="1" applyBorder="1" applyAlignment="1">
      <alignment horizontal="center" vertical="center"/>
    </xf>
    <xf numFmtId="164" fontId="4" fillId="0" borderId="13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6" borderId="13" xfId="0" applyNumberFormat="1" applyFont="1" applyFill="1" applyBorder="1" applyAlignment="1">
      <alignment horizontal="center" vertical="center"/>
    </xf>
    <xf numFmtId="164" fontId="4" fillId="6" borderId="7" xfId="0" applyNumberFormat="1" applyFon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164" fontId="4" fillId="12" borderId="6" xfId="0" applyNumberFormat="1" applyFont="1" applyFill="1" applyBorder="1" applyAlignment="1">
      <alignment horizontal="center" vertical="center" wrapText="1"/>
    </xf>
    <xf numFmtId="164" fontId="4" fillId="12" borderId="12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7" fontId="11" fillId="0" borderId="0" xfId="0" applyNumberFormat="1" applyFont="1" applyAlignment="1">
      <alignment horizontal="left" indent="38"/>
    </xf>
    <xf numFmtId="164" fontId="3" fillId="0" borderId="0" xfId="0" applyNumberFormat="1" applyFont="1" applyAlignment="1">
      <alignment horizontal="center" wrapText="1"/>
    </xf>
    <xf numFmtId="164" fontId="4" fillId="4" borderId="2" xfId="0" applyNumberFormat="1" applyFont="1" applyFill="1" applyBorder="1" applyAlignment="1">
      <alignment horizontal="center" vertical="center" wrapText="1"/>
    </xf>
    <xf numFmtId="164" fontId="4" fillId="4" borderId="5" xfId="0" applyNumberFormat="1" applyFont="1" applyFill="1" applyBorder="1" applyAlignment="1">
      <alignment horizontal="center" vertical="center" wrapText="1"/>
    </xf>
    <xf numFmtId="164" fontId="34" fillId="0" borderId="0" xfId="0" applyNumberFormat="1" applyFont="1" applyAlignment="1">
      <alignment horizontal="right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7" fontId="11" fillId="0" borderId="0" xfId="0" applyNumberFormat="1" applyFont="1" applyAlignment="1">
      <alignment horizontal="left"/>
    </xf>
    <xf numFmtId="167" fontId="11" fillId="0" borderId="0" xfId="0" applyNumberFormat="1" applyFont="1" applyAlignment="1">
      <alignment horizontal="left" wrapText="1"/>
    </xf>
    <xf numFmtId="167" fontId="11" fillId="0" borderId="0" xfId="0" applyNumberFormat="1" applyFont="1" applyAlignment="1">
      <alignment horizontal="left" indent="32"/>
    </xf>
    <xf numFmtId="167" fontId="11" fillId="0" borderId="0" xfId="0" applyNumberFormat="1" applyFont="1" applyAlignment="1">
      <alignment horizontal="left" wrapText="1" indent="32"/>
    </xf>
    <xf numFmtId="167" fontId="36" fillId="4" borderId="2" xfId="0" applyNumberFormat="1" applyFont="1" applyFill="1" applyBorder="1" applyAlignment="1">
      <alignment horizontal="center" vertical="center"/>
    </xf>
    <xf numFmtId="167" fontId="36" fillId="4" borderId="5" xfId="0" applyNumberFormat="1" applyFont="1" applyFill="1" applyBorder="1" applyAlignment="1">
      <alignment horizontal="center" vertical="center"/>
    </xf>
    <xf numFmtId="167" fontId="1" fillId="15" borderId="1" xfId="0" applyNumberFormat="1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167" fontId="1" fillId="6" borderId="1" xfId="0" applyNumberFormat="1" applyFont="1" applyFill="1" applyBorder="1" applyAlignment="1">
      <alignment horizontal="center"/>
    </xf>
    <xf numFmtId="164" fontId="41" fillId="7" borderId="13" xfId="0" applyNumberFormat="1" applyFont="1" applyFill="1" applyBorder="1" applyAlignment="1">
      <alignment horizontal="center"/>
    </xf>
    <xf numFmtId="164" fontId="41" fillId="7" borderId="7" xfId="0" applyNumberFormat="1" applyFont="1" applyFill="1" applyBorder="1" applyAlignment="1">
      <alignment horizontal="center"/>
    </xf>
    <xf numFmtId="167" fontId="7" fillId="0" borderId="2" xfId="0" applyNumberFormat="1" applyFont="1" applyBorder="1" applyAlignment="1">
      <alignment horizontal="center" vertical="center"/>
    </xf>
    <xf numFmtId="167" fontId="7" fillId="0" borderId="5" xfId="0" applyNumberFormat="1" applyFont="1" applyBorder="1" applyAlignment="1">
      <alignment horizontal="center" vertical="center"/>
    </xf>
    <xf numFmtId="164" fontId="33" fillId="0" borderId="0" xfId="0" applyNumberFormat="1" applyFont="1" applyAlignment="1">
      <alignment horizontal="right" vertical="center"/>
    </xf>
    <xf numFmtId="167" fontId="7" fillId="7" borderId="2" xfId="0" applyNumberFormat="1" applyFont="1" applyFill="1" applyBorder="1" applyAlignment="1">
      <alignment horizontal="center" vertical="center" wrapText="1"/>
    </xf>
    <xf numFmtId="167" fontId="7" fillId="7" borderId="5" xfId="0" applyNumberFormat="1" applyFont="1" applyFill="1" applyBorder="1" applyAlignment="1">
      <alignment horizontal="center" vertical="center" wrapText="1"/>
    </xf>
    <xf numFmtId="167" fontId="1" fillId="7" borderId="1" xfId="0" applyNumberFormat="1" applyFont="1" applyFill="1" applyBorder="1" applyAlignment="1">
      <alignment horizontal="center"/>
    </xf>
    <xf numFmtId="167" fontId="7" fillId="4" borderId="2" xfId="0" applyNumberFormat="1" applyFont="1" applyFill="1" applyBorder="1" applyAlignment="1">
      <alignment horizontal="center" vertical="center"/>
    </xf>
    <xf numFmtId="167" fontId="7" fillId="4" borderId="5" xfId="0" applyNumberFormat="1" applyFont="1" applyFill="1" applyBorder="1" applyAlignment="1">
      <alignment horizontal="center" vertical="center"/>
    </xf>
    <xf numFmtId="1" fontId="11" fillId="0" borderId="0" xfId="0" applyNumberFormat="1" applyFont="1" applyAlignment="1">
      <alignment horizontal="left" indent="33"/>
    </xf>
    <xf numFmtId="0" fontId="1" fillId="0" borderId="0" xfId="0" applyFont="1" applyAlignment="1">
      <alignment horizontal="center"/>
    </xf>
    <xf numFmtId="0" fontId="30" fillId="0" borderId="0" xfId="0" applyFont="1" applyAlignment="1">
      <alignment horizontal="center"/>
    </xf>
  </cellXfs>
  <cellStyles count="8">
    <cellStyle name="Įprastas" xfId="0" builtinId="0"/>
    <cellStyle name="Įprastas 2" xfId="2" xr:uid="{00000000-0005-0000-0000-000000000000}"/>
    <cellStyle name="Kablelis 2" xfId="3" xr:uid="{00000000-0005-0000-0000-000001000000}"/>
    <cellStyle name="Normal 2" xfId="4" xr:uid="{00000000-0005-0000-0000-000002000000}"/>
    <cellStyle name="Normal 3" xfId="5" xr:uid="{00000000-0005-0000-0000-000003000000}"/>
    <cellStyle name="Normal 4" xfId="6" xr:uid="{00000000-0005-0000-0000-000004000000}"/>
    <cellStyle name="Normal_SAVAPYSsssss" xfId="1" xr:uid="{00000000-0005-0000-0000-000005000000}"/>
    <cellStyle name="Normal_SAVAPYSsssss 2" xfId="7" xr:uid="{A320E65F-587E-4F7D-8A47-F78364E3BA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apas1">
    <pageSetUpPr fitToPage="1"/>
  </sheetPr>
  <dimension ref="A1:J139"/>
  <sheetViews>
    <sheetView showZeros="0" zoomScaleNormal="100" workbookViewId="0">
      <pane xSplit="6" ySplit="16" topLeftCell="G17" activePane="bottomRight" state="frozen"/>
      <selection pane="topRight" activeCell="G1" sqref="G1"/>
      <selection pane="bottomLeft" activeCell="A17" sqref="A17"/>
      <selection pane="bottomRight" activeCell="M13" sqref="M13"/>
    </sheetView>
  </sheetViews>
  <sheetFormatPr defaultColWidth="9.42578125" defaultRowHeight="15" x14ac:dyDescent="0.25"/>
  <cols>
    <col min="1" max="1" width="7.7109375" style="23" customWidth="1"/>
    <col min="2" max="2" width="74.7109375" style="25" customWidth="1"/>
    <col min="3" max="3" width="13.5703125" style="135" hidden="1" customWidth="1"/>
    <col min="4" max="5" width="13.5703125" style="364" hidden="1" customWidth="1"/>
    <col min="6" max="6" width="13.42578125" style="23" hidden="1" customWidth="1"/>
    <col min="7" max="7" width="15.85546875" style="23" customWidth="1"/>
    <col min="8" max="16384" width="9.42578125" style="23"/>
  </cols>
  <sheetData>
    <row r="1" spans="1:7" x14ac:dyDescent="0.25">
      <c r="A1" s="405" t="s">
        <v>124</v>
      </c>
      <c r="B1" s="405"/>
      <c r="C1" s="405"/>
      <c r="D1" s="405"/>
      <c r="E1" s="405"/>
      <c r="F1" s="405"/>
      <c r="G1" s="405"/>
    </row>
    <row r="2" spans="1:7" x14ac:dyDescent="0.25">
      <c r="A2" s="405" t="s">
        <v>381</v>
      </c>
      <c r="B2" s="405"/>
      <c r="C2" s="405"/>
      <c r="D2" s="405"/>
      <c r="E2" s="405"/>
      <c r="F2" s="405"/>
      <c r="G2" s="405"/>
    </row>
    <row r="3" spans="1:7" x14ac:dyDescent="0.25">
      <c r="A3" s="405" t="s">
        <v>449</v>
      </c>
      <c r="B3" s="405"/>
      <c r="C3" s="405"/>
      <c r="D3" s="405"/>
      <c r="E3" s="405"/>
      <c r="F3" s="405"/>
      <c r="G3" s="405"/>
    </row>
    <row r="4" spans="1:7" x14ac:dyDescent="0.25">
      <c r="A4" s="405" t="s">
        <v>125</v>
      </c>
      <c r="B4" s="405"/>
      <c r="C4" s="405"/>
      <c r="D4" s="405"/>
      <c r="E4" s="405"/>
      <c r="F4" s="405"/>
      <c r="G4" s="405"/>
    </row>
    <row r="5" spans="1:7" x14ac:dyDescent="0.25">
      <c r="A5" s="405" t="s">
        <v>450</v>
      </c>
      <c r="B5" s="405"/>
      <c r="C5" s="405"/>
      <c r="D5" s="405"/>
      <c r="E5" s="405"/>
      <c r="F5" s="405"/>
      <c r="G5" s="405"/>
    </row>
    <row r="6" spans="1:7" x14ac:dyDescent="0.25">
      <c r="A6" s="405" t="s">
        <v>475</v>
      </c>
      <c r="B6" s="405"/>
      <c r="C6" s="405"/>
      <c r="D6" s="405"/>
      <c r="E6" s="405"/>
      <c r="F6" s="405"/>
      <c r="G6" s="405"/>
    </row>
    <row r="7" spans="1:7" x14ac:dyDescent="0.25">
      <c r="A7" s="405" t="s">
        <v>477</v>
      </c>
      <c r="B7" s="405"/>
      <c r="C7" s="405"/>
      <c r="D7" s="405"/>
      <c r="E7" s="405"/>
      <c r="F7" s="405"/>
      <c r="G7" s="405"/>
    </row>
    <row r="8" spans="1:7" x14ac:dyDescent="0.25">
      <c r="A8" s="405" t="s">
        <v>487</v>
      </c>
      <c r="B8" s="405"/>
      <c r="C8" s="405"/>
      <c r="D8" s="405"/>
      <c r="E8" s="405"/>
      <c r="F8" s="405"/>
      <c r="G8" s="405"/>
    </row>
    <row r="9" spans="1:7" x14ac:dyDescent="0.25">
      <c r="A9" s="405" t="s">
        <v>490</v>
      </c>
      <c r="B9" s="405"/>
      <c r="C9" s="405"/>
      <c r="D9" s="405"/>
      <c r="E9" s="405"/>
      <c r="F9" s="405"/>
      <c r="G9" s="405"/>
    </row>
    <row r="10" spans="1:7" x14ac:dyDescent="0.25">
      <c r="A10" s="405" t="s">
        <v>500</v>
      </c>
      <c r="B10" s="405"/>
      <c r="C10" s="405"/>
      <c r="D10" s="405"/>
      <c r="E10" s="405"/>
      <c r="F10" s="405"/>
      <c r="G10" s="405"/>
    </row>
    <row r="11" spans="1:7" ht="12" customHeight="1" x14ac:dyDescent="0.25">
      <c r="B11" s="24"/>
      <c r="C11" s="103"/>
      <c r="D11" s="24"/>
      <c r="E11" s="24"/>
      <c r="F11" s="24"/>
      <c r="G11" s="24"/>
    </row>
    <row r="12" spans="1:7" ht="15" customHeight="1" x14ac:dyDescent="0.25">
      <c r="A12" s="407" t="s">
        <v>382</v>
      </c>
      <c r="B12" s="407"/>
      <c r="C12" s="407"/>
      <c r="D12" s="407"/>
      <c r="E12" s="407"/>
      <c r="F12" s="407"/>
      <c r="G12" s="407"/>
    </row>
    <row r="13" spans="1:7" ht="21" customHeight="1" x14ac:dyDescent="0.25">
      <c r="A13" s="408" t="s">
        <v>139</v>
      </c>
      <c r="B13" s="408"/>
      <c r="C13" s="408"/>
      <c r="D13" s="408"/>
      <c r="E13" s="408"/>
      <c r="F13" s="408"/>
      <c r="G13" s="408"/>
    </row>
    <row r="14" spans="1:7" ht="21" customHeight="1" x14ac:dyDescent="0.25">
      <c r="A14" s="409" t="s">
        <v>431</v>
      </c>
      <c r="B14" s="406" t="s">
        <v>76</v>
      </c>
      <c r="C14" s="410" t="s">
        <v>123</v>
      </c>
      <c r="D14" s="411" t="s">
        <v>408</v>
      </c>
      <c r="E14" s="412"/>
      <c r="F14" s="413"/>
      <c r="G14" s="406" t="s">
        <v>0</v>
      </c>
    </row>
    <row r="15" spans="1:7" ht="21" customHeight="1" x14ac:dyDescent="0.25">
      <c r="A15" s="409"/>
      <c r="B15" s="406"/>
      <c r="C15" s="410"/>
      <c r="D15" s="414" t="s">
        <v>0</v>
      </c>
      <c r="E15" s="415" t="s">
        <v>58</v>
      </c>
      <c r="F15" s="415"/>
      <c r="G15" s="406"/>
    </row>
    <row r="16" spans="1:7" x14ac:dyDescent="0.25">
      <c r="A16" s="409"/>
      <c r="B16" s="406"/>
      <c r="C16" s="410"/>
      <c r="D16" s="414"/>
      <c r="E16" s="157" t="s">
        <v>405</v>
      </c>
      <c r="F16" s="157" t="s">
        <v>406</v>
      </c>
      <c r="G16" s="406"/>
    </row>
    <row r="17" spans="1:9" x14ac:dyDescent="0.25">
      <c r="A17" s="26" t="s">
        <v>5</v>
      </c>
      <c r="B17" s="27" t="s">
        <v>77</v>
      </c>
      <c r="C17" s="156">
        <f>C18+C21+C25</f>
        <v>42979</v>
      </c>
      <c r="D17" s="361">
        <f>D18+D21+D25</f>
        <v>0</v>
      </c>
      <c r="E17" s="362">
        <f t="shared" ref="E17:F17" si="0">E18+E21+E25</f>
        <v>0</v>
      </c>
      <c r="F17" s="362">
        <f t="shared" si="0"/>
        <v>0</v>
      </c>
      <c r="G17" s="37">
        <f>G18+G21+G25</f>
        <v>42979</v>
      </c>
    </row>
    <row r="18" spans="1:9" x14ac:dyDescent="0.25">
      <c r="A18" s="26" t="s">
        <v>78</v>
      </c>
      <c r="B18" s="27" t="s">
        <v>79</v>
      </c>
      <c r="C18" s="156">
        <f>C19</f>
        <v>41385</v>
      </c>
      <c r="D18" s="361">
        <f t="shared" ref="D18:F18" si="1">D19</f>
        <v>0</v>
      </c>
      <c r="E18" s="362">
        <f t="shared" si="1"/>
        <v>0</v>
      </c>
      <c r="F18" s="362">
        <f t="shared" si="1"/>
        <v>0</v>
      </c>
      <c r="G18" s="37">
        <f>G19</f>
        <v>41385</v>
      </c>
    </row>
    <row r="19" spans="1:9" ht="15" customHeight="1" x14ac:dyDescent="0.25">
      <c r="A19" s="26" t="s">
        <v>80</v>
      </c>
      <c r="B19" s="28" t="s">
        <v>220</v>
      </c>
      <c r="C19" s="124">
        <v>41385</v>
      </c>
      <c r="D19" s="361">
        <f>E19-F19</f>
        <v>0</v>
      </c>
      <c r="E19" s="362"/>
      <c r="F19" s="362"/>
      <c r="G19" s="39">
        <f>C19+D19</f>
        <v>41385</v>
      </c>
    </row>
    <row r="20" spans="1:9" ht="25.5" x14ac:dyDescent="0.25">
      <c r="A20" s="26"/>
      <c r="B20" s="44" t="s">
        <v>221</v>
      </c>
      <c r="C20" s="124">
        <v>40</v>
      </c>
      <c r="D20" s="361">
        <f>E20-F20</f>
        <v>0</v>
      </c>
      <c r="E20" s="362"/>
      <c r="F20" s="362"/>
      <c r="G20" s="45">
        <f>C20+D20</f>
        <v>40</v>
      </c>
    </row>
    <row r="21" spans="1:9" x14ac:dyDescent="0.25">
      <c r="A21" s="26" t="s">
        <v>81</v>
      </c>
      <c r="B21" s="27" t="s">
        <v>82</v>
      </c>
      <c r="C21" s="156">
        <f>C22+C23+C24</f>
        <v>1420</v>
      </c>
      <c r="D21" s="361">
        <f t="shared" ref="D21:F21" si="2">D22+D23+D24</f>
        <v>0</v>
      </c>
      <c r="E21" s="362">
        <f t="shared" si="2"/>
        <v>0</v>
      </c>
      <c r="F21" s="362">
        <f t="shared" si="2"/>
        <v>0</v>
      </c>
      <c r="G21" s="37">
        <f>G22+G23+G24</f>
        <v>1420</v>
      </c>
    </row>
    <row r="22" spans="1:9" x14ac:dyDescent="0.25">
      <c r="A22" s="26" t="s">
        <v>83</v>
      </c>
      <c r="B22" s="28" t="s">
        <v>115</v>
      </c>
      <c r="C22" s="210">
        <v>700</v>
      </c>
      <c r="D22" s="361">
        <f>E22-F22</f>
        <v>0</v>
      </c>
      <c r="E22" s="362"/>
      <c r="F22" s="362"/>
      <c r="G22" s="39">
        <f>C22+D22</f>
        <v>700</v>
      </c>
    </row>
    <row r="23" spans="1:9" x14ac:dyDescent="0.25">
      <c r="A23" s="26" t="s">
        <v>84</v>
      </c>
      <c r="B23" s="28" t="s">
        <v>116</v>
      </c>
      <c r="C23" s="210">
        <v>20</v>
      </c>
      <c r="D23" s="361">
        <f>E23-F23</f>
        <v>0</v>
      </c>
      <c r="E23" s="362"/>
      <c r="F23" s="362"/>
      <c r="G23" s="39">
        <f>C23+D23</f>
        <v>20</v>
      </c>
    </row>
    <row r="24" spans="1:9" x14ac:dyDescent="0.25">
      <c r="A24" s="26" t="s">
        <v>85</v>
      </c>
      <c r="B24" s="28" t="s">
        <v>117</v>
      </c>
      <c r="C24" s="210">
        <v>700</v>
      </c>
      <c r="D24" s="361">
        <f>E24-F24</f>
        <v>0</v>
      </c>
      <c r="E24" s="362"/>
      <c r="F24" s="362"/>
      <c r="G24" s="39">
        <f>C24+D24</f>
        <v>700</v>
      </c>
    </row>
    <row r="25" spans="1:9" x14ac:dyDescent="0.25">
      <c r="A25" s="26" t="s">
        <v>86</v>
      </c>
      <c r="B25" s="29" t="s">
        <v>87</v>
      </c>
      <c r="C25" s="156">
        <f>C26</f>
        <v>174</v>
      </c>
      <c r="D25" s="361">
        <f t="shared" ref="D25:F25" si="3">D26</f>
        <v>0</v>
      </c>
      <c r="E25" s="362">
        <f t="shared" si="3"/>
        <v>0</v>
      </c>
      <c r="F25" s="362">
        <f t="shared" si="3"/>
        <v>0</v>
      </c>
      <c r="G25" s="37">
        <f t="shared" ref="G25" si="4">G26</f>
        <v>174</v>
      </c>
    </row>
    <row r="26" spans="1:9" x14ac:dyDescent="0.25">
      <c r="A26" s="26" t="s">
        <v>88</v>
      </c>
      <c r="B26" s="28" t="s">
        <v>118</v>
      </c>
      <c r="C26" s="210">
        <v>174</v>
      </c>
      <c r="D26" s="361">
        <f>E26-F26</f>
        <v>0</v>
      </c>
      <c r="E26" s="362"/>
      <c r="F26" s="362"/>
      <c r="G26" s="39">
        <f>C26+D26</f>
        <v>174</v>
      </c>
    </row>
    <row r="27" spans="1:9" x14ac:dyDescent="0.25">
      <c r="A27" s="26" t="s">
        <v>57</v>
      </c>
      <c r="B27" s="27" t="s">
        <v>89</v>
      </c>
      <c r="C27" s="156">
        <f>C28+C33+C41+C43</f>
        <v>4313.1000000000004</v>
      </c>
      <c r="D27" s="359">
        <f t="shared" ref="D27:F27" si="5">D28+D33+D41+D43</f>
        <v>111.34800000000001</v>
      </c>
      <c r="E27" s="360">
        <f t="shared" si="5"/>
        <v>111.34800000000001</v>
      </c>
      <c r="F27" s="360">
        <f t="shared" si="5"/>
        <v>0</v>
      </c>
      <c r="G27" s="404">
        <f>G28+G33+G41+G43</f>
        <v>4424.4479999999994</v>
      </c>
    </row>
    <row r="28" spans="1:9" x14ac:dyDescent="0.25">
      <c r="A28" s="26" t="s">
        <v>90</v>
      </c>
      <c r="B28" s="27" t="s">
        <v>91</v>
      </c>
      <c r="C28" s="156">
        <f>C29+C30+C31+C32</f>
        <v>437</v>
      </c>
      <c r="D28" s="361">
        <f t="shared" ref="D28:F28" si="6">D29+D30+D31+D32</f>
        <v>0</v>
      </c>
      <c r="E28" s="362">
        <f t="shared" si="6"/>
        <v>0</v>
      </c>
      <c r="F28" s="362">
        <f t="shared" si="6"/>
        <v>0</v>
      </c>
      <c r="G28" s="37">
        <f>G29+G30+G31+G32</f>
        <v>437</v>
      </c>
    </row>
    <row r="29" spans="1:9" ht="30" x14ac:dyDescent="0.25">
      <c r="A29" s="26" t="s">
        <v>92</v>
      </c>
      <c r="B29" s="28" t="s">
        <v>119</v>
      </c>
      <c r="C29" s="210">
        <v>260</v>
      </c>
      <c r="D29" s="361">
        <f>E29-F29</f>
        <v>0</v>
      </c>
      <c r="E29" s="362"/>
      <c r="F29" s="362"/>
      <c r="G29" s="39">
        <f>C29+D29</f>
        <v>260</v>
      </c>
    </row>
    <row r="30" spans="1:9" x14ac:dyDescent="0.25">
      <c r="A30" s="26" t="s">
        <v>93</v>
      </c>
      <c r="B30" s="28" t="s">
        <v>120</v>
      </c>
      <c r="C30" s="210">
        <v>47</v>
      </c>
      <c r="D30" s="361">
        <f>E30-F30</f>
        <v>0</v>
      </c>
      <c r="E30" s="362"/>
      <c r="F30" s="362"/>
      <c r="G30" s="39">
        <f>C30+D30</f>
        <v>47</v>
      </c>
    </row>
    <row r="31" spans="1:9" s="1" customFormat="1" x14ac:dyDescent="0.25">
      <c r="A31" s="22" t="s">
        <v>94</v>
      </c>
      <c r="B31" s="47" t="s">
        <v>121</v>
      </c>
      <c r="C31" s="124">
        <v>80</v>
      </c>
      <c r="D31" s="361">
        <f>E31-F31</f>
        <v>0</v>
      </c>
      <c r="E31" s="362"/>
      <c r="F31" s="362"/>
      <c r="G31" s="39">
        <f>C31+D31</f>
        <v>80</v>
      </c>
      <c r="I31" s="23"/>
    </row>
    <row r="32" spans="1:9" x14ac:dyDescent="0.25">
      <c r="A32" s="26" t="s">
        <v>145</v>
      </c>
      <c r="B32" s="28" t="s">
        <v>370</v>
      </c>
      <c r="C32" s="124">
        <v>50</v>
      </c>
      <c r="D32" s="361">
        <f>E32-F32</f>
        <v>0</v>
      </c>
      <c r="E32" s="362"/>
      <c r="F32" s="362"/>
      <c r="G32" s="39">
        <f>C32+D32</f>
        <v>50</v>
      </c>
    </row>
    <row r="33" spans="1:9" x14ac:dyDescent="0.25">
      <c r="A33" s="26" t="s">
        <v>95</v>
      </c>
      <c r="B33" s="27" t="s">
        <v>96</v>
      </c>
      <c r="C33" s="156">
        <f>C34+C35+C36+C37+C38</f>
        <v>3820.1000000000004</v>
      </c>
      <c r="D33" s="361">
        <f t="shared" ref="D33:F33" si="7">D34+D35+D36+D37+D38</f>
        <v>95.800000000000011</v>
      </c>
      <c r="E33" s="362">
        <f t="shared" si="7"/>
        <v>95.800000000000011</v>
      </c>
      <c r="F33" s="362">
        <f t="shared" si="7"/>
        <v>0</v>
      </c>
      <c r="G33" s="37">
        <f>G34+G35+G36+G37+G38</f>
        <v>3915.9</v>
      </c>
    </row>
    <row r="34" spans="1:9" ht="15.75" customHeight="1" x14ac:dyDescent="0.25">
      <c r="A34" s="26" t="s">
        <v>97</v>
      </c>
      <c r="B34" s="28" t="s">
        <v>96</v>
      </c>
      <c r="C34" s="124">
        <v>348.2</v>
      </c>
      <c r="D34" s="361">
        <f>E34-F34</f>
        <v>29.8</v>
      </c>
      <c r="E34" s="362">
        <v>29.8</v>
      </c>
      <c r="F34" s="362"/>
      <c r="G34" s="39">
        <f>C34+D34</f>
        <v>378</v>
      </c>
    </row>
    <row r="35" spans="1:9" x14ac:dyDescent="0.25">
      <c r="A35" s="26" t="s">
        <v>98</v>
      </c>
      <c r="B35" s="28" t="s">
        <v>148</v>
      </c>
      <c r="C35" s="124">
        <v>524</v>
      </c>
      <c r="D35" s="361">
        <f>E35-F35</f>
        <v>57.6</v>
      </c>
      <c r="E35" s="362">
        <v>57.6</v>
      </c>
      <c r="F35" s="362"/>
      <c r="G35" s="39">
        <f>C35+D35</f>
        <v>581.6</v>
      </c>
    </row>
    <row r="36" spans="1:9" x14ac:dyDescent="0.25">
      <c r="A36" s="26" t="s">
        <v>99</v>
      </c>
      <c r="B36" s="28" t="s">
        <v>126</v>
      </c>
      <c r="C36" s="210">
        <v>1362.9</v>
      </c>
      <c r="D36" s="361">
        <f>E36-F36</f>
        <v>8.4</v>
      </c>
      <c r="E36" s="362">
        <v>8.4</v>
      </c>
      <c r="F36" s="362"/>
      <c r="G36" s="39">
        <f>C36+D36</f>
        <v>1371.3000000000002</v>
      </c>
    </row>
    <row r="37" spans="1:9" x14ac:dyDescent="0.25">
      <c r="A37" s="26" t="s">
        <v>153</v>
      </c>
      <c r="B37" s="28" t="s">
        <v>386</v>
      </c>
      <c r="C37" s="210">
        <v>80</v>
      </c>
      <c r="D37" s="361">
        <f>E37-F37</f>
        <v>0</v>
      </c>
      <c r="E37" s="362"/>
      <c r="F37" s="362"/>
      <c r="G37" s="39">
        <f>C37+D37</f>
        <v>80</v>
      </c>
    </row>
    <row r="38" spans="1:9" x14ac:dyDescent="0.25">
      <c r="A38" s="26" t="s">
        <v>383</v>
      </c>
      <c r="B38" s="33" t="s">
        <v>188</v>
      </c>
      <c r="C38" s="124">
        <f>C39+C40</f>
        <v>1505</v>
      </c>
      <c r="D38" s="361">
        <f t="shared" ref="D38:F38" si="8">D39+D40</f>
        <v>0</v>
      </c>
      <c r="E38" s="362">
        <f t="shared" si="8"/>
        <v>0</v>
      </c>
      <c r="F38" s="362">
        <f t="shared" si="8"/>
        <v>0</v>
      </c>
      <c r="G38" s="39">
        <f t="shared" ref="G38" si="9">G39+G40</f>
        <v>1505</v>
      </c>
    </row>
    <row r="39" spans="1:9" x14ac:dyDescent="0.25">
      <c r="A39" s="43" t="s">
        <v>384</v>
      </c>
      <c r="B39" s="44" t="s">
        <v>189</v>
      </c>
      <c r="C39" s="211">
        <v>60</v>
      </c>
      <c r="D39" s="361">
        <f>E39-F39</f>
        <v>0</v>
      </c>
      <c r="E39" s="362"/>
      <c r="F39" s="362"/>
      <c r="G39" s="45">
        <f>C39+D39</f>
        <v>60</v>
      </c>
    </row>
    <row r="40" spans="1:9" x14ac:dyDescent="0.25">
      <c r="A40" s="43" t="s">
        <v>385</v>
      </c>
      <c r="B40" s="44" t="s">
        <v>190</v>
      </c>
      <c r="C40" s="211">
        <v>1445</v>
      </c>
      <c r="D40" s="361">
        <f>E40-F40</f>
        <v>0</v>
      </c>
      <c r="E40" s="362"/>
      <c r="F40" s="362"/>
      <c r="G40" s="45">
        <f>C40+D40</f>
        <v>1445</v>
      </c>
    </row>
    <row r="41" spans="1:9" x14ac:dyDescent="0.25">
      <c r="A41" s="26" t="s">
        <v>100</v>
      </c>
      <c r="B41" s="27" t="s">
        <v>101</v>
      </c>
      <c r="C41" s="156">
        <v>40</v>
      </c>
      <c r="D41" s="361">
        <f>E41-F41</f>
        <v>0</v>
      </c>
      <c r="E41" s="362"/>
      <c r="F41" s="362"/>
      <c r="G41" s="37">
        <f>C41+D41</f>
        <v>40</v>
      </c>
    </row>
    <row r="42" spans="1:9" ht="15" hidden="1" customHeight="1" x14ac:dyDescent="0.25">
      <c r="A42" s="26"/>
      <c r="B42" s="30" t="s">
        <v>134</v>
      </c>
      <c r="C42" s="212"/>
      <c r="D42" s="361"/>
      <c r="E42" s="362"/>
      <c r="F42" s="362"/>
      <c r="G42" s="45">
        <f t="shared" ref="G42:G44" si="10">C42+F42</f>
        <v>0</v>
      </c>
    </row>
    <row r="43" spans="1:9" x14ac:dyDescent="0.25">
      <c r="A43" s="26" t="s">
        <v>102</v>
      </c>
      <c r="B43" s="27" t="s">
        <v>103</v>
      </c>
      <c r="C43" s="140">
        <v>16</v>
      </c>
      <c r="D43" s="359">
        <f>E43-F43</f>
        <v>15.548</v>
      </c>
      <c r="E43" s="360">
        <v>15.548</v>
      </c>
      <c r="F43" s="360"/>
      <c r="G43" s="404">
        <f>C43+D43</f>
        <v>31.548000000000002</v>
      </c>
    </row>
    <row r="44" spans="1:9" s="32" customFormat="1" ht="15" hidden="1" customHeight="1" x14ac:dyDescent="0.25">
      <c r="A44" s="31"/>
      <c r="B44" s="217" t="s">
        <v>133</v>
      </c>
      <c r="C44" s="218">
        <v>10</v>
      </c>
      <c r="D44" s="361"/>
      <c r="E44" s="362"/>
      <c r="F44" s="362"/>
      <c r="G44" s="216">
        <f t="shared" si="10"/>
        <v>10</v>
      </c>
      <c r="I44" s="23"/>
    </row>
    <row r="45" spans="1:9" ht="28.5" x14ac:dyDescent="0.25">
      <c r="A45" s="26" t="s">
        <v>6</v>
      </c>
      <c r="B45" s="27" t="s">
        <v>104</v>
      </c>
      <c r="C45" s="140">
        <f>C46+C51</f>
        <v>140</v>
      </c>
      <c r="D45" s="361">
        <f t="shared" ref="D45:F45" si="11">D46+D51</f>
        <v>0</v>
      </c>
      <c r="E45" s="362">
        <f t="shared" si="11"/>
        <v>0</v>
      </c>
      <c r="F45" s="362">
        <f t="shared" si="11"/>
        <v>0</v>
      </c>
      <c r="G45" s="37">
        <f>G46+G51</f>
        <v>140</v>
      </c>
    </row>
    <row r="46" spans="1:9" x14ac:dyDescent="0.25">
      <c r="A46" s="26" t="s">
        <v>105</v>
      </c>
      <c r="B46" s="27" t="s">
        <v>106</v>
      </c>
      <c r="C46" s="140">
        <f>C47+C48+C50+C49</f>
        <v>140</v>
      </c>
      <c r="D46" s="361">
        <f t="shared" ref="D46:F46" si="12">D47+D48+D50+D49</f>
        <v>0</v>
      </c>
      <c r="E46" s="362">
        <f t="shared" si="12"/>
        <v>0</v>
      </c>
      <c r="F46" s="362">
        <f t="shared" si="12"/>
        <v>0</v>
      </c>
      <c r="G46" s="37">
        <f>G47+G48+G49</f>
        <v>140</v>
      </c>
    </row>
    <row r="47" spans="1:9" x14ac:dyDescent="0.25">
      <c r="A47" s="22" t="s">
        <v>107</v>
      </c>
      <c r="B47" s="47" t="s">
        <v>155</v>
      </c>
      <c r="C47" s="124">
        <v>20</v>
      </c>
      <c r="D47" s="361">
        <f>E47-F47</f>
        <v>0</v>
      </c>
      <c r="E47" s="362"/>
      <c r="F47" s="362"/>
      <c r="G47" s="39">
        <f>C47+D47</f>
        <v>20</v>
      </c>
    </row>
    <row r="48" spans="1:9" x14ac:dyDescent="0.25">
      <c r="A48" s="26" t="s">
        <v>108</v>
      </c>
      <c r="B48" s="33" t="s">
        <v>136</v>
      </c>
      <c r="C48" s="124">
        <v>120</v>
      </c>
      <c r="D48" s="361">
        <f>E48-F48</f>
        <v>0</v>
      </c>
      <c r="E48" s="362"/>
      <c r="F48" s="362"/>
      <c r="G48" s="39">
        <f>C48+D48</f>
        <v>120</v>
      </c>
    </row>
    <row r="49" spans="1:10" ht="15" hidden="1" customHeight="1" x14ac:dyDescent="0.25">
      <c r="A49" s="26" t="s">
        <v>135</v>
      </c>
      <c r="B49" s="33" t="s">
        <v>371</v>
      </c>
      <c r="C49" s="124"/>
      <c r="D49" s="361"/>
      <c r="E49" s="362"/>
      <c r="F49" s="362"/>
      <c r="G49" s="147">
        <f t="shared" ref="G49:G51" si="13">C49+F49</f>
        <v>0</v>
      </c>
    </row>
    <row r="50" spans="1:10" ht="15" hidden="1" customHeight="1" x14ac:dyDescent="0.25">
      <c r="A50" s="26" t="s">
        <v>195</v>
      </c>
      <c r="B50" s="33" t="s">
        <v>137</v>
      </c>
      <c r="C50" s="124"/>
      <c r="D50" s="361"/>
      <c r="E50" s="362"/>
      <c r="F50" s="362"/>
      <c r="G50" s="39">
        <f t="shared" si="13"/>
        <v>0</v>
      </c>
    </row>
    <row r="51" spans="1:10" ht="15" hidden="1" customHeight="1" x14ac:dyDescent="0.25">
      <c r="A51" s="22" t="s">
        <v>138</v>
      </c>
      <c r="B51" s="34" t="s">
        <v>372</v>
      </c>
      <c r="C51" s="140"/>
      <c r="D51" s="361"/>
      <c r="E51" s="362"/>
      <c r="F51" s="362"/>
      <c r="G51" s="146">
        <f t="shared" si="13"/>
        <v>0</v>
      </c>
    </row>
    <row r="52" spans="1:10" x14ac:dyDescent="0.25">
      <c r="A52" s="26" t="s">
        <v>7</v>
      </c>
      <c r="B52" s="27" t="s">
        <v>109</v>
      </c>
      <c r="C52" s="156">
        <f>C53+C78+C79+C118+C120</f>
        <v>28611.778190000001</v>
      </c>
      <c r="D52" s="243">
        <f t="shared" ref="D52:F52" si="14">D53+D78+D79+D118+D120</f>
        <v>1335.9905799999999</v>
      </c>
      <c r="E52" s="356">
        <f t="shared" si="14"/>
        <v>1501.7321300000001</v>
      </c>
      <c r="F52" s="363">
        <f t="shared" si="14"/>
        <v>165.74155000000002</v>
      </c>
      <c r="G52" s="136">
        <f>G53+G78+G79+G118+G120</f>
        <v>29947.768769999999</v>
      </c>
    </row>
    <row r="53" spans="1:10" s="1" customFormat="1" ht="28.5" x14ac:dyDescent="0.25">
      <c r="A53" s="22" t="s">
        <v>110</v>
      </c>
      <c r="B53" s="34" t="s">
        <v>165</v>
      </c>
      <c r="C53" s="140">
        <f>SUM(C54:C77)</f>
        <v>6271.7300000000014</v>
      </c>
      <c r="D53" s="361">
        <f t="shared" ref="D53:F53" si="15">SUM(D54:D77)</f>
        <v>367.8</v>
      </c>
      <c r="E53" s="363">
        <f t="shared" si="15"/>
        <v>474.8</v>
      </c>
      <c r="F53" s="363">
        <f t="shared" si="15"/>
        <v>107</v>
      </c>
      <c r="G53" s="215">
        <f>SUM(G54:G77)</f>
        <v>6639.5300000000007</v>
      </c>
      <c r="I53" s="23"/>
      <c r="J53" s="53"/>
    </row>
    <row r="54" spans="1:10" x14ac:dyDescent="0.25">
      <c r="A54" s="31" t="s">
        <v>111</v>
      </c>
      <c r="B54" s="56" t="s">
        <v>212</v>
      </c>
      <c r="C54" s="213">
        <v>0.9</v>
      </c>
      <c r="D54" s="361">
        <f>E54-F54</f>
        <v>0</v>
      </c>
      <c r="E54" s="362"/>
      <c r="F54" s="362"/>
      <c r="G54" s="41">
        <f>C54+D54</f>
        <v>0.9</v>
      </c>
    </row>
    <row r="55" spans="1:10" x14ac:dyDescent="0.25">
      <c r="A55" s="31" t="s">
        <v>112</v>
      </c>
      <c r="B55" s="56" t="s">
        <v>60</v>
      </c>
      <c r="C55" s="213">
        <v>30</v>
      </c>
      <c r="D55" s="361">
        <f t="shared" ref="D55:D77" si="16">E55-F55</f>
        <v>0</v>
      </c>
      <c r="E55" s="362"/>
      <c r="F55" s="362"/>
      <c r="G55" s="41">
        <f t="shared" ref="G55:G77" si="17">C55+D55</f>
        <v>30</v>
      </c>
    </row>
    <row r="56" spans="1:10" x14ac:dyDescent="0.25">
      <c r="A56" s="31" t="s">
        <v>113</v>
      </c>
      <c r="B56" s="56" t="s">
        <v>67</v>
      </c>
      <c r="C56" s="213">
        <v>9</v>
      </c>
      <c r="D56" s="361">
        <f t="shared" si="16"/>
        <v>0</v>
      </c>
      <c r="E56" s="362"/>
      <c r="F56" s="362"/>
      <c r="G56" s="41">
        <f t="shared" si="17"/>
        <v>9</v>
      </c>
    </row>
    <row r="57" spans="1:10" ht="26.25" x14ac:dyDescent="0.25">
      <c r="A57" s="31" t="s">
        <v>166</v>
      </c>
      <c r="B57" s="56" t="s">
        <v>341</v>
      </c>
      <c r="C57" s="213">
        <v>310.39999999999998</v>
      </c>
      <c r="D57" s="361">
        <f t="shared" si="16"/>
        <v>0</v>
      </c>
      <c r="E57" s="362"/>
      <c r="F57" s="362"/>
      <c r="G57" s="41">
        <f t="shared" si="17"/>
        <v>310.39999999999998</v>
      </c>
    </row>
    <row r="58" spans="1:10" x14ac:dyDescent="0.25">
      <c r="A58" s="31" t="s">
        <v>167</v>
      </c>
      <c r="B58" s="56" t="s">
        <v>196</v>
      </c>
      <c r="C58" s="213">
        <v>658.1</v>
      </c>
      <c r="D58" s="361">
        <f t="shared" si="16"/>
        <v>-83</v>
      </c>
      <c r="E58" s="362"/>
      <c r="F58" s="362">
        <v>83</v>
      </c>
      <c r="G58" s="41">
        <f t="shared" si="17"/>
        <v>575.1</v>
      </c>
    </row>
    <row r="59" spans="1:10" x14ac:dyDescent="0.25">
      <c r="A59" s="31" t="s">
        <v>168</v>
      </c>
      <c r="B59" s="56" t="s">
        <v>75</v>
      </c>
      <c r="C59" s="213">
        <v>3068.2</v>
      </c>
      <c r="D59" s="361">
        <f t="shared" si="16"/>
        <v>432.90000000000003</v>
      </c>
      <c r="E59" s="362">
        <v>454.3</v>
      </c>
      <c r="F59" s="362">
        <v>21.4</v>
      </c>
      <c r="G59" s="41">
        <f t="shared" si="17"/>
        <v>3501.1</v>
      </c>
    </row>
    <row r="60" spans="1:10" x14ac:dyDescent="0.25">
      <c r="A60" s="31" t="s">
        <v>169</v>
      </c>
      <c r="B60" s="56" t="s">
        <v>68</v>
      </c>
      <c r="C60" s="213">
        <v>21.2</v>
      </c>
      <c r="D60" s="361">
        <f t="shared" si="16"/>
        <v>0.8</v>
      </c>
      <c r="E60" s="362">
        <v>0.8</v>
      </c>
      <c r="F60" s="362"/>
      <c r="G60" s="41">
        <f t="shared" si="17"/>
        <v>22</v>
      </c>
    </row>
    <row r="61" spans="1:10" x14ac:dyDescent="0.25">
      <c r="A61" s="31" t="s">
        <v>170</v>
      </c>
      <c r="B61" s="56" t="s">
        <v>149</v>
      </c>
      <c r="C61" s="213">
        <v>153.1</v>
      </c>
      <c r="D61" s="361">
        <f t="shared" si="16"/>
        <v>0</v>
      </c>
      <c r="E61" s="362"/>
      <c r="F61" s="362"/>
      <c r="G61" s="41">
        <f t="shared" si="17"/>
        <v>153.1</v>
      </c>
    </row>
    <row r="62" spans="1:10" ht="26.25" x14ac:dyDescent="0.25">
      <c r="A62" s="31" t="s">
        <v>171</v>
      </c>
      <c r="B62" s="56" t="s">
        <v>213</v>
      </c>
      <c r="C62" s="213">
        <v>373.01</v>
      </c>
      <c r="D62" s="361">
        <f t="shared" si="16"/>
        <v>0</v>
      </c>
      <c r="E62" s="362"/>
      <c r="F62" s="362"/>
      <c r="G62" s="41">
        <f t="shared" si="17"/>
        <v>373.01</v>
      </c>
    </row>
    <row r="63" spans="1:10" ht="26.25" x14ac:dyDescent="0.25">
      <c r="A63" s="31" t="s">
        <v>172</v>
      </c>
      <c r="B63" s="56" t="s">
        <v>343</v>
      </c>
      <c r="C63" s="213">
        <v>108.82</v>
      </c>
      <c r="D63" s="361">
        <f t="shared" si="16"/>
        <v>0</v>
      </c>
      <c r="E63" s="362"/>
      <c r="F63" s="362"/>
      <c r="G63" s="41">
        <f t="shared" si="17"/>
        <v>108.82</v>
      </c>
    </row>
    <row r="64" spans="1:10" x14ac:dyDescent="0.25">
      <c r="A64" s="31" t="s">
        <v>173</v>
      </c>
      <c r="B64" s="56" t="s">
        <v>62</v>
      </c>
      <c r="C64" s="213">
        <v>32.6</v>
      </c>
      <c r="D64" s="361">
        <f t="shared" si="16"/>
        <v>0</v>
      </c>
      <c r="E64" s="362"/>
      <c r="F64" s="362"/>
      <c r="G64" s="41">
        <f t="shared" si="17"/>
        <v>32.6</v>
      </c>
    </row>
    <row r="65" spans="1:9" x14ac:dyDescent="0.25">
      <c r="A65" s="31" t="s">
        <v>174</v>
      </c>
      <c r="B65" s="56" t="s">
        <v>63</v>
      </c>
      <c r="C65" s="213">
        <v>10</v>
      </c>
      <c r="D65" s="361">
        <f t="shared" si="16"/>
        <v>0</v>
      </c>
      <c r="E65" s="362"/>
      <c r="F65" s="362"/>
      <c r="G65" s="41">
        <f t="shared" si="17"/>
        <v>10</v>
      </c>
    </row>
    <row r="66" spans="1:9" x14ac:dyDescent="0.25">
      <c r="A66" s="31" t="s">
        <v>175</v>
      </c>
      <c r="B66" s="56" t="s">
        <v>65</v>
      </c>
      <c r="C66" s="213">
        <v>0.7</v>
      </c>
      <c r="D66" s="361">
        <f t="shared" si="16"/>
        <v>0</v>
      </c>
      <c r="E66" s="362"/>
      <c r="F66" s="362"/>
      <c r="G66" s="41">
        <f t="shared" si="17"/>
        <v>0.7</v>
      </c>
    </row>
    <row r="67" spans="1:9" x14ac:dyDescent="0.25">
      <c r="A67" s="31" t="s">
        <v>176</v>
      </c>
      <c r="B67" s="56" t="s">
        <v>66</v>
      </c>
      <c r="C67" s="213">
        <v>14.2</v>
      </c>
      <c r="D67" s="361">
        <f t="shared" si="16"/>
        <v>19.7</v>
      </c>
      <c r="E67" s="362">
        <v>19.7</v>
      </c>
      <c r="F67" s="362"/>
      <c r="G67" s="41">
        <f t="shared" si="17"/>
        <v>33.9</v>
      </c>
    </row>
    <row r="68" spans="1:9" x14ac:dyDescent="0.25">
      <c r="A68" s="31" t="s">
        <v>177</v>
      </c>
      <c r="B68" s="56" t="s">
        <v>72</v>
      </c>
      <c r="C68" s="213">
        <v>824.2</v>
      </c>
      <c r="D68" s="361">
        <f t="shared" si="16"/>
        <v>0</v>
      </c>
      <c r="E68" s="362"/>
      <c r="F68" s="362"/>
      <c r="G68" s="41">
        <f t="shared" si="17"/>
        <v>824.2</v>
      </c>
    </row>
    <row r="69" spans="1:9" ht="26.25" x14ac:dyDescent="0.25">
      <c r="A69" s="31" t="s">
        <v>178</v>
      </c>
      <c r="B69" s="56" t="s">
        <v>198</v>
      </c>
      <c r="C69" s="213">
        <v>4.3</v>
      </c>
      <c r="D69" s="361">
        <f t="shared" si="16"/>
        <v>0</v>
      </c>
      <c r="E69" s="362"/>
      <c r="F69" s="362"/>
      <c r="G69" s="41">
        <f t="shared" si="17"/>
        <v>4.3</v>
      </c>
    </row>
    <row r="70" spans="1:9" x14ac:dyDescent="0.25">
      <c r="A70" s="31" t="s">
        <v>179</v>
      </c>
      <c r="B70" s="56" t="s">
        <v>191</v>
      </c>
      <c r="C70" s="213">
        <v>270.3</v>
      </c>
      <c r="D70" s="361">
        <f t="shared" si="16"/>
        <v>0</v>
      </c>
      <c r="E70" s="362"/>
      <c r="F70" s="362"/>
      <c r="G70" s="41">
        <f t="shared" si="17"/>
        <v>270.3</v>
      </c>
    </row>
    <row r="71" spans="1:9" ht="27.75" customHeight="1" x14ac:dyDescent="0.25">
      <c r="A71" s="31" t="s">
        <v>180</v>
      </c>
      <c r="B71" s="56" t="s">
        <v>392</v>
      </c>
      <c r="C71" s="213">
        <v>65.843999999999994</v>
      </c>
      <c r="D71" s="361">
        <f t="shared" si="16"/>
        <v>0</v>
      </c>
      <c r="E71" s="362"/>
      <c r="F71" s="362"/>
      <c r="G71" s="41">
        <f t="shared" si="17"/>
        <v>65.843999999999994</v>
      </c>
    </row>
    <row r="72" spans="1:9" ht="26.25" x14ac:dyDescent="0.25">
      <c r="A72" s="31" t="s">
        <v>181</v>
      </c>
      <c r="B72" s="50" t="s">
        <v>73</v>
      </c>
      <c r="C72" s="213">
        <v>221</v>
      </c>
      <c r="D72" s="361">
        <f t="shared" si="16"/>
        <v>0</v>
      </c>
      <c r="E72" s="362"/>
      <c r="F72" s="362"/>
      <c r="G72" s="41">
        <f t="shared" si="17"/>
        <v>221</v>
      </c>
    </row>
    <row r="73" spans="1:9" ht="15.75" customHeight="1" x14ac:dyDescent="0.25">
      <c r="A73" s="31" t="s">
        <v>182</v>
      </c>
      <c r="B73" s="56" t="s">
        <v>64</v>
      </c>
      <c r="C73" s="213">
        <v>30.7</v>
      </c>
      <c r="D73" s="361">
        <f t="shared" si="16"/>
        <v>0</v>
      </c>
      <c r="E73" s="362"/>
      <c r="F73" s="362"/>
      <c r="G73" s="41">
        <f t="shared" si="17"/>
        <v>30.7</v>
      </c>
    </row>
    <row r="74" spans="1:9" x14ac:dyDescent="0.25">
      <c r="A74" s="31" t="s">
        <v>183</v>
      </c>
      <c r="B74" s="56" t="s">
        <v>74</v>
      </c>
      <c r="C74" s="213">
        <v>9.3000000000000007</v>
      </c>
      <c r="D74" s="361">
        <f t="shared" si="16"/>
        <v>-2.6</v>
      </c>
      <c r="E74" s="362"/>
      <c r="F74" s="362">
        <v>2.6</v>
      </c>
      <c r="G74" s="41">
        <f t="shared" si="17"/>
        <v>6.7000000000000011</v>
      </c>
    </row>
    <row r="75" spans="1:9" x14ac:dyDescent="0.25">
      <c r="A75" s="31" t="s">
        <v>184</v>
      </c>
      <c r="B75" s="56" t="s">
        <v>143</v>
      </c>
      <c r="C75" s="213">
        <v>5.0999999999999996</v>
      </c>
      <c r="D75" s="361">
        <f t="shared" si="16"/>
        <v>0</v>
      </c>
      <c r="E75" s="362"/>
      <c r="F75" s="362"/>
      <c r="G75" s="41">
        <f t="shared" si="17"/>
        <v>5.0999999999999996</v>
      </c>
    </row>
    <row r="76" spans="1:9" ht="39" x14ac:dyDescent="0.25">
      <c r="A76" s="31" t="s">
        <v>390</v>
      </c>
      <c r="B76" s="56" t="s">
        <v>391</v>
      </c>
      <c r="C76" s="213">
        <v>34.252000000000002</v>
      </c>
      <c r="D76" s="361">
        <f t="shared" si="16"/>
        <v>0</v>
      </c>
      <c r="E76" s="362"/>
      <c r="F76" s="362"/>
      <c r="G76" s="41">
        <f t="shared" si="17"/>
        <v>34.252000000000002</v>
      </c>
    </row>
    <row r="77" spans="1:9" x14ac:dyDescent="0.25">
      <c r="A77" s="31" t="s">
        <v>393</v>
      </c>
      <c r="B77" s="56" t="s">
        <v>156</v>
      </c>
      <c r="C77" s="213">
        <v>16.504000000000001</v>
      </c>
      <c r="D77" s="361">
        <f t="shared" si="16"/>
        <v>0</v>
      </c>
      <c r="E77" s="362"/>
      <c r="F77" s="362"/>
      <c r="G77" s="41">
        <f t="shared" si="17"/>
        <v>16.504000000000001</v>
      </c>
    </row>
    <row r="78" spans="1:9" s="1" customFormat="1" ht="15" customHeight="1" x14ac:dyDescent="0.25">
      <c r="A78" s="22" t="s">
        <v>152</v>
      </c>
      <c r="B78" s="34" t="s">
        <v>211</v>
      </c>
      <c r="C78" s="140">
        <v>16927.3</v>
      </c>
      <c r="D78" s="361">
        <f t="shared" ref="D78" si="18">E78-F78</f>
        <v>801.7</v>
      </c>
      <c r="E78" s="362">
        <v>801.7</v>
      </c>
      <c r="F78" s="362"/>
      <c r="G78" s="40">
        <f>C78+D78</f>
        <v>17729</v>
      </c>
      <c r="I78" s="23"/>
    </row>
    <row r="79" spans="1:9" s="1" customFormat="1" x14ac:dyDescent="0.25">
      <c r="A79" s="22" t="s">
        <v>154</v>
      </c>
      <c r="B79" s="34" t="s">
        <v>159</v>
      </c>
      <c r="C79" s="140">
        <f>SUM(C80:C117)</f>
        <v>5154.8825899999993</v>
      </c>
      <c r="D79" s="243">
        <f t="shared" ref="D79:F79" si="19">SUM(D80:D117)</f>
        <v>166.49057999999999</v>
      </c>
      <c r="E79" s="356">
        <f>SUM(E80:E117)</f>
        <v>225.23213000000001</v>
      </c>
      <c r="F79" s="356">
        <f t="shared" si="19"/>
        <v>58.741550000000004</v>
      </c>
      <c r="G79" s="136">
        <f t="shared" ref="G79" si="20">SUM(G80:G117)</f>
        <v>5321.3731699999998</v>
      </c>
      <c r="I79" s="23"/>
    </row>
    <row r="80" spans="1:9" s="1" customFormat="1" x14ac:dyDescent="0.25">
      <c r="A80" s="22" t="s">
        <v>140</v>
      </c>
      <c r="B80" s="35" t="s">
        <v>429</v>
      </c>
      <c r="C80" s="124">
        <v>232</v>
      </c>
      <c r="D80" s="361">
        <f t="shared" ref="D80" si="21">E80-F80</f>
        <v>0</v>
      </c>
      <c r="E80" s="362"/>
      <c r="F80" s="362"/>
      <c r="G80" s="38">
        <f>C80+D80</f>
        <v>232</v>
      </c>
      <c r="I80" s="23"/>
    </row>
    <row r="81" spans="1:9" s="1" customFormat="1" ht="30" x14ac:dyDescent="0.25">
      <c r="A81" s="22" t="s">
        <v>141</v>
      </c>
      <c r="B81" s="48" t="s">
        <v>164</v>
      </c>
      <c r="C81" s="124">
        <v>195.2</v>
      </c>
      <c r="D81" s="361">
        <f t="shared" ref="D81:D119" si="22">E81-F81</f>
        <v>0</v>
      </c>
      <c r="E81" s="362"/>
      <c r="F81" s="362"/>
      <c r="G81" s="38">
        <f t="shared" ref="G81:G117" si="23">C81+D81</f>
        <v>195.2</v>
      </c>
      <c r="I81" s="23"/>
    </row>
    <row r="82" spans="1:9" s="1" customFormat="1" x14ac:dyDescent="0.25">
      <c r="A82" s="22" t="s">
        <v>350</v>
      </c>
      <c r="B82" s="49" t="s">
        <v>131</v>
      </c>
      <c r="C82" s="124">
        <v>22.2</v>
      </c>
      <c r="D82" s="361">
        <f t="shared" si="22"/>
        <v>0</v>
      </c>
      <c r="E82" s="362"/>
      <c r="F82" s="362"/>
      <c r="G82" s="38">
        <f t="shared" si="23"/>
        <v>22.2</v>
      </c>
      <c r="I82" s="23"/>
    </row>
    <row r="83" spans="1:9" s="1" customFormat="1" x14ac:dyDescent="0.25">
      <c r="A83" s="22" t="s">
        <v>201</v>
      </c>
      <c r="B83" s="47" t="s">
        <v>199</v>
      </c>
      <c r="C83" s="124">
        <v>50.752000000000002</v>
      </c>
      <c r="D83" s="361">
        <f t="shared" si="22"/>
        <v>0</v>
      </c>
      <c r="E83" s="362"/>
      <c r="F83" s="362"/>
      <c r="G83" s="97">
        <f t="shared" si="23"/>
        <v>50.752000000000002</v>
      </c>
      <c r="I83" s="23"/>
    </row>
    <row r="84" spans="1:9" s="1" customFormat="1" x14ac:dyDescent="0.25">
      <c r="A84" s="22" t="s">
        <v>202</v>
      </c>
      <c r="B84" s="47" t="s">
        <v>344</v>
      </c>
      <c r="C84" s="124">
        <v>275.10000000000002</v>
      </c>
      <c r="D84" s="361">
        <f t="shared" si="22"/>
        <v>-1.1000000000000001</v>
      </c>
      <c r="E84" s="362"/>
      <c r="F84" s="362">
        <v>1.1000000000000001</v>
      </c>
      <c r="G84" s="38">
        <f t="shared" si="23"/>
        <v>274</v>
      </c>
      <c r="I84" s="23"/>
    </row>
    <row r="85" spans="1:9" s="1" customFormat="1" x14ac:dyDescent="0.25">
      <c r="A85" s="22" t="s">
        <v>203</v>
      </c>
      <c r="B85" s="47" t="s">
        <v>206</v>
      </c>
      <c r="C85" s="124">
        <v>252.5</v>
      </c>
      <c r="D85" s="361">
        <f t="shared" si="22"/>
        <v>0</v>
      </c>
      <c r="E85" s="362"/>
      <c r="F85" s="362"/>
      <c r="G85" s="38">
        <f t="shared" si="23"/>
        <v>252.5</v>
      </c>
      <c r="I85" s="23"/>
    </row>
    <row r="86" spans="1:9" s="1" customFormat="1" ht="45" x14ac:dyDescent="0.25">
      <c r="A86" s="22" t="s">
        <v>352</v>
      </c>
      <c r="B86" s="47" t="s">
        <v>493</v>
      </c>
      <c r="C86" s="124"/>
      <c r="D86" s="361">
        <f t="shared" si="22"/>
        <v>48</v>
      </c>
      <c r="E86" s="362">
        <v>48</v>
      </c>
      <c r="F86" s="362"/>
      <c r="G86" s="38">
        <f t="shared" si="23"/>
        <v>48</v>
      </c>
      <c r="I86" s="23"/>
    </row>
    <row r="87" spans="1:9" s="1" customFormat="1" ht="45" hidden="1" customHeight="1" x14ac:dyDescent="0.25">
      <c r="A87" s="22" t="s">
        <v>399</v>
      </c>
      <c r="B87" s="150" t="s">
        <v>376</v>
      </c>
      <c r="C87" s="124"/>
      <c r="D87" s="361">
        <f t="shared" si="22"/>
        <v>0</v>
      </c>
      <c r="E87" s="362"/>
      <c r="F87" s="362"/>
      <c r="G87" s="125">
        <f t="shared" si="23"/>
        <v>0</v>
      </c>
      <c r="I87" s="23"/>
    </row>
    <row r="88" spans="1:9" s="1" customFormat="1" ht="30" x14ac:dyDescent="0.25">
      <c r="A88" s="22" t="s">
        <v>399</v>
      </c>
      <c r="B88" s="52" t="s">
        <v>479</v>
      </c>
      <c r="C88" s="124">
        <v>136.78800000000001</v>
      </c>
      <c r="D88" s="359">
        <f t="shared" si="22"/>
        <v>103.504</v>
      </c>
      <c r="E88" s="360">
        <v>103.504</v>
      </c>
      <c r="F88" s="362"/>
      <c r="G88" s="97">
        <f t="shared" si="23"/>
        <v>240.29200000000003</v>
      </c>
      <c r="I88" s="23"/>
    </row>
    <row r="89" spans="1:9" s="1" customFormat="1" x14ac:dyDescent="0.25">
      <c r="A89" s="22" t="s">
        <v>204</v>
      </c>
      <c r="B89" s="54" t="s">
        <v>422</v>
      </c>
      <c r="C89" s="124">
        <v>124.291</v>
      </c>
      <c r="D89" s="361">
        <f t="shared" si="22"/>
        <v>0</v>
      </c>
      <c r="E89" s="362"/>
      <c r="F89" s="362"/>
      <c r="G89" s="97">
        <f t="shared" si="23"/>
        <v>124.291</v>
      </c>
      <c r="I89" s="23"/>
    </row>
    <row r="90" spans="1:9" s="1" customFormat="1" x14ac:dyDescent="0.25">
      <c r="A90" s="22" t="s">
        <v>208</v>
      </c>
      <c r="B90" s="54" t="s">
        <v>302</v>
      </c>
      <c r="C90" s="124">
        <v>118.85</v>
      </c>
      <c r="D90" s="243">
        <f t="shared" si="22"/>
        <v>-16.641549999999999</v>
      </c>
      <c r="E90" s="242"/>
      <c r="F90" s="242">
        <v>16.641549999999999</v>
      </c>
      <c r="G90" s="125">
        <f t="shared" si="23"/>
        <v>102.20845</v>
      </c>
      <c r="I90" s="23"/>
    </row>
    <row r="91" spans="1:9" s="1" customFormat="1" ht="30" x14ac:dyDescent="0.25">
      <c r="A91" s="22" t="s">
        <v>209</v>
      </c>
      <c r="B91" s="54" t="s">
        <v>394</v>
      </c>
      <c r="C91" s="124">
        <v>86.555000000000007</v>
      </c>
      <c r="D91" s="359">
        <f t="shared" si="22"/>
        <v>0</v>
      </c>
      <c r="E91" s="360"/>
      <c r="F91" s="360"/>
      <c r="G91" s="97">
        <f t="shared" si="23"/>
        <v>86.555000000000007</v>
      </c>
      <c r="I91" s="23"/>
    </row>
    <row r="92" spans="1:9" s="1" customFormat="1" x14ac:dyDescent="0.25">
      <c r="A92" s="22" t="s">
        <v>353</v>
      </c>
      <c r="B92" s="54" t="s">
        <v>303</v>
      </c>
      <c r="C92" s="124">
        <v>284.26600000000002</v>
      </c>
      <c r="D92" s="359">
        <f t="shared" si="22"/>
        <v>-40.799999999999997</v>
      </c>
      <c r="E92" s="360"/>
      <c r="F92" s="362">
        <v>40.799999999999997</v>
      </c>
      <c r="G92" s="97">
        <f t="shared" si="23"/>
        <v>243.46600000000001</v>
      </c>
      <c r="I92" s="23"/>
    </row>
    <row r="93" spans="1:9" s="1" customFormat="1" ht="30" x14ac:dyDescent="0.25">
      <c r="A93" s="22" t="s">
        <v>423</v>
      </c>
      <c r="B93" s="149" t="s">
        <v>395</v>
      </c>
      <c r="C93" s="124">
        <v>136.107</v>
      </c>
      <c r="D93" s="359">
        <f t="shared" si="22"/>
        <v>0</v>
      </c>
      <c r="E93" s="360"/>
      <c r="F93" s="362"/>
      <c r="G93" s="97">
        <f t="shared" si="23"/>
        <v>136.107</v>
      </c>
      <c r="I93" s="23"/>
    </row>
    <row r="94" spans="1:9" s="1" customFormat="1" x14ac:dyDescent="0.25">
      <c r="A94" s="22" t="s">
        <v>425</v>
      </c>
      <c r="B94" s="54" t="s">
        <v>349</v>
      </c>
      <c r="C94" s="124">
        <v>25.001000000000001</v>
      </c>
      <c r="D94" s="361">
        <f t="shared" si="22"/>
        <v>0</v>
      </c>
      <c r="E94" s="362"/>
      <c r="F94" s="362"/>
      <c r="G94" s="97">
        <f t="shared" si="23"/>
        <v>25.001000000000001</v>
      </c>
      <c r="I94" s="23"/>
    </row>
    <row r="95" spans="1:9" s="1" customFormat="1" ht="15" hidden="1" customHeight="1" x14ac:dyDescent="0.25">
      <c r="A95" s="22"/>
      <c r="B95" s="94" t="s">
        <v>310</v>
      </c>
      <c r="C95" s="124"/>
      <c r="D95" s="361">
        <f t="shared" si="22"/>
        <v>0</v>
      </c>
      <c r="E95" s="362"/>
      <c r="F95" s="362"/>
      <c r="G95" s="125">
        <f t="shared" si="23"/>
        <v>0</v>
      </c>
      <c r="I95" s="23"/>
    </row>
    <row r="96" spans="1:9" s="1" customFormat="1" ht="45" x14ac:dyDescent="0.25">
      <c r="A96" s="22" t="s">
        <v>426</v>
      </c>
      <c r="B96" s="54" t="s">
        <v>452</v>
      </c>
      <c r="C96" s="124">
        <v>14.4</v>
      </c>
      <c r="D96" s="361">
        <f t="shared" si="22"/>
        <v>0</v>
      </c>
      <c r="E96" s="362"/>
      <c r="F96" s="362"/>
      <c r="G96" s="38">
        <f t="shared" si="23"/>
        <v>14.4</v>
      </c>
      <c r="I96" s="23"/>
    </row>
    <row r="97" spans="1:9" s="1" customFormat="1" x14ac:dyDescent="0.25">
      <c r="A97" s="22" t="s">
        <v>427</v>
      </c>
      <c r="B97" s="54" t="s">
        <v>311</v>
      </c>
      <c r="C97" s="124">
        <v>27.085000000000001</v>
      </c>
      <c r="D97" s="361">
        <f t="shared" si="22"/>
        <v>0</v>
      </c>
      <c r="E97" s="362"/>
      <c r="F97" s="362"/>
      <c r="G97" s="97">
        <f t="shared" si="23"/>
        <v>27.085000000000001</v>
      </c>
      <c r="I97" s="23"/>
    </row>
    <row r="98" spans="1:9" s="1" customFormat="1" ht="30" hidden="1" customHeight="1" x14ac:dyDescent="0.25">
      <c r="A98" s="22"/>
      <c r="B98" s="94" t="s">
        <v>327</v>
      </c>
      <c r="C98" s="124"/>
      <c r="D98" s="361">
        <f t="shared" si="22"/>
        <v>0</v>
      </c>
      <c r="E98" s="362"/>
      <c r="F98" s="362"/>
      <c r="G98" s="125">
        <f t="shared" si="23"/>
        <v>0</v>
      </c>
      <c r="I98" s="23"/>
    </row>
    <row r="99" spans="1:9" s="1" customFormat="1" ht="45" x14ac:dyDescent="0.25">
      <c r="A99" s="22" t="s">
        <v>428</v>
      </c>
      <c r="B99" s="54" t="s">
        <v>454</v>
      </c>
      <c r="C99" s="124">
        <v>13.1928</v>
      </c>
      <c r="D99" s="243">
        <f t="shared" si="22"/>
        <v>0</v>
      </c>
      <c r="E99" s="242"/>
      <c r="F99" s="362"/>
      <c r="G99" s="257">
        <f t="shared" si="23"/>
        <v>13.1928</v>
      </c>
      <c r="I99" s="23"/>
    </row>
    <row r="100" spans="1:9" s="1" customFormat="1" ht="45" hidden="1" customHeight="1" x14ac:dyDescent="0.25">
      <c r="A100" s="22"/>
      <c r="B100" s="94" t="s">
        <v>333</v>
      </c>
      <c r="C100" s="124"/>
      <c r="D100" s="361">
        <f t="shared" si="22"/>
        <v>0</v>
      </c>
      <c r="E100" s="362"/>
      <c r="F100" s="362"/>
      <c r="G100" s="125">
        <f t="shared" si="23"/>
        <v>0</v>
      </c>
      <c r="I100" s="23"/>
    </row>
    <row r="101" spans="1:9" s="1" customFormat="1" ht="15" hidden="1" customHeight="1" x14ac:dyDescent="0.25">
      <c r="A101" s="22"/>
      <c r="B101" s="94" t="s">
        <v>337</v>
      </c>
      <c r="C101" s="124"/>
      <c r="D101" s="361">
        <f t="shared" si="22"/>
        <v>0</v>
      </c>
      <c r="E101" s="362"/>
      <c r="F101" s="362"/>
      <c r="G101" s="125">
        <f t="shared" si="23"/>
        <v>0</v>
      </c>
      <c r="I101" s="23"/>
    </row>
    <row r="102" spans="1:9" s="1" customFormat="1" ht="30" hidden="1" customHeight="1" x14ac:dyDescent="0.25">
      <c r="A102" s="51"/>
      <c r="B102" s="94" t="s">
        <v>340</v>
      </c>
      <c r="C102" s="124"/>
      <c r="D102" s="361">
        <f t="shared" si="22"/>
        <v>0</v>
      </c>
      <c r="E102" s="362"/>
      <c r="F102" s="362"/>
      <c r="G102" s="125">
        <f t="shared" si="23"/>
        <v>0</v>
      </c>
      <c r="I102" s="23"/>
    </row>
    <row r="103" spans="1:9" s="1" customFormat="1" ht="45" customHeight="1" x14ac:dyDescent="0.25">
      <c r="A103" s="51" t="s">
        <v>448</v>
      </c>
      <c r="B103" s="54" t="s">
        <v>377</v>
      </c>
      <c r="C103" s="124"/>
      <c r="D103" s="243">
        <f t="shared" si="22"/>
        <v>0.45300000000000001</v>
      </c>
      <c r="E103" s="242">
        <v>0.45300000000000001</v>
      </c>
      <c r="F103" s="362"/>
      <c r="G103" s="97">
        <f t="shared" si="23"/>
        <v>0.45300000000000001</v>
      </c>
      <c r="I103" s="23"/>
    </row>
    <row r="104" spans="1:9" s="1" customFormat="1" ht="45" x14ac:dyDescent="0.25">
      <c r="A104" s="51" t="s">
        <v>451</v>
      </c>
      <c r="B104" s="54" t="s">
        <v>324</v>
      </c>
      <c r="C104" s="124">
        <v>12.034000000000001</v>
      </c>
      <c r="D104" s="359">
        <f t="shared" si="22"/>
        <v>0</v>
      </c>
      <c r="E104" s="360"/>
      <c r="F104" s="362"/>
      <c r="G104" s="97">
        <f t="shared" si="23"/>
        <v>12.034000000000001</v>
      </c>
      <c r="I104" s="23"/>
    </row>
    <row r="105" spans="1:9" s="1" customFormat="1" ht="30" hidden="1" customHeight="1" x14ac:dyDescent="0.25">
      <c r="A105" s="51" t="s">
        <v>451</v>
      </c>
      <c r="B105" s="94" t="s">
        <v>328</v>
      </c>
      <c r="C105" s="124"/>
      <c r="D105" s="361">
        <f t="shared" si="22"/>
        <v>0</v>
      </c>
      <c r="E105" s="362"/>
      <c r="F105" s="362"/>
      <c r="G105" s="125">
        <f t="shared" si="23"/>
        <v>0</v>
      </c>
      <c r="I105" s="23"/>
    </row>
    <row r="106" spans="1:9" s="1" customFormat="1" ht="30" x14ac:dyDescent="0.25">
      <c r="A106" s="51" t="s">
        <v>494</v>
      </c>
      <c r="B106" s="33" t="s">
        <v>130</v>
      </c>
      <c r="C106" s="124">
        <v>2725.6</v>
      </c>
      <c r="D106" s="361">
        <f t="shared" si="22"/>
        <v>0</v>
      </c>
      <c r="E106" s="362"/>
      <c r="F106" s="362"/>
      <c r="G106" s="38">
        <f t="shared" si="23"/>
        <v>2725.6</v>
      </c>
      <c r="I106" s="23"/>
    </row>
    <row r="107" spans="1:9" s="1" customFormat="1" x14ac:dyDescent="0.25">
      <c r="A107" s="51" t="s">
        <v>495</v>
      </c>
      <c r="B107" s="297" t="s">
        <v>355</v>
      </c>
      <c r="C107" s="144">
        <v>3.6</v>
      </c>
      <c r="D107" s="361">
        <f t="shared" si="22"/>
        <v>0</v>
      </c>
      <c r="E107" s="362"/>
      <c r="F107" s="362"/>
      <c r="G107" s="38">
        <f t="shared" si="23"/>
        <v>3.6</v>
      </c>
      <c r="I107" s="23"/>
    </row>
    <row r="108" spans="1:9" s="1" customFormat="1" x14ac:dyDescent="0.25">
      <c r="A108" s="357" t="s">
        <v>457</v>
      </c>
      <c r="B108" s="297" t="s">
        <v>482</v>
      </c>
      <c r="C108" s="144">
        <v>221.2</v>
      </c>
      <c r="D108" s="361">
        <f t="shared" si="22"/>
        <v>0</v>
      </c>
      <c r="E108" s="362"/>
      <c r="F108" s="362"/>
      <c r="G108" s="38">
        <f t="shared" si="23"/>
        <v>221.2</v>
      </c>
      <c r="I108" s="23"/>
    </row>
    <row r="109" spans="1:9" s="1" customFormat="1" ht="45" x14ac:dyDescent="0.25">
      <c r="A109" s="51" t="s">
        <v>460</v>
      </c>
      <c r="B109" s="298" t="s">
        <v>459</v>
      </c>
      <c r="C109" s="124">
        <v>4.6989999999999998</v>
      </c>
      <c r="D109" s="359">
        <f t="shared" si="22"/>
        <v>2.25</v>
      </c>
      <c r="E109" s="360">
        <v>2.25</v>
      </c>
      <c r="F109" s="360"/>
      <c r="G109" s="97">
        <f t="shared" si="23"/>
        <v>6.9489999999999998</v>
      </c>
      <c r="I109" s="23"/>
    </row>
    <row r="110" spans="1:9" s="1" customFormat="1" ht="45" customHeight="1" x14ac:dyDescent="0.25">
      <c r="A110" s="51" t="s">
        <v>461</v>
      </c>
      <c r="B110" s="33" t="s">
        <v>378</v>
      </c>
      <c r="C110" s="124">
        <v>1.0589999999999999</v>
      </c>
      <c r="D110" s="359">
        <f t="shared" si="22"/>
        <v>0.36099999999999999</v>
      </c>
      <c r="E110" s="360">
        <v>0.36099999999999999</v>
      </c>
      <c r="F110" s="362"/>
      <c r="G110" s="97">
        <f t="shared" si="23"/>
        <v>1.42</v>
      </c>
      <c r="I110" s="23"/>
    </row>
    <row r="111" spans="1:9" s="1" customFormat="1" ht="60" x14ac:dyDescent="0.25">
      <c r="A111" s="51" t="s">
        <v>468</v>
      </c>
      <c r="B111" s="298" t="s">
        <v>462</v>
      </c>
      <c r="C111" s="124">
        <v>24.146000000000001</v>
      </c>
      <c r="D111" s="359">
        <f t="shared" si="22"/>
        <v>9.3379999999999992</v>
      </c>
      <c r="E111" s="360">
        <v>9.3379999999999992</v>
      </c>
      <c r="F111" s="362"/>
      <c r="G111" s="97">
        <f t="shared" si="23"/>
        <v>33.484000000000002</v>
      </c>
      <c r="I111" s="23"/>
    </row>
    <row r="112" spans="1:9" ht="45" customHeight="1" x14ac:dyDescent="0.25">
      <c r="A112" s="51" t="s">
        <v>472</v>
      </c>
      <c r="B112" s="35" t="s">
        <v>473</v>
      </c>
      <c r="C112" s="210">
        <v>2.99288</v>
      </c>
      <c r="D112" s="243">
        <f t="shared" si="22"/>
        <v>1.4260299999999999</v>
      </c>
      <c r="E112" s="242">
        <v>1.4260299999999999</v>
      </c>
      <c r="F112" s="362"/>
      <c r="G112" s="358">
        <f t="shared" si="23"/>
        <v>4.4189100000000003</v>
      </c>
    </row>
    <row r="113" spans="1:9" s="1" customFormat="1" ht="45" x14ac:dyDescent="0.25">
      <c r="A113" s="22" t="s">
        <v>481</v>
      </c>
      <c r="B113" s="33" t="s">
        <v>362</v>
      </c>
      <c r="C113" s="124">
        <v>45.946680000000001</v>
      </c>
      <c r="D113" s="361">
        <f t="shared" si="22"/>
        <v>0</v>
      </c>
      <c r="E113" s="362"/>
      <c r="F113" s="362"/>
      <c r="G113" s="125">
        <f t="shared" si="23"/>
        <v>45.946680000000001</v>
      </c>
      <c r="I113" s="23"/>
    </row>
    <row r="114" spans="1:9" s="1" customFormat="1" x14ac:dyDescent="0.25">
      <c r="A114" s="22" t="s">
        <v>483</v>
      </c>
      <c r="B114" s="33" t="s">
        <v>484</v>
      </c>
      <c r="C114" s="144">
        <v>20.521000000000001</v>
      </c>
      <c r="D114" s="359">
        <f t="shared" si="22"/>
        <v>0</v>
      </c>
      <c r="E114" s="360"/>
      <c r="F114" s="360"/>
      <c r="G114" s="97">
        <f t="shared" si="23"/>
        <v>20.521000000000001</v>
      </c>
      <c r="I114" s="23"/>
    </row>
    <row r="115" spans="1:9" s="1" customFormat="1" ht="30" customHeight="1" x14ac:dyDescent="0.25">
      <c r="A115" s="22" t="s">
        <v>492</v>
      </c>
      <c r="B115" s="33" t="s">
        <v>363</v>
      </c>
      <c r="C115" s="144">
        <v>46.896230000000003</v>
      </c>
      <c r="D115" s="243">
        <f t="shared" si="22"/>
        <v>0</v>
      </c>
      <c r="E115" s="242"/>
      <c r="F115" s="242"/>
      <c r="G115" s="125">
        <f t="shared" si="23"/>
        <v>46.896230000000003</v>
      </c>
      <c r="I115" s="23"/>
    </row>
    <row r="116" spans="1:9" s="1" customFormat="1" ht="45" x14ac:dyDescent="0.25">
      <c r="A116" s="22" t="s">
        <v>496</v>
      </c>
      <c r="B116" s="298" t="s">
        <v>364</v>
      </c>
      <c r="C116" s="144">
        <v>51.9</v>
      </c>
      <c r="D116" s="361">
        <f t="shared" si="22"/>
        <v>-0.2</v>
      </c>
      <c r="E116" s="362"/>
      <c r="F116" s="362">
        <v>0.2</v>
      </c>
      <c r="G116" s="38">
        <f t="shared" si="23"/>
        <v>51.699999999999996</v>
      </c>
      <c r="I116" s="23"/>
    </row>
    <row r="117" spans="1:9" s="1" customFormat="1" ht="15" customHeight="1" x14ac:dyDescent="0.25">
      <c r="A117" s="22" t="s">
        <v>498</v>
      </c>
      <c r="B117" s="33" t="s">
        <v>373</v>
      </c>
      <c r="C117" s="124"/>
      <c r="D117" s="378">
        <f t="shared" si="22"/>
        <v>59.900100000000002</v>
      </c>
      <c r="E117" s="379">
        <v>59.900100000000002</v>
      </c>
      <c r="F117" s="362"/>
      <c r="G117" s="257">
        <f t="shared" si="23"/>
        <v>59.900100000000002</v>
      </c>
      <c r="I117" s="23"/>
    </row>
    <row r="118" spans="1:9" s="1" customFormat="1" ht="29.25" hidden="1" customHeight="1" x14ac:dyDescent="0.25">
      <c r="A118" s="145" t="s">
        <v>185</v>
      </c>
      <c r="B118" s="152" t="s">
        <v>186</v>
      </c>
      <c r="C118" s="214">
        <f>SUM(C119:C119)</f>
        <v>0</v>
      </c>
      <c r="D118" s="361">
        <f t="shared" si="22"/>
        <v>0</v>
      </c>
      <c r="E118" s="362"/>
      <c r="F118" s="362"/>
      <c r="G118" s="55">
        <f>SUM(G119:G119)</f>
        <v>0</v>
      </c>
      <c r="I118" s="23"/>
    </row>
    <row r="119" spans="1:9" s="1" customFormat="1" ht="15" hidden="1" customHeight="1" x14ac:dyDescent="0.25">
      <c r="A119" s="153" t="s">
        <v>194</v>
      </c>
      <c r="B119" s="154" t="s">
        <v>396</v>
      </c>
      <c r="C119" s="213"/>
      <c r="D119" s="361">
        <f t="shared" si="22"/>
        <v>0</v>
      </c>
      <c r="E119" s="362"/>
      <c r="F119" s="362"/>
      <c r="G119" s="41">
        <f t="shared" ref="G119" si="24">C119+F119</f>
        <v>0</v>
      </c>
      <c r="I119" s="23"/>
    </row>
    <row r="120" spans="1:9" x14ac:dyDescent="0.25">
      <c r="A120" s="22" t="s">
        <v>185</v>
      </c>
      <c r="B120" s="34" t="s">
        <v>144</v>
      </c>
      <c r="C120" s="156">
        <f>C126+C122+C121+C128</f>
        <v>257.86559999999997</v>
      </c>
      <c r="D120" s="378">
        <f t="shared" ref="D120:G120" si="25">D126+D122+D121+D128</f>
        <v>0</v>
      </c>
      <c r="E120" s="381">
        <f t="shared" si="25"/>
        <v>0</v>
      </c>
      <c r="F120" s="381">
        <f>F126+F122+F121+F128</f>
        <v>0</v>
      </c>
      <c r="G120" s="382">
        <f t="shared" si="25"/>
        <v>257.86559999999997</v>
      </c>
    </row>
    <row r="121" spans="1:9" ht="30" hidden="1" customHeight="1" x14ac:dyDescent="0.25">
      <c r="A121" s="155" t="s">
        <v>332</v>
      </c>
      <c r="B121" s="151" t="s">
        <v>157</v>
      </c>
      <c r="C121" s="124"/>
      <c r="D121" s="378"/>
      <c r="E121" s="379"/>
      <c r="F121" s="379"/>
      <c r="G121" s="257">
        <f>C121+F121</f>
        <v>0</v>
      </c>
    </row>
    <row r="122" spans="1:9" x14ac:dyDescent="0.25">
      <c r="A122" s="22" t="s">
        <v>194</v>
      </c>
      <c r="B122" s="33" t="s">
        <v>162</v>
      </c>
      <c r="C122" s="124">
        <f>SUM(C123:C125)</f>
        <v>257.86559999999997</v>
      </c>
      <c r="D122" s="378">
        <f t="shared" ref="D122:F122" si="26">SUM(D123:D125)</f>
        <v>0</v>
      </c>
      <c r="E122" s="379">
        <f t="shared" si="26"/>
        <v>0</v>
      </c>
      <c r="F122" s="379">
        <f t="shared" si="26"/>
        <v>0</v>
      </c>
      <c r="G122" s="257">
        <f>SUM(G123:G125)</f>
        <v>257.86559999999997</v>
      </c>
    </row>
    <row r="123" spans="1:9" ht="15" hidden="1" customHeight="1" x14ac:dyDescent="0.25">
      <c r="A123" s="31" t="s">
        <v>205</v>
      </c>
      <c r="B123" s="50" t="s">
        <v>161</v>
      </c>
      <c r="C123" s="213">
        <v>0</v>
      </c>
      <c r="D123" s="359"/>
      <c r="E123" s="360"/>
      <c r="F123" s="362"/>
      <c r="G123" s="96">
        <f t="shared" ref="G123:G128" si="27">C123+F123</f>
        <v>0</v>
      </c>
    </row>
    <row r="124" spans="1:9" x14ac:dyDescent="0.25">
      <c r="A124" s="31" t="s">
        <v>400</v>
      </c>
      <c r="B124" s="50" t="s">
        <v>160</v>
      </c>
      <c r="C124" s="213">
        <v>257.86559999999997</v>
      </c>
      <c r="D124" s="378">
        <f>E124-F124</f>
        <v>0</v>
      </c>
      <c r="E124" s="379"/>
      <c r="F124" s="242"/>
      <c r="G124" s="380">
        <f>C124+D124</f>
        <v>257.86559999999997</v>
      </c>
      <c r="H124" s="99"/>
    </row>
    <row r="125" spans="1:9" ht="25.5" hidden="1" customHeight="1" x14ac:dyDescent="0.25">
      <c r="A125" s="31"/>
      <c r="B125" s="95"/>
      <c r="C125" s="213"/>
      <c r="D125" s="361"/>
      <c r="E125" s="362"/>
      <c r="F125" s="362"/>
      <c r="G125" s="41">
        <f t="shared" si="27"/>
        <v>0</v>
      </c>
    </row>
    <row r="126" spans="1:9" ht="30" hidden="1" x14ac:dyDescent="0.25">
      <c r="A126" s="155" t="s">
        <v>401</v>
      </c>
      <c r="B126" s="151" t="s">
        <v>163</v>
      </c>
      <c r="C126" s="124">
        <f>SUM(C127:C127)</f>
        <v>0</v>
      </c>
      <c r="D126" s="361">
        <f t="shared" ref="D126:F126" si="28">SUM(D127:D127)</f>
        <v>0</v>
      </c>
      <c r="E126" s="362">
        <f t="shared" si="28"/>
        <v>0</v>
      </c>
      <c r="F126" s="362">
        <f t="shared" si="28"/>
        <v>0</v>
      </c>
      <c r="G126" s="38">
        <f>SUM(G127:G127)</f>
        <v>0</v>
      </c>
    </row>
    <row r="127" spans="1:9" hidden="1" x14ac:dyDescent="0.25">
      <c r="A127" s="153" t="s">
        <v>402</v>
      </c>
      <c r="B127" s="95" t="s">
        <v>160</v>
      </c>
      <c r="C127" s="213">
        <v>0</v>
      </c>
      <c r="D127" s="361">
        <f t="shared" ref="D127" si="29">E127-F127</f>
        <v>0</v>
      </c>
      <c r="E127" s="362"/>
      <c r="F127" s="362"/>
      <c r="G127" s="41">
        <f>C127+D127</f>
        <v>0</v>
      </c>
    </row>
    <row r="128" spans="1:9" ht="15" hidden="1" customHeight="1" x14ac:dyDescent="0.25">
      <c r="A128" s="31"/>
      <c r="B128" s="33"/>
      <c r="C128" s="213"/>
      <c r="D128" s="361"/>
      <c r="E128" s="362"/>
      <c r="F128" s="362"/>
      <c r="G128" s="41">
        <f t="shared" si="27"/>
        <v>0</v>
      </c>
    </row>
    <row r="129" spans="1:7" x14ac:dyDescent="0.25">
      <c r="A129" s="22" t="s">
        <v>8</v>
      </c>
      <c r="B129" s="27" t="s">
        <v>114</v>
      </c>
      <c r="C129" s="156">
        <f>C17+C27+C45+C52</f>
        <v>76043.878190000003</v>
      </c>
      <c r="D129" s="243">
        <f t="shared" ref="D129:F129" si="30">D17+D27+D45+D52</f>
        <v>1447.3385799999999</v>
      </c>
      <c r="E129" s="356">
        <f t="shared" si="30"/>
        <v>1613.0801300000001</v>
      </c>
      <c r="F129" s="356">
        <f t="shared" si="30"/>
        <v>165.74155000000002</v>
      </c>
      <c r="G129" s="181">
        <f>G17+G27+G45+G52</f>
        <v>77491.216769999999</v>
      </c>
    </row>
    <row r="130" spans="1:7" ht="15.75" customHeight="1" x14ac:dyDescent="0.25">
      <c r="A130" s="22" t="s">
        <v>9</v>
      </c>
      <c r="B130" s="47" t="s">
        <v>387</v>
      </c>
      <c r="C130" s="124">
        <f>C131+C132</f>
        <v>4700.3236299999999</v>
      </c>
      <c r="D130" s="361">
        <f t="shared" ref="D130:F130" si="31">D131+D132</f>
        <v>0</v>
      </c>
      <c r="E130" s="362">
        <f t="shared" si="31"/>
        <v>0</v>
      </c>
      <c r="F130" s="362">
        <f t="shared" si="31"/>
        <v>0</v>
      </c>
      <c r="G130" s="125">
        <f>G131+G132</f>
        <v>4700.3236299999999</v>
      </c>
    </row>
    <row r="131" spans="1:7" ht="15.75" customHeight="1" x14ac:dyDescent="0.25">
      <c r="A131" s="31" t="s">
        <v>388</v>
      </c>
      <c r="B131" s="148" t="s">
        <v>397</v>
      </c>
      <c r="C131" s="124">
        <v>1065.77757</v>
      </c>
      <c r="D131" s="361">
        <f t="shared" ref="D131:D132" si="32">E131-F131</f>
        <v>0</v>
      </c>
      <c r="E131" s="362"/>
      <c r="F131" s="362"/>
      <c r="G131" s="125">
        <f>C131+D131</f>
        <v>1065.77757</v>
      </c>
    </row>
    <row r="132" spans="1:7" ht="15.75" customHeight="1" x14ac:dyDescent="0.25">
      <c r="A132" s="31" t="s">
        <v>389</v>
      </c>
      <c r="B132" s="148" t="s">
        <v>398</v>
      </c>
      <c r="C132" s="124">
        <v>3634.5460600000001</v>
      </c>
      <c r="D132" s="361">
        <f t="shared" si="32"/>
        <v>0</v>
      </c>
      <c r="E132" s="362"/>
      <c r="F132" s="362"/>
      <c r="G132" s="125">
        <f>C132+D132</f>
        <v>3634.5460600000001</v>
      </c>
    </row>
    <row r="134" spans="1:7" x14ac:dyDescent="0.25">
      <c r="C134" s="135" t="s">
        <v>299</v>
      </c>
    </row>
    <row r="135" spans="1:7" x14ac:dyDescent="0.25">
      <c r="B135" s="219"/>
      <c r="C135" s="135">
        <v>76043.878190000003</v>
      </c>
      <c r="F135" s="219"/>
    </row>
    <row r="136" spans="1:7" x14ac:dyDescent="0.25">
      <c r="B136" s="219"/>
      <c r="C136" s="135">
        <f>C135-C129</f>
        <v>0</v>
      </c>
      <c r="F136" s="219"/>
    </row>
    <row r="137" spans="1:7" x14ac:dyDescent="0.25">
      <c r="C137" s="135" t="s">
        <v>298</v>
      </c>
    </row>
    <row r="138" spans="1:7" x14ac:dyDescent="0.25">
      <c r="C138" s="135">
        <f>G129+G130+'3 priedas_asignavimai'!Y336</f>
        <v>83214.540399999998</v>
      </c>
    </row>
    <row r="139" spans="1:7" x14ac:dyDescent="0.25">
      <c r="C139" s="135">
        <f>C138-'3 priedas_asignavimai'!S336</f>
        <v>0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A7:G7"/>
    <mergeCell ref="A8:G8"/>
    <mergeCell ref="G14:G16"/>
    <mergeCell ref="A12:G12"/>
    <mergeCell ref="A13:G13"/>
    <mergeCell ref="A14:A16"/>
    <mergeCell ref="B14:B16"/>
    <mergeCell ref="C14:C16"/>
    <mergeCell ref="D14:F14"/>
    <mergeCell ref="D15:D16"/>
    <mergeCell ref="E15:F15"/>
    <mergeCell ref="A9:G9"/>
    <mergeCell ref="A10:G10"/>
    <mergeCell ref="A6:G6"/>
    <mergeCell ref="A2:G2"/>
    <mergeCell ref="A1:G1"/>
    <mergeCell ref="A3:G3"/>
    <mergeCell ref="A4:G4"/>
    <mergeCell ref="A5:G5"/>
  </mergeCells>
  <pageMargins left="1.1811023622047245" right="0.39370078740157483" top="0.78740157480314965" bottom="0.78740157480314965" header="0.31496062992125984" footer="0.31496062992125984"/>
  <pageSetup paperSize="9" scale="88" fitToHeight="0" orientation="portrait" r:id="rId1"/>
  <ignoredErrors>
    <ignoredError sqref="G12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8A3F5-9F38-4637-8AF6-A5B6B9529FC8}">
  <sheetPr codeName="Lapas2">
    <pageSetUpPr fitToPage="1"/>
  </sheetPr>
  <dimension ref="A1:X128"/>
  <sheetViews>
    <sheetView showZeros="0" zoomScaleNormal="100" workbookViewId="0">
      <pane xSplit="12" ySplit="16" topLeftCell="M17" activePane="bottomRight" state="frozen"/>
      <selection activeCell="G21" sqref="G21"/>
      <selection pane="topRight" activeCell="G21" sqref="G21"/>
      <selection pane="bottomLeft" activeCell="G21" sqref="G21"/>
      <selection pane="bottomRight" activeCell="AC36" sqref="AC36"/>
    </sheetView>
  </sheetViews>
  <sheetFormatPr defaultColWidth="9.140625" defaultRowHeight="15" x14ac:dyDescent="0.25"/>
  <cols>
    <col min="1" max="1" width="5" style="1" customWidth="1"/>
    <col min="2" max="2" width="49.5703125" style="1" customWidth="1"/>
    <col min="3" max="12" width="11.28515625" style="1" hidden="1" customWidth="1"/>
    <col min="13" max="17" width="11.28515625" style="1" customWidth="1"/>
    <col min="18" max="24" width="9.140625" style="1" hidden="1" customWidth="1"/>
    <col min="25" max="16384" width="9.140625" style="1"/>
  </cols>
  <sheetData>
    <row r="1" spans="1:20" x14ac:dyDescent="0.25">
      <c r="A1" s="435" t="s">
        <v>432</v>
      </c>
      <c r="B1" s="435"/>
      <c r="C1" s="435"/>
      <c r="D1" s="435"/>
      <c r="E1" s="435"/>
      <c r="F1" s="435"/>
      <c r="G1" s="435"/>
      <c r="H1" s="435"/>
      <c r="I1" s="435"/>
      <c r="J1" s="435"/>
      <c r="K1" s="435"/>
      <c r="L1" s="435"/>
      <c r="M1" s="435"/>
      <c r="N1" s="435"/>
      <c r="O1" s="435"/>
      <c r="P1" s="435"/>
      <c r="Q1" s="435"/>
    </row>
    <row r="2" spans="1:20" x14ac:dyDescent="0.25">
      <c r="A2" s="435" t="s">
        <v>381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5"/>
      <c r="Q2" s="435"/>
    </row>
    <row r="3" spans="1:20" x14ac:dyDescent="0.25">
      <c r="A3" s="435" t="s">
        <v>449</v>
      </c>
      <c r="B3" s="435"/>
      <c r="C3" s="435"/>
      <c r="D3" s="435"/>
      <c r="E3" s="435"/>
      <c r="F3" s="435"/>
      <c r="G3" s="435"/>
      <c r="H3" s="435"/>
      <c r="I3" s="435"/>
      <c r="J3" s="435"/>
      <c r="K3" s="435"/>
      <c r="L3" s="435"/>
      <c r="M3" s="435"/>
      <c r="N3" s="435"/>
      <c r="O3" s="435"/>
      <c r="P3" s="435"/>
      <c r="Q3" s="435"/>
    </row>
    <row r="4" spans="1:20" x14ac:dyDescent="0.25">
      <c r="A4" s="435" t="s">
        <v>127</v>
      </c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435"/>
    </row>
    <row r="5" spans="1:20" x14ac:dyDescent="0.25">
      <c r="A5" s="435" t="s">
        <v>469</v>
      </c>
      <c r="B5" s="435"/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5"/>
      <c r="Q5" s="435"/>
    </row>
    <row r="6" spans="1:20" x14ac:dyDescent="0.25">
      <c r="A6" s="435" t="s">
        <v>475</v>
      </c>
      <c r="B6" s="435"/>
      <c r="C6" s="435"/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5"/>
      <c r="O6" s="435"/>
      <c r="P6" s="435"/>
      <c r="Q6" s="435"/>
    </row>
    <row r="7" spans="1:20" x14ac:dyDescent="0.25">
      <c r="A7" s="435" t="s">
        <v>478</v>
      </c>
      <c r="B7" s="435"/>
      <c r="C7" s="435"/>
      <c r="D7" s="435"/>
      <c r="E7" s="435"/>
      <c r="F7" s="435"/>
      <c r="G7" s="435"/>
      <c r="H7" s="435"/>
      <c r="I7" s="435"/>
      <c r="J7" s="435"/>
      <c r="K7" s="435"/>
      <c r="L7" s="435"/>
      <c r="M7" s="435"/>
      <c r="N7" s="435"/>
      <c r="O7" s="435"/>
      <c r="P7" s="435"/>
      <c r="Q7" s="435"/>
    </row>
    <row r="8" spans="1:20" x14ac:dyDescent="0.25">
      <c r="A8" s="435" t="s">
        <v>488</v>
      </c>
      <c r="B8" s="435"/>
      <c r="C8" s="435"/>
      <c r="D8" s="435"/>
      <c r="E8" s="435"/>
      <c r="F8" s="435"/>
      <c r="G8" s="435"/>
      <c r="H8" s="435"/>
      <c r="I8" s="435"/>
      <c r="J8" s="435"/>
      <c r="K8" s="435"/>
      <c r="L8" s="435"/>
      <c r="M8" s="435"/>
      <c r="N8" s="435"/>
      <c r="O8" s="435"/>
      <c r="P8" s="435"/>
      <c r="Q8" s="435"/>
    </row>
    <row r="9" spans="1:20" x14ac:dyDescent="0.25">
      <c r="A9" s="435" t="s">
        <v>491</v>
      </c>
      <c r="B9" s="435"/>
      <c r="C9" s="435"/>
      <c r="D9" s="435"/>
      <c r="E9" s="435"/>
      <c r="F9" s="435"/>
      <c r="G9" s="435"/>
      <c r="H9" s="435"/>
      <c r="I9" s="435"/>
      <c r="J9" s="435"/>
      <c r="K9" s="435"/>
      <c r="L9" s="435"/>
      <c r="M9" s="435"/>
      <c r="N9" s="435"/>
      <c r="O9" s="435"/>
      <c r="P9" s="435"/>
      <c r="Q9" s="435"/>
    </row>
    <row r="10" spans="1:20" x14ac:dyDescent="0.25">
      <c r="A10" s="435" t="s">
        <v>500</v>
      </c>
      <c r="B10" s="435"/>
      <c r="C10" s="435"/>
      <c r="D10" s="435"/>
      <c r="E10" s="435"/>
      <c r="F10" s="435"/>
      <c r="G10" s="435"/>
      <c r="H10" s="435"/>
      <c r="I10" s="435"/>
      <c r="J10" s="435"/>
      <c r="K10" s="435"/>
      <c r="L10" s="435"/>
      <c r="M10" s="435"/>
      <c r="N10" s="435"/>
      <c r="O10" s="435"/>
      <c r="P10" s="435"/>
      <c r="Q10" s="435"/>
    </row>
    <row r="11" spans="1:20" s="23" customFormat="1" x14ac:dyDescent="0.25">
      <c r="A11" s="1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</row>
    <row r="12" spans="1:20" x14ac:dyDescent="0.25">
      <c r="A12" s="436" t="s">
        <v>403</v>
      </c>
      <c r="B12" s="436"/>
      <c r="C12" s="436"/>
      <c r="D12" s="436"/>
      <c r="E12" s="436"/>
      <c r="F12" s="436"/>
      <c r="G12" s="436"/>
      <c r="H12" s="436"/>
      <c r="I12" s="436"/>
      <c r="J12" s="436"/>
      <c r="K12" s="436"/>
      <c r="L12" s="436"/>
      <c r="M12" s="436"/>
      <c r="N12" s="436"/>
      <c r="O12" s="436"/>
      <c r="P12" s="436"/>
      <c r="Q12" s="436"/>
    </row>
    <row r="13" spans="1:20" x14ac:dyDescent="0.25">
      <c r="G13" s="2"/>
      <c r="H13" s="2"/>
      <c r="I13" s="2"/>
      <c r="J13" s="2"/>
      <c r="K13" s="2"/>
      <c r="L13" s="2"/>
      <c r="M13" s="2"/>
      <c r="N13" s="2"/>
      <c r="O13" s="2"/>
      <c r="P13" s="2"/>
      <c r="Q13" s="2" t="s">
        <v>139</v>
      </c>
    </row>
    <row r="14" spans="1:20" ht="15" customHeight="1" x14ac:dyDescent="0.25">
      <c r="A14" s="409" t="s">
        <v>1</v>
      </c>
      <c r="B14" s="416" t="s">
        <v>285</v>
      </c>
      <c r="C14" s="437" t="s">
        <v>128</v>
      </c>
      <c r="D14" s="428" t="s">
        <v>58</v>
      </c>
      <c r="E14" s="429"/>
      <c r="F14" s="429"/>
      <c r="G14" s="430"/>
      <c r="H14" s="420" t="s">
        <v>467</v>
      </c>
      <c r="I14" s="423" t="s">
        <v>58</v>
      </c>
      <c r="J14" s="424"/>
      <c r="K14" s="424"/>
      <c r="L14" s="424"/>
      <c r="M14" s="433" t="s">
        <v>0</v>
      </c>
      <c r="N14" s="425" t="s">
        <v>58</v>
      </c>
      <c r="O14" s="426"/>
      <c r="P14" s="426"/>
      <c r="Q14" s="427"/>
    </row>
    <row r="15" spans="1:20" ht="15" customHeight="1" x14ac:dyDescent="0.25">
      <c r="A15" s="409"/>
      <c r="B15" s="417"/>
      <c r="C15" s="438"/>
      <c r="D15" s="418" t="s">
        <v>146</v>
      </c>
      <c r="E15" s="418" t="s">
        <v>147</v>
      </c>
      <c r="F15" s="418" t="s">
        <v>59</v>
      </c>
      <c r="G15" s="418" t="s">
        <v>404</v>
      </c>
      <c r="H15" s="421"/>
      <c r="I15" s="431" t="s">
        <v>146</v>
      </c>
      <c r="J15" s="431" t="s">
        <v>147</v>
      </c>
      <c r="K15" s="431" t="s">
        <v>59</v>
      </c>
      <c r="L15" s="431" t="s">
        <v>404</v>
      </c>
      <c r="M15" s="434"/>
      <c r="N15" s="416" t="s">
        <v>146</v>
      </c>
      <c r="O15" s="416" t="s">
        <v>147</v>
      </c>
      <c r="P15" s="416" t="s">
        <v>59</v>
      </c>
      <c r="Q15" s="416" t="s">
        <v>404</v>
      </c>
    </row>
    <row r="16" spans="1:20" ht="60" customHeight="1" x14ac:dyDescent="0.25">
      <c r="A16" s="409"/>
      <c r="B16" s="417"/>
      <c r="C16" s="438"/>
      <c r="D16" s="419"/>
      <c r="E16" s="419"/>
      <c r="F16" s="419"/>
      <c r="G16" s="419"/>
      <c r="H16" s="422"/>
      <c r="I16" s="432"/>
      <c r="J16" s="432"/>
      <c r="K16" s="432"/>
      <c r="L16" s="432"/>
      <c r="M16" s="434"/>
      <c r="N16" s="417"/>
      <c r="O16" s="417"/>
      <c r="P16" s="417"/>
      <c r="Q16" s="417"/>
      <c r="S16" s="80" t="s">
        <v>287</v>
      </c>
      <c r="T16" s="1" t="s">
        <v>321</v>
      </c>
    </row>
    <row r="17" spans="1:21" ht="15" customHeight="1" x14ac:dyDescent="0.25">
      <c r="A17" s="17" t="s">
        <v>5</v>
      </c>
      <c r="B17" s="62" t="s">
        <v>216</v>
      </c>
      <c r="C17" s="75">
        <f t="shared" ref="C17:C48" si="0">D17+E17+F17+G17</f>
        <v>351.2</v>
      </c>
      <c r="D17" s="75">
        <f>D18+D19+D20</f>
        <v>271.2</v>
      </c>
      <c r="E17" s="75">
        <f t="shared" ref="E17:G17" si="1">E18+E19+E20</f>
        <v>0</v>
      </c>
      <c r="F17" s="75"/>
      <c r="G17" s="75">
        <f t="shared" si="1"/>
        <v>80</v>
      </c>
      <c r="H17" s="78">
        <f t="shared" ref="H17:H80" si="2">I17+J17+K17+L17</f>
        <v>35</v>
      </c>
      <c r="I17" s="78">
        <f>I18+I19+I20</f>
        <v>35</v>
      </c>
      <c r="J17" s="78">
        <f t="shared" ref="J17" si="3">J18+J19+J20</f>
        <v>0</v>
      </c>
      <c r="K17" s="78"/>
      <c r="L17" s="78">
        <f t="shared" ref="L17" si="4">L18+L19+L20</f>
        <v>0</v>
      </c>
      <c r="M17" s="57">
        <f t="shared" ref="M17:M79" si="5">N17+O17+P17+Q17</f>
        <v>386.2</v>
      </c>
      <c r="N17" s="57">
        <f>N18+N19+N20</f>
        <v>306.2</v>
      </c>
      <c r="O17" s="57">
        <f t="shared" ref="O17:Q17" si="6">O18+O19+O20</f>
        <v>0</v>
      </c>
      <c r="P17" s="57">
        <f t="shared" si="6"/>
        <v>0</v>
      </c>
      <c r="Q17" s="57">
        <f t="shared" si="6"/>
        <v>80</v>
      </c>
      <c r="S17" s="81"/>
    </row>
    <row r="18" spans="1:21" x14ac:dyDescent="0.25">
      <c r="A18" s="17"/>
      <c r="B18" s="12" t="s">
        <v>434</v>
      </c>
      <c r="C18" s="352">
        <f t="shared" si="0"/>
        <v>31</v>
      </c>
      <c r="D18" s="72">
        <v>31</v>
      </c>
      <c r="E18" s="72"/>
      <c r="F18" s="72"/>
      <c r="G18" s="72"/>
      <c r="H18" s="78">
        <f t="shared" si="2"/>
        <v>0</v>
      </c>
      <c r="I18" s="354"/>
      <c r="J18" s="354"/>
      <c r="K18" s="354"/>
      <c r="L18" s="354"/>
      <c r="M18" s="5">
        <f t="shared" si="5"/>
        <v>31</v>
      </c>
      <c r="N18" s="5">
        <f>D18+I18</f>
        <v>31</v>
      </c>
      <c r="O18" s="5">
        <f t="shared" ref="O18:Q18" si="7">E18+J18</f>
        <v>0</v>
      </c>
      <c r="P18" s="5">
        <f t="shared" si="7"/>
        <v>0</v>
      </c>
      <c r="Q18" s="5">
        <f t="shared" si="7"/>
        <v>0</v>
      </c>
      <c r="S18" s="81">
        <f>M18-'3 priedas_asignavimai'!X19</f>
        <v>0</v>
      </c>
    </row>
    <row r="19" spans="1:21" x14ac:dyDescent="0.25">
      <c r="A19" s="17"/>
      <c r="B19" s="12" t="s">
        <v>435</v>
      </c>
      <c r="C19" s="352">
        <f t="shared" si="0"/>
        <v>230</v>
      </c>
      <c r="D19" s="72">
        <v>150</v>
      </c>
      <c r="E19" s="72"/>
      <c r="F19" s="72"/>
      <c r="G19" s="72">
        <v>80</v>
      </c>
      <c r="H19" s="78">
        <f t="shared" si="2"/>
        <v>35</v>
      </c>
      <c r="I19" s="354">
        <v>35</v>
      </c>
      <c r="J19" s="354"/>
      <c r="K19" s="354"/>
      <c r="L19" s="354"/>
      <c r="M19" s="5">
        <f t="shared" si="5"/>
        <v>265</v>
      </c>
      <c r="N19" s="5">
        <f>D19+I19</f>
        <v>185</v>
      </c>
      <c r="O19" s="5">
        <f t="shared" ref="O19:O20" si="8">E19+J19</f>
        <v>0</v>
      </c>
      <c r="P19" s="5">
        <f t="shared" ref="P19:P20" si="9">F19+K19</f>
        <v>0</v>
      </c>
      <c r="Q19" s="5">
        <f t="shared" ref="Q19:Q20" si="10">G19+L19</f>
        <v>80</v>
      </c>
      <c r="S19" s="81">
        <f>M19-'3 priedas_asignavimai'!X48</f>
        <v>-258.20000000000005</v>
      </c>
      <c r="T19" s="1">
        <f>S19+S20</f>
        <v>-311.00000000000006</v>
      </c>
      <c r="U19" s="1">
        <f>'1 priedas_pajamos'!G26+'1 priedas_pajamos'!G30+'1 priedas_pajamos'!G31+'1 priedas_pajamos'!G44</f>
        <v>311</v>
      </c>
    </row>
    <row r="20" spans="1:21" x14ac:dyDescent="0.25">
      <c r="A20" s="17"/>
      <c r="B20" s="12" t="s">
        <v>436</v>
      </c>
      <c r="C20" s="352">
        <f t="shared" si="0"/>
        <v>90.2</v>
      </c>
      <c r="D20" s="72">
        <v>90.2</v>
      </c>
      <c r="E20" s="72"/>
      <c r="F20" s="72"/>
      <c r="G20" s="72"/>
      <c r="H20" s="78">
        <f t="shared" si="2"/>
        <v>0</v>
      </c>
      <c r="I20" s="354"/>
      <c r="J20" s="354"/>
      <c r="K20" s="354"/>
      <c r="L20" s="354"/>
      <c r="M20" s="5">
        <f t="shared" si="5"/>
        <v>90.2</v>
      </c>
      <c r="N20" s="5">
        <f>D20+I20</f>
        <v>90.2</v>
      </c>
      <c r="O20" s="5">
        <f t="shared" si="8"/>
        <v>0</v>
      </c>
      <c r="P20" s="5">
        <f t="shared" si="9"/>
        <v>0</v>
      </c>
      <c r="Q20" s="5">
        <f t="shared" si="10"/>
        <v>0</v>
      </c>
      <c r="S20" s="81">
        <f>M20-'3 priedas_asignavimai'!X57</f>
        <v>-52.8</v>
      </c>
    </row>
    <row r="21" spans="1:21" x14ac:dyDescent="0.25">
      <c r="A21" s="16" t="s">
        <v>57</v>
      </c>
      <c r="B21" s="62" t="s">
        <v>230</v>
      </c>
      <c r="C21" s="75">
        <f t="shared" si="0"/>
        <v>5.0999999999999996</v>
      </c>
      <c r="D21" s="75">
        <f>D22+D23</f>
        <v>5.0999999999999996</v>
      </c>
      <c r="E21" s="75">
        <f t="shared" ref="E21:G21" si="11">E22+E23</f>
        <v>0</v>
      </c>
      <c r="F21" s="75"/>
      <c r="G21" s="75">
        <f t="shared" si="11"/>
        <v>0</v>
      </c>
      <c r="H21" s="78">
        <f t="shared" si="2"/>
        <v>0</v>
      </c>
      <c r="I21" s="78">
        <f>I22+I23</f>
        <v>0</v>
      </c>
      <c r="J21" s="78">
        <f t="shared" ref="J21" si="12">J22+J23</f>
        <v>0</v>
      </c>
      <c r="K21" s="78"/>
      <c r="L21" s="78">
        <f t="shared" ref="L21" si="13">L22+L23</f>
        <v>0</v>
      </c>
      <c r="M21" s="57">
        <f t="shared" si="5"/>
        <v>5.0999999999999996</v>
      </c>
      <c r="N21" s="57">
        <f>N22+N23</f>
        <v>5.0999999999999996</v>
      </c>
      <c r="O21" s="57">
        <f t="shared" ref="O21:Q21" si="14">O22+O23</f>
        <v>0</v>
      </c>
      <c r="P21" s="57">
        <f t="shared" si="14"/>
        <v>0</v>
      </c>
      <c r="Q21" s="57">
        <f t="shared" si="14"/>
        <v>0</v>
      </c>
      <c r="S21" s="81"/>
    </row>
    <row r="22" spans="1:21" x14ac:dyDescent="0.25">
      <c r="A22" s="17"/>
      <c r="B22" s="12" t="s">
        <v>434</v>
      </c>
      <c r="C22" s="352">
        <f t="shared" si="0"/>
        <v>1</v>
      </c>
      <c r="D22" s="72">
        <v>1</v>
      </c>
      <c r="E22" s="79"/>
      <c r="F22" s="79"/>
      <c r="G22" s="79"/>
      <c r="H22" s="78">
        <f t="shared" si="2"/>
        <v>0</v>
      </c>
      <c r="I22" s="354"/>
      <c r="J22" s="354"/>
      <c r="K22" s="354"/>
      <c r="L22" s="354"/>
      <c r="M22" s="5">
        <f t="shared" si="5"/>
        <v>1</v>
      </c>
      <c r="N22" s="5">
        <f>D22+I22</f>
        <v>1</v>
      </c>
      <c r="O22" s="5">
        <f t="shared" ref="O22:O23" si="15">E22+J22</f>
        <v>0</v>
      </c>
      <c r="P22" s="5">
        <f t="shared" ref="P22:P23" si="16">F22+K22</f>
        <v>0</v>
      </c>
      <c r="Q22" s="5">
        <f t="shared" ref="Q22:Q23" si="17">G22+L22</f>
        <v>0</v>
      </c>
      <c r="S22" s="81"/>
    </row>
    <row r="23" spans="1:21" x14ac:dyDescent="0.25">
      <c r="A23" s="17"/>
      <c r="B23" s="4" t="s">
        <v>435</v>
      </c>
      <c r="C23" s="352">
        <f t="shared" si="0"/>
        <v>4.0999999999999996</v>
      </c>
      <c r="D23" s="72">
        <v>4.0999999999999996</v>
      </c>
      <c r="E23" s="72"/>
      <c r="F23" s="72"/>
      <c r="G23" s="72"/>
      <c r="H23" s="78">
        <f t="shared" si="2"/>
        <v>0</v>
      </c>
      <c r="I23" s="354"/>
      <c r="J23" s="354"/>
      <c r="K23" s="354"/>
      <c r="L23" s="354"/>
      <c r="M23" s="5">
        <f t="shared" si="5"/>
        <v>4.0999999999999996</v>
      </c>
      <c r="N23" s="5">
        <f>D23+I23</f>
        <v>4.0999999999999996</v>
      </c>
      <c r="O23" s="5">
        <f t="shared" si="15"/>
        <v>0</v>
      </c>
      <c r="P23" s="5">
        <f t="shared" si="16"/>
        <v>0</v>
      </c>
      <c r="Q23" s="5">
        <f t="shared" si="17"/>
        <v>0</v>
      </c>
      <c r="S23" s="81">
        <f>M23-'3 priedas_asignavimai'!X101</f>
        <v>0</v>
      </c>
    </row>
    <row r="24" spans="1:21" x14ac:dyDescent="0.25">
      <c r="A24" s="3" t="s">
        <v>6</v>
      </c>
      <c r="B24" s="62" t="s">
        <v>232</v>
      </c>
      <c r="C24" s="75">
        <f t="shared" si="0"/>
        <v>18.8</v>
      </c>
      <c r="D24" s="75">
        <f>D25+D26</f>
        <v>18.600000000000001</v>
      </c>
      <c r="E24" s="75">
        <f t="shared" ref="E24:G24" si="18">E25+E26</f>
        <v>0.2</v>
      </c>
      <c r="F24" s="75"/>
      <c r="G24" s="75">
        <f t="shared" si="18"/>
        <v>0</v>
      </c>
      <c r="H24" s="78">
        <f t="shared" si="2"/>
        <v>0</v>
      </c>
      <c r="I24" s="78">
        <f>I25+I26</f>
        <v>0</v>
      </c>
      <c r="J24" s="78">
        <f t="shared" ref="J24" si="19">J25+J26</f>
        <v>0</v>
      </c>
      <c r="K24" s="78"/>
      <c r="L24" s="78">
        <f t="shared" ref="L24" si="20">L25+L26</f>
        <v>0</v>
      </c>
      <c r="M24" s="57">
        <f t="shared" si="5"/>
        <v>18.8</v>
      </c>
      <c r="N24" s="57">
        <f>N25+N26</f>
        <v>18.600000000000001</v>
      </c>
      <c r="O24" s="57">
        <f t="shared" ref="O24:Q24" si="21">O25+O26</f>
        <v>0.2</v>
      </c>
      <c r="P24" s="57">
        <f t="shared" si="21"/>
        <v>0</v>
      </c>
      <c r="Q24" s="57">
        <f t="shared" si="21"/>
        <v>0</v>
      </c>
      <c r="S24" s="81"/>
    </row>
    <row r="25" spans="1:21" x14ac:dyDescent="0.25">
      <c r="A25" s="8"/>
      <c r="B25" s="12" t="s">
        <v>434</v>
      </c>
      <c r="C25" s="352">
        <f t="shared" si="0"/>
        <v>0.1</v>
      </c>
      <c r="D25" s="72">
        <v>0.1</v>
      </c>
      <c r="E25" s="72"/>
      <c r="F25" s="72"/>
      <c r="G25" s="72"/>
      <c r="H25" s="78">
        <f t="shared" si="2"/>
        <v>0</v>
      </c>
      <c r="I25" s="354"/>
      <c r="J25" s="354"/>
      <c r="K25" s="354"/>
      <c r="L25" s="354"/>
      <c r="M25" s="5">
        <f t="shared" si="5"/>
        <v>0.1</v>
      </c>
      <c r="N25" s="5">
        <f>D25+I25</f>
        <v>0.1</v>
      </c>
      <c r="O25" s="5">
        <f t="shared" ref="O25:O26" si="22">E25+J25</f>
        <v>0</v>
      </c>
      <c r="P25" s="5">
        <f t="shared" ref="P25:P26" si="23">F25+K25</f>
        <v>0</v>
      </c>
      <c r="Q25" s="5">
        <f t="shared" ref="Q25:Q26" si="24">G25+L25</f>
        <v>0</v>
      </c>
      <c r="S25" s="81">
        <f>M25-'3 priedas_asignavimai'!X103</f>
        <v>0</v>
      </c>
    </row>
    <row r="26" spans="1:21" x14ac:dyDescent="0.25">
      <c r="A26" s="8"/>
      <c r="B26" s="12" t="s">
        <v>435</v>
      </c>
      <c r="C26" s="352">
        <f t="shared" si="0"/>
        <v>18.7</v>
      </c>
      <c r="D26" s="72">
        <v>18.5</v>
      </c>
      <c r="E26" s="72">
        <v>0.2</v>
      </c>
      <c r="F26" s="72"/>
      <c r="G26" s="72"/>
      <c r="H26" s="78">
        <f t="shared" si="2"/>
        <v>0</v>
      </c>
      <c r="I26" s="354"/>
      <c r="J26" s="354"/>
      <c r="K26" s="354"/>
      <c r="L26" s="354"/>
      <c r="M26" s="5">
        <f t="shared" si="5"/>
        <v>18.7</v>
      </c>
      <c r="N26" s="5">
        <f>D26+I26</f>
        <v>18.5</v>
      </c>
      <c r="O26" s="5">
        <f t="shared" si="22"/>
        <v>0.2</v>
      </c>
      <c r="P26" s="5">
        <f t="shared" si="23"/>
        <v>0</v>
      </c>
      <c r="Q26" s="5">
        <f t="shared" si="24"/>
        <v>0</v>
      </c>
      <c r="S26" s="81">
        <f>M26-'3 priedas_asignavimai'!X106</f>
        <v>0</v>
      </c>
    </row>
    <row r="27" spans="1:21" s="14" customFormat="1" x14ac:dyDescent="0.25">
      <c r="A27" s="3" t="s">
        <v>7</v>
      </c>
      <c r="B27" s="62" t="s">
        <v>233</v>
      </c>
      <c r="C27" s="75">
        <f t="shared" si="0"/>
        <v>17.600000000000001</v>
      </c>
      <c r="D27" s="75">
        <f>D28+D29</f>
        <v>17.5</v>
      </c>
      <c r="E27" s="75">
        <f t="shared" ref="E27:G27" si="25">E28+E29</f>
        <v>0.1</v>
      </c>
      <c r="F27" s="75"/>
      <c r="G27" s="75">
        <f t="shared" si="25"/>
        <v>0</v>
      </c>
      <c r="H27" s="78">
        <f t="shared" si="2"/>
        <v>1.3</v>
      </c>
      <c r="I27" s="78">
        <f>I28+I29</f>
        <v>1.3</v>
      </c>
      <c r="J27" s="78">
        <f t="shared" ref="J27" si="26">J28+J29</f>
        <v>0</v>
      </c>
      <c r="K27" s="78"/>
      <c r="L27" s="78">
        <f t="shared" ref="L27" si="27">L28+L29</f>
        <v>0</v>
      </c>
      <c r="M27" s="57">
        <f t="shared" si="5"/>
        <v>18.900000000000002</v>
      </c>
      <c r="N27" s="57">
        <f>N28+N29</f>
        <v>18.8</v>
      </c>
      <c r="O27" s="57">
        <f t="shared" ref="O27:Q27" si="28">O28+O29</f>
        <v>0.1</v>
      </c>
      <c r="P27" s="57">
        <f t="shared" si="28"/>
        <v>0</v>
      </c>
      <c r="Q27" s="57">
        <f t="shared" si="28"/>
        <v>0</v>
      </c>
      <c r="S27" s="82"/>
    </row>
    <row r="28" spans="1:21" x14ac:dyDescent="0.25">
      <c r="A28" s="8"/>
      <c r="B28" s="12" t="s">
        <v>434</v>
      </c>
      <c r="C28" s="352">
        <f t="shared" si="0"/>
        <v>1.2</v>
      </c>
      <c r="D28" s="72">
        <v>1.2</v>
      </c>
      <c r="E28" s="72"/>
      <c r="F28" s="72"/>
      <c r="G28" s="72"/>
      <c r="H28" s="78">
        <f t="shared" si="2"/>
        <v>0.1</v>
      </c>
      <c r="I28" s="354">
        <v>0.1</v>
      </c>
      <c r="J28" s="354"/>
      <c r="K28" s="354"/>
      <c r="L28" s="354"/>
      <c r="M28" s="5">
        <f t="shared" si="5"/>
        <v>1.3</v>
      </c>
      <c r="N28" s="5">
        <f>D28+I28</f>
        <v>1.3</v>
      </c>
      <c r="O28" s="5">
        <f t="shared" ref="O28:O29" si="29">E28+J28</f>
        <v>0</v>
      </c>
      <c r="P28" s="5">
        <f t="shared" ref="P28:P29" si="30">F28+K28</f>
        <v>0</v>
      </c>
      <c r="Q28" s="5">
        <f t="shared" ref="Q28:Q29" si="31">G28+L28</f>
        <v>0</v>
      </c>
      <c r="S28" s="81">
        <f>M28-'3 priedas_asignavimai'!X110</f>
        <v>0</v>
      </c>
    </row>
    <row r="29" spans="1:21" x14ac:dyDescent="0.25">
      <c r="A29" s="8"/>
      <c r="B29" s="12" t="s">
        <v>435</v>
      </c>
      <c r="C29" s="352">
        <f t="shared" si="0"/>
        <v>16.400000000000002</v>
      </c>
      <c r="D29" s="72">
        <v>16.3</v>
      </c>
      <c r="E29" s="72">
        <v>0.1</v>
      </c>
      <c r="F29" s="72"/>
      <c r="G29" s="72"/>
      <c r="H29" s="78">
        <f t="shared" si="2"/>
        <v>1.2</v>
      </c>
      <c r="I29" s="354">
        <v>1.2</v>
      </c>
      <c r="J29" s="354"/>
      <c r="K29" s="354"/>
      <c r="L29" s="354"/>
      <c r="M29" s="5">
        <f t="shared" si="5"/>
        <v>17.600000000000001</v>
      </c>
      <c r="N29" s="5">
        <f>D29+I29</f>
        <v>17.5</v>
      </c>
      <c r="O29" s="5">
        <f t="shared" si="29"/>
        <v>0.1</v>
      </c>
      <c r="P29" s="5">
        <f t="shared" si="30"/>
        <v>0</v>
      </c>
      <c r="Q29" s="5">
        <f t="shared" si="31"/>
        <v>0</v>
      </c>
      <c r="S29" s="81">
        <f>M29-'3 priedas_asignavimai'!X113</f>
        <v>0</v>
      </c>
    </row>
    <row r="30" spans="1:21" s="14" customFormat="1" x14ac:dyDescent="0.25">
      <c r="A30" s="3" t="s">
        <v>284</v>
      </c>
      <c r="B30" s="62" t="s">
        <v>234</v>
      </c>
      <c r="C30" s="75">
        <f t="shared" si="0"/>
        <v>2.8</v>
      </c>
      <c r="D30" s="75">
        <f>D31+D32</f>
        <v>2.8</v>
      </c>
      <c r="E30" s="75">
        <f t="shared" ref="E30:G30" si="32">E31+E32</f>
        <v>0</v>
      </c>
      <c r="F30" s="75">
        <f t="shared" si="32"/>
        <v>0</v>
      </c>
      <c r="G30" s="75">
        <f t="shared" si="32"/>
        <v>0</v>
      </c>
      <c r="H30" s="78">
        <f t="shared" si="2"/>
        <v>0.2</v>
      </c>
      <c r="I30" s="78">
        <f>I31+I32</f>
        <v>0.2</v>
      </c>
      <c r="J30" s="78">
        <f t="shared" ref="J30:L30" si="33">J31+J32</f>
        <v>0</v>
      </c>
      <c r="K30" s="78">
        <f t="shared" si="33"/>
        <v>0</v>
      </c>
      <c r="L30" s="78">
        <f t="shared" si="33"/>
        <v>0</v>
      </c>
      <c r="M30" s="57">
        <f t="shared" si="5"/>
        <v>3</v>
      </c>
      <c r="N30" s="57">
        <f>N31+N32</f>
        <v>3</v>
      </c>
      <c r="O30" s="57">
        <f t="shared" ref="O30:Q30" si="34">O31+O32</f>
        <v>0</v>
      </c>
      <c r="P30" s="57">
        <f t="shared" si="34"/>
        <v>0</v>
      </c>
      <c r="Q30" s="57">
        <f t="shared" si="34"/>
        <v>0</v>
      </c>
      <c r="S30" s="82"/>
    </row>
    <row r="31" spans="1:21" x14ac:dyDescent="0.25">
      <c r="A31" s="8"/>
      <c r="B31" s="12" t="s">
        <v>434</v>
      </c>
      <c r="C31" s="352">
        <f t="shared" si="0"/>
        <v>1.7</v>
      </c>
      <c r="D31" s="72">
        <v>1.7</v>
      </c>
      <c r="E31" s="72"/>
      <c r="F31" s="72"/>
      <c r="G31" s="72"/>
      <c r="H31" s="78">
        <f t="shared" si="2"/>
        <v>0.2</v>
      </c>
      <c r="I31" s="354">
        <v>0.2</v>
      </c>
      <c r="J31" s="354"/>
      <c r="K31" s="354"/>
      <c r="L31" s="354"/>
      <c r="M31" s="5">
        <f t="shared" si="5"/>
        <v>1.9</v>
      </c>
      <c r="N31" s="5">
        <f>D31+I31</f>
        <v>1.9</v>
      </c>
      <c r="O31" s="5">
        <f t="shared" ref="O31:O32" si="35">E31+J31</f>
        <v>0</v>
      </c>
      <c r="P31" s="5">
        <f t="shared" ref="P31:P32" si="36">F31+K31</f>
        <v>0</v>
      </c>
      <c r="Q31" s="5">
        <f t="shared" ref="Q31:Q32" si="37">G31+L31</f>
        <v>0</v>
      </c>
      <c r="S31" s="81">
        <f>M31-'3 priedas_asignavimai'!X117</f>
        <v>0</v>
      </c>
    </row>
    <row r="32" spans="1:21" x14ac:dyDescent="0.25">
      <c r="A32" s="8"/>
      <c r="B32" s="12" t="s">
        <v>435</v>
      </c>
      <c r="C32" s="352">
        <f t="shared" si="0"/>
        <v>1.1000000000000001</v>
      </c>
      <c r="D32" s="72">
        <v>1.1000000000000001</v>
      </c>
      <c r="E32" s="72"/>
      <c r="F32" s="72"/>
      <c r="G32" s="72"/>
      <c r="H32" s="78">
        <f t="shared" si="2"/>
        <v>0</v>
      </c>
      <c r="I32" s="354"/>
      <c r="J32" s="354"/>
      <c r="K32" s="354"/>
      <c r="L32" s="354"/>
      <c r="M32" s="5">
        <f t="shared" si="5"/>
        <v>1.1000000000000001</v>
      </c>
      <c r="N32" s="5">
        <f>D32+I32</f>
        <v>1.1000000000000001</v>
      </c>
      <c r="O32" s="5">
        <f t="shared" si="35"/>
        <v>0</v>
      </c>
      <c r="P32" s="5">
        <f t="shared" si="36"/>
        <v>0</v>
      </c>
      <c r="Q32" s="5">
        <f t="shared" si="37"/>
        <v>0</v>
      </c>
      <c r="S32" s="81">
        <f>M32-'3 priedas_asignavimai'!X120</f>
        <v>0</v>
      </c>
    </row>
    <row r="33" spans="1:19" s="14" customFormat="1" x14ac:dyDescent="0.25">
      <c r="A33" s="3" t="s">
        <v>9</v>
      </c>
      <c r="B33" s="62" t="s">
        <v>235</v>
      </c>
      <c r="C33" s="75">
        <f t="shared" si="0"/>
        <v>0.9</v>
      </c>
      <c r="D33" s="75">
        <f>D34</f>
        <v>0.9</v>
      </c>
      <c r="E33" s="75">
        <f t="shared" ref="E33:L33" si="38">E34</f>
        <v>0</v>
      </c>
      <c r="F33" s="75">
        <f t="shared" si="38"/>
        <v>0</v>
      </c>
      <c r="G33" s="75">
        <f t="shared" si="38"/>
        <v>0</v>
      </c>
      <c r="H33" s="78">
        <f t="shared" si="2"/>
        <v>0</v>
      </c>
      <c r="I33" s="78">
        <f>I34</f>
        <v>0</v>
      </c>
      <c r="J33" s="78">
        <f t="shared" si="38"/>
        <v>0</v>
      </c>
      <c r="K33" s="78">
        <f t="shared" si="38"/>
        <v>0</v>
      </c>
      <c r="L33" s="78">
        <f t="shared" si="38"/>
        <v>0</v>
      </c>
      <c r="M33" s="57">
        <f t="shared" si="5"/>
        <v>0.9</v>
      </c>
      <c r="N33" s="57">
        <f>N34</f>
        <v>0.9</v>
      </c>
      <c r="O33" s="57">
        <f t="shared" ref="O33:Q33" si="39">O34</f>
        <v>0</v>
      </c>
      <c r="P33" s="57">
        <f t="shared" si="39"/>
        <v>0</v>
      </c>
      <c r="Q33" s="57">
        <f t="shared" si="39"/>
        <v>0</v>
      </c>
      <c r="S33" s="82"/>
    </row>
    <row r="34" spans="1:19" x14ac:dyDescent="0.25">
      <c r="A34" s="8"/>
      <c r="B34" s="12" t="s">
        <v>435</v>
      </c>
      <c r="C34" s="352">
        <f t="shared" si="0"/>
        <v>0.9</v>
      </c>
      <c r="D34" s="72">
        <v>0.9</v>
      </c>
      <c r="E34" s="72"/>
      <c r="F34" s="72"/>
      <c r="G34" s="72"/>
      <c r="H34" s="78">
        <f t="shared" si="2"/>
        <v>0</v>
      </c>
      <c r="I34" s="354"/>
      <c r="J34" s="354"/>
      <c r="K34" s="354"/>
      <c r="L34" s="354"/>
      <c r="M34" s="5">
        <f t="shared" si="5"/>
        <v>0.9</v>
      </c>
      <c r="N34" s="5">
        <f>D34+I34</f>
        <v>0.9</v>
      </c>
      <c r="O34" s="5">
        <f t="shared" ref="O34" si="40">E34+J34</f>
        <v>0</v>
      </c>
      <c r="P34" s="5">
        <f t="shared" ref="P34" si="41">F34+K34</f>
        <v>0</v>
      </c>
      <c r="Q34" s="5">
        <f t="shared" ref="Q34" si="42">G34+L34</f>
        <v>0</v>
      </c>
      <c r="S34" s="81">
        <f>M34-'3 priedas_asignavimai'!X127</f>
        <v>0</v>
      </c>
    </row>
    <row r="35" spans="1:19" s="14" customFormat="1" x14ac:dyDescent="0.25">
      <c r="A35" s="3" t="s">
        <v>10</v>
      </c>
      <c r="B35" s="62" t="s">
        <v>236</v>
      </c>
      <c r="C35" s="75">
        <f t="shared" si="0"/>
        <v>17.7</v>
      </c>
      <c r="D35" s="75">
        <f>D36+D37</f>
        <v>17.5</v>
      </c>
      <c r="E35" s="75">
        <f t="shared" ref="E35:G35" si="43">E36+E37</f>
        <v>0.2</v>
      </c>
      <c r="F35" s="75">
        <f t="shared" si="43"/>
        <v>0</v>
      </c>
      <c r="G35" s="75">
        <f t="shared" si="43"/>
        <v>0</v>
      </c>
      <c r="H35" s="78">
        <f t="shared" si="2"/>
        <v>0</v>
      </c>
      <c r="I35" s="78">
        <f>I36+I37</f>
        <v>0</v>
      </c>
      <c r="J35" s="78">
        <f t="shared" ref="J35:L35" si="44">J36+J37</f>
        <v>0</v>
      </c>
      <c r="K35" s="78">
        <f t="shared" si="44"/>
        <v>0</v>
      </c>
      <c r="L35" s="78">
        <f t="shared" si="44"/>
        <v>0</v>
      </c>
      <c r="M35" s="57">
        <f t="shared" si="5"/>
        <v>17.7</v>
      </c>
      <c r="N35" s="57">
        <f>N36+N37</f>
        <v>17.5</v>
      </c>
      <c r="O35" s="57">
        <f t="shared" ref="O35:Q35" si="45">O36+O37</f>
        <v>0.2</v>
      </c>
      <c r="P35" s="57">
        <f t="shared" si="45"/>
        <v>0</v>
      </c>
      <c r="Q35" s="57">
        <f t="shared" si="45"/>
        <v>0</v>
      </c>
      <c r="S35" s="82"/>
    </row>
    <row r="36" spans="1:19" x14ac:dyDescent="0.25">
      <c r="A36" s="8"/>
      <c r="B36" s="12" t="s">
        <v>434</v>
      </c>
      <c r="C36" s="352">
        <f t="shared" si="0"/>
        <v>1</v>
      </c>
      <c r="D36" s="72">
        <v>1</v>
      </c>
      <c r="E36" s="72"/>
      <c r="F36" s="72"/>
      <c r="G36" s="72"/>
      <c r="H36" s="78">
        <f t="shared" si="2"/>
        <v>0</v>
      </c>
      <c r="I36" s="354"/>
      <c r="J36" s="354"/>
      <c r="K36" s="354"/>
      <c r="L36" s="354"/>
      <c r="M36" s="5">
        <f t="shared" si="5"/>
        <v>1</v>
      </c>
      <c r="N36" s="5">
        <f>D36+I36</f>
        <v>1</v>
      </c>
      <c r="O36" s="5">
        <f t="shared" ref="O36:O37" si="46">E36+J36</f>
        <v>0</v>
      </c>
      <c r="P36" s="5">
        <f t="shared" ref="P36:P37" si="47">F36+K36</f>
        <v>0</v>
      </c>
      <c r="Q36" s="5">
        <f t="shared" ref="Q36:Q37" si="48">G36+L36</f>
        <v>0</v>
      </c>
      <c r="S36" s="81">
        <f>M36-'3 priedas_asignavimai'!X131</f>
        <v>0</v>
      </c>
    </row>
    <row r="37" spans="1:19" x14ac:dyDescent="0.25">
      <c r="A37" s="8"/>
      <c r="B37" s="12" t="s">
        <v>435</v>
      </c>
      <c r="C37" s="352">
        <f t="shared" si="0"/>
        <v>16.7</v>
      </c>
      <c r="D37" s="72">
        <v>16.5</v>
      </c>
      <c r="E37" s="72">
        <v>0.2</v>
      </c>
      <c r="F37" s="72"/>
      <c r="G37" s="72"/>
      <c r="H37" s="78">
        <f t="shared" si="2"/>
        <v>0</v>
      </c>
      <c r="I37" s="354"/>
      <c r="J37" s="354"/>
      <c r="K37" s="354"/>
      <c r="L37" s="354"/>
      <c r="M37" s="5">
        <f t="shared" si="5"/>
        <v>16.7</v>
      </c>
      <c r="N37" s="5">
        <f>D37+I37</f>
        <v>16.5</v>
      </c>
      <c r="O37" s="5">
        <f t="shared" si="46"/>
        <v>0.2</v>
      </c>
      <c r="P37" s="5">
        <f t="shared" si="47"/>
        <v>0</v>
      </c>
      <c r="Q37" s="5">
        <f t="shared" si="48"/>
        <v>0</v>
      </c>
      <c r="S37" s="81">
        <f>M37-'3 priedas_asignavimai'!X134</f>
        <v>0</v>
      </c>
    </row>
    <row r="38" spans="1:19" s="14" customFormat="1" x14ac:dyDescent="0.25">
      <c r="A38" s="3" t="s">
        <v>11</v>
      </c>
      <c r="B38" s="62" t="s">
        <v>237</v>
      </c>
      <c r="C38" s="75">
        <f t="shared" si="0"/>
        <v>2.5</v>
      </c>
      <c r="D38" s="75">
        <f>D39</f>
        <v>1.9</v>
      </c>
      <c r="E38" s="75">
        <f t="shared" ref="E38:L38" si="49">E39</f>
        <v>0.6</v>
      </c>
      <c r="F38" s="75">
        <f t="shared" si="49"/>
        <v>0</v>
      </c>
      <c r="G38" s="75">
        <f t="shared" si="49"/>
        <v>0</v>
      </c>
      <c r="H38" s="78">
        <f t="shared" si="2"/>
        <v>0</v>
      </c>
      <c r="I38" s="78">
        <f>I39</f>
        <v>0</v>
      </c>
      <c r="J38" s="78">
        <f t="shared" si="49"/>
        <v>0</v>
      </c>
      <c r="K38" s="78">
        <f t="shared" si="49"/>
        <v>0</v>
      </c>
      <c r="L38" s="78">
        <f t="shared" si="49"/>
        <v>0</v>
      </c>
      <c r="M38" s="57">
        <f t="shared" si="5"/>
        <v>2.5</v>
      </c>
      <c r="N38" s="57">
        <f>N39</f>
        <v>1.9</v>
      </c>
      <c r="O38" s="57">
        <f t="shared" ref="O38:Q38" si="50">O39</f>
        <v>0.6</v>
      </c>
      <c r="P38" s="57">
        <f t="shared" si="50"/>
        <v>0</v>
      </c>
      <c r="Q38" s="57">
        <f t="shared" si="50"/>
        <v>0</v>
      </c>
      <c r="S38" s="82"/>
    </row>
    <row r="39" spans="1:19" x14ac:dyDescent="0.25">
      <c r="A39" s="8"/>
      <c r="B39" s="12" t="s">
        <v>435</v>
      </c>
      <c r="C39" s="352">
        <f t="shared" si="0"/>
        <v>2.5</v>
      </c>
      <c r="D39" s="72">
        <v>1.9</v>
      </c>
      <c r="E39" s="72">
        <v>0.6</v>
      </c>
      <c r="F39" s="72"/>
      <c r="G39" s="72"/>
      <c r="H39" s="78">
        <f t="shared" si="2"/>
        <v>0</v>
      </c>
      <c r="I39" s="354"/>
      <c r="J39" s="354"/>
      <c r="K39" s="354"/>
      <c r="L39" s="354"/>
      <c r="M39" s="5">
        <f t="shared" si="5"/>
        <v>2.5</v>
      </c>
      <c r="N39" s="5">
        <f>D39+I39</f>
        <v>1.9</v>
      </c>
      <c r="O39" s="5">
        <f t="shared" ref="O39" si="51">E39+J39</f>
        <v>0.6</v>
      </c>
      <c r="P39" s="5">
        <f t="shared" ref="P39" si="52">F39+K39</f>
        <v>0</v>
      </c>
      <c r="Q39" s="5">
        <f t="shared" ref="Q39" si="53">G39+L39</f>
        <v>0</v>
      </c>
      <c r="S39" s="81">
        <f>M39-'3 priedas_asignavimai'!X141</f>
        <v>0</v>
      </c>
    </row>
    <row r="40" spans="1:19" s="14" customFormat="1" x14ac:dyDescent="0.25">
      <c r="A40" s="3" t="s">
        <v>12</v>
      </c>
      <c r="B40" s="62" t="s">
        <v>238</v>
      </c>
      <c r="C40" s="75">
        <f t="shared" si="0"/>
        <v>18.8</v>
      </c>
      <c r="D40" s="75">
        <f>D41+D42</f>
        <v>18.3</v>
      </c>
      <c r="E40" s="75">
        <f t="shared" ref="E40:G40" si="54">E41+E42</f>
        <v>0.5</v>
      </c>
      <c r="F40" s="75">
        <f t="shared" si="54"/>
        <v>0</v>
      </c>
      <c r="G40" s="75">
        <f t="shared" si="54"/>
        <v>0</v>
      </c>
      <c r="H40" s="78">
        <f t="shared" si="2"/>
        <v>0.1</v>
      </c>
      <c r="I40" s="78">
        <f>I41+I42</f>
        <v>0.1</v>
      </c>
      <c r="J40" s="78">
        <f t="shared" ref="J40:L40" si="55">J41+J42</f>
        <v>0</v>
      </c>
      <c r="K40" s="78">
        <f t="shared" si="55"/>
        <v>0</v>
      </c>
      <c r="L40" s="78">
        <f t="shared" si="55"/>
        <v>0</v>
      </c>
      <c r="M40" s="57">
        <f t="shared" si="5"/>
        <v>18.899999999999999</v>
      </c>
      <c r="N40" s="57">
        <f>N41+N42</f>
        <v>18.399999999999999</v>
      </c>
      <c r="O40" s="57">
        <f t="shared" ref="O40:Q40" si="56">O41+O42</f>
        <v>0.5</v>
      </c>
      <c r="P40" s="57">
        <f t="shared" si="56"/>
        <v>0</v>
      </c>
      <c r="Q40" s="57">
        <f t="shared" si="56"/>
        <v>0</v>
      </c>
      <c r="S40" s="82"/>
    </row>
    <row r="41" spans="1:19" x14ac:dyDescent="0.25">
      <c r="A41" s="8"/>
      <c r="B41" s="12" t="s">
        <v>434</v>
      </c>
      <c r="C41" s="352">
        <f t="shared" si="0"/>
        <v>7</v>
      </c>
      <c r="D41" s="72">
        <v>7</v>
      </c>
      <c r="E41" s="72"/>
      <c r="F41" s="72"/>
      <c r="G41" s="72"/>
      <c r="H41" s="78">
        <f t="shared" si="2"/>
        <v>0.1</v>
      </c>
      <c r="I41" s="354">
        <v>0.1</v>
      </c>
      <c r="J41" s="354"/>
      <c r="K41" s="354"/>
      <c r="L41" s="354"/>
      <c r="M41" s="5">
        <f t="shared" ref="M41:M42" si="57">N41+O41+P41+Q41</f>
        <v>7.1</v>
      </c>
      <c r="N41" s="5">
        <f>D41+I41</f>
        <v>7.1</v>
      </c>
      <c r="O41" s="5">
        <f t="shared" ref="O41:O42" si="58">E41+J41</f>
        <v>0</v>
      </c>
      <c r="P41" s="5">
        <f t="shared" ref="P41:P42" si="59">F41+K41</f>
        <v>0</v>
      </c>
      <c r="Q41" s="5">
        <f t="shared" ref="Q41:Q42" si="60">G41+L41</f>
        <v>0</v>
      </c>
      <c r="S41" s="81">
        <f>M41-'3 priedas_asignavimai'!X145</f>
        <v>0</v>
      </c>
    </row>
    <row r="42" spans="1:19" x14ac:dyDescent="0.25">
      <c r="A42" s="8"/>
      <c r="B42" s="12" t="s">
        <v>435</v>
      </c>
      <c r="C42" s="352">
        <f t="shared" si="0"/>
        <v>11.8</v>
      </c>
      <c r="D42" s="72">
        <v>11.3</v>
      </c>
      <c r="E42" s="72">
        <v>0.5</v>
      </c>
      <c r="F42" s="72"/>
      <c r="G42" s="72"/>
      <c r="H42" s="78">
        <f t="shared" si="2"/>
        <v>0</v>
      </c>
      <c r="I42" s="354"/>
      <c r="J42" s="354"/>
      <c r="K42" s="354"/>
      <c r="L42" s="354"/>
      <c r="M42" s="5">
        <f t="shared" si="57"/>
        <v>11.8</v>
      </c>
      <c r="N42" s="5">
        <f>D42+I42</f>
        <v>11.3</v>
      </c>
      <c r="O42" s="5">
        <f t="shared" si="58"/>
        <v>0.5</v>
      </c>
      <c r="P42" s="5">
        <f t="shared" si="59"/>
        <v>0</v>
      </c>
      <c r="Q42" s="5">
        <f t="shared" si="60"/>
        <v>0</v>
      </c>
      <c r="S42" s="81">
        <f>M42-'3 priedas_asignavimai'!X148</f>
        <v>0</v>
      </c>
    </row>
    <row r="43" spans="1:19" s="14" customFormat="1" x14ac:dyDescent="0.25">
      <c r="A43" s="3" t="s">
        <v>13</v>
      </c>
      <c r="B43" s="62" t="s">
        <v>239</v>
      </c>
      <c r="C43" s="75">
        <f t="shared" si="0"/>
        <v>0.7</v>
      </c>
      <c r="D43" s="75">
        <f>D44+D45</f>
        <v>0.5</v>
      </c>
      <c r="E43" s="75">
        <f t="shared" ref="E43:G43" si="61">E44+E45</f>
        <v>0.2</v>
      </c>
      <c r="F43" s="75">
        <f t="shared" si="61"/>
        <v>0</v>
      </c>
      <c r="G43" s="75">
        <f t="shared" si="61"/>
        <v>0</v>
      </c>
      <c r="H43" s="78">
        <f t="shared" si="2"/>
        <v>0.1</v>
      </c>
      <c r="I43" s="78">
        <f>I44+I45</f>
        <v>0.1</v>
      </c>
      <c r="J43" s="78">
        <f t="shared" ref="J43:L43" si="62">J44+J45</f>
        <v>0</v>
      </c>
      <c r="K43" s="78">
        <f t="shared" si="62"/>
        <v>0</v>
      </c>
      <c r="L43" s="78">
        <f t="shared" si="62"/>
        <v>0</v>
      </c>
      <c r="M43" s="57">
        <f t="shared" si="5"/>
        <v>0.8</v>
      </c>
      <c r="N43" s="57">
        <f>N44+N45</f>
        <v>0.6</v>
      </c>
      <c r="O43" s="57">
        <f t="shared" ref="O43:Q43" si="63">O44+O45</f>
        <v>0.2</v>
      </c>
      <c r="P43" s="57">
        <f t="shared" si="63"/>
        <v>0</v>
      </c>
      <c r="Q43" s="57">
        <f t="shared" si="63"/>
        <v>0</v>
      </c>
      <c r="S43" s="82"/>
    </row>
    <row r="44" spans="1:19" x14ac:dyDescent="0.25">
      <c r="A44" s="8"/>
      <c r="B44" s="12" t="s">
        <v>434</v>
      </c>
      <c r="C44" s="352">
        <f t="shared" si="0"/>
        <v>0.5</v>
      </c>
      <c r="D44" s="72">
        <v>0.5</v>
      </c>
      <c r="E44" s="72"/>
      <c r="F44" s="72"/>
      <c r="G44" s="72"/>
      <c r="H44" s="78">
        <f t="shared" si="2"/>
        <v>0.1</v>
      </c>
      <c r="I44" s="354">
        <v>0.1</v>
      </c>
      <c r="J44" s="354"/>
      <c r="K44" s="354"/>
      <c r="L44" s="354"/>
      <c r="M44" s="5">
        <f t="shared" ref="M44:M45" si="64">N44+O44+P44+Q44</f>
        <v>0.6</v>
      </c>
      <c r="N44" s="5">
        <f>D44+I44</f>
        <v>0.6</v>
      </c>
      <c r="O44" s="5">
        <f t="shared" ref="O44:O45" si="65">E44+J44</f>
        <v>0</v>
      </c>
      <c r="P44" s="5">
        <f t="shared" ref="P44:P45" si="66">F44+K44</f>
        <v>0</v>
      </c>
      <c r="Q44" s="5">
        <f t="shared" ref="Q44:Q45" si="67">G44+L44</f>
        <v>0</v>
      </c>
      <c r="S44" s="81">
        <f>M44-'3 priedas_asignavimai'!X152</f>
        <v>0</v>
      </c>
    </row>
    <row r="45" spans="1:19" x14ac:dyDescent="0.25">
      <c r="A45" s="8"/>
      <c r="B45" s="12" t="s">
        <v>435</v>
      </c>
      <c r="C45" s="352">
        <f t="shared" si="0"/>
        <v>0.2</v>
      </c>
      <c r="D45" s="72"/>
      <c r="E45" s="72">
        <v>0.2</v>
      </c>
      <c r="F45" s="72"/>
      <c r="G45" s="72"/>
      <c r="H45" s="78">
        <f t="shared" si="2"/>
        <v>0</v>
      </c>
      <c r="I45" s="354"/>
      <c r="J45" s="354"/>
      <c r="K45" s="354"/>
      <c r="L45" s="354"/>
      <c r="M45" s="5">
        <f t="shared" si="64"/>
        <v>0.2</v>
      </c>
      <c r="N45" s="5">
        <f>D45+I45</f>
        <v>0</v>
      </c>
      <c r="O45" s="5">
        <f t="shared" si="65"/>
        <v>0.2</v>
      </c>
      <c r="P45" s="5">
        <f t="shared" si="66"/>
        <v>0</v>
      </c>
      <c r="Q45" s="5">
        <f t="shared" si="67"/>
        <v>0</v>
      </c>
      <c r="S45" s="81">
        <f>M45-'3 priedas_asignavimai'!X155</f>
        <v>0</v>
      </c>
    </row>
    <row r="46" spans="1:19" s="14" customFormat="1" x14ac:dyDescent="0.25">
      <c r="A46" s="3" t="s">
        <v>14</v>
      </c>
      <c r="B46" s="62" t="s">
        <v>240</v>
      </c>
      <c r="C46" s="75">
        <f t="shared" si="0"/>
        <v>1.6</v>
      </c>
      <c r="D46" s="75">
        <f>D47+D48</f>
        <v>1.4000000000000001</v>
      </c>
      <c r="E46" s="75">
        <f t="shared" ref="E46:G46" si="68">E47+E48</f>
        <v>0.2</v>
      </c>
      <c r="F46" s="75">
        <f t="shared" si="68"/>
        <v>0</v>
      </c>
      <c r="G46" s="75">
        <f t="shared" si="68"/>
        <v>0</v>
      </c>
      <c r="H46" s="78">
        <f t="shared" si="2"/>
        <v>0</v>
      </c>
      <c r="I46" s="78">
        <f>I47+I48</f>
        <v>0</v>
      </c>
      <c r="J46" s="78">
        <f t="shared" ref="J46:L46" si="69">J47+J48</f>
        <v>0</v>
      </c>
      <c r="K46" s="78">
        <f t="shared" si="69"/>
        <v>0</v>
      </c>
      <c r="L46" s="78">
        <f t="shared" si="69"/>
        <v>0</v>
      </c>
      <c r="M46" s="57">
        <f t="shared" si="5"/>
        <v>1.6</v>
      </c>
      <c r="N46" s="57">
        <f>N47+N48</f>
        <v>1.4000000000000001</v>
      </c>
      <c r="O46" s="57">
        <f t="shared" ref="O46:Q46" si="70">O47+O48</f>
        <v>0.2</v>
      </c>
      <c r="P46" s="57">
        <f t="shared" si="70"/>
        <v>0</v>
      </c>
      <c r="Q46" s="57">
        <f t="shared" si="70"/>
        <v>0</v>
      </c>
      <c r="S46" s="82"/>
    </row>
    <row r="47" spans="1:19" x14ac:dyDescent="0.25">
      <c r="A47" s="8"/>
      <c r="B47" s="12" t="s">
        <v>434</v>
      </c>
      <c r="C47" s="352">
        <f t="shared" si="0"/>
        <v>0.1</v>
      </c>
      <c r="D47" s="72">
        <v>0.1</v>
      </c>
      <c r="E47" s="72"/>
      <c r="F47" s="72"/>
      <c r="G47" s="72"/>
      <c r="H47" s="78">
        <f t="shared" si="2"/>
        <v>0</v>
      </c>
      <c r="I47" s="354"/>
      <c r="J47" s="354"/>
      <c r="K47" s="354"/>
      <c r="L47" s="354"/>
      <c r="M47" s="5">
        <f t="shared" ref="M47:M48" si="71">N47+O47+P47+Q47</f>
        <v>0.1</v>
      </c>
      <c r="N47" s="5">
        <f>D47+I47</f>
        <v>0.1</v>
      </c>
      <c r="O47" s="5">
        <f t="shared" ref="O47:O48" si="72">E47+J47</f>
        <v>0</v>
      </c>
      <c r="P47" s="5">
        <f t="shared" ref="P47:P48" si="73">F47+K47</f>
        <v>0</v>
      </c>
      <c r="Q47" s="5">
        <f t="shared" ref="Q47:Q48" si="74">G47+L47</f>
        <v>0</v>
      </c>
      <c r="S47" s="81">
        <f>M47-'3 priedas_asignavimai'!X159</f>
        <v>0</v>
      </c>
    </row>
    <row r="48" spans="1:19" x14ac:dyDescent="0.25">
      <c r="A48" s="8"/>
      <c r="B48" s="12" t="s">
        <v>435</v>
      </c>
      <c r="C48" s="352">
        <f t="shared" si="0"/>
        <v>1.5</v>
      </c>
      <c r="D48" s="72">
        <v>1.3</v>
      </c>
      <c r="E48" s="72">
        <v>0.2</v>
      </c>
      <c r="F48" s="72"/>
      <c r="G48" s="72"/>
      <c r="H48" s="78">
        <f t="shared" si="2"/>
        <v>0</v>
      </c>
      <c r="I48" s="354"/>
      <c r="J48" s="354"/>
      <c r="K48" s="354"/>
      <c r="L48" s="354"/>
      <c r="M48" s="5">
        <f t="shared" si="71"/>
        <v>1.5</v>
      </c>
      <c r="N48" s="5">
        <f>D48+I48</f>
        <v>1.3</v>
      </c>
      <c r="O48" s="5">
        <f t="shared" si="72"/>
        <v>0.2</v>
      </c>
      <c r="P48" s="5">
        <f t="shared" si="73"/>
        <v>0</v>
      </c>
      <c r="Q48" s="5">
        <f t="shared" si="74"/>
        <v>0</v>
      </c>
      <c r="S48" s="81">
        <f>M48-'3 priedas_asignavimai'!X162</f>
        <v>0</v>
      </c>
    </row>
    <row r="49" spans="1:19" s="14" customFormat="1" x14ac:dyDescent="0.25">
      <c r="A49" s="3" t="s">
        <v>15</v>
      </c>
      <c r="B49" s="62" t="s">
        <v>241</v>
      </c>
      <c r="C49" s="75">
        <f t="shared" ref="C49:C80" si="75">D49+E49+F49+G49</f>
        <v>0.9</v>
      </c>
      <c r="D49" s="75">
        <f>D50</f>
        <v>0</v>
      </c>
      <c r="E49" s="75">
        <f t="shared" ref="E49:L49" si="76">E50</f>
        <v>0.9</v>
      </c>
      <c r="F49" s="75">
        <f t="shared" si="76"/>
        <v>0</v>
      </c>
      <c r="G49" s="75">
        <f t="shared" si="76"/>
        <v>0</v>
      </c>
      <c r="H49" s="78">
        <f t="shared" si="2"/>
        <v>0</v>
      </c>
      <c r="I49" s="78">
        <f>I50</f>
        <v>0</v>
      </c>
      <c r="J49" s="78">
        <f t="shared" si="76"/>
        <v>0</v>
      </c>
      <c r="K49" s="78">
        <f t="shared" si="76"/>
        <v>0</v>
      </c>
      <c r="L49" s="78">
        <f t="shared" si="76"/>
        <v>0</v>
      </c>
      <c r="M49" s="57">
        <f t="shared" si="5"/>
        <v>0.9</v>
      </c>
      <c r="N49" s="57">
        <f>N50</f>
        <v>0</v>
      </c>
      <c r="O49" s="57">
        <f t="shared" ref="O49:Q49" si="77">O50</f>
        <v>0.9</v>
      </c>
      <c r="P49" s="57">
        <f t="shared" si="77"/>
        <v>0</v>
      </c>
      <c r="Q49" s="57">
        <f t="shared" si="77"/>
        <v>0</v>
      </c>
      <c r="S49" s="82"/>
    </row>
    <row r="50" spans="1:19" x14ac:dyDescent="0.25">
      <c r="A50" s="8"/>
      <c r="B50" s="12" t="s">
        <v>435</v>
      </c>
      <c r="C50" s="352">
        <f t="shared" si="75"/>
        <v>0.9</v>
      </c>
      <c r="D50" s="72"/>
      <c r="E50" s="72">
        <v>0.9</v>
      </c>
      <c r="F50" s="72"/>
      <c r="G50" s="72"/>
      <c r="H50" s="78">
        <f t="shared" si="2"/>
        <v>0</v>
      </c>
      <c r="I50" s="354"/>
      <c r="J50" s="354"/>
      <c r="K50" s="354"/>
      <c r="L50" s="354"/>
      <c r="M50" s="5">
        <f t="shared" ref="M50" si="78">N50+O50+P50+Q50</f>
        <v>0.9</v>
      </c>
      <c r="N50" s="5">
        <f>D50+I50</f>
        <v>0</v>
      </c>
      <c r="O50" s="5">
        <f t="shared" ref="O50" si="79">E50+J50</f>
        <v>0.9</v>
      </c>
      <c r="P50" s="5">
        <f t="shared" ref="P50" si="80">F50+K50</f>
        <v>0</v>
      </c>
      <c r="Q50" s="5">
        <f t="shared" ref="Q50" si="81">G50+L50</f>
        <v>0</v>
      </c>
      <c r="S50" s="81">
        <f>M50-'3 priedas_asignavimai'!X169</f>
        <v>0</v>
      </c>
    </row>
    <row r="51" spans="1:19" x14ac:dyDescent="0.25">
      <c r="A51" s="3" t="s">
        <v>16</v>
      </c>
      <c r="B51" s="62" t="s">
        <v>243</v>
      </c>
      <c r="C51" s="75">
        <f t="shared" si="75"/>
        <v>1.5</v>
      </c>
      <c r="D51" s="75">
        <f>D52</f>
        <v>1.5</v>
      </c>
      <c r="E51" s="75">
        <f t="shared" ref="E51:L51" si="82">E52</f>
        <v>0</v>
      </c>
      <c r="F51" s="75">
        <f t="shared" si="82"/>
        <v>0</v>
      </c>
      <c r="G51" s="75">
        <f t="shared" si="82"/>
        <v>0</v>
      </c>
      <c r="H51" s="78">
        <f t="shared" si="2"/>
        <v>0</v>
      </c>
      <c r="I51" s="78">
        <f>I52</f>
        <v>0</v>
      </c>
      <c r="J51" s="78">
        <f t="shared" si="82"/>
        <v>0</v>
      </c>
      <c r="K51" s="78">
        <f t="shared" si="82"/>
        <v>0</v>
      </c>
      <c r="L51" s="78">
        <f t="shared" si="82"/>
        <v>0</v>
      </c>
      <c r="M51" s="57">
        <f t="shared" si="5"/>
        <v>1.5</v>
      </c>
      <c r="N51" s="57">
        <f>N52</f>
        <v>1.5</v>
      </c>
      <c r="O51" s="57">
        <f t="shared" ref="O51:Q51" si="83">O52</f>
        <v>0</v>
      </c>
      <c r="P51" s="57">
        <f t="shared" si="83"/>
        <v>0</v>
      </c>
      <c r="Q51" s="57">
        <f t="shared" si="83"/>
        <v>0</v>
      </c>
      <c r="S51" s="81"/>
    </row>
    <row r="52" spans="1:19" x14ac:dyDescent="0.25">
      <c r="A52" s="15"/>
      <c r="B52" s="12" t="s">
        <v>435</v>
      </c>
      <c r="C52" s="352">
        <f t="shared" si="75"/>
        <v>1.5</v>
      </c>
      <c r="D52" s="72">
        <v>1.5</v>
      </c>
      <c r="E52" s="72"/>
      <c r="F52" s="72"/>
      <c r="G52" s="72"/>
      <c r="H52" s="78">
        <f t="shared" si="2"/>
        <v>0</v>
      </c>
      <c r="I52" s="354"/>
      <c r="J52" s="354"/>
      <c r="K52" s="354"/>
      <c r="L52" s="354"/>
      <c r="M52" s="5">
        <f t="shared" ref="M52" si="84">N52+O52+P52+Q52</f>
        <v>1.5</v>
      </c>
      <c r="N52" s="5">
        <f>D52+I52</f>
        <v>1.5</v>
      </c>
      <c r="O52" s="5">
        <f t="shared" ref="O52" si="85">E52+J52</f>
        <v>0</v>
      </c>
      <c r="P52" s="5">
        <f t="shared" ref="P52" si="86">F52+K52</f>
        <v>0</v>
      </c>
      <c r="Q52" s="5">
        <f t="shared" ref="Q52" si="87">G52+L52</f>
        <v>0</v>
      </c>
      <c r="S52" s="81">
        <f>M52-'3 priedas_asignavimai'!X175</f>
        <v>0</v>
      </c>
    </row>
    <row r="53" spans="1:19" x14ac:dyDescent="0.25">
      <c r="A53" s="17" t="s">
        <v>17</v>
      </c>
      <c r="B53" s="62" t="s">
        <v>244</v>
      </c>
      <c r="C53" s="75">
        <f t="shared" si="75"/>
        <v>4.8</v>
      </c>
      <c r="D53" s="75">
        <f t="shared" ref="D53:L53" si="88">D54</f>
        <v>0</v>
      </c>
      <c r="E53" s="75">
        <f t="shared" si="88"/>
        <v>4.8</v>
      </c>
      <c r="F53" s="75">
        <f t="shared" si="88"/>
        <v>0</v>
      </c>
      <c r="G53" s="75">
        <f t="shared" si="88"/>
        <v>0</v>
      </c>
      <c r="H53" s="78">
        <f t="shared" si="2"/>
        <v>0</v>
      </c>
      <c r="I53" s="78">
        <f t="shared" si="88"/>
        <v>0</v>
      </c>
      <c r="J53" s="78">
        <f t="shared" si="88"/>
        <v>0</v>
      </c>
      <c r="K53" s="78">
        <f t="shared" si="88"/>
        <v>0</v>
      </c>
      <c r="L53" s="78">
        <f t="shared" si="88"/>
        <v>0</v>
      </c>
      <c r="M53" s="57">
        <f t="shared" si="5"/>
        <v>4.8</v>
      </c>
      <c r="N53" s="57">
        <f>N54</f>
        <v>0</v>
      </c>
      <c r="O53" s="57">
        <f t="shared" ref="O53:Q53" si="89">O54</f>
        <v>4.8</v>
      </c>
      <c r="P53" s="57">
        <f t="shared" si="89"/>
        <v>0</v>
      </c>
      <c r="Q53" s="57">
        <f t="shared" si="89"/>
        <v>0</v>
      </c>
      <c r="S53" s="81"/>
    </row>
    <row r="54" spans="1:19" x14ac:dyDescent="0.25">
      <c r="A54" s="17"/>
      <c r="B54" s="4" t="s">
        <v>436</v>
      </c>
      <c r="C54" s="352">
        <f t="shared" si="75"/>
        <v>4.8</v>
      </c>
      <c r="D54" s="72"/>
      <c r="E54" s="72">
        <v>4.8</v>
      </c>
      <c r="F54" s="72"/>
      <c r="G54" s="72"/>
      <c r="H54" s="78">
        <f t="shared" si="2"/>
        <v>0</v>
      </c>
      <c r="I54" s="354"/>
      <c r="J54" s="354"/>
      <c r="K54" s="354"/>
      <c r="L54" s="354"/>
      <c r="M54" s="5">
        <f t="shared" ref="M54" si="90">N54+O54+P54+Q54</f>
        <v>4.8</v>
      </c>
      <c r="N54" s="5">
        <f>D54+I54</f>
        <v>0</v>
      </c>
      <c r="O54" s="5">
        <f t="shared" ref="O54" si="91">E54+J54</f>
        <v>4.8</v>
      </c>
      <c r="P54" s="5">
        <f t="shared" ref="P54" si="92">F54+K54</f>
        <v>0</v>
      </c>
      <c r="Q54" s="5">
        <f t="shared" ref="Q54" si="93">G54+L54</f>
        <v>0</v>
      </c>
      <c r="S54" s="81">
        <f>M54-'3 priedas_asignavimai'!X178</f>
        <v>0</v>
      </c>
    </row>
    <row r="55" spans="1:19" x14ac:dyDescent="0.25">
      <c r="A55" s="3" t="s">
        <v>18</v>
      </c>
      <c r="B55" s="64" t="s">
        <v>247</v>
      </c>
      <c r="C55" s="75">
        <f t="shared" si="75"/>
        <v>0.9</v>
      </c>
      <c r="D55" s="75">
        <f t="shared" ref="D55:L55" si="94">D56</f>
        <v>0.1</v>
      </c>
      <c r="E55" s="75">
        <f t="shared" si="94"/>
        <v>0.8</v>
      </c>
      <c r="F55" s="75">
        <f t="shared" si="94"/>
        <v>0</v>
      </c>
      <c r="G55" s="75">
        <f t="shared" si="94"/>
        <v>0</v>
      </c>
      <c r="H55" s="78">
        <f t="shared" si="2"/>
        <v>0</v>
      </c>
      <c r="I55" s="78">
        <f t="shared" si="94"/>
        <v>0</v>
      </c>
      <c r="J55" s="78">
        <f t="shared" si="94"/>
        <v>0</v>
      </c>
      <c r="K55" s="78">
        <f t="shared" si="94"/>
        <v>0</v>
      </c>
      <c r="L55" s="78">
        <f t="shared" si="94"/>
        <v>0</v>
      </c>
      <c r="M55" s="57">
        <f t="shared" si="5"/>
        <v>0.9</v>
      </c>
      <c r="N55" s="57">
        <f>N56</f>
        <v>0.1</v>
      </c>
      <c r="O55" s="57">
        <f t="shared" ref="O55:Q55" si="95">O56</f>
        <v>0.8</v>
      </c>
      <c r="P55" s="57">
        <f t="shared" si="95"/>
        <v>0</v>
      </c>
      <c r="Q55" s="57">
        <f t="shared" si="95"/>
        <v>0</v>
      </c>
      <c r="S55" s="81"/>
    </row>
    <row r="56" spans="1:19" x14ac:dyDescent="0.25">
      <c r="A56" s="15"/>
      <c r="B56" s="12" t="s">
        <v>437</v>
      </c>
      <c r="C56" s="352">
        <f t="shared" si="75"/>
        <v>0.9</v>
      </c>
      <c r="D56" s="72">
        <v>0.1</v>
      </c>
      <c r="E56" s="72">
        <v>0.8</v>
      </c>
      <c r="F56" s="72"/>
      <c r="G56" s="72"/>
      <c r="H56" s="78">
        <f t="shared" si="2"/>
        <v>0</v>
      </c>
      <c r="I56" s="354"/>
      <c r="J56" s="354"/>
      <c r="K56" s="354"/>
      <c r="L56" s="354"/>
      <c r="M56" s="5">
        <f t="shared" ref="M56" si="96">N56+O56+P56+Q56</f>
        <v>0.9</v>
      </c>
      <c r="N56" s="5">
        <f>D56+I56</f>
        <v>0.1</v>
      </c>
      <c r="O56" s="5">
        <f t="shared" ref="O56" si="97">E56+J56</f>
        <v>0.8</v>
      </c>
      <c r="P56" s="5">
        <f t="shared" ref="P56" si="98">F56+K56</f>
        <v>0</v>
      </c>
      <c r="Q56" s="5">
        <f t="shared" ref="Q56" si="99">G56+L56</f>
        <v>0</v>
      </c>
      <c r="S56" s="81">
        <f>M56-'3 priedas_asignavimai'!X183</f>
        <v>0</v>
      </c>
    </row>
    <row r="57" spans="1:19" x14ac:dyDescent="0.25">
      <c r="A57" s="17" t="s">
        <v>19</v>
      </c>
      <c r="B57" s="63" t="s">
        <v>248</v>
      </c>
      <c r="C57" s="75">
        <f t="shared" si="75"/>
        <v>19.3</v>
      </c>
      <c r="D57" s="75">
        <f t="shared" ref="D57:L57" si="100">D58</f>
        <v>0.3</v>
      </c>
      <c r="E57" s="75">
        <f t="shared" si="100"/>
        <v>0</v>
      </c>
      <c r="F57" s="75">
        <f t="shared" si="100"/>
        <v>19</v>
      </c>
      <c r="G57" s="75">
        <f t="shared" si="100"/>
        <v>0</v>
      </c>
      <c r="H57" s="78">
        <f t="shared" si="2"/>
        <v>0</v>
      </c>
      <c r="I57" s="78">
        <f t="shared" si="100"/>
        <v>0</v>
      </c>
      <c r="J57" s="78">
        <f t="shared" si="100"/>
        <v>0</v>
      </c>
      <c r="K57" s="78">
        <f t="shared" si="100"/>
        <v>0</v>
      </c>
      <c r="L57" s="78">
        <f t="shared" si="100"/>
        <v>0</v>
      </c>
      <c r="M57" s="57">
        <f t="shared" si="5"/>
        <v>19.3</v>
      </c>
      <c r="N57" s="57">
        <f>N58</f>
        <v>0.3</v>
      </c>
      <c r="O57" s="57">
        <f t="shared" ref="O57:Q57" si="101">O58</f>
        <v>0</v>
      </c>
      <c r="P57" s="57">
        <f t="shared" si="101"/>
        <v>19</v>
      </c>
      <c r="Q57" s="57">
        <f t="shared" si="101"/>
        <v>0</v>
      </c>
      <c r="S57" s="81"/>
    </row>
    <row r="58" spans="1:19" x14ac:dyDescent="0.25">
      <c r="A58" s="17"/>
      <c r="B58" s="12" t="s">
        <v>437</v>
      </c>
      <c r="C58" s="352">
        <f t="shared" si="75"/>
        <v>19.3</v>
      </c>
      <c r="D58" s="72">
        <v>0.3</v>
      </c>
      <c r="E58" s="72"/>
      <c r="F58" s="72">
        <v>19</v>
      </c>
      <c r="G58" s="72"/>
      <c r="H58" s="78">
        <f t="shared" si="2"/>
        <v>0</v>
      </c>
      <c r="I58" s="354"/>
      <c r="J58" s="354"/>
      <c r="K58" s="354"/>
      <c r="L58" s="354"/>
      <c r="M58" s="5">
        <f t="shared" ref="M58" si="102">N58+O58+P58+Q58</f>
        <v>19.3</v>
      </c>
      <c r="N58" s="5">
        <f>D58+I58</f>
        <v>0.3</v>
      </c>
      <c r="O58" s="5">
        <f t="shared" ref="O58" si="103">E58+J58</f>
        <v>0</v>
      </c>
      <c r="P58" s="5">
        <f t="shared" ref="P58" si="104">F58+K58</f>
        <v>19</v>
      </c>
      <c r="Q58" s="5">
        <f t="shared" ref="Q58" si="105">G58+L58</f>
        <v>0</v>
      </c>
      <c r="S58" s="81">
        <f>M58-'3 priedas_asignavimai'!X187</f>
        <v>0</v>
      </c>
    </row>
    <row r="59" spans="1:19" x14ac:dyDescent="0.25">
      <c r="A59" s="16" t="s">
        <v>20</v>
      </c>
      <c r="B59" s="63" t="s">
        <v>249</v>
      </c>
      <c r="C59" s="75">
        <f t="shared" si="75"/>
        <v>0.1</v>
      </c>
      <c r="D59" s="75">
        <f>D60</f>
        <v>0.1</v>
      </c>
      <c r="E59" s="75">
        <f t="shared" ref="E59:L59" si="106">E60</f>
        <v>0</v>
      </c>
      <c r="F59" s="75">
        <f t="shared" si="106"/>
        <v>0</v>
      </c>
      <c r="G59" s="75">
        <f t="shared" si="106"/>
        <v>0</v>
      </c>
      <c r="H59" s="78">
        <f t="shared" si="2"/>
        <v>0</v>
      </c>
      <c r="I59" s="78">
        <f>I60</f>
        <v>0</v>
      </c>
      <c r="J59" s="78">
        <f t="shared" si="106"/>
        <v>0</v>
      </c>
      <c r="K59" s="78">
        <f t="shared" si="106"/>
        <v>0</v>
      </c>
      <c r="L59" s="78">
        <f t="shared" si="106"/>
        <v>0</v>
      </c>
      <c r="M59" s="57">
        <f t="shared" si="5"/>
        <v>0.1</v>
      </c>
      <c r="N59" s="57">
        <f>N60</f>
        <v>0.1</v>
      </c>
      <c r="O59" s="57">
        <f t="shared" ref="O59:Q59" si="107">O60</f>
        <v>0</v>
      </c>
      <c r="P59" s="57">
        <f t="shared" si="107"/>
        <v>0</v>
      </c>
      <c r="Q59" s="57">
        <f t="shared" si="107"/>
        <v>0</v>
      </c>
      <c r="S59" s="81"/>
    </row>
    <row r="60" spans="1:19" x14ac:dyDescent="0.25">
      <c r="A60" s="17"/>
      <c r="B60" s="12" t="s">
        <v>437</v>
      </c>
      <c r="C60" s="352">
        <f t="shared" si="75"/>
        <v>0.1</v>
      </c>
      <c r="D60" s="72">
        <v>0.1</v>
      </c>
      <c r="E60" s="72"/>
      <c r="F60" s="72"/>
      <c r="G60" s="72"/>
      <c r="H60" s="78">
        <f t="shared" si="2"/>
        <v>0</v>
      </c>
      <c r="I60" s="354"/>
      <c r="J60" s="354"/>
      <c r="K60" s="354"/>
      <c r="L60" s="354"/>
      <c r="M60" s="5">
        <f t="shared" ref="M60" si="108">N60+O60+P60+Q60</f>
        <v>0.1</v>
      </c>
      <c r="N60" s="5">
        <f>D60+I60</f>
        <v>0.1</v>
      </c>
      <c r="O60" s="5">
        <f t="shared" ref="O60" si="109">E60+J60</f>
        <v>0</v>
      </c>
      <c r="P60" s="5">
        <f t="shared" ref="P60" si="110">F60+K60</f>
        <v>0</v>
      </c>
      <c r="Q60" s="5">
        <f t="shared" ref="Q60" si="111">G60+L60</f>
        <v>0</v>
      </c>
      <c r="S60" s="81">
        <f>M60-'3 priedas_asignavimai'!X194</f>
        <v>0</v>
      </c>
    </row>
    <row r="61" spans="1:19" x14ac:dyDescent="0.25">
      <c r="A61" s="16" t="s">
        <v>21</v>
      </c>
      <c r="B61" s="63" t="s">
        <v>250</v>
      </c>
      <c r="C61" s="75">
        <f t="shared" si="75"/>
        <v>17.3</v>
      </c>
      <c r="D61" s="75">
        <f t="shared" ref="D61:L61" si="112">D62</f>
        <v>1.7</v>
      </c>
      <c r="E61" s="75">
        <f t="shared" si="112"/>
        <v>0</v>
      </c>
      <c r="F61" s="75">
        <f t="shared" si="112"/>
        <v>15.6</v>
      </c>
      <c r="G61" s="75">
        <f t="shared" si="112"/>
        <v>0</v>
      </c>
      <c r="H61" s="78">
        <f t="shared" si="2"/>
        <v>0</v>
      </c>
      <c r="I61" s="78">
        <f t="shared" si="112"/>
        <v>0</v>
      </c>
      <c r="J61" s="78">
        <f t="shared" si="112"/>
        <v>0</v>
      </c>
      <c r="K61" s="78">
        <f t="shared" si="112"/>
        <v>0</v>
      </c>
      <c r="L61" s="78">
        <f t="shared" si="112"/>
        <v>0</v>
      </c>
      <c r="M61" s="57">
        <f t="shared" si="5"/>
        <v>17.3</v>
      </c>
      <c r="N61" s="57">
        <f>N62</f>
        <v>1.7</v>
      </c>
      <c r="O61" s="57">
        <f t="shared" ref="O61:Q61" si="113">O62</f>
        <v>0</v>
      </c>
      <c r="P61" s="57">
        <f t="shared" si="113"/>
        <v>15.6</v>
      </c>
      <c r="Q61" s="57">
        <f t="shared" si="113"/>
        <v>0</v>
      </c>
      <c r="S61" s="81"/>
    </row>
    <row r="62" spans="1:19" x14ac:dyDescent="0.25">
      <c r="A62" s="17"/>
      <c r="B62" s="12" t="s">
        <v>437</v>
      </c>
      <c r="C62" s="352">
        <f t="shared" si="75"/>
        <v>17.3</v>
      </c>
      <c r="D62" s="72">
        <v>1.7</v>
      </c>
      <c r="E62" s="72"/>
      <c r="F62" s="72">
        <v>15.6</v>
      </c>
      <c r="G62" s="72"/>
      <c r="H62" s="78">
        <f t="shared" si="2"/>
        <v>0</v>
      </c>
      <c r="I62" s="354"/>
      <c r="J62" s="354"/>
      <c r="K62" s="354"/>
      <c r="L62" s="354"/>
      <c r="M62" s="5">
        <f t="shared" ref="M62" si="114">N62+O62+P62+Q62</f>
        <v>17.3</v>
      </c>
      <c r="N62" s="5">
        <f>D62+I62</f>
        <v>1.7</v>
      </c>
      <c r="O62" s="5">
        <f t="shared" ref="O62" si="115">E62+J62</f>
        <v>0</v>
      </c>
      <c r="P62" s="5">
        <f t="shared" ref="P62" si="116">F62+K62</f>
        <v>15.6</v>
      </c>
      <c r="Q62" s="5">
        <f t="shared" ref="Q62" si="117">G62+L62</f>
        <v>0</v>
      </c>
      <c r="S62" s="81">
        <f>M62-'3 priedas_asignavimai'!X198</f>
        <v>0</v>
      </c>
    </row>
    <row r="63" spans="1:19" x14ac:dyDescent="0.25">
      <c r="A63" s="3" t="s">
        <v>22</v>
      </c>
      <c r="B63" s="63" t="s">
        <v>251</v>
      </c>
      <c r="C63" s="75">
        <f t="shared" si="75"/>
        <v>2</v>
      </c>
      <c r="D63" s="75">
        <f t="shared" ref="D63:L63" si="118">D64</f>
        <v>1.2</v>
      </c>
      <c r="E63" s="75">
        <f t="shared" si="118"/>
        <v>0.8</v>
      </c>
      <c r="F63" s="75">
        <f t="shared" si="118"/>
        <v>0</v>
      </c>
      <c r="G63" s="75">
        <f t="shared" si="118"/>
        <v>0</v>
      </c>
      <c r="H63" s="78">
        <f t="shared" si="2"/>
        <v>0</v>
      </c>
      <c r="I63" s="78">
        <f t="shared" si="118"/>
        <v>0</v>
      </c>
      <c r="J63" s="78">
        <f t="shared" si="118"/>
        <v>0</v>
      </c>
      <c r="K63" s="78">
        <f t="shared" si="118"/>
        <v>0</v>
      </c>
      <c r="L63" s="78">
        <f t="shared" si="118"/>
        <v>0</v>
      </c>
      <c r="M63" s="57">
        <f t="shared" si="5"/>
        <v>2</v>
      </c>
      <c r="N63" s="57">
        <f>N64</f>
        <v>1.2</v>
      </c>
      <c r="O63" s="57">
        <f t="shared" ref="O63:Q63" si="119">O64</f>
        <v>0.8</v>
      </c>
      <c r="P63" s="57">
        <f t="shared" si="119"/>
        <v>0</v>
      </c>
      <c r="Q63" s="57">
        <f t="shared" si="119"/>
        <v>0</v>
      </c>
      <c r="S63" s="81"/>
    </row>
    <row r="64" spans="1:19" x14ac:dyDescent="0.25">
      <c r="A64" s="17"/>
      <c r="B64" s="12" t="s">
        <v>437</v>
      </c>
      <c r="C64" s="352">
        <f t="shared" si="75"/>
        <v>2</v>
      </c>
      <c r="D64" s="72">
        <v>1.2</v>
      </c>
      <c r="E64" s="72">
        <v>0.8</v>
      </c>
      <c r="F64" s="72"/>
      <c r="G64" s="72"/>
      <c r="H64" s="78">
        <f t="shared" si="2"/>
        <v>0</v>
      </c>
      <c r="I64" s="354"/>
      <c r="J64" s="354"/>
      <c r="K64" s="354"/>
      <c r="L64" s="354"/>
      <c r="M64" s="5">
        <f t="shared" ref="M64" si="120">N64+O64+P64+Q64</f>
        <v>2</v>
      </c>
      <c r="N64" s="5">
        <f>D64+I64</f>
        <v>1.2</v>
      </c>
      <c r="O64" s="5">
        <f t="shared" ref="O64" si="121">E64+J64</f>
        <v>0.8</v>
      </c>
      <c r="P64" s="5">
        <f t="shared" ref="P64" si="122">F64+K64</f>
        <v>0</v>
      </c>
      <c r="Q64" s="5">
        <f t="shared" ref="Q64" si="123">G64+L64</f>
        <v>0</v>
      </c>
      <c r="S64" s="81">
        <f>M64-'3 priedas_asignavimai'!X207</f>
        <v>0</v>
      </c>
    </row>
    <row r="65" spans="1:21" x14ac:dyDescent="0.25">
      <c r="A65" s="16" t="s">
        <v>23</v>
      </c>
      <c r="B65" s="63" t="s">
        <v>132</v>
      </c>
      <c r="C65" s="75">
        <f t="shared" si="75"/>
        <v>8.8999999999999986</v>
      </c>
      <c r="D65" s="75">
        <f t="shared" ref="D65:L65" si="124">D66</f>
        <v>4.5999999999999996</v>
      </c>
      <c r="E65" s="75">
        <f t="shared" si="124"/>
        <v>0</v>
      </c>
      <c r="F65" s="75">
        <f t="shared" si="124"/>
        <v>4.3</v>
      </c>
      <c r="G65" s="75">
        <f t="shared" si="124"/>
        <v>0</v>
      </c>
      <c r="H65" s="78">
        <f t="shared" si="2"/>
        <v>0</v>
      </c>
      <c r="I65" s="78">
        <f t="shared" si="124"/>
        <v>0</v>
      </c>
      <c r="J65" s="78">
        <f t="shared" si="124"/>
        <v>0</v>
      </c>
      <c r="K65" s="78">
        <f t="shared" si="124"/>
        <v>0</v>
      </c>
      <c r="L65" s="78">
        <f t="shared" si="124"/>
        <v>0</v>
      </c>
      <c r="M65" s="57">
        <f t="shared" si="5"/>
        <v>8.8999999999999986</v>
      </c>
      <c r="N65" s="57">
        <f>N66</f>
        <v>4.5999999999999996</v>
      </c>
      <c r="O65" s="57">
        <f t="shared" ref="O65:U65" si="125">O66</f>
        <v>0</v>
      </c>
      <c r="P65" s="57">
        <f t="shared" si="125"/>
        <v>4.3</v>
      </c>
      <c r="Q65" s="57">
        <f t="shared" si="125"/>
        <v>0</v>
      </c>
      <c r="R65" s="57">
        <f t="shared" si="125"/>
        <v>0</v>
      </c>
      <c r="S65" s="57">
        <f t="shared" si="125"/>
        <v>0</v>
      </c>
      <c r="T65" s="57">
        <f t="shared" si="125"/>
        <v>0</v>
      </c>
      <c r="U65" s="57">
        <f t="shared" si="125"/>
        <v>0</v>
      </c>
    </row>
    <row r="66" spans="1:21" x14ac:dyDescent="0.25">
      <c r="A66" s="17"/>
      <c r="B66" s="12" t="s">
        <v>437</v>
      </c>
      <c r="C66" s="352">
        <f t="shared" si="75"/>
        <v>8.8999999999999986</v>
      </c>
      <c r="D66" s="72">
        <v>4.5999999999999996</v>
      </c>
      <c r="E66" s="72"/>
      <c r="F66" s="72">
        <v>4.3</v>
      </c>
      <c r="G66" s="72"/>
      <c r="H66" s="78">
        <f t="shared" si="2"/>
        <v>0</v>
      </c>
      <c r="I66" s="354"/>
      <c r="J66" s="354"/>
      <c r="K66" s="354"/>
      <c r="L66" s="354"/>
      <c r="M66" s="5">
        <f t="shared" ref="M66" si="126">N66+O66+P66+Q66</f>
        <v>8.8999999999999986</v>
      </c>
      <c r="N66" s="5">
        <f>D66+I66</f>
        <v>4.5999999999999996</v>
      </c>
      <c r="O66" s="5">
        <f t="shared" ref="O66" si="127">E66+J66</f>
        <v>0</v>
      </c>
      <c r="P66" s="5">
        <f t="shared" ref="P66" si="128">F66+K66</f>
        <v>4.3</v>
      </c>
      <c r="Q66" s="5">
        <f t="shared" ref="Q66" si="129">G66+L66</f>
        <v>0</v>
      </c>
      <c r="S66" s="81">
        <f>M66-'3 priedas_asignavimai'!X210</f>
        <v>0</v>
      </c>
    </row>
    <row r="67" spans="1:21" x14ac:dyDescent="0.25">
      <c r="A67" s="16" t="s">
        <v>24</v>
      </c>
      <c r="B67" s="63" t="s">
        <v>253</v>
      </c>
      <c r="C67" s="75">
        <f t="shared" si="75"/>
        <v>172.9</v>
      </c>
      <c r="D67" s="75">
        <f t="shared" ref="D67:L67" si="130">D68</f>
        <v>1.5</v>
      </c>
      <c r="E67" s="75">
        <f t="shared" si="130"/>
        <v>132</v>
      </c>
      <c r="F67" s="75">
        <f t="shared" si="130"/>
        <v>39.4</v>
      </c>
      <c r="G67" s="75">
        <f t="shared" si="130"/>
        <v>0</v>
      </c>
      <c r="H67" s="78">
        <f t="shared" si="2"/>
        <v>0</v>
      </c>
      <c r="I67" s="78">
        <f t="shared" si="130"/>
        <v>0</v>
      </c>
      <c r="J67" s="78">
        <f t="shared" si="130"/>
        <v>0</v>
      </c>
      <c r="K67" s="78">
        <f t="shared" si="130"/>
        <v>0</v>
      </c>
      <c r="L67" s="78">
        <f t="shared" si="130"/>
        <v>0</v>
      </c>
      <c r="M67" s="57">
        <f t="shared" si="5"/>
        <v>172.9</v>
      </c>
      <c r="N67" s="57">
        <f>N68</f>
        <v>1.5</v>
      </c>
      <c r="O67" s="57">
        <f t="shared" ref="O67:Q67" si="131">O68</f>
        <v>132</v>
      </c>
      <c r="P67" s="57">
        <f t="shared" si="131"/>
        <v>39.4</v>
      </c>
      <c r="Q67" s="57">
        <f t="shared" si="131"/>
        <v>0</v>
      </c>
      <c r="S67" s="81"/>
    </row>
    <row r="68" spans="1:21" x14ac:dyDescent="0.25">
      <c r="A68" s="17"/>
      <c r="B68" s="12" t="s">
        <v>437</v>
      </c>
      <c r="C68" s="352">
        <f t="shared" si="75"/>
        <v>172.9</v>
      </c>
      <c r="D68" s="72">
        <v>1.5</v>
      </c>
      <c r="E68" s="72">
        <v>132</v>
      </c>
      <c r="F68" s="72">
        <v>39.4</v>
      </c>
      <c r="G68" s="72"/>
      <c r="H68" s="78">
        <f t="shared" si="2"/>
        <v>0</v>
      </c>
      <c r="I68" s="354"/>
      <c r="J68" s="354"/>
      <c r="K68" s="354"/>
      <c r="L68" s="354"/>
      <c r="M68" s="5">
        <f t="shared" ref="M68" si="132">N68+O68+P68+Q68</f>
        <v>172.9</v>
      </c>
      <c r="N68" s="5">
        <f>D68+I68</f>
        <v>1.5</v>
      </c>
      <c r="O68" s="5">
        <f t="shared" ref="O68" si="133">E68+J68</f>
        <v>132</v>
      </c>
      <c r="P68" s="5">
        <f t="shared" ref="P68" si="134">F68+K68</f>
        <v>39.4</v>
      </c>
      <c r="Q68" s="5">
        <f t="shared" ref="Q68" si="135">G68+L68</f>
        <v>0</v>
      </c>
      <c r="S68" s="81">
        <f>M68-'3 priedas_asignavimai'!X217</f>
        <v>0</v>
      </c>
    </row>
    <row r="69" spans="1:21" x14ac:dyDescent="0.25">
      <c r="A69" s="16" t="s">
        <v>25</v>
      </c>
      <c r="B69" s="63" t="s">
        <v>255</v>
      </c>
      <c r="C69" s="75">
        <f t="shared" si="75"/>
        <v>11.7</v>
      </c>
      <c r="D69" s="75">
        <f t="shared" ref="D69:L69" si="136">D70</f>
        <v>0.1</v>
      </c>
      <c r="E69" s="75">
        <f t="shared" si="136"/>
        <v>0</v>
      </c>
      <c r="F69" s="75">
        <f t="shared" si="136"/>
        <v>11.6</v>
      </c>
      <c r="G69" s="75">
        <f t="shared" si="136"/>
        <v>0</v>
      </c>
      <c r="H69" s="78">
        <f t="shared" si="2"/>
        <v>0</v>
      </c>
      <c r="I69" s="78">
        <f t="shared" si="136"/>
        <v>0</v>
      </c>
      <c r="J69" s="78">
        <f t="shared" si="136"/>
        <v>0</v>
      </c>
      <c r="K69" s="78">
        <f t="shared" si="136"/>
        <v>0</v>
      </c>
      <c r="L69" s="78">
        <f t="shared" si="136"/>
        <v>0</v>
      </c>
      <c r="M69" s="57">
        <f t="shared" si="5"/>
        <v>11.7</v>
      </c>
      <c r="N69" s="57">
        <f>N70</f>
        <v>0.1</v>
      </c>
      <c r="O69" s="57">
        <f t="shared" ref="O69:Q69" si="137">O70</f>
        <v>0</v>
      </c>
      <c r="P69" s="57">
        <f t="shared" si="137"/>
        <v>11.6</v>
      </c>
      <c r="Q69" s="57">
        <f t="shared" si="137"/>
        <v>0</v>
      </c>
      <c r="S69" s="81"/>
    </row>
    <row r="70" spans="1:21" x14ac:dyDescent="0.25">
      <c r="A70" s="17"/>
      <c r="B70" s="12" t="s">
        <v>437</v>
      </c>
      <c r="C70" s="352">
        <f t="shared" si="75"/>
        <v>11.7</v>
      </c>
      <c r="D70" s="72">
        <v>0.1</v>
      </c>
      <c r="E70" s="72"/>
      <c r="F70" s="72">
        <v>11.6</v>
      </c>
      <c r="G70" s="72"/>
      <c r="H70" s="78">
        <f t="shared" si="2"/>
        <v>0</v>
      </c>
      <c r="I70" s="354"/>
      <c r="J70" s="354"/>
      <c r="K70" s="354"/>
      <c r="L70" s="354"/>
      <c r="M70" s="5">
        <f t="shared" ref="M70" si="138">N70+O70+P70+Q70</f>
        <v>11.7</v>
      </c>
      <c r="N70" s="5">
        <f>D70+I70</f>
        <v>0.1</v>
      </c>
      <c r="O70" s="5">
        <f t="shared" ref="O70" si="139">E70+J70</f>
        <v>0</v>
      </c>
      <c r="P70" s="5">
        <f t="shared" ref="P70" si="140">F70+K70</f>
        <v>11.6</v>
      </c>
      <c r="Q70" s="5">
        <f t="shared" ref="Q70" si="141">G70+L70</f>
        <v>0</v>
      </c>
      <c r="S70" s="81">
        <f>M70-'3 priedas_asignavimai'!X224</f>
        <v>0</v>
      </c>
    </row>
    <row r="71" spans="1:21" x14ac:dyDescent="0.25">
      <c r="A71" s="16" t="s">
        <v>252</v>
      </c>
      <c r="B71" s="63" t="s">
        <v>256</v>
      </c>
      <c r="C71" s="75">
        <f t="shared" si="75"/>
        <v>4.6999999999999993</v>
      </c>
      <c r="D71" s="75">
        <f t="shared" ref="D71:L71" si="142">D72</f>
        <v>0.1</v>
      </c>
      <c r="E71" s="75">
        <f t="shared" si="142"/>
        <v>0</v>
      </c>
      <c r="F71" s="75">
        <f t="shared" si="142"/>
        <v>4.5999999999999996</v>
      </c>
      <c r="G71" s="75">
        <f t="shared" si="142"/>
        <v>0</v>
      </c>
      <c r="H71" s="78">
        <f t="shared" si="2"/>
        <v>0</v>
      </c>
      <c r="I71" s="78">
        <f t="shared" si="142"/>
        <v>0</v>
      </c>
      <c r="J71" s="78">
        <f t="shared" si="142"/>
        <v>0</v>
      </c>
      <c r="K71" s="78">
        <f t="shared" si="142"/>
        <v>0</v>
      </c>
      <c r="L71" s="78">
        <f t="shared" si="142"/>
        <v>0</v>
      </c>
      <c r="M71" s="57">
        <f t="shared" si="5"/>
        <v>4.6999999999999993</v>
      </c>
      <c r="N71" s="57">
        <f>N72</f>
        <v>0.1</v>
      </c>
      <c r="O71" s="57">
        <f t="shared" ref="O71:Q71" si="143">O72</f>
        <v>0</v>
      </c>
      <c r="P71" s="57">
        <f t="shared" si="143"/>
        <v>4.5999999999999996</v>
      </c>
      <c r="Q71" s="57">
        <f t="shared" si="143"/>
        <v>0</v>
      </c>
      <c r="S71" s="81"/>
    </row>
    <row r="72" spans="1:21" x14ac:dyDescent="0.25">
      <c r="A72" s="17"/>
      <c r="B72" s="12" t="s">
        <v>437</v>
      </c>
      <c r="C72" s="352">
        <f t="shared" si="75"/>
        <v>4.6999999999999993</v>
      </c>
      <c r="D72" s="72">
        <v>0.1</v>
      </c>
      <c r="E72" s="72"/>
      <c r="F72" s="72">
        <v>4.5999999999999996</v>
      </c>
      <c r="G72" s="72"/>
      <c r="H72" s="78">
        <f t="shared" si="2"/>
        <v>0</v>
      </c>
      <c r="I72" s="354"/>
      <c r="J72" s="354"/>
      <c r="K72" s="354"/>
      <c r="L72" s="354"/>
      <c r="M72" s="5">
        <f t="shared" ref="M72" si="144">N72+O72+P72+Q72</f>
        <v>4.6999999999999993</v>
      </c>
      <c r="N72" s="5">
        <f>D72+I72</f>
        <v>0.1</v>
      </c>
      <c r="O72" s="5">
        <f t="shared" ref="O72" si="145">E72+J72</f>
        <v>0</v>
      </c>
      <c r="P72" s="5">
        <f t="shared" ref="P72" si="146">F72+K72</f>
        <v>4.5999999999999996</v>
      </c>
      <c r="Q72" s="5">
        <f t="shared" ref="Q72" si="147">G72+L72</f>
        <v>0</v>
      </c>
      <c r="S72" s="81">
        <f>M72-'3 priedas_asignavimai'!X230</f>
        <v>0</v>
      </c>
    </row>
    <row r="73" spans="1:21" x14ac:dyDescent="0.25">
      <c r="A73" s="16" t="s">
        <v>26</v>
      </c>
      <c r="B73" s="63" t="s">
        <v>258</v>
      </c>
      <c r="C73" s="75">
        <f t="shared" si="75"/>
        <v>11.7</v>
      </c>
      <c r="D73" s="75">
        <f t="shared" ref="D73:L73" si="148">D74</f>
        <v>0.1</v>
      </c>
      <c r="E73" s="75">
        <f t="shared" si="148"/>
        <v>0</v>
      </c>
      <c r="F73" s="75">
        <f t="shared" si="148"/>
        <v>11.6</v>
      </c>
      <c r="G73" s="75">
        <f t="shared" si="148"/>
        <v>0</v>
      </c>
      <c r="H73" s="78">
        <f t="shared" si="2"/>
        <v>0</v>
      </c>
      <c r="I73" s="78">
        <f t="shared" si="148"/>
        <v>0</v>
      </c>
      <c r="J73" s="78">
        <f t="shared" si="148"/>
        <v>0</v>
      </c>
      <c r="K73" s="78">
        <f t="shared" si="148"/>
        <v>0</v>
      </c>
      <c r="L73" s="78">
        <f t="shared" si="148"/>
        <v>0</v>
      </c>
      <c r="M73" s="57">
        <f t="shared" si="5"/>
        <v>11.7</v>
      </c>
      <c r="N73" s="57">
        <f>N74</f>
        <v>0.1</v>
      </c>
      <c r="O73" s="57">
        <f t="shared" ref="O73:Q73" si="149">O74</f>
        <v>0</v>
      </c>
      <c r="P73" s="57">
        <f t="shared" si="149"/>
        <v>11.6</v>
      </c>
      <c r="Q73" s="57">
        <f t="shared" si="149"/>
        <v>0</v>
      </c>
      <c r="S73" s="81"/>
    </row>
    <row r="74" spans="1:21" x14ac:dyDescent="0.25">
      <c r="A74" s="17"/>
      <c r="B74" s="12" t="s">
        <v>437</v>
      </c>
      <c r="C74" s="352">
        <f t="shared" si="75"/>
        <v>11.7</v>
      </c>
      <c r="D74" s="72">
        <v>0.1</v>
      </c>
      <c r="E74" s="72"/>
      <c r="F74" s="72">
        <v>11.6</v>
      </c>
      <c r="G74" s="72"/>
      <c r="H74" s="78">
        <f t="shared" si="2"/>
        <v>0</v>
      </c>
      <c r="I74" s="354"/>
      <c r="J74" s="354"/>
      <c r="K74" s="354"/>
      <c r="L74" s="354"/>
      <c r="M74" s="5">
        <f t="shared" ref="M74" si="150">N74+O74+P74+Q74</f>
        <v>11.7</v>
      </c>
      <c r="N74" s="5">
        <f>D74+I74</f>
        <v>0.1</v>
      </c>
      <c r="O74" s="5">
        <f t="shared" ref="O74" si="151">E74+J74</f>
        <v>0</v>
      </c>
      <c r="P74" s="5">
        <f t="shared" ref="P74" si="152">F74+K74</f>
        <v>11.6</v>
      </c>
      <c r="Q74" s="5">
        <f t="shared" ref="Q74" si="153">G74+L74</f>
        <v>0</v>
      </c>
      <c r="S74" s="81">
        <f>M74-'3 priedas_asignavimai'!X236</f>
        <v>0</v>
      </c>
    </row>
    <row r="75" spans="1:21" x14ac:dyDescent="0.25">
      <c r="A75" s="16" t="s">
        <v>27</v>
      </c>
      <c r="B75" s="63" t="s">
        <v>259</v>
      </c>
      <c r="C75" s="75">
        <f t="shared" si="75"/>
        <v>14.3</v>
      </c>
      <c r="D75" s="75">
        <f t="shared" ref="D75:L75" si="154">D76</f>
        <v>7</v>
      </c>
      <c r="E75" s="75">
        <f t="shared" si="154"/>
        <v>0</v>
      </c>
      <c r="F75" s="75">
        <f t="shared" si="154"/>
        <v>7.3</v>
      </c>
      <c r="G75" s="75">
        <f t="shared" si="154"/>
        <v>0</v>
      </c>
      <c r="H75" s="78">
        <f t="shared" si="2"/>
        <v>0</v>
      </c>
      <c r="I75" s="78">
        <f t="shared" si="154"/>
        <v>0</v>
      </c>
      <c r="J75" s="78">
        <f t="shared" si="154"/>
        <v>0</v>
      </c>
      <c r="K75" s="78">
        <f t="shared" si="154"/>
        <v>0</v>
      </c>
      <c r="L75" s="78">
        <f t="shared" si="154"/>
        <v>0</v>
      </c>
      <c r="M75" s="57">
        <f t="shared" si="5"/>
        <v>14.3</v>
      </c>
      <c r="N75" s="57">
        <f>N76</f>
        <v>7</v>
      </c>
      <c r="O75" s="57">
        <f t="shared" ref="O75:Q75" si="155">O76</f>
        <v>0</v>
      </c>
      <c r="P75" s="57">
        <f t="shared" si="155"/>
        <v>7.3</v>
      </c>
      <c r="Q75" s="57">
        <f t="shared" si="155"/>
        <v>0</v>
      </c>
      <c r="S75" s="81"/>
    </row>
    <row r="76" spans="1:21" x14ac:dyDescent="0.25">
      <c r="A76" s="17"/>
      <c r="B76" s="12" t="s">
        <v>437</v>
      </c>
      <c r="C76" s="352">
        <f t="shared" si="75"/>
        <v>14.3</v>
      </c>
      <c r="D76" s="72">
        <v>7</v>
      </c>
      <c r="E76" s="72"/>
      <c r="F76" s="72">
        <v>7.3</v>
      </c>
      <c r="G76" s="72"/>
      <c r="H76" s="78">
        <f t="shared" si="2"/>
        <v>0</v>
      </c>
      <c r="I76" s="354"/>
      <c r="J76" s="354"/>
      <c r="K76" s="354"/>
      <c r="L76" s="354"/>
      <c r="M76" s="5">
        <f t="shared" ref="M76" si="156">N76+O76+P76+Q76</f>
        <v>14.3</v>
      </c>
      <c r="N76" s="5">
        <f>D76+I76</f>
        <v>7</v>
      </c>
      <c r="O76" s="5">
        <f t="shared" ref="O76" si="157">E76+J76</f>
        <v>0</v>
      </c>
      <c r="P76" s="5">
        <f t="shared" ref="P76" si="158">F76+K76</f>
        <v>7.3</v>
      </c>
      <c r="Q76" s="5">
        <f t="shared" ref="Q76" si="159">G76+L76</f>
        <v>0</v>
      </c>
      <c r="S76" s="81">
        <f>M76-'3 priedas_asignavimai'!X244</f>
        <v>0</v>
      </c>
    </row>
    <row r="77" spans="1:21" x14ac:dyDescent="0.25">
      <c r="A77" s="16" t="s">
        <v>28</v>
      </c>
      <c r="B77" s="63" t="s">
        <v>261</v>
      </c>
      <c r="C77" s="75">
        <f t="shared" si="75"/>
        <v>17.600000000000001</v>
      </c>
      <c r="D77" s="75">
        <f t="shared" ref="D77:L77" si="160">D78</f>
        <v>0.1</v>
      </c>
      <c r="E77" s="75">
        <f t="shared" si="160"/>
        <v>0</v>
      </c>
      <c r="F77" s="75">
        <f t="shared" si="160"/>
        <v>17.5</v>
      </c>
      <c r="G77" s="75">
        <f t="shared" si="160"/>
        <v>0</v>
      </c>
      <c r="H77" s="78">
        <f t="shared" si="2"/>
        <v>0</v>
      </c>
      <c r="I77" s="78">
        <f t="shared" si="160"/>
        <v>0</v>
      </c>
      <c r="J77" s="78">
        <f t="shared" si="160"/>
        <v>0</v>
      </c>
      <c r="K77" s="78">
        <f t="shared" si="160"/>
        <v>0</v>
      </c>
      <c r="L77" s="78">
        <f t="shared" si="160"/>
        <v>0</v>
      </c>
      <c r="M77" s="57">
        <f t="shared" si="5"/>
        <v>17.600000000000001</v>
      </c>
      <c r="N77" s="57">
        <f>N78</f>
        <v>0.1</v>
      </c>
      <c r="O77" s="57">
        <f t="shared" ref="O77:Q77" si="161">O78</f>
        <v>0</v>
      </c>
      <c r="P77" s="57">
        <f t="shared" si="161"/>
        <v>17.5</v>
      </c>
      <c r="Q77" s="57">
        <f t="shared" si="161"/>
        <v>0</v>
      </c>
      <c r="S77" s="81"/>
    </row>
    <row r="78" spans="1:21" x14ac:dyDescent="0.25">
      <c r="A78" s="17"/>
      <c r="B78" s="12" t="s">
        <v>437</v>
      </c>
      <c r="C78" s="352">
        <f t="shared" si="75"/>
        <v>17.600000000000001</v>
      </c>
      <c r="D78" s="72">
        <v>0.1</v>
      </c>
      <c r="E78" s="72"/>
      <c r="F78" s="72">
        <v>17.5</v>
      </c>
      <c r="G78" s="72"/>
      <c r="H78" s="78">
        <f t="shared" si="2"/>
        <v>0</v>
      </c>
      <c r="I78" s="354"/>
      <c r="J78" s="354"/>
      <c r="K78" s="354"/>
      <c r="L78" s="354"/>
      <c r="M78" s="5">
        <f t="shared" ref="M78" si="162">N78+O78+P78+Q78</f>
        <v>17.600000000000001</v>
      </c>
      <c r="N78" s="5">
        <f>D78+I78</f>
        <v>0.1</v>
      </c>
      <c r="O78" s="5">
        <f t="shared" ref="O78" si="163">E78+J78</f>
        <v>0</v>
      </c>
      <c r="P78" s="5">
        <f t="shared" ref="P78" si="164">F78+K78</f>
        <v>17.5</v>
      </c>
      <c r="Q78" s="5">
        <f t="shared" ref="Q78" si="165">G78+L78</f>
        <v>0</v>
      </c>
      <c r="S78" s="81">
        <f>M78-'3 priedas_asignavimai'!X249</f>
        <v>0</v>
      </c>
    </row>
    <row r="79" spans="1:21" x14ac:dyDescent="0.25">
      <c r="A79" s="16" t="s">
        <v>29</v>
      </c>
      <c r="B79" s="63" t="s">
        <v>260</v>
      </c>
      <c r="C79" s="75">
        <f t="shared" si="75"/>
        <v>80.399999999999991</v>
      </c>
      <c r="D79" s="75">
        <f t="shared" ref="D79:L79" si="166">D80</f>
        <v>0.1</v>
      </c>
      <c r="E79" s="75">
        <f t="shared" si="166"/>
        <v>0</v>
      </c>
      <c r="F79" s="75">
        <f t="shared" si="166"/>
        <v>80.3</v>
      </c>
      <c r="G79" s="75">
        <f t="shared" si="166"/>
        <v>0</v>
      </c>
      <c r="H79" s="78">
        <f t="shared" si="2"/>
        <v>0</v>
      </c>
      <c r="I79" s="78">
        <f t="shared" si="166"/>
        <v>0</v>
      </c>
      <c r="J79" s="78">
        <f t="shared" si="166"/>
        <v>0</v>
      </c>
      <c r="K79" s="78">
        <f t="shared" si="166"/>
        <v>0</v>
      </c>
      <c r="L79" s="78">
        <f t="shared" si="166"/>
        <v>0</v>
      </c>
      <c r="M79" s="57">
        <f t="shared" si="5"/>
        <v>80.399999999999991</v>
      </c>
      <c r="N79" s="57">
        <f>N80</f>
        <v>0.1</v>
      </c>
      <c r="O79" s="57">
        <f t="shared" ref="O79:Q79" si="167">O80</f>
        <v>0</v>
      </c>
      <c r="P79" s="57">
        <f t="shared" si="167"/>
        <v>80.3</v>
      </c>
      <c r="Q79" s="57">
        <f t="shared" si="167"/>
        <v>0</v>
      </c>
      <c r="S79" s="81"/>
    </row>
    <row r="80" spans="1:21" x14ac:dyDescent="0.25">
      <c r="A80" s="17"/>
      <c r="B80" s="12" t="s">
        <v>437</v>
      </c>
      <c r="C80" s="352">
        <f t="shared" si="75"/>
        <v>80.399999999999991</v>
      </c>
      <c r="D80" s="72">
        <v>0.1</v>
      </c>
      <c r="E80" s="72"/>
      <c r="F80" s="72">
        <v>80.3</v>
      </c>
      <c r="G80" s="72"/>
      <c r="H80" s="78">
        <f t="shared" si="2"/>
        <v>0</v>
      </c>
      <c r="I80" s="354"/>
      <c r="J80" s="354"/>
      <c r="K80" s="354"/>
      <c r="L80" s="354"/>
      <c r="M80" s="5">
        <f t="shared" ref="M80" si="168">N80+O80+P80+Q80</f>
        <v>80.399999999999991</v>
      </c>
      <c r="N80" s="5">
        <f>D80+I80</f>
        <v>0.1</v>
      </c>
      <c r="O80" s="5">
        <f t="shared" ref="O80" si="169">E80+J80</f>
        <v>0</v>
      </c>
      <c r="P80" s="5">
        <f t="shared" ref="P80" si="170">F80+K80</f>
        <v>80.3</v>
      </c>
      <c r="Q80" s="5">
        <f t="shared" ref="Q80" si="171">G80+L80</f>
        <v>0</v>
      </c>
      <c r="S80" s="81">
        <f>M80-'3 priedas_asignavimai'!X256</f>
        <v>0</v>
      </c>
    </row>
    <row r="81" spans="1:21" x14ac:dyDescent="0.25">
      <c r="A81" s="16" t="s">
        <v>30</v>
      </c>
      <c r="B81" s="63" t="s">
        <v>262</v>
      </c>
      <c r="C81" s="75">
        <f t="shared" ref="C81:C112" si="172">D81+E81+F81+G81</f>
        <v>40</v>
      </c>
      <c r="D81" s="75">
        <f t="shared" ref="D81:L81" si="173">D82</f>
        <v>0.1</v>
      </c>
      <c r="E81" s="75">
        <f t="shared" si="173"/>
        <v>0</v>
      </c>
      <c r="F81" s="75">
        <f t="shared" si="173"/>
        <v>39.9</v>
      </c>
      <c r="G81" s="75">
        <f t="shared" si="173"/>
        <v>0</v>
      </c>
      <c r="H81" s="78">
        <f t="shared" ref="H81:H123" si="174">I81+J81+K81+L81</f>
        <v>0</v>
      </c>
      <c r="I81" s="78">
        <f t="shared" si="173"/>
        <v>0</v>
      </c>
      <c r="J81" s="78">
        <f t="shared" si="173"/>
        <v>0</v>
      </c>
      <c r="K81" s="78">
        <f t="shared" si="173"/>
        <v>0</v>
      </c>
      <c r="L81" s="78">
        <f t="shared" si="173"/>
        <v>0</v>
      </c>
      <c r="M81" s="57">
        <f t="shared" ref="M81:M123" si="175">N81+O81+P81+Q81</f>
        <v>40</v>
      </c>
      <c r="N81" s="57">
        <f>N82</f>
        <v>0.1</v>
      </c>
      <c r="O81" s="57">
        <f t="shared" ref="O81:Q81" si="176">O82</f>
        <v>0</v>
      </c>
      <c r="P81" s="57">
        <f t="shared" si="176"/>
        <v>39.9</v>
      </c>
      <c r="Q81" s="57">
        <f t="shared" si="176"/>
        <v>0</v>
      </c>
      <c r="S81" s="81"/>
    </row>
    <row r="82" spans="1:21" x14ac:dyDescent="0.25">
      <c r="A82" s="17"/>
      <c r="B82" s="12" t="s">
        <v>437</v>
      </c>
      <c r="C82" s="352">
        <f t="shared" si="172"/>
        <v>40</v>
      </c>
      <c r="D82" s="72">
        <v>0.1</v>
      </c>
      <c r="E82" s="72"/>
      <c r="F82" s="72">
        <v>39.9</v>
      </c>
      <c r="G82" s="72"/>
      <c r="H82" s="78">
        <f t="shared" si="174"/>
        <v>0</v>
      </c>
      <c r="I82" s="354"/>
      <c r="J82" s="354"/>
      <c r="K82" s="354"/>
      <c r="L82" s="354"/>
      <c r="M82" s="5">
        <f t="shared" si="175"/>
        <v>40</v>
      </c>
      <c r="N82" s="5">
        <f>D82+I82</f>
        <v>0.1</v>
      </c>
      <c r="O82" s="5">
        <f t="shared" ref="O82" si="177">E82+J82</f>
        <v>0</v>
      </c>
      <c r="P82" s="5">
        <f t="shared" ref="P82" si="178">F82+K82</f>
        <v>39.9</v>
      </c>
      <c r="Q82" s="5">
        <f t="shared" ref="Q82" si="179">G82+L82</f>
        <v>0</v>
      </c>
      <c r="S82" s="81">
        <f>M82-'3 priedas_asignavimai'!X262</f>
        <v>0</v>
      </c>
    </row>
    <row r="83" spans="1:21" x14ac:dyDescent="0.25">
      <c r="A83" s="16" t="s">
        <v>31</v>
      </c>
      <c r="B83" s="63" t="s">
        <v>263</v>
      </c>
      <c r="C83" s="75">
        <f t="shared" si="172"/>
        <v>71.5</v>
      </c>
      <c r="D83" s="75">
        <f t="shared" ref="D83:L83" si="180">D84</f>
        <v>0.1</v>
      </c>
      <c r="E83" s="75">
        <f t="shared" si="180"/>
        <v>0</v>
      </c>
      <c r="F83" s="75">
        <f t="shared" si="180"/>
        <v>71.400000000000006</v>
      </c>
      <c r="G83" s="75">
        <f t="shared" si="180"/>
        <v>0</v>
      </c>
      <c r="H83" s="78">
        <f t="shared" si="174"/>
        <v>0</v>
      </c>
      <c r="I83" s="78">
        <f t="shared" si="180"/>
        <v>0</v>
      </c>
      <c r="J83" s="78">
        <f t="shared" si="180"/>
        <v>0</v>
      </c>
      <c r="K83" s="78">
        <f t="shared" si="180"/>
        <v>0</v>
      </c>
      <c r="L83" s="78">
        <f t="shared" si="180"/>
        <v>0</v>
      </c>
      <c r="M83" s="57">
        <f t="shared" si="175"/>
        <v>71.5</v>
      </c>
      <c r="N83" s="57">
        <f>N84</f>
        <v>0.1</v>
      </c>
      <c r="O83" s="57">
        <f t="shared" ref="O83:Q83" si="181">O84</f>
        <v>0</v>
      </c>
      <c r="P83" s="57">
        <f t="shared" si="181"/>
        <v>71.400000000000006</v>
      </c>
      <c r="Q83" s="57">
        <f t="shared" si="181"/>
        <v>0</v>
      </c>
      <c r="S83" s="81"/>
    </row>
    <row r="84" spans="1:21" x14ac:dyDescent="0.25">
      <c r="A84" s="17"/>
      <c r="B84" s="12" t="s">
        <v>437</v>
      </c>
      <c r="C84" s="352">
        <f t="shared" si="172"/>
        <v>71.5</v>
      </c>
      <c r="D84" s="72">
        <v>0.1</v>
      </c>
      <c r="E84" s="72"/>
      <c r="F84" s="72">
        <v>71.400000000000006</v>
      </c>
      <c r="G84" s="72"/>
      <c r="H84" s="78">
        <f t="shared" si="174"/>
        <v>0</v>
      </c>
      <c r="I84" s="354"/>
      <c r="J84" s="354"/>
      <c r="K84" s="354"/>
      <c r="L84" s="354"/>
      <c r="M84" s="5">
        <f t="shared" si="175"/>
        <v>71.5</v>
      </c>
      <c r="N84" s="5">
        <f>D84+I84</f>
        <v>0.1</v>
      </c>
      <c r="O84" s="5">
        <f t="shared" ref="O84" si="182">E84+J84</f>
        <v>0</v>
      </c>
      <c r="P84" s="5">
        <f t="shared" ref="P84" si="183">F84+K84</f>
        <v>71.400000000000006</v>
      </c>
      <c r="Q84" s="5">
        <f t="shared" ref="Q84" si="184">G84+L84</f>
        <v>0</v>
      </c>
      <c r="S84" s="81">
        <f>M84-'3 priedas_asignavimai'!X267</f>
        <v>0</v>
      </c>
    </row>
    <row r="85" spans="1:21" x14ac:dyDescent="0.25">
      <c r="A85" s="16" t="s">
        <v>32</v>
      </c>
      <c r="B85" s="63" t="s">
        <v>264</v>
      </c>
      <c r="C85" s="75">
        <f t="shared" si="172"/>
        <v>40</v>
      </c>
      <c r="D85" s="75">
        <f t="shared" ref="D85:L85" si="185">D86</f>
        <v>0.1</v>
      </c>
      <c r="E85" s="75">
        <f t="shared" si="185"/>
        <v>0</v>
      </c>
      <c r="F85" s="75">
        <f t="shared" si="185"/>
        <v>39.9</v>
      </c>
      <c r="G85" s="75">
        <f t="shared" si="185"/>
        <v>0</v>
      </c>
      <c r="H85" s="78">
        <f t="shared" si="174"/>
        <v>0</v>
      </c>
      <c r="I85" s="78">
        <f t="shared" si="185"/>
        <v>0</v>
      </c>
      <c r="J85" s="78">
        <f t="shared" si="185"/>
        <v>0</v>
      </c>
      <c r="K85" s="78">
        <f t="shared" si="185"/>
        <v>0</v>
      </c>
      <c r="L85" s="78">
        <f t="shared" si="185"/>
        <v>0</v>
      </c>
      <c r="M85" s="57">
        <f t="shared" si="175"/>
        <v>40</v>
      </c>
      <c r="N85" s="57">
        <f>N86</f>
        <v>0.1</v>
      </c>
      <c r="O85" s="57">
        <f t="shared" ref="O85:U85" si="186">O86</f>
        <v>0</v>
      </c>
      <c r="P85" s="57">
        <f t="shared" si="186"/>
        <v>39.9</v>
      </c>
      <c r="Q85" s="57">
        <f t="shared" si="186"/>
        <v>0</v>
      </c>
      <c r="R85" s="57">
        <f t="shared" si="186"/>
        <v>0</v>
      </c>
      <c r="S85" s="57">
        <f t="shared" si="186"/>
        <v>0</v>
      </c>
      <c r="T85" s="57">
        <f t="shared" si="186"/>
        <v>0</v>
      </c>
      <c r="U85" s="57">
        <f t="shared" si="186"/>
        <v>0</v>
      </c>
    </row>
    <row r="86" spans="1:21" x14ac:dyDescent="0.25">
      <c r="A86" s="17"/>
      <c r="B86" s="12" t="s">
        <v>437</v>
      </c>
      <c r="C86" s="352">
        <f t="shared" si="172"/>
        <v>40</v>
      </c>
      <c r="D86" s="72">
        <v>0.1</v>
      </c>
      <c r="E86" s="72"/>
      <c r="F86" s="72">
        <v>39.9</v>
      </c>
      <c r="G86" s="72"/>
      <c r="H86" s="78">
        <f t="shared" si="174"/>
        <v>0</v>
      </c>
      <c r="I86" s="354"/>
      <c r="J86" s="354"/>
      <c r="K86" s="354"/>
      <c r="L86" s="354"/>
      <c r="M86" s="5">
        <f t="shared" si="175"/>
        <v>40</v>
      </c>
      <c r="N86" s="5">
        <f>D86+I86</f>
        <v>0.1</v>
      </c>
      <c r="O86" s="5">
        <f t="shared" ref="O86" si="187">E86+J86</f>
        <v>0</v>
      </c>
      <c r="P86" s="5">
        <f t="shared" ref="P86" si="188">F86+K86</f>
        <v>39.9</v>
      </c>
      <c r="Q86" s="5">
        <f t="shared" ref="Q86" si="189">G86+L86</f>
        <v>0</v>
      </c>
      <c r="S86" s="81">
        <f>M86-'3 priedas_asignavimai'!X273</f>
        <v>0</v>
      </c>
    </row>
    <row r="87" spans="1:21" x14ac:dyDescent="0.25">
      <c r="A87" s="16" t="s">
        <v>33</v>
      </c>
      <c r="B87" s="63" t="s">
        <v>265</v>
      </c>
      <c r="C87" s="75">
        <f t="shared" si="172"/>
        <v>44.1</v>
      </c>
      <c r="D87" s="75">
        <f t="shared" ref="D87:L87" si="190">D88</f>
        <v>0.1</v>
      </c>
      <c r="E87" s="75">
        <f t="shared" si="190"/>
        <v>0</v>
      </c>
      <c r="F87" s="75">
        <f t="shared" si="190"/>
        <v>44</v>
      </c>
      <c r="G87" s="75">
        <f t="shared" si="190"/>
        <v>0</v>
      </c>
      <c r="H87" s="78">
        <f t="shared" si="174"/>
        <v>0</v>
      </c>
      <c r="I87" s="78">
        <f t="shared" si="190"/>
        <v>0</v>
      </c>
      <c r="J87" s="78">
        <f t="shared" si="190"/>
        <v>0</v>
      </c>
      <c r="K87" s="78">
        <f t="shared" si="190"/>
        <v>0</v>
      </c>
      <c r="L87" s="78">
        <f t="shared" si="190"/>
        <v>0</v>
      </c>
      <c r="M87" s="57">
        <f t="shared" si="175"/>
        <v>44.1</v>
      </c>
      <c r="N87" s="57">
        <f>N88</f>
        <v>0.1</v>
      </c>
      <c r="O87" s="57">
        <f t="shared" ref="O87:Q87" si="191">O88</f>
        <v>0</v>
      </c>
      <c r="P87" s="57">
        <f t="shared" si="191"/>
        <v>44</v>
      </c>
      <c r="Q87" s="57">
        <f t="shared" si="191"/>
        <v>0</v>
      </c>
      <c r="S87" s="81"/>
    </row>
    <row r="88" spans="1:21" x14ac:dyDescent="0.25">
      <c r="A88" s="17"/>
      <c r="B88" s="12" t="s">
        <v>437</v>
      </c>
      <c r="C88" s="352">
        <f t="shared" si="172"/>
        <v>44.1</v>
      </c>
      <c r="D88" s="72">
        <v>0.1</v>
      </c>
      <c r="E88" s="72"/>
      <c r="F88" s="72">
        <v>44</v>
      </c>
      <c r="G88" s="72"/>
      <c r="H88" s="78">
        <f t="shared" si="174"/>
        <v>0</v>
      </c>
      <c r="I88" s="354"/>
      <c r="J88" s="354"/>
      <c r="K88" s="354"/>
      <c r="L88" s="354"/>
      <c r="M88" s="5">
        <f t="shared" si="175"/>
        <v>44.1</v>
      </c>
      <c r="N88" s="5">
        <f>D88+I88</f>
        <v>0.1</v>
      </c>
      <c r="O88" s="5">
        <f t="shared" ref="O88" si="192">E88+J88</f>
        <v>0</v>
      </c>
      <c r="P88" s="5">
        <f t="shared" ref="P88" si="193">F88+K88</f>
        <v>44</v>
      </c>
      <c r="Q88" s="5">
        <f t="shared" ref="Q88" si="194">G88+L88</f>
        <v>0</v>
      </c>
      <c r="S88" s="81">
        <f>M88-'3 priedas_asignavimai'!X279</f>
        <v>0</v>
      </c>
    </row>
    <row r="89" spans="1:21" x14ac:dyDescent="0.25">
      <c r="A89" s="16" t="s">
        <v>34</v>
      </c>
      <c r="B89" s="63" t="s">
        <v>266</v>
      </c>
      <c r="C89" s="75">
        <f t="shared" si="172"/>
        <v>95.6</v>
      </c>
      <c r="D89" s="75">
        <f t="shared" ref="D89:L89" si="195">D90</f>
        <v>0.1</v>
      </c>
      <c r="E89" s="75">
        <f t="shared" si="195"/>
        <v>0</v>
      </c>
      <c r="F89" s="75">
        <f t="shared" si="195"/>
        <v>95.5</v>
      </c>
      <c r="G89" s="75">
        <f t="shared" si="195"/>
        <v>0</v>
      </c>
      <c r="H89" s="78">
        <f t="shared" si="174"/>
        <v>0</v>
      </c>
      <c r="I89" s="78">
        <f t="shared" si="195"/>
        <v>0</v>
      </c>
      <c r="J89" s="78">
        <f t="shared" si="195"/>
        <v>0</v>
      </c>
      <c r="K89" s="78">
        <f t="shared" si="195"/>
        <v>0</v>
      </c>
      <c r="L89" s="78">
        <f t="shared" si="195"/>
        <v>0</v>
      </c>
      <c r="M89" s="57">
        <f t="shared" si="175"/>
        <v>95.6</v>
      </c>
      <c r="N89" s="57">
        <f>N90</f>
        <v>0.1</v>
      </c>
      <c r="O89" s="57">
        <f t="shared" ref="O89:Q89" si="196">O90</f>
        <v>0</v>
      </c>
      <c r="P89" s="57">
        <f t="shared" si="196"/>
        <v>95.5</v>
      </c>
      <c r="Q89" s="57">
        <f t="shared" si="196"/>
        <v>0</v>
      </c>
      <c r="S89" s="81"/>
    </row>
    <row r="90" spans="1:21" x14ac:dyDescent="0.25">
      <c r="A90" s="17"/>
      <c r="B90" s="12" t="s">
        <v>437</v>
      </c>
      <c r="C90" s="352">
        <f t="shared" si="172"/>
        <v>95.6</v>
      </c>
      <c r="D90" s="72">
        <v>0.1</v>
      </c>
      <c r="E90" s="72"/>
      <c r="F90" s="72">
        <v>95.5</v>
      </c>
      <c r="G90" s="72"/>
      <c r="H90" s="78">
        <f t="shared" si="174"/>
        <v>0</v>
      </c>
      <c r="I90" s="354"/>
      <c r="J90" s="354"/>
      <c r="K90" s="354"/>
      <c r="L90" s="354"/>
      <c r="M90" s="5">
        <f t="shared" si="175"/>
        <v>95.6</v>
      </c>
      <c r="N90" s="5">
        <f>D90+I90</f>
        <v>0.1</v>
      </c>
      <c r="O90" s="5">
        <f t="shared" ref="O90" si="197">E90+J90</f>
        <v>0</v>
      </c>
      <c r="P90" s="5">
        <f t="shared" ref="P90" si="198">F90+K90</f>
        <v>95.5</v>
      </c>
      <c r="Q90" s="5">
        <f t="shared" ref="Q90" si="199">G90+L90</f>
        <v>0</v>
      </c>
      <c r="S90" s="81">
        <f>M90-'3 priedas_asignavimai'!X284</f>
        <v>0</v>
      </c>
    </row>
    <row r="91" spans="1:21" x14ac:dyDescent="0.25">
      <c r="A91" s="16" t="s">
        <v>35</v>
      </c>
      <c r="B91" s="63" t="s">
        <v>267</v>
      </c>
      <c r="C91" s="75">
        <f t="shared" si="172"/>
        <v>87.5</v>
      </c>
      <c r="D91" s="75">
        <f t="shared" ref="D91:L91" si="200">D92</f>
        <v>0.5</v>
      </c>
      <c r="E91" s="75">
        <f t="shared" si="200"/>
        <v>0</v>
      </c>
      <c r="F91" s="75">
        <f t="shared" si="200"/>
        <v>87</v>
      </c>
      <c r="G91" s="75">
        <f t="shared" si="200"/>
        <v>0</v>
      </c>
      <c r="H91" s="78">
        <f t="shared" si="174"/>
        <v>0</v>
      </c>
      <c r="I91" s="78">
        <f t="shared" si="200"/>
        <v>0</v>
      </c>
      <c r="J91" s="78">
        <f t="shared" si="200"/>
        <v>0</v>
      </c>
      <c r="K91" s="78">
        <f t="shared" si="200"/>
        <v>0</v>
      </c>
      <c r="L91" s="78">
        <f t="shared" si="200"/>
        <v>0</v>
      </c>
      <c r="M91" s="57">
        <f t="shared" si="175"/>
        <v>87.5</v>
      </c>
      <c r="N91" s="57">
        <f>N92</f>
        <v>0.5</v>
      </c>
      <c r="O91" s="57">
        <f t="shared" ref="O91:Q91" si="201">O92</f>
        <v>0</v>
      </c>
      <c r="P91" s="57">
        <f t="shared" si="201"/>
        <v>87</v>
      </c>
      <c r="Q91" s="57">
        <f t="shared" si="201"/>
        <v>0</v>
      </c>
      <c r="S91" s="81"/>
    </row>
    <row r="92" spans="1:21" x14ac:dyDescent="0.25">
      <c r="A92" s="17"/>
      <c r="B92" s="12" t="s">
        <v>437</v>
      </c>
      <c r="C92" s="352">
        <f t="shared" si="172"/>
        <v>87.5</v>
      </c>
      <c r="D92" s="72">
        <v>0.5</v>
      </c>
      <c r="E92" s="72"/>
      <c r="F92" s="72">
        <v>87</v>
      </c>
      <c r="G92" s="72"/>
      <c r="H92" s="78">
        <f t="shared" si="174"/>
        <v>0</v>
      </c>
      <c r="I92" s="354"/>
      <c r="J92" s="354"/>
      <c r="K92" s="354"/>
      <c r="L92" s="354"/>
      <c r="M92" s="5">
        <f t="shared" si="175"/>
        <v>87.5</v>
      </c>
      <c r="N92" s="5">
        <f>D92+I92</f>
        <v>0.5</v>
      </c>
      <c r="O92" s="5">
        <f t="shared" ref="O92" si="202">E92+J92</f>
        <v>0</v>
      </c>
      <c r="P92" s="5">
        <f t="shared" ref="P92" si="203">F92+K92</f>
        <v>87</v>
      </c>
      <c r="Q92" s="5">
        <f t="shared" ref="Q92" si="204">G92+L92</f>
        <v>0</v>
      </c>
      <c r="S92" s="81">
        <f>M92-'3 priedas_asignavimai'!X290</f>
        <v>0</v>
      </c>
    </row>
    <row r="93" spans="1:21" x14ac:dyDescent="0.25">
      <c r="A93" s="16" t="s">
        <v>36</v>
      </c>
      <c r="B93" s="63" t="s">
        <v>268</v>
      </c>
      <c r="C93" s="75">
        <f t="shared" si="172"/>
        <v>62.6</v>
      </c>
      <c r="D93" s="75">
        <f t="shared" ref="D93:L93" si="205">D94</f>
        <v>35</v>
      </c>
      <c r="E93" s="75">
        <f t="shared" si="205"/>
        <v>3.6</v>
      </c>
      <c r="F93" s="75">
        <f t="shared" si="205"/>
        <v>24</v>
      </c>
      <c r="G93" s="75">
        <f t="shared" si="205"/>
        <v>0</v>
      </c>
      <c r="H93" s="78">
        <f t="shared" si="174"/>
        <v>28.4</v>
      </c>
      <c r="I93" s="78">
        <f t="shared" si="205"/>
        <v>20</v>
      </c>
      <c r="J93" s="78">
        <f t="shared" si="205"/>
        <v>0</v>
      </c>
      <c r="K93" s="78">
        <f t="shared" si="205"/>
        <v>8.4</v>
      </c>
      <c r="L93" s="78">
        <f t="shared" si="205"/>
        <v>0</v>
      </c>
      <c r="M93" s="57">
        <f t="shared" si="175"/>
        <v>91</v>
      </c>
      <c r="N93" s="57">
        <f>N94</f>
        <v>55</v>
      </c>
      <c r="O93" s="57">
        <f t="shared" ref="O93:Q93" si="206">O94</f>
        <v>3.6</v>
      </c>
      <c r="P93" s="57">
        <f t="shared" si="206"/>
        <v>32.4</v>
      </c>
      <c r="Q93" s="57">
        <f t="shared" si="206"/>
        <v>0</v>
      </c>
      <c r="S93" s="81"/>
    </row>
    <row r="94" spans="1:21" x14ac:dyDescent="0.25">
      <c r="A94" s="17"/>
      <c r="B94" s="12" t="s">
        <v>437</v>
      </c>
      <c r="C94" s="352">
        <f t="shared" si="172"/>
        <v>62.6</v>
      </c>
      <c r="D94" s="72">
        <v>35</v>
      </c>
      <c r="E94" s="72">
        <v>3.6</v>
      </c>
      <c r="F94" s="72">
        <v>24</v>
      </c>
      <c r="G94" s="72"/>
      <c r="H94" s="78">
        <f t="shared" si="174"/>
        <v>28.4</v>
      </c>
      <c r="I94" s="354">
        <v>20</v>
      </c>
      <c r="J94" s="354"/>
      <c r="K94" s="354">
        <v>8.4</v>
      </c>
      <c r="L94" s="354"/>
      <c r="M94" s="5">
        <f t="shared" si="175"/>
        <v>91</v>
      </c>
      <c r="N94" s="5">
        <f>D94+I94</f>
        <v>55</v>
      </c>
      <c r="O94" s="5">
        <f t="shared" ref="O94" si="207">E94+J94</f>
        <v>3.6</v>
      </c>
      <c r="P94" s="5">
        <f t="shared" ref="P94" si="208">F94+K94</f>
        <v>32.4</v>
      </c>
      <c r="Q94" s="5">
        <f t="shared" ref="Q94" si="209">G94+L94</f>
        <v>0</v>
      </c>
      <c r="S94" s="81">
        <f>M94-'3 priedas_asignavimai'!X293</f>
        <v>0</v>
      </c>
    </row>
    <row r="95" spans="1:21" x14ac:dyDescent="0.25">
      <c r="A95" s="16" t="s">
        <v>37</v>
      </c>
      <c r="B95" s="63" t="s">
        <v>269</v>
      </c>
      <c r="C95" s="75">
        <f t="shared" si="172"/>
        <v>68</v>
      </c>
      <c r="D95" s="75">
        <f t="shared" ref="D95:L95" si="210">D96</f>
        <v>1</v>
      </c>
      <c r="E95" s="75">
        <f t="shared" si="210"/>
        <v>67</v>
      </c>
      <c r="F95" s="75">
        <f t="shared" si="210"/>
        <v>0</v>
      </c>
      <c r="G95" s="75">
        <f t="shared" si="210"/>
        <v>0</v>
      </c>
      <c r="H95" s="78">
        <f t="shared" si="174"/>
        <v>28</v>
      </c>
      <c r="I95" s="78">
        <f t="shared" si="210"/>
        <v>0</v>
      </c>
      <c r="J95" s="78">
        <f t="shared" si="210"/>
        <v>28</v>
      </c>
      <c r="K95" s="78">
        <f t="shared" si="210"/>
        <v>0</v>
      </c>
      <c r="L95" s="78">
        <f t="shared" si="210"/>
        <v>0</v>
      </c>
      <c r="M95" s="57">
        <f t="shared" si="175"/>
        <v>96</v>
      </c>
      <c r="N95" s="57">
        <f>N96</f>
        <v>1</v>
      </c>
      <c r="O95" s="57">
        <f t="shared" ref="O95:Q95" si="211">O96</f>
        <v>95</v>
      </c>
      <c r="P95" s="57">
        <f t="shared" si="211"/>
        <v>0</v>
      </c>
      <c r="Q95" s="57">
        <f t="shared" si="211"/>
        <v>0</v>
      </c>
      <c r="S95" s="81"/>
    </row>
    <row r="96" spans="1:21" x14ac:dyDescent="0.25">
      <c r="A96" s="17"/>
      <c r="B96" s="12" t="s">
        <v>437</v>
      </c>
      <c r="C96" s="352">
        <f t="shared" si="172"/>
        <v>68</v>
      </c>
      <c r="D96" s="72">
        <v>1</v>
      </c>
      <c r="E96" s="72">
        <v>67</v>
      </c>
      <c r="F96" s="72"/>
      <c r="G96" s="72"/>
      <c r="H96" s="78">
        <f t="shared" si="174"/>
        <v>28</v>
      </c>
      <c r="I96" s="354"/>
      <c r="J96" s="354">
        <v>28</v>
      </c>
      <c r="K96" s="354"/>
      <c r="L96" s="354"/>
      <c r="M96" s="5">
        <f t="shared" si="175"/>
        <v>96</v>
      </c>
      <c r="N96" s="5">
        <f>D96+I96</f>
        <v>1</v>
      </c>
      <c r="O96" s="5">
        <f t="shared" ref="O96" si="212">E96+J96</f>
        <v>95</v>
      </c>
      <c r="P96" s="5">
        <f t="shared" ref="P96" si="213">F96+K96</f>
        <v>0</v>
      </c>
      <c r="Q96" s="5">
        <f t="shared" ref="Q96" si="214">G96+L96</f>
        <v>0</v>
      </c>
      <c r="S96" s="81">
        <f>M96-'3 priedas_asignavimai'!X295</f>
        <v>0</v>
      </c>
    </row>
    <row r="97" spans="1:19" x14ac:dyDescent="0.25">
      <c r="A97" s="16" t="s">
        <v>38</v>
      </c>
      <c r="B97" s="63" t="s">
        <v>270</v>
      </c>
      <c r="C97" s="75">
        <f t="shared" si="172"/>
        <v>183.5</v>
      </c>
      <c r="D97" s="75">
        <f t="shared" ref="D97:L97" si="215">D98</f>
        <v>95</v>
      </c>
      <c r="E97" s="75">
        <f t="shared" si="215"/>
        <v>80</v>
      </c>
      <c r="F97" s="75">
        <f t="shared" si="215"/>
        <v>8.5</v>
      </c>
      <c r="G97" s="75">
        <f t="shared" si="215"/>
        <v>0</v>
      </c>
      <c r="H97" s="78">
        <f t="shared" si="174"/>
        <v>0</v>
      </c>
      <c r="I97" s="78">
        <f t="shared" si="215"/>
        <v>0</v>
      </c>
      <c r="J97" s="78">
        <f t="shared" si="215"/>
        <v>0</v>
      </c>
      <c r="K97" s="78">
        <f t="shared" si="215"/>
        <v>0</v>
      </c>
      <c r="L97" s="78">
        <f t="shared" si="215"/>
        <v>0</v>
      </c>
      <c r="M97" s="57">
        <f t="shared" si="175"/>
        <v>183.5</v>
      </c>
      <c r="N97" s="57">
        <f>N98</f>
        <v>95</v>
      </c>
      <c r="O97" s="57">
        <f t="shared" ref="O97:Q97" si="216">O98</f>
        <v>80</v>
      </c>
      <c r="P97" s="57">
        <f t="shared" si="216"/>
        <v>8.5</v>
      </c>
      <c r="Q97" s="57">
        <f t="shared" si="216"/>
        <v>0</v>
      </c>
      <c r="S97" s="81"/>
    </row>
    <row r="98" spans="1:19" x14ac:dyDescent="0.25">
      <c r="A98" s="17"/>
      <c r="B98" s="12" t="s">
        <v>439</v>
      </c>
      <c r="C98" s="352">
        <f t="shared" si="172"/>
        <v>183.5</v>
      </c>
      <c r="D98" s="72">
        <v>95</v>
      </c>
      <c r="E98" s="72">
        <v>80</v>
      </c>
      <c r="F98" s="72">
        <v>8.5</v>
      </c>
      <c r="G98" s="72"/>
      <c r="H98" s="78">
        <f t="shared" si="174"/>
        <v>0</v>
      </c>
      <c r="I98" s="354"/>
      <c r="J98" s="354"/>
      <c r="K98" s="354"/>
      <c r="L98" s="354"/>
      <c r="M98" s="5">
        <f t="shared" si="175"/>
        <v>183.5</v>
      </c>
      <c r="N98" s="5">
        <f>D98+I98</f>
        <v>95</v>
      </c>
      <c r="O98" s="5">
        <f t="shared" ref="O98" si="217">E98+J98</f>
        <v>80</v>
      </c>
      <c r="P98" s="5">
        <f t="shared" ref="P98" si="218">F98+K98</f>
        <v>8.5</v>
      </c>
      <c r="Q98" s="5">
        <f t="shared" ref="Q98" si="219">G98+L98</f>
        <v>0</v>
      </c>
      <c r="S98" s="81">
        <f>M98-'3 priedas_asignavimai'!X299</f>
        <v>0</v>
      </c>
    </row>
    <row r="99" spans="1:19" x14ac:dyDescent="0.25">
      <c r="A99" s="16" t="s">
        <v>39</v>
      </c>
      <c r="B99" s="63" t="s">
        <v>271</v>
      </c>
      <c r="C99" s="75">
        <f t="shared" si="172"/>
        <v>3.9</v>
      </c>
      <c r="D99" s="75">
        <f t="shared" ref="D99:L99" si="220">D100</f>
        <v>0.4</v>
      </c>
      <c r="E99" s="75">
        <f t="shared" si="220"/>
        <v>3.5</v>
      </c>
      <c r="F99" s="75">
        <f t="shared" si="220"/>
        <v>0</v>
      </c>
      <c r="G99" s="75">
        <f t="shared" si="220"/>
        <v>0</v>
      </c>
      <c r="H99" s="78">
        <f t="shared" si="174"/>
        <v>1</v>
      </c>
      <c r="I99" s="78">
        <f t="shared" si="220"/>
        <v>0.2</v>
      </c>
      <c r="J99" s="78">
        <f t="shared" si="220"/>
        <v>0.8</v>
      </c>
      <c r="K99" s="78">
        <f t="shared" si="220"/>
        <v>0</v>
      </c>
      <c r="L99" s="78">
        <f t="shared" si="220"/>
        <v>0</v>
      </c>
      <c r="M99" s="57">
        <f t="shared" si="175"/>
        <v>4.9000000000000004</v>
      </c>
      <c r="N99" s="57">
        <f>N100</f>
        <v>0.60000000000000009</v>
      </c>
      <c r="O99" s="57">
        <f t="shared" ref="O99:Q99" si="221">O100</f>
        <v>4.3</v>
      </c>
      <c r="P99" s="57">
        <f t="shared" si="221"/>
        <v>0</v>
      </c>
      <c r="Q99" s="57">
        <f t="shared" si="221"/>
        <v>0</v>
      </c>
      <c r="S99" s="81"/>
    </row>
    <row r="100" spans="1:19" x14ac:dyDescent="0.25">
      <c r="A100" s="17"/>
      <c r="B100" s="12" t="s">
        <v>439</v>
      </c>
      <c r="C100" s="352">
        <f t="shared" si="172"/>
        <v>3.9</v>
      </c>
      <c r="D100" s="72">
        <v>0.4</v>
      </c>
      <c r="E100" s="72">
        <v>3.5</v>
      </c>
      <c r="F100" s="72"/>
      <c r="G100" s="72"/>
      <c r="H100" s="78">
        <f t="shared" si="174"/>
        <v>1</v>
      </c>
      <c r="I100" s="354">
        <v>0.2</v>
      </c>
      <c r="J100" s="354">
        <v>0.8</v>
      </c>
      <c r="K100" s="354"/>
      <c r="L100" s="354"/>
      <c r="M100" s="5">
        <f t="shared" si="175"/>
        <v>4.9000000000000004</v>
      </c>
      <c r="N100" s="5">
        <f>D100+I100</f>
        <v>0.60000000000000009</v>
      </c>
      <c r="O100" s="5">
        <f t="shared" ref="O100" si="222">E100+J100</f>
        <v>4.3</v>
      </c>
      <c r="P100" s="5">
        <f t="shared" ref="P100" si="223">F100+K100</f>
        <v>0</v>
      </c>
      <c r="Q100" s="5">
        <f t="shared" ref="Q100" si="224">G100+L100</f>
        <v>0</v>
      </c>
      <c r="S100" s="81">
        <f>M100-'3 priedas_asignavimai'!X301</f>
        <v>0</v>
      </c>
    </row>
    <row r="101" spans="1:19" x14ac:dyDescent="0.25">
      <c r="A101" s="16" t="s">
        <v>40</v>
      </c>
      <c r="B101" s="63" t="s">
        <v>272</v>
      </c>
      <c r="C101" s="75">
        <f t="shared" si="172"/>
        <v>10</v>
      </c>
      <c r="D101" s="75">
        <f t="shared" ref="D101:L101" si="225">D102</f>
        <v>1</v>
      </c>
      <c r="E101" s="75">
        <f t="shared" si="225"/>
        <v>9</v>
      </c>
      <c r="F101" s="75">
        <f t="shared" si="225"/>
        <v>0</v>
      </c>
      <c r="G101" s="75">
        <f t="shared" si="225"/>
        <v>0</v>
      </c>
      <c r="H101" s="78">
        <f t="shared" si="174"/>
        <v>0</v>
      </c>
      <c r="I101" s="78">
        <f t="shared" si="225"/>
        <v>0</v>
      </c>
      <c r="J101" s="78">
        <f t="shared" si="225"/>
        <v>0</v>
      </c>
      <c r="K101" s="78">
        <f t="shared" si="225"/>
        <v>0</v>
      </c>
      <c r="L101" s="78">
        <f t="shared" si="225"/>
        <v>0</v>
      </c>
      <c r="M101" s="57">
        <f t="shared" si="175"/>
        <v>10</v>
      </c>
      <c r="N101" s="57">
        <f>N102</f>
        <v>1</v>
      </c>
      <c r="O101" s="57">
        <f t="shared" ref="O101:Q101" si="226">O102</f>
        <v>9</v>
      </c>
      <c r="P101" s="57">
        <f t="shared" si="226"/>
        <v>0</v>
      </c>
      <c r="Q101" s="57">
        <f t="shared" si="226"/>
        <v>0</v>
      </c>
      <c r="S101" s="81"/>
    </row>
    <row r="102" spans="1:19" x14ac:dyDescent="0.25">
      <c r="A102" s="17"/>
      <c r="B102" s="12" t="s">
        <v>439</v>
      </c>
      <c r="C102" s="352">
        <f t="shared" si="172"/>
        <v>10</v>
      </c>
      <c r="D102" s="72">
        <v>1</v>
      </c>
      <c r="E102" s="72">
        <v>9</v>
      </c>
      <c r="F102" s="72"/>
      <c r="G102" s="72"/>
      <c r="H102" s="78">
        <f t="shared" si="174"/>
        <v>0</v>
      </c>
      <c r="I102" s="354"/>
      <c r="J102" s="354"/>
      <c r="K102" s="354"/>
      <c r="L102" s="354"/>
      <c r="M102" s="5">
        <f t="shared" si="175"/>
        <v>10</v>
      </c>
      <c r="N102" s="5">
        <f>D102+I102</f>
        <v>1</v>
      </c>
      <c r="O102" s="5">
        <f t="shared" ref="O102" si="227">E102+J102</f>
        <v>9</v>
      </c>
      <c r="P102" s="5">
        <f t="shared" ref="P102" si="228">F102+K102</f>
        <v>0</v>
      </c>
      <c r="Q102" s="5">
        <f t="shared" ref="Q102" si="229">G102+L102</f>
        <v>0</v>
      </c>
      <c r="S102" s="81">
        <f>M102-'3 priedas_asignavimai'!X303</f>
        <v>0</v>
      </c>
    </row>
    <row r="103" spans="1:19" x14ac:dyDescent="0.25">
      <c r="A103" s="16" t="s">
        <v>41</v>
      </c>
      <c r="B103" s="63" t="s">
        <v>273</v>
      </c>
      <c r="C103" s="75">
        <f t="shared" si="172"/>
        <v>4.0999999999999996</v>
      </c>
      <c r="D103" s="75">
        <f t="shared" ref="D103:L103" si="230">D104</f>
        <v>0.6</v>
      </c>
      <c r="E103" s="75">
        <f t="shared" si="230"/>
        <v>3.5</v>
      </c>
      <c r="F103" s="75">
        <f t="shared" si="230"/>
        <v>0</v>
      </c>
      <c r="G103" s="75">
        <f t="shared" si="230"/>
        <v>0</v>
      </c>
      <c r="H103" s="78">
        <f t="shared" si="174"/>
        <v>0</v>
      </c>
      <c r="I103" s="78">
        <f t="shared" si="230"/>
        <v>0</v>
      </c>
      <c r="J103" s="78">
        <f t="shared" si="230"/>
        <v>0</v>
      </c>
      <c r="K103" s="78">
        <f t="shared" si="230"/>
        <v>0</v>
      </c>
      <c r="L103" s="78">
        <f t="shared" si="230"/>
        <v>0</v>
      </c>
      <c r="M103" s="57">
        <f t="shared" si="175"/>
        <v>4.0999999999999996</v>
      </c>
      <c r="N103" s="57">
        <f>N104</f>
        <v>0.6</v>
      </c>
      <c r="O103" s="57">
        <f t="shared" ref="O103:Q103" si="231">O104</f>
        <v>3.5</v>
      </c>
      <c r="P103" s="57">
        <f t="shared" si="231"/>
        <v>0</v>
      </c>
      <c r="Q103" s="57">
        <f t="shared" si="231"/>
        <v>0</v>
      </c>
      <c r="S103" s="81"/>
    </row>
    <row r="104" spans="1:19" x14ac:dyDescent="0.25">
      <c r="A104" s="17"/>
      <c r="B104" s="12" t="s">
        <v>439</v>
      </c>
      <c r="C104" s="352">
        <f t="shared" si="172"/>
        <v>4.0999999999999996</v>
      </c>
      <c r="D104" s="72">
        <v>0.6</v>
      </c>
      <c r="E104" s="72">
        <v>3.5</v>
      </c>
      <c r="F104" s="72"/>
      <c r="G104" s="72"/>
      <c r="H104" s="78">
        <f t="shared" si="174"/>
        <v>0</v>
      </c>
      <c r="I104" s="354"/>
      <c r="J104" s="354"/>
      <c r="K104" s="354"/>
      <c r="L104" s="354"/>
      <c r="M104" s="5">
        <f t="shared" si="175"/>
        <v>4.0999999999999996</v>
      </c>
      <c r="N104" s="5">
        <f>D104+I104</f>
        <v>0.6</v>
      </c>
      <c r="O104" s="5">
        <f t="shared" ref="O104" si="232">E104+J104</f>
        <v>3.5</v>
      </c>
      <c r="P104" s="5">
        <f t="shared" ref="P104" si="233">F104+K104</f>
        <v>0</v>
      </c>
      <c r="Q104" s="5">
        <f t="shared" ref="Q104" si="234">G104+L104</f>
        <v>0</v>
      </c>
      <c r="S104" s="81">
        <f>M104-'3 priedas_asignavimai'!X305</f>
        <v>0</v>
      </c>
    </row>
    <row r="105" spans="1:19" x14ac:dyDescent="0.25">
      <c r="A105" s="16" t="s">
        <v>42</v>
      </c>
      <c r="B105" s="63" t="s">
        <v>274</v>
      </c>
      <c r="C105" s="75">
        <f t="shared" si="172"/>
        <v>5.0999999999999996</v>
      </c>
      <c r="D105" s="75">
        <f t="shared" ref="D105:L105" si="235">D106</f>
        <v>0.1</v>
      </c>
      <c r="E105" s="75">
        <f t="shared" si="235"/>
        <v>5</v>
      </c>
      <c r="F105" s="75">
        <f t="shared" si="235"/>
        <v>0</v>
      </c>
      <c r="G105" s="75">
        <f t="shared" si="235"/>
        <v>0</v>
      </c>
      <c r="H105" s="78">
        <f t="shared" si="174"/>
        <v>0</v>
      </c>
      <c r="I105" s="78">
        <f t="shared" si="235"/>
        <v>0</v>
      </c>
      <c r="J105" s="78">
        <f t="shared" si="235"/>
        <v>0</v>
      </c>
      <c r="K105" s="78">
        <f t="shared" si="235"/>
        <v>0</v>
      </c>
      <c r="L105" s="78">
        <f t="shared" si="235"/>
        <v>0</v>
      </c>
      <c r="M105" s="57">
        <f t="shared" si="175"/>
        <v>5.0999999999999996</v>
      </c>
      <c r="N105" s="57">
        <f>N106</f>
        <v>0.1</v>
      </c>
      <c r="O105" s="57">
        <f t="shared" ref="O105:Q105" si="236">O106</f>
        <v>5</v>
      </c>
      <c r="P105" s="57">
        <f t="shared" si="236"/>
        <v>0</v>
      </c>
      <c r="Q105" s="57">
        <f t="shared" si="236"/>
        <v>0</v>
      </c>
      <c r="S105" s="81"/>
    </row>
    <row r="106" spans="1:19" x14ac:dyDescent="0.25">
      <c r="A106" s="17"/>
      <c r="B106" s="12" t="s">
        <v>439</v>
      </c>
      <c r="C106" s="352">
        <f t="shared" si="172"/>
        <v>5.0999999999999996</v>
      </c>
      <c r="D106" s="72">
        <v>0.1</v>
      </c>
      <c r="E106" s="72">
        <v>5</v>
      </c>
      <c r="F106" s="72"/>
      <c r="G106" s="72"/>
      <c r="H106" s="78">
        <f t="shared" si="174"/>
        <v>0</v>
      </c>
      <c r="I106" s="354"/>
      <c r="J106" s="354"/>
      <c r="K106" s="354"/>
      <c r="L106" s="354"/>
      <c r="M106" s="5">
        <f t="shared" si="175"/>
        <v>5.0999999999999996</v>
      </c>
      <c r="N106" s="5">
        <f>D106+I106</f>
        <v>0.1</v>
      </c>
      <c r="O106" s="5">
        <f t="shared" ref="O106" si="237">E106+J106</f>
        <v>5</v>
      </c>
      <c r="P106" s="5">
        <f t="shared" ref="P106" si="238">F106+K106</f>
        <v>0</v>
      </c>
      <c r="Q106" s="5">
        <f t="shared" ref="Q106" si="239">G106+L106</f>
        <v>0</v>
      </c>
      <c r="S106" s="81">
        <f>M106-'3 priedas_asignavimai'!X307</f>
        <v>0</v>
      </c>
    </row>
    <row r="107" spans="1:19" x14ac:dyDescent="0.25">
      <c r="A107" s="16" t="s">
        <v>49</v>
      </c>
      <c r="B107" s="63" t="s">
        <v>275</v>
      </c>
      <c r="C107" s="75">
        <f t="shared" si="172"/>
        <v>2.4000000000000004</v>
      </c>
      <c r="D107" s="75">
        <f t="shared" ref="D107:L107" si="240">D108</f>
        <v>0.8</v>
      </c>
      <c r="E107" s="75">
        <f t="shared" si="240"/>
        <v>1.6</v>
      </c>
      <c r="F107" s="75">
        <f t="shared" si="240"/>
        <v>0</v>
      </c>
      <c r="G107" s="75">
        <f t="shared" si="240"/>
        <v>0</v>
      </c>
      <c r="H107" s="78">
        <f t="shared" si="174"/>
        <v>0</v>
      </c>
      <c r="I107" s="78">
        <f t="shared" si="240"/>
        <v>0</v>
      </c>
      <c r="J107" s="78">
        <f t="shared" si="240"/>
        <v>0</v>
      </c>
      <c r="K107" s="78">
        <f t="shared" si="240"/>
        <v>0</v>
      </c>
      <c r="L107" s="78">
        <f t="shared" si="240"/>
        <v>0</v>
      </c>
      <c r="M107" s="57">
        <f t="shared" si="175"/>
        <v>2.4000000000000004</v>
      </c>
      <c r="N107" s="57">
        <f>N108</f>
        <v>0.8</v>
      </c>
      <c r="O107" s="57">
        <f t="shared" ref="O107:Q107" si="241">O108</f>
        <v>1.6</v>
      </c>
      <c r="P107" s="57">
        <f t="shared" si="241"/>
        <v>0</v>
      </c>
      <c r="Q107" s="57">
        <f t="shared" si="241"/>
        <v>0</v>
      </c>
      <c r="S107" s="81"/>
    </row>
    <row r="108" spans="1:19" x14ac:dyDescent="0.25">
      <c r="A108" s="17"/>
      <c r="B108" s="12" t="s">
        <v>439</v>
      </c>
      <c r="C108" s="352">
        <f t="shared" si="172"/>
        <v>2.4000000000000004</v>
      </c>
      <c r="D108" s="72">
        <v>0.8</v>
      </c>
      <c r="E108" s="72">
        <v>1.6</v>
      </c>
      <c r="F108" s="72"/>
      <c r="G108" s="72"/>
      <c r="H108" s="78">
        <f t="shared" si="174"/>
        <v>0</v>
      </c>
      <c r="I108" s="354"/>
      <c r="J108" s="354"/>
      <c r="K108" s="354"/>
      <c r="L108" s="354"/>
      <c r="M108" s="5">
        <f t="shared" si="175"/>
        <v>2.4000000000000004</v>
      </c>
      <c r="N108" s="5">
        <f>D108+I108</f>
        <v>0.8</v>
      </c>
      <c r="O108" s="5">
        <f t="shared" ref="O108" si="242">E108+J108</f>
        <v>1.6</v>
      </c>
      <c r="P108" s="5">
        <f t="shared" ref="P108" si="243">F108+K108</f>
        <v>0</v>
      </c>
      <c r="Q108" s="5">
        <f t="shared" ref="Q108" si="244">G108+L108</f>
        <v>0</v>
      </c>
      <c r="S108" s="81">
        <f>M108-'3 priedas_asignavimai'!X309</f>
        <v>0</v>
      </c>
    </row>
    <row r="109" spans="1:19" x14ac:dyDescent="0.25">
      <c r="A109" s="16" t="s">
        <v>50</v>
      </c>
      <c r="B109" s="63" t="s">
        <v>276</v>
      </c>
      <c r="C109" s="75">
        <f t="shared" si="172"/>
        <v>1.8</v>
      </c>
      <c r="D109" s="75">
        <f t="shared" ref="D109:L109" si="245">D110</f>
        <v>0.7</v>
      </c>
      <c r="E109" s="75">
        <f t="shared" si="245"/>
        <v>1.1000000000000001</v>
      </c>
      <c r="F109" s="75">
        <f t="shared" si="245"/>
        <v>0</v>
      </c>
      <c r="G109" s="75">
        <f t="shared" si="245"/>
        <v>0</v>
      </c>
      <c r="H109" s="78">
        <f t="shared" si="174"/>
        <v>1</v>
      </c>
      <c r="I109" s="78">
        <f t="shared" si="245"/>
        <v>0</v>
      </c>
      <c r="J109" s="78">
        <f t="shared" si="245"/>
        <v>1</v>
      </c>
      <c r="K109" s="78">
        <f t="shared" si="245"/>
        <v>0</v>
      </c>
      <c r="L109" s="78">
        <f t="shared" si="245"/>
        <v>0</v>
      </c>
      <c r="M109" s="57">
        <f t="shared" si="175"/>
        <v>2.8</v>
      </c>
      <c r="N109" s="57">
        <f>N110</f>
        <v>0.7</v>
      </c>
      <c r="O109" s="57">
        <f t="shared" ref="O109:Q109" si="246">O110</f>
        <v>2.1</v>
      </c>
      <c r="P109" s="57">
        <f t="shared" si="246"/>
        <v>0</v>
      </c>
      <c r="Q109" s="57">
        <f t="shared" si="246"/>
        <v>0</v>
      </c>
      <c r="S109" s="81"/>
    </row>
    <row r="110" spans="1:19" x14ac:dyDescent="0.25">
      <c r="A110" s="17"/>
      <c r="B110" s="12" t="s">
        <v>439</v>
      </c>
      <c r="C110" s="352">
        <f t="shared" si="172"/>
        <v>1.8</v>
      </c>
      <c r="D110" s="72">
        <v>0.7</v>
      </c>
      <c r="E110" s="72">
        <v>1.1000000000000001</v>
      </c>
      <c r="F110" s="72"/>
      <c r="G110" s="72"/>
      <c r="H110" s="78">
        <f t="shared" si="174"/>
        <v>1</v>
      </c>
      <c r="I110" s="354"/>
      <c r="J110" s="354">
        <v>1</v>
      </c>
      <c r="K110" s="354"/>
      <c r="L110" s="354"/>
      <c r="M110" s="5">
        <f t="shared" si="175"/>
        <v>2.8</v>
      </c>
      <c r="N110" s="5">
        <f>D110+I110</f>
        <v>0.7</v>
      </c>
      <c r="O110" s="5">
        <f t="shared" ref="O110" si="247">E110+J110</f>
        <v>2.1</v>
      </c>
      <c r="P110" s="5">
        <f t="shared" ref="P110" si="248">F110+K110</f>
        <v>0</v>
      </c>
      <c r="Q110" s="5">
        <f t="shared" ref="Q110" si="249">G110+L110</f>
        <v>0</v>
      </c>
      <c r="S110" s="81">
        <f>M110-'3 priedas_asignavimai'!X311</f>
        <v>0</v>
      </c>
    </row>
    <row r="111" spans="1:19" x14ac:dyDescent="0.25">
      <c r="A111" s="16" t="s">
        <v>43</v>
      </c>
      <c r="B111" s="63" t="s">
        <v>278</v>
      </c>
      <c r="C111" s="75">
        <f t="shared" si="172"/>
        <v>5</v>
      </c>
      <c r="D111" s="75">
        <f t="shared" ref="D111:L111" si="250">D112</f>
        <v>1</v>
      </c>
      <c r="E111" s="75">
        <f t="shared" si="250"/>
        <v>4</v>
      </c>
      <c r="F111" s="75">
        <f t="shared" si="250"/>
        <v>0</v>
      </c>
      <c r="G111" s="75">
        <f t="shared" si="250"/>
        <v>0</v>
      </c>
      <c r="H111" s="78">
        <f t="shared" si="174"/>
        <v>0.7</v>
      </c>
      <c r="I111" s="78">
        <f t="shared" si="250"/>
        <v>0.7</v>
      </c>
      <c r="J111" s="78">
        <f t="shared" si="250"/>
        <v>0</v>
      </c>
      <c r="K111" s="78">
        <f t="shared" si="250"/>
        <v>0</v>
      </c>
      <c r="L111" s="78">
        <f t="shared" si="250"/>
        <v>0</v>
      </c>
      <c r="M111" s="57">
        <f t="shared" si="175"/>
        <v>5.7</v>
      </c>
      <c r="N111" s="57">
        <f>N112</f>
        <v>1.7</v>
      </c>
      <c r="O111" s="57">
        <f t="shared" ref="O111:Q111" si="251">O112</f>
        <v>4</v>
      </c>
      <c r="P111" s="57">
        <f t="shared" si="251"/>
        <v>0</v>
      </c>
      <c r="Q111" s="57">
        <f t="shared" si="251"/>
        <v>0</v>
      </c>
      <c r="S111" s="81"/>
    </row>
    <row r="112" spans="1:19" x14ac:dyDescent="0.25">
      <c r="A112" s="17"/>
      <c r="B112" s="12" t="s">
        <v>439</v>
      </c>
      <c r="C112" s="352">
        <f t="shared" si="172"/>
        <v>5</v>
      </c>
      <c r="D112" s="72">
        <v>1</v>
      </c>
      <c r="E112" s="72">
        <v>4</v>
      </c>
      <c r="F112" s="72"/>
      <c r="G112" s="72"/>
      <c r="H112" s="78">
        <f t="shared" si="174"/>
        <v>0.7</v>
      </c>
      <c r="I112" s="354">
        <v>0.7</v>
      </c>
      <c r="J112" s="354"/>
      <c r="K112" s="354"/>
      <c r="L112" s="354"/>
      <c r="M112" s="5">
        <f t="shared" si="175"/>
        <v>5.7</v>
      </c>
      <c r="N112" s="5">
        <f>D112+I112</f>
        <v>1.7</v>
      </c>
      <c r="O112" s="5">
        <f t="shared" ref="O112" si="252">E112+J112</f>
        <v>4</v>
      </c>
      <c r="P112" s="5">
        <f t="shared" ref="P112" si="253">F112+K112</f>
        <v>0</v>
      </c>
      <c r="Q112" s="5">
        <f t="shared" ref="Q112" si="254">G112+L112</f>
        <v>0</v>
      </c>
      <c r="S112" s="81">
        <f>M112-'3 priedas_asignavimai'!X313</f>
        <v>0</v>
      </c>
    </row>
    <row r="113" spans="1:21" x14ac:dyDescent="0.25">
      <c r="A113" s="16" t="s">
        <v>51</v>
      </c>
      <c r="B113" s="63" t="s">
        <v>277</v>
      </c>
      <c r="C113" s="75">
        <f t="shared" ref="C113:C123" si="255">D113+E113+F113+G113</f>
        <v>47.3</v>
      </c>
      <c r="D113" s="75">
        <f t="shared" ref="D113:L113" si="256">D114</f>
        <v>13.2</v>
      </c>
      <c r="E113" s="75">
        <f t="shared" si="256"/>
        <v>28.6</v>
      </c>
      <c r="F113" s="75">
        <f t="shared" si="256"/>
        <v>5.5</v>
      </c>
      <c r="G113" s="75">
        <f t="shared" si="256"/>
        <v>0</v>
      </c>
      <c r="H113" s="78">
        <f t="shared" si="174"/>
        <v>0</v>
      </c>
      <c r="I113" s="78">
        <f t="shared" si="256"/>
        <v>0</v>
      </c>
      <c r="J113" s="78">
        <f t="shared" si="256"/>
        <v>0</v>
      </c>
      <c r="K113" s="78">
        <f t="shared" si="256"/>
        <v>0</v>
      </c>
      <c r="L113" s="78">
        <f t="shared" si="256"/>
        <v>0</v>
      </c>
      <c r="M113" s="57">
        <f t="shared" si="175"/>
        <v>47.3</v>
      </c>
      <c r="N113" s="57">
        <f>N114</f>
        <v>13.2</v>
      </c>
      <c r="O113" s="57">
        <f t="shared" ref="O113:Q113" si="257">O114</f>
        <v>28.6</v>
      </c>
      <c r="P113" s="57">
        <f t="shared" si="257"/>
        <v>5.5</v>
      </c>
      <c r="Q113" s="57">
        <f t="shared" si="257"/>
        <v>0</v>
      </c>
      <c r="S113" s="81"/>
    </row>
    <row r="114" spans="1:21" x14ac:dyDescent="0.25">
      <c r="A114" s="17"/>
      <c r="B114" s="12" t="s">
        <v>439</v>
      </c>
      <c r="C114" s="352">
        <f t="shared" si="255"/>
        <v>47.3</v>
      </c>
      <c r="D114" s="72">
        <v>13.2</v>
      </c>
      <c r="E114" s="72">
        <v>28.6</v>
      </c>
      <c r="F114" s="72">
        <v>5.5</v>
      </c>
      <c r="G114" s="72"/>
      <c r="H114" s="78">
        <f t="shared" si="174"/>
        <v>0</v>
      </c>
      <c r="I114" s="354"/>
      <c r="J114" s="354"/>
      <c r="K114" s="354"/>
      <c r="L114" s="354"/>
      <c r="M114" s="5">
        <f t="shared" si="175"/>
        <v>47.3</v>
      </c>
      <c r="N114" s="5">
        <f>D114+I114</f>
        <v>13.2</v>
      </c>
      <c r="O114" s="5">
        <f t="shared" ref="O114" si="258">E114+J114</f>
        <v>28.6</v>
      </c>
      <c r="P114" s="5">
        <f t="shared" ref="P114" si="259">F114+K114</f>
        <v>5.5</v>
      </c>
      <c r="Q114" s="5">
        <f t="shared" ref="Q114" si="260">G114+L114</f>
        <v>0</v>
      </c>
      <c r="S114" s="81">
        <f>M114-'3 priedas_asignavimai'!X316</f>
        <v>0</v>
      </c>
    </row>
    <row r="115" spans="1:21" x14ac:dyDescent="0.25">
      <c r="A115" s="16" t="s">
        <v>52</v>
      </c>
      <c r="B115" s="63" t="s">
        <v>331</v>
      </c>
      <c r="C115" s="75">
        <f t="shared" si="255"/>
        <v>5</v>
      </c>
      <c r="D115" s="75">
        <f t="shared" ref="D115:L115" si="261">D116</f>
        <v>0</v>
      </c>
      <c r="E115" s="75">
        <f t="shared" si="261"/>
        <v>0</v>
      </c>
      <c r="F115" s="75">
        <f t="shared" si="261"/>
        <v>5</v>
      </c>
      <c r="G115" s="75">
        <f t="shared" si="261"/>
        <v>0</v>
      </c>
      <c r="H115" s="78">
        <f t="shared" si="174"/>
        <v>0</v>
      </c>
      <c r="I115" s="78">
        <f t="shared" si="261"/>
        <v>0</v>
      </c>
      <c r="J115" s="78">
        <f t="shared" si="261"/>
        <v>0</v>
      </c>
      <c r="K115" s="78">
        <f t="shared" si="261"/>
        <v>0</v>
      </c>
      <c r="L115" s="78">
        <f t="shared" si="261"/>
        <v>0</v>
      </c>
      <c r="M115" s="57">
        <f t="shared" si="175"/>
        <v>5</v>
      </c>
      <c r="N115" s="57">
        <f>N116</f>
        <v>0</v>
      </c>
      <c r="O115" s="57">
        <f t="shared" ref="O115:Q115" si="262">O116</f>
        <v>0</v>
      </c>
      <c r="P115" s="57">
        <f t="shared" si="262"/>
        <v>5</v>
      </c>
      <c r="Q115" s="57">
        <f t="shared" si="262"/>
        <v>0</v>
      </c>
      <c r="S115" s="81"/>
    </row>
    <row r="116" spans="1:21" x14ac:dyDescent="0.25">
      <c r="A116" s="17"/>
      <c r="B116" s="12" t="s">
        <v>438</v>
      </c>
      <c r="C116" s="352">
        <f t="shared" si="255"/>
        <v>5</v>
      </c>
      <c r="D116" s="72"/>
      <c r="E116" s="72"/>
      <c r="F116" s="72">
        <v>5</v>
      </c>
      <c r="G116" s="72"/>
      <c r="H116" s="78">
        <f t="shared" si="174"/>
        <v>0</v>
      </c>
      <c r="I116" s="354"/>
      <c r="J116" s="354"/>
      <c r="K116" s="354"/>
      <c r="L116" s="354"/>
      <c r="M116" s="5">
        <f t="shared" si="175"/>
        <v>5</v>
      </c>
      <c r="N116" s="5">
        <f>D116+I116</f>
        <v>0</v>
      </c>
      <c r="O116" s="5">
        <f t="shared" ref="O116" si="263">E116+J116</f>
        <v>0</v>
      </c>
      <c r="P116" s="5">
        <f t="shared" ref="P116" si="264">F116+K116</f>
        <v>5</v>
      </c>
      <c r="Q116" s="5">
        <f t="shared" ref="Q116" si="265">G116+L116</f>
        <v>0</v>
      </c>
      <c r="S116" s="81">
        <f>M116-'3 priedas_asignavimai'!X318</f>
        <v>0</v>
      </c>
    </row>
    <row r="117" spans="1:21" x14ac:dyDescent="0.25">
      <c r="A117" s="16" t="s">
        <v>44</v>
      </c>
      <c r="B117" s="63" t="s">
        <v>279</v>
      </c>
      <c r="C117" s="75">
        <f t="shared" si="255"/>
        <v>81</v>
      </c>
      <c r="D117" s="75">
        <f t="shared" ref="D117:L117" si="266">D118</f>
        <v>0</v>
      </c>
      <c r="E117" s="75">
        <f t="shared" si="266"/>
        <v>0</v>
      </c>
      <c r="F117" s="75">
        <f t="shared" si="266"/>
        <v>81</v>
      </c>
      <c r="G117" s="75">
        <f t="shared" si="266"/>
        <v>0</v>
      </c>
      <c r="H117" s="78">
        <f t="shared" si="174"/>
        <v>0</v>
      </c>
      <c r="I117" s="78">
        <f t="shared" si="266"/>
        <v>0</v>
      </c>
      <c r="J117" s="78">
        <f t="shared" si="266"/>
        <v>0</v>
      </c>
      <c r="K117" s="78">
        <f t="shared" si="266"/>
        <v>0</v>
      </c>
      <c r="L117" s="78">
        <f t="shared" si="266"/>
        <v>0</v>
      </c>
      <c r="M117" s="57">
        <f t="shared" si="175"/>
        <v>81</v>
      </c>
      <c r="N117" s="57">
        <f>N118</f>
        <v>0</v>
      </c>
      <c r="O117" s="57">
        <f t="shared" ref="O117:Q117" si="267">O118</f>
        <v>0</v>
      </c>
      <c r="P117" s="57">
        <f t="shared" si="267"/>
        <v>81</v>
      </c>
      <c r="Q117" s="57">
        <f t="shared" si="267"/>
        <v>0</v>
      </c>
      <c r="S117" s="81"/>
    </row>
    <row r="118" spans="1:21" x14ac:dyDescent="0.25">
      <c r="A118" s="17"/>
      <c r="B118" s="12" t="s">
        <v>438</v>
      </c>
      <c r="C118" s="352">
        <f t="shared" si="255"/>
        <v>81</v>
      </c>
      <c r="D118" s="72"/>
      <c r="E118" s="72"/>
      <c r="F118" s="72">
        <v>81</v>
      </c>
      <c r="G118" s="72"/>
      <c r="H118" s="78">
        <f t="shared" si="174"/>
        <v>0</v>
      </c>
      <c r="I118" s="354"/>
      <c r="J118" s="354"/>
      <c r="K118" s="354"/>
      <c r="L118" s="354"/>
      <c r="M118" s="5">
        <f t="shared" si="175"/>
        <v>81</v>
      </c>
      <c r="N118" s="5">
        <f>D118+I118</f>
        <v>0</v>
      </c>
      <c r="O118" s="5">
        <f t="shared" ref="O118" si="268">E118+J118</f>
        <v>0</v>
      </c>
      <c r="P118" s="5">
        <f t="shared" ref="P118" si="269">F118+K118</f>
        <v>81</v>
      </c>
      <c r="Q118" s="5">
        <f t="shared" ref="Q118" si="270">G118+L118</f>
        <v>0</v>
      </c>
      <c r="S118" s="81">
        <f>M118-'3 priedas_asignavimai'!X323</f>
        <v>0</v>
      </c>
    </row>
    <row r="119" spans="1:21" x14ac:dyDescent="0.25">
      <c r="A119" s="16" t="s">
        <v>45</v>
      </c>
      <c r="B119" s="63" t="s">
        <v>281</v>
      </c>
      <c r="C119" s="75">
        <f t="shared" si="255"/>
        <v>150</v>
      </c>
      <c r="D119" s="75">
        <f t="shared" ref="D119:L119" si="271">D120</f>
        <v>0</v>
      </c>
      <c r="E119" s="75">
        <f t="shared" si="271"/>
        <v>0</v>
      </c>
      <c r="F119" s="75">
        <f t="shared" si="271"/>
        <v>150</v>
      </c>
      <c r="G119" s="75">
        <f t="shared" si="271"/>
        <v>0</v>
      </c>
      <c r="H119" s="78">
        <f t="shared" si="174"/>
        <v>0</v>
      </c>
      <c r="I119" s="78">
        <f t="shared" si="271"/>
        <v>0</v>
      </c>
      <c r="J119" s="78">
        <f t="shared" si="271"/>
        <v>0</v>
      </c>
      <c r="K119" s="78">
        <f t="shared" si="271"/>
        <v>0</v>
      </c>
      <c r="L119" s="78">
        <f t="shared" si="271"/>
        <v>0</v>
      </c>
      <c r="M119" s="57">
        <f t="shared" si="175"/>
        <v>150</v>
      </c>
      <c r="N119" s="57">
        <f>N120</f>
        <v>0</v>
      </c>
      <c r="O119" s="57">
        <f t="shared" ref="O119:Q119" si="272">O120</f>
        <v>0</v>
      </c>
      <c r="P119" s="57">
        <f t="shared" si="272"/>
        <v>150</v>
      </c>
      <c r="Q119" s="57">
        <f t="shared" si="272"/>
        <v>0</v>
      </c>
      <c r="S119" s="81"/>
    </row>
    <row r="120" spans="1:21" x14ac:dyDescent="0.25">
      <c r="A120" s="17"/>
      <c r="B120" s="12" t="s">
        <v>438</v>
      </c>
      <c r="C120" s="352">
        <f t="shared" si="255"/>
        <v>150</v>
      </c>
      <c r="D120" s="72"/>
      <c r="E120" s="72"/>
      <c r="F120" s="72">
        <v>150</v>
      </c>
      <c r="G120" s="72"/>
      <c r="H120" s="78">
        <f t="shared" si="174"/>
        <v>0</v>
      </c>
      <c r="I120" s="354"/>
      <c r="J120" s="354"/>
      <c r="K120" s="354"/>
      <c r="L120" s="354"/>
      <c r="M120" s="5">
        <f t="shared" si="175"/>
        <v>150</v>
      </c>
      <c r="N120" s="5">
        <f>D120+I120</f>
        <v>0</v>
      </c>
      <c r="O120" s="5">
        <f t="shared" ref="O120" si="273">E120+J120</f>
        <v>0</v>
      </c>
      <c r="P120" s="5">
        <f t="shared" ref="P120" si="274">F120+K120</f>
        <v>150</v>
      </c>
      <c r="Q120" s="5">
        <f t="shared" ref="Q120" si="275">G120+L120</f>
        <v>0</v>
      </c>
      <c r="S120" s="81">
        <f>M120-'3 priedas_asignavimai'!X326</f>
        <v>0</v>
      </c>
    </row>
    <row r="121" spans="1:21" x14ac:dyDescent="0.25">
      <c r="A121" s="16" t="s">
        <v>46</v>
      </c>
      <c r="B121" s="63" t="s">
        <v>280</v>
      </c>
      <c r="C121" s="75">
        <f t="shared" si="255"/>
        <v>500</v>
      </c>
      <c r="D121" s="75">
        <f t="shared" ref="D121:L121" si="276">D122</f>
        <v>0</v>
      </c>
      <c r="E121" s="75">
        <f t="shared" si="276"/>
        <v>0</v>
      </c>
      <c r="F121" s="75">
        <f t="shared" si="276"/>
        <v>500</v>
      </c>
      <c r="G121" s="75">
        <f t="shared" si="276"/>
        <v>0</v>
      </c>
      <c r="H121" s="78">
        <f t="shared" si="174"/>
        <v>0</v>
      </c>
      <c r="I121" s="78">
        <f t="shared" si="276"/>
        <v>0</v>
      </c>
      <c r="J121" s="78">
        <f t="shared" si="276"/>
        <v>0</v>
      </c>
      <c r="K121" s="78">
        <f t="shared" si="276"/>
        <v>0</v>
      </c>
      <c r="L121" s="78">
        <f t="shared" si="276"/>
        <v>0</v>
      </c>
      <c r="M121" s="57">
        <f t="shared" si="175"/>
        <v>500</v>
      </c>
      <c r="N121" s="57">
        <f>N122</f>
        <v>0</v>
      </c>
      <c r="O121" s="57">
        <f t="shared" ref="O121:Q121" si="277">O122</f>
        <v>0</v>
      </c>
      <c r="P121" s="57">
        <f t="shared" si="277"/>
        <v>500</v>
      </c>
      <c r="Q121" s="57">
        <f t="shared" si="277"/>
        <v>0</v>
      </c>
      <c r="S121" s="81"/>
    </row>
    <row r="122" spans="1:21" x14ac:dyDescent="0.25">
      <c r="A122" s="17"/>
      <c r="B122" s="4" t="s">
        <v>438</v>
      </c>
      <c r="C122" s="352">
        <f t="shared" si="255"/>
        <v>500</v>
      </c>
      <c r="D122" s="72"/>
      <c r="E122" s="72"/>
      <c r="F122" s="72">
        <v>500</v>
      </c>
      <c r="G122" s="72"/>
      <c r="H122" s="78">
        <f t="shared" si="174"/>
        <v>0</v>
      </c>
      <c r="I122" s="354"/>
      <c r="J122" s="354"/>
      <c r="K122" s="354"/>
      <c r="L122" s="354"/>
      <c r="M122" s="5">
        <f t="shared" si="175"/>
        <v>500</v>
      </c>
      <c r="N122" s="5">
        <f>D122+I122</f>
        <v>0</v>
      </c>
      <c r="O122" s="5">
        <f t="shared" ref="O122" si="278">E122+J122</f>
        <v>0</v>
      </c>
      <c r="P122" s="5">
        <f t="shared" ref="P122" si="279">F122+K122</f>
        <v>500</v>
      </c>
      <c r="Q122" s="5">
        <f t="shared" ref="Q122" si="280">G122+L122</f>
        <v>0</v>
      </c>
      <c r="S122" s="81">
        <f>M122-'3 priedas_asignavimai'!X334</f>
        <v>0</v>
      </c>
    </row>
    <row r="123" spans="1:21" x14ac:dyDescent="0.25">
      <c r="A123" s="179" t="s">
        <v>47</v>
      </c>
      <c r="B123" s="180" t="s">
        <v>55</v>
      </c>
      <c r="C123" s="353">
        <f t="shared" si="255"/>
        <v>2315.1000000000004</v>
      </c>
      <c r="D123" s="73">
        <f>D17+D21+D24+D27+D30+D33+D35+D38+D40+D43+D46+D49+D51+D53+D55+D57+D59+D61+D63+D65+D67+D69+D71+D73+D75+D77+D79+D81+D83+D85+D87+D89+D91+D93+D95+D97+D99+D101+D103+D105+D107+D109+D111+D113+D115+D117+D119+D121</f>
        <v>524.00000000000034</v>
      </c>
      <c r="E123" s="73">
        <f>E17+E21+E24+E27+E30+E33+E35+E38+E40+E43+E46+E49+E51+E53+E55+E57+E59+E61+E63+E65+E67+E69+E71+E73+E75+E77+E79+E81+E83+E85+E87+E89+E91+E93+E95+E97+E99+E101+E103+E105+E107+E109+E111+E113+E115+E117+E119+E121</f>
        <v>348.20000000000005</v>
      </c>
      <c r="F123" s="73">
        <f>F17+F21+F24+F27+F30+F33+F35+F38+F40+F43+F46+F49+F51+F53+F55+F57+F59+F61+F63+F65+F67+F69+F71+F73+F75+F77+F79+F81+F83+F85+F87+F89+F91+F93+F95+F97+F99+F101+F103+F105+F107+F109+F111+F113+F115+F117+F119+F121</f>
        <v>1362.9</v>
      </c>
      <c r="G123" s="73">
        <f>G17+G21+G24+G27+G30+G33+G35+G38+G40+G43+G46+G49+G51+G53+G55+G57+G59+G61+G63+G65+G67+G69+G71+G73+G75+G77+G79+G81+G83+G85+G87+G89+G91+G93+G95+G97+G99+G101+G103+G105+G107+G109+G111+G113+G115+G117+G119+G121</f>
        <v>80</v>
      </c>
      <c r="H123" s="78">
        <f t="shared" si="174"/>
        <v>95.800000000000011</v>
      </c>
      <c r="I123" s="73">
        <f>I17+I21+I24+I27+I30+I33+I35+I38+I40+I43+I46+I49+I51+I53+I55+I57+I59+I61+I63+I65+I67+I69+I71+I73+I75+I77+I79+I81+I83+I85+I87+I89+I91+I93+I95+I97+I99+I101+I103+I105+I107+I109+I111+I113+I115+I117+I119+I121</f>
        <v>57.600000000000009</v>
      </c>
      <c r="J123" s="73">
        <f>J17+J21+J24+J27+J30+J33+J35+J38+J40+J43+J46+J49+J51+J53+J55+J57+J59+J61+J63+J65+J67+J69+J71+J73+J75+J77+J79+J81+J83+J85+J87+J89+J91+J93+J95+J97+J99+J101+J103+J105+J107+J109+J111+J113+J115+J117+J119+J121</f>
        <v>29.8</v>
      </c>
      <c r="K123" s="73">
        <f>K17+K21+K24+K27+K30+K33+K35+K38+K40+K43+K46+K49+K51+K53+K55+K57+K59+K61+K63+K65+K67+K69+K71+K73+K75+K77+K79+K81+K83+K85+K87+K89+K91+K93+K95+K97+K99+K101+K103+K105+K107+K109+K111+K113+K115+K117+K119+K121</f>
        <v>8.4</v>
      </c>
      <c r="L123" s="73">
        <f>L17+L21+L24+L27+L30+L33+L35+L38+L40+L43+L46+L49+L51+L53+L55+L57+L59+L61+L63+L65+L67+L69+L71+L73+L75+L77+L79+L81+L83+L85+L87+L89+L91+L93+L95+L97+L99+L101+L103+L105+L107+L109+L111+L113+L115+L117+L119+L121</f>
        <v>0</v>
      </c>
      <c r="M123" s="182">
        <f t="shared" si="175"/>
        <v>2410.9000000000005</v>
      </c>
      <c r="N123" s="182">
        <f>N17+N21+N24+N27+N30+N33+N35+N38+N40+N43+N46+N49+N51+N53+N55+N57+N59+N61+N63+N65+N67+N69+N71+N73+N75+N77+N79+N81+N83+N85+N87+N89+N91+N93+N95+N97+N99+N101+N103+N105+N107+N109+N111+N113+N115+N117+N119+N121</f>
        <v>581.60000000000048</v>
      </c>
      <c r="O123" s="182">
        <f>O17+O21+O24+O27+O30+O33+O35+O38+O40+O43+O46+O49+O51+O53+O55+O57+O59+O61+O63+O65+O67+O69+O71+O73+O75+O77+O79+O81+O83+O85+O87+O89+O91+O93+O95+O97+O99+O101+O103+O105+O107+O109+O111+O113+O115+O117+O119+O121</f>
        <v>378.00000000000006</v>
      </c>
      <c r="P123" s="182">
        <f>P17+P21+P24+P27+P30+P33+P35+P38+P40+P43+P46+P49+P51+P53+P55+P57+P59+P61+P63+P65+P67+P69+P71+P73+P75+P77+P79+P81+P83+P85+P87+P89+P91+P93+P95+P97+P99+P101+P103+P105+P107+P109+P111+P113+P115+P117+P119+P121</f>
        <v>1371.3</v>
      </c>
      <c r="Q123" s="182">
        <f>Q17+Q21+Q24+Q27+Q30+Q33+Q35+Q38+Q40+Q43+Q46+Q49+Q51+Q53+Q55+Q57+Q59+Q61+Q63+Q65+Q67+Q69+Q71+Q73+Q75+Q77+Q79+Q81+Q83+Q85+Q87+Q89+Q91+Q93+Q95+Q97+Q99+Q101+Q103+Q105+Q107+Q109+Q111+Q113+Q115+Q117+Q119+Q121</f>
        <v>80</v>
      </c>
      <c r="S123" s="81">
        <f>M123-'3 priedas_asignavimai'!X336</f>
        <v>-310.99999999999909</v>
      </c>
    </row>
    <row r="124" spans="1:21" hidden="1" x14ac:dyDescent="0.25"/>
    <row r="125" spans="1:21" hidden="1" x14ac:dyDescent="0.25">
      <c r="C125" s="159">
        <f>C17+C21+C24+C27+C30+C33+C35+C38+C40+C43+C46+C49+C51+C53+C55+C57+C59+C61+C63+C65+C67+C69+C71+C73+C75+C77+C79+C81+C83+C85+C87+C89+C91+C93+C95+C97+C99+C101+C103+C105+C107+C109+C111+C113+C115+C117+C119+C121</f>
        <v>2315.1</v>
      </c>
      <c r="D125" s="159">
        <f t="shared" ref="D125:G125" si="281">D17+D21+D24+D27+D30+D33+D35+D38+D40+D43+D46+D49+D51+D53+D55+D57+D59+D61+D63+D65+D67+D69+D71+D73+D75+D77+D79+D81+D83+D85+D87+D89+D91+D93+D95+D97+D99+D101+D103+D105+D107+D109+D111+D113+D115+D117+D119+D121</f>
        <v>524.00000000000034</v>
      </c>
      <c r="E125" s="159">
        <f t="shared" si="281"/>
        <v>348.20000000000005</v>
      </c>
      <c r="F125" s="159">
        <f t="shared" si="281"/>
        <v>1362.9</v>
      </c>
      <c r="G125" s="159">
        <f t="shared" si="281"/>
        <v>80</v>
      </c>
      <c r="H125" s="159">
        <f>H17+H21+H24+H27+H30+H33+H35+H38+H40+H43+H46+H49+H51+H53+H55+H57+H59+H61+H63+H65+H67+H69+H71+H73+H75+H77+H79+H81+H83+H85+H87+H89+H91+H93+H95+H97+H99+H101+H103+H105+H107+H109+H111+H113+H115+H117+H119+H121</f>
        <v>95.8</v>
      </c>
      <c r="I125" s="159">
        <f t="shared" ref="I125:L125" si="282">I17+I21+I24+I27+I30+I33+I35+I38+I40+I43+I46+I49+I51+I53+I55+I57+I59+I61+I63+I65+I67+I69+I71+I73+I75+I77+I79+I81+I83+I85+I87+I89+I91+I93+I95+I97+I99+I101+I103+I105+I107+I109+I111+I113+I115+I117+I119+I121</f>
        <v>57.600000000000009</v>
      </c>
      <c r="J125" s="159">
        <f t="shared" si="282"/>
        <v>29.8</v>
      </c>
      <c r="K125" s="159">
        <f t="shared" si="282"/>
        <v>8.4</v>
      </c>
      <c r="L125" s="159">
        <f t="shared" si="282"/>
        <v>0</v>
      </c>
      <c r="M125" s="159">
        <f>(M17+M21+M24+M27+M30+M33+M35+M38+M40+M43+M46+M49+M51+M53+M55+M57+M59+M61+M63+M65+M67+M69+M71+M73+M75+M77+M79+M81+M83+M85+M87+M89+M91+M93+M95+M97+M99+M101+M103+M105+M107+M109+M111+M113+M115+M117+M119+M121)</f>
        <v>2410.8999999999996</v>
      </c>
      <c r="N125" s="159">
        <f t="shared" ref="N125:Q125" si="283">(N17+N21+N24+N27+N30+N33+N35+N38+N40+N43+N46+N49+N51+N53+N55+N57+N59+N61+N63+N65+N67+N69+N71+N73+N75+N77+N79+N81+N83+N85+N87+N89+N91+N93+N95+N97+N99+N101+N103+N105+N107+N109+N111+N113+N115+N117+N119+N121)</f>
        <v>581.60000000000048</v>
      </c>
      <c r="O125" s="159">
        <f t="shared" si="283"/>
        <v>378.00000000000006</v>
      </c>
      <c r="P125" s="159">
        <f t="shared" si="283"/>
        <v>1371.3</v>
      </c>
      <c r="Q125" s="159">
        <f t="shared" si="283"/>
        <v>80</v>
      </c>
    </row>
    <row r="126" spans="1:21" hidden="1" x14ac:dyDescent="0.25">
      <c r="C126" s="176">
        <f>C125-C123</f>
        <v>0</v>
      </c>
      <c r="D126" s="176">
        <f t="shared" ref="D126:Q126" si="284">D125-D123</f>
        <v>0</v>
      </c>
      <c r="E126" s="176">
        <f t="shared" si="284"/>
        <v>0</v>
      </c>
      <c r="F126" s="176">
        <f t="shared" si="284"/>
        <v>0</v>
      </c>
      <c r="G126" s="176">
        <f t="shared" si="284"/>
        <v>0</v>
      </c>
      <c r="H126" s="176">
        <f t="shared" si="284"/>
        <v>0</v>
      </c>
      <c r="I126" s="176">
        <f t="shared" si="284"/>
        <v>0</v>
      </c>
      <c r="J126" s="176">
        <f t="shared" si="284"/>
        <v>0</v>
      </c>
      <c r="K126" s="176">
        <f t="shared" si="284"/>
        <v>0</v>
      </c>
      <c r="L126" s="176">
        <f t="shared" si="284"/>
        <v>0</v>
      </c>
      <c r="M126" s="176">
        <f t="shared" si="284"/>
        <v>0</v>
      </c>
      <c r="N126" s="176">
        <f t="shared" si="284"/>
        <v>0</v>
      </c>
      <c r="O126" s="176">
        <f t="shared" si="284"/>
        <v>0</v>
      </c>
      <c r="P126" s="176">
        <f t="shared" si="284"/>
        <v>0</v>
      </c>
      <c r="Q126" s="176">
        <f t="shared" si="284"/>
        <v>0</v>
      </c>
    </row>
    <row r="127" spans="1:21" hidden="1" x14ac:dyDescent="0.25">
      <c r="B127" s="158"/>
      <c r="C127" s="1">
        <v>2315.1</v>
      </c>
      <c r="D127" s="1">
        <v>524.00000000000034</v>
      </c>
      <c r="E127" s="1">
        <v>348.20000000000005</v>
      </c>
      <c r="F127" s="1">
        <v>1362.9</v>
      </c>
      <c r="G127" s="1">
        <v>80</v>
      </c>
      <c r="H127" s="315" t="s">
        <v>407</v>
      </c>
      <c r="I127" s="159"/>
      <c r="J127" s="159"/>
      <c r="K127" s="159"/>
      <c r="L127" s="159"/>
      <c r="M127" s="159"/>
      <c r="N127" s="159"/>
      <c r="O127" s="159"/>
      <c r="P127" s="159"/>
      <c r="Q127" s="159"/>
      <c r="R127" s="1">
        <f t="shared" ref="R127:U127" si="285">R125-R123</f>
        <v>0</v>
      </c>
      <c r="S127" s="1">
        <f t="shared" si="285"/>
        <v>310.99999999999909</v>
      </c>
      <c r="T127" s="1">
        <f t="shared" si="285"/>
        <v>0</v>
      </c>
      <c r="U127" s="1">
        <f t="shared" si="285"/>
        <v>0</v>
      </c>
    </row>
    <row r="128" spans="1:21" hidden="1" x14ac:dyDescent="0.25">
      <c r="C128" s="177">
        <f>C127-C123</f>
        <v>0</v>
      </c>
      <c r="D128" s="177">
        <f t="shared" ref="D128:G128" si="286">D127-D123</f>
        <v>0</v>
      </c>
      <c r="E128" s="177">
        <f t="shared" si="286"/>
        <v>0</v>
      </c>
      <c r="F128" s="177">
        <f t="shared" si="286"/>
        <v>0</v>
      </c>
      <c r="G128" s="177">
        <f t="shared" si="286"/>
        <v>0</v>
      </c>
    </row>
  </sheetData>
  <sheetProtection formatCells="0" formatColumns="0" formatRows="0" insertColumns="0" insertRows="0" insertHyperlinks="0" deleteColumns="0" deleteRows="0" sort="0" autoFilter="0" pivotTables="0"/>
  <mergeCells count="31">
    <mergeCell ref="A14:A16"/>
    <mergeCell ref="B14:B16"/>
    <mergeCell ref="C14:C16"/>
    <mergeCell ref="D15:D16"/>
    <mergeCell ref="E15:E16"/>
    <mergeCell ref="A1:Q1"/>
    <mergeCell ref="A2:Q2"/>
    <mergeCell ref="A3:Q3"/>
    <mergeCell ref="A4:Q4"/>
    <mergeCell ref="A12:Q12"/>
    <mergeCell ref="A5:Q5"/>
    <mergeCell ref="A6:Q6"/>
    <mergeCell ref="A7:Q7"/>
    <mergeCell ref="A8:Q8"/>
    <mergeCell ref="A9:Q9"/>
    <mergeCell ref="A10:Q10"/>
    <mergeCell ref="Q15:Q16"/>
    <mergeCell ref="F15:F16"/>
    <mergeCell ref="G15:G16"/>
    <mergeCell ref="N15:N16"/>
    <mergeCell ref="H14:H16"/>
    <mergeCell ref="I14:L14"/>
    <mergeCell ref="N14:Q14"/>
    <mergeCell ref="D14:G14"/>
    <mergeCell ref="O15:O16"/>
    <mergeCell ref="P15:P16"/>
    <mergeCell ref="I15:I16"/>
    <mergeCell ref="J15:J16"/>
    <mergeCell ref="K15:K16"/>
    <mergeCell ref="L15:L16"/>
    <mergeCell ref="M14:M16"/>
  </mergeCells>
  <pageMargins left="1.1811023622047245" right="0.39370078740157483" top="0.78740157480314965" bottom="0.78740157480314965" header="0.31496062992125984" footer="0.31496062992125984"/>
  <pageSetup paperSize="9" scale="78" fitToHeight="0" orientation="portrait" r:id="rId1"/>
  <ignoredErrors>
    <ignoredError sqref="M17:Q123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apas3">
    <pageSetUpPr fitToPage="1"/>
  </sheetPr>
  <dimension ref="A1:Z353"/>
  <sheetViews>
    <sheetView showZeros="0" zoomScaleNormal="100" workbookViewId="0">
      <pane xSplit="18" ySplit="15" topLeftCell="S16" activePane="bottomRight" state="frozen"/>
      <selection activeCell="G21" sqref="G21"/>
      <selection pane="topRight" activeCell="G21" sqref="G21"/>
      <selection pane="bottomLeft" activeCell="G21" sqref="G21"/>
      <selection pane="bottomRight" activeCell="AE15" sqref="AE15"/>
    </sheetView>
  </sheetViews>
  <sheetFormatPr defaultColWidth="9.140625" defaultRowHeight="15" x14ac:dyDescent="0.25"/>
  <cols>
    <col min="1" max="1" width="5.7109375" style="1" customWidth="1"/>
    <col min="2" max="2" width="76.7109375" style="1" customWidth="1"/>
    <col min="3" max="3" width="13.7109375" style="187" hidden="1" customWidth="1"/>
    <col min="4" max="4" width="14.5703125" style="98" hidden="1" customWidth="1"/>
    <col min="5" max="9" width="12.7109375" style="98" hidden="1" customWidth="1"/>
    <col min="10" max="10" width="12.7109375" style="111" hidden="1" customWidth="1"/>
    <col min="11" max="11" width="12.7109375" style="14" hidden="1" customWidth="1"/>
    <col min="12" max="17" width="12.7109375" style="1" hidden="1" customWidth="1"/>
    <col min="18" max="18" width="12.7109375" style="90" hidden="1" customWidth="1"/>
    <col min="19" max="19" width="14.7109375" style="104" customWidth="1"/>
    <col min="20" max="20" width="14.42578125" style="98" hidden="1" customWidth="1"/>
    <col min="21" max="22" width="12.7109375" style="98" hidden="1" customWidth="1"/>
    <col min="23" max="23" width="13.7109375" style="98" hidden="1" customWidth="1"/>
    <col min="24" max="26" width="12.7109375" style="98" hidden="1" customWidth="1"/>
    <col min="27" max="27" width="9.140625" style="1" customWidth="1"/>
    <col min="28" max="16384" width="9.140625" style="1"/>
  </cols>
  <sheetData>
    <row r="1" spans="1:26" s="23" customFormat="1" x14ac:dyDescent="0.25">
      <c r="A1" s="444" t="s">
        <v>432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99"/>
      <c r="W1" s="99"/>
      <c r="X1" s="99"/>
      <c r="Y1" s="442"/>
      <c r="Z1" s="442"/>
    </row>
    <row r="2" spans="1:26" s="23" customFormat="1" x14ac:dyDescent="0.25">
      <c r="A2" s="444" t="s">
        <v>381</v>
      </c>
      <c r="B2" s="444"/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4"/>
      <c r="O2" s="444"/>
      <c r="P2" s="444"/>
      <c r="Q2" s="444"/>
      <c r="R2" s="444"/>
      <c r="S2" s="444"/>
      <c r="T2" s="444"/>
      <c r="U2" s="444"/>
      <c r="V2" s="99"/>
      <c r="W2" s="99"/>
      <c r="X2" s="99"/>
      <c r="Y2" s="442"/>
      <c r="Z2" s="442"/>
    </row>
    <row r="3" spans="1:26" s="23" customFormat="1" x14ac:dyDescent="0.25">
      <c r="A3" s="444" t="s">
        <v>449</v>
      </c>
      <c r="B3" s="444"/>
      <c r="C3" s="444"/>
      <c r="D3" s="444"/>
      <c r="E3" s="444"/>
      <c r="F3" s="444"/>
      <c r="G3" s="444"/>
      <c r="H3" s="444"/>
      <c r="I3" s="444"/>
      <c r="J3" s="444"/>
      <c r="K3" s="444"/>
      <c r="L3" s="444"/>
      <c r="M3" s="444"/>
      <c r="N3" s="444"/>
      <c r="O3" s="444"/>
      <c r="P3" s="444"/>
      <c r="Q3" s="444"/>
      <c r="R3" s="444"/>
      <c r="S3" s="444"/>
      <c r="T3" s="444"/>
      <c r="U3" s="444"/>
      <c r="V3" s="99"/>
      <c r="W3" s="99"/>
      <c r="X3" s="99"/>
      <c r="Y3" s="442"/>
      <c r="Z3" s="442"/>
    </row>
    <row r="4" spans="1:26" s="23" customFormat="1" x14ac:dyDescent="0.25">
      <c r="A4" s="444" t="s">
        <v>219</v>
      </c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99"/>
      <c r="W4" s="99"/>
      <c r="X4" s="99"/>
      <c r="Y4" s="442"/>
      <c r="Z4" s="442"/>
    </row>
    <row r="5" spans="1:26" s="23" customFormat="1" ht="15" customHeight="1" x14ac:dyDescent="0.25">
      <c r="A5" s="445" t="s">
        <v>469</v>
      </c>
      <c r="B5" s="445"/>
      <c r="C5" s="445"/>
      <c r="D5" s="445"/>
      <c r="E5" s="445"/>
      <c r="F5" s="445"/>
      <c r="G5" s="445"/>
      <c r="H5" s="445"/>
      <c r="I5" s="445"/>
      <c r="J5" s="445"/>
      <c r="K5" s="445"/>
      <c r="L5" s="445"/>
      <c r="M5" s="445"/>
      <c r="N5" s="445"/>
      <c r="O5" s="445"/>
      <c r="P5" s="445"/>
      <c r="Q5" s="445"/>
      <c r="R5" s="445"/>
      <c r="S5" s="445"/>
      <c r="T5" s="445"/>
      <c r="U5" s="445"/>
      <c r="V5" s="99"/>
      <c r="W5" s="99"/>
      <c r="X5" s="99"/>
      <c r="Y5" s="443"/>
      <c r="Z5" s="443"/>
    </row>
    <row r="6" spans="1:26" s="23" customFormat="1" ht="15" customHeight="1" x14ac:dyDescent="0.25">
      <c r="A6" s="445" t="s">
        <v>476</v>
      </c>
      <c r="B6" s="445"/>
      <c r="C6" s="445"/>
      <c r="D6" s="445"/>
      <c r="E6" s="445"/>
      <c r="F6" s="445"/>
      <c r="G6" s="445"/>
      <c r="H6" s="445"/>
      <c r="I6" s="445"/>
      <c r="J6" s="445"/>
      <c r="K6" s="445"/>
      <c r="L6" s="445"/>
      <c r="M6" s="445"/>
      <c r="N6" s="445"/>
      <c r="O6" s="445"/>
      <c r="P6" s="445"/>
      <c r="Q6" s="445"/>
      <c r="R6" s="445"/>
      <c r="S6" s="445"/>
      <c r="T6" s="445"/>
      <c r="U6" s="445"/>
      <c r="V6" s="99"/>
      <c r="W6" s="99"/>
      <c r="X6" s="99"/>
      <c r="Y6" s="443"/>
      <c r="Z6" s="443"/>
    </row>
    <row r="7" spans="1:26" s="23" customFormat="1" ht="15" customHeight="1" x14ac:dyDescent="0.25">
      <c r="A7" s="445" t="s">
        <v>478</v>
      </c>
      <c r="B7" s="445"/>
      <c r="C7" s="445"/>
      <c r="D7" s="445"/>
      <c r="E7" s="445"/>
      <c r="F7" s="445"/>
      <c r="G7" s="445"/>
      <c r="H7" s="445"/>
      <c r="I7" s="445"/>
      <c r="J7" s="445"/>
      <c r="K7" s="445"/>
      <c r="L7" s="445"/>
      <c r="M7" s="445"/>
      <c r="N7" s="445"/>
      <c r="O7" s="445"/>
      <c r="P7" s="445"/>
      <c r="Q7" s="445"/>
      <c r="R7" s="445"/>
      <c r="S7" s="445"/>
      <c r="T7" s="445"/>
      <c r="U7" s="445"/>
      <c r="V7" s="99"/>
      <c r="W7" s="99"/>
      <c r="X7" s="99"/>
      <c r="Y7" s="443"/>
      <c r="Z7" s="443"/>
    </row>
    <row r="8" spans="1:26" s="23" customFormat="1" ht="15" customHeight="1" x14ac:dyDescent="0.25">
      <c r="A8" s="445" t="s">
        <v>489</v>
      </c>
      <c r="B8" s="445"/>
      <c r="C8" s="445"/>
      <c r="D8" s="445"/>
      <c r="E8" s="445"/>
      <c r="F8" s="445"/>
      <c r="G8" s="445"/>
      <c r="H8" s="445"/>
      <c r="I8" s="445"/>
      <c r="J8" s="445"/>
      <c r="K8" s="445"/>
      <c r="L8" s="445"/>
      <c r="M8" s="445"/>
      <c r="N8" s="445"/>
      <c r="O8" s="445"/>
      <c r="P8" s="445"/>
      <c r="Q8" s="445"/>
      <c r="R8" s="445"/>
      <c r="S8" s="445"/>
      <c r="T8" s="445"/>
      <c r="U8" s="445"/>
      <c r="V8" s="99"/>
      <c r="W8" s="99"/>
      <c r="X8" s="99"/>
      <c r="Y8" s="443"/>
      <c r="Z8" s="443"/>
    </row>
    <row r="9" spans="1:26" s="23" customFormat="1" ht="15" customHeight="1" x14ac:dyDescent="0.25">
      <c r="A9" s="445" t="s">
        <v>491</v>
      </c>
      <c r="B9" s="445"/>
      <c r="C9" s="445"/>
      <c r="D9" s="445"/>
      <c r="E9" s="445"/>
      <c r="F9" s="445"/>
      <c r="G9" s="445"/>
      <c r="H9" s="445"/>
      <c r="I9" s="445"/>
      <c r="J9" s="445"/>
      <c r="K9" s="445"/>
      <c r="L9" s="445"/>
      <c r="M9" s="445"/>
      <c r="N9" s="445"/>
      <c r="O9" s="445"/>
      <c r="P9" s="445"/>
      <c r="Q9" s="445"/>
      <c r="R9" s="445"/>
      <c r="S9" s="445"/>
      <c r="T9" s="445"/>
      <c r="U9" s="445"/>
      <c r="V9" s="99"/>
      <c r="W9" s="99"/>
      <c r="X9" s="99"/>
      <c r="Y9" s="443"/>
      <c r="Z9" s="443"/>
    </row>
    <row r="10" spans="1:26" s="23" customFormat="1" ht="15" customHeight="1" x14ac:dyDescent="0.25">
      <c r="A10" s="445" t="s">
        <v>501</v>
      </c>
      <c r="B10" s="445"/>
      <c r="C10" s="445"/>
      <c r="D10" s="445"/>
      <c r="E10" s="445"/>
      <c r="F10" s="445"/>
      <c r="G10" s="445"/>
      <c r="H10" s="445"/>
      <c r="I10" s="445"/>
      <c r="J10" s="445"/>
      <c r="K10" s="445"/>
      <c r="L10" s="445"/>
      <c r="M10" s="445"/>
      <c r="N10" s="445"/>
      <c r="O10" s="445"/>
      <c r="P10" s="445"/>
      <c r="Q10" s="445"/>
      <c r="R10" s="445"/>
      <c r="S10" s="445"/>
      <c r="T10" s="445"/>
      <c r="U10" s="445"/>
      <c r="V10" s="99"/>
      <c r="W10" s="99"/>
      <c r="X10" s="99"/>
      <c r="Y10" s="443"/>
      <c r="Z10" s="443"/>
    </row>
    <row r="11" spans="1:26" s="23" customFormat="1" ht="15" customHeight="1" x14ac:dyDescent="0.25">
      <c r="C11" s="186"/>
      <c r="D11" s="99"/>
      <c r="E11" s="99"/>
      <c r="F11" s="99"/>
      <c r="G11" s="99"/>
      <c r="H11" s="99"/>
      <c r="I11" s="101"/>
      <c r="J11" s="101"/>
      <c r="K11" s="1"/>
      <c r="Q11" s="92"/>
      <c r="R11" s="319"/>
      <c r="S11" s="98"/>
      <c r="T11" s="99"/>
      <c r="U11" s="99"/>
      <c r="V11" s="99"/>
      <c r="W11" s="99"/>
      <c r="X11" s="99"/>
      <c r="Y11" s="101"/>
      <c r="Z11" s="101"/>
    </row>
    <row r="12" spans="1:26" ht="15" customHeight="1" x14ac:dyDescent="0.25">
      <c r="A12" s="436" t="s">
        <v>409</v>
      </c>
      <c r="B12" s="436"/>
      <c r="C12" s="436"/>
      <c r="D12" s="436"/>
      <c r="E12" s="436"/>
      <c r="F12" s="436"/>
      <c r="G12" s="436"/>
      <c r="H12" s="436"/>
      <c r="I12" s="436"/>
      <c r="J12" s="436"/>
      <c r="K12" s="436"/>
      <c r="L12" s="436"/>
      <c r="M12" s="436"/>
      <c r="N12" s="436"/>
      <c r="O12" s="436"/>
      <c r="P12" s="436"/>
      <c r="Q12" s="436"/>
      <c r="R12" s="436"/>
      <c r="S12" s="436"/>
      <c r="T12" s="436"/>
      <c r="U12" s="436"/>
      <c r="V12" s="436"/>
      <c r="W12" s="436"/>
      <c r="X12" s="436"/>
      <c r="Y12" s="436"/>
      <c r="Z12" s="436"/>
    </row>
    <row r="13" spans="1:26" x14ac:dyDescent="0.25">
      <c r="H13" s="105"/>
      <c r="I13" s="105"/>
      <c r="J13" s="111" t="s">
        <v>322</v>
      </c>
      <c r="P13" s="2"/>
      <c r="Q13" s="2"/>
      <c r="R13" s="111" t="s">
        <v>322</v>
      </c>
      <c r="S13" s="2" t="s">
        <v>139</v>
      </c>
      <c r="X13" s="105"/>
      <c r="Y13" s="105"/>
    </row>
    <row r="14" spans="1:26" ht="15" customHeight="1" x14ac:dyDescent="0.25">
      <c r="A14" s="409" t="s">
        <v>1</v>
      </c>
      <c r="B14" s="449" t="s">
        <v>218</v>
      </c>
      <c r="C14" s="446" t="s">
        <v>0</v>
      </c>
      <c r="D14" s="450" t="s">
        <v>217</v>
      </c>
      <c r="E14" s="450"/>
      <c r="F14" s="450"/>
      <c r="G14" s="450"/>
      <c r="H14" s="450"/>
      <c r="I14" s="450"/>
      <c r="J14" s="450"/>
      <c r="K14" s="440" t="s">
        <v>465</v>
      </c>
      <c r="L14" s="451" t="s">
        <v>217</v>
      </c>
      <c r="M14" s="452"/>
      <c r="N14" s="452"/>
      <c r="O14" s="452"/>
      <c r="P14" s="452"/>
      <c r="Q14" s="452"/>
      <c r="R14" s="452"/>
      <c r="S14" s="453" t="s">
        <v>0</v>
      </c>
      <c r="T14" s="448" t="s">
        <v>217</v>
      </c>
      <c r="U14" s="448"/>
      <c r="V14" s="448"/>
      <c r="W14" s="448"/>
      <c r="X14" s="448"/>
      <c r="Y14" s="448"/>
      <c r="Z14" s="448"/>
    </row>
    <row r="15" spans="1:26" ht="96" customHeight="1" x14ac:dyDescent="0.25">
      <c r="A15" s="409"/>
      <c r="B15" s="449"/>
      <c r="C15" s="447"/>
      <c r="D15" s="305" t="s">
        <v>222</v>
      </c>
      <c r="E15" s="305" t="s">
        <v>224</v>
      </c>
      <c r="F15" s="305" t="s">
        <v>223</v>
      </c>
      <c r="G15" s="305" t="s">
        <v>225</v>
      </c>
      <c r="H15" s="305" t="s">
        <v>300</v>
      </c>
      <c r="I15" s="306" t="s">
        <v>227</v>
      </c>
      <c r="J15" s="307" t="s">
        <v>228</v>
      </c>
      <c r="K15" s="441"/>
      <c r="L15" s="310" t="s">
        <v>193</v>
      </c>
      <c r="M15" s="310" t="s">
        <v>224</v>
      </c>
      <c r="N15" s="310" t="s">
        <v>223</v>
      </c>
      <c r="O15" s="310" t="s">
        <v>225</v>
      </c>
      <c r="P15" s="310" t="s">
        <v>226</v>
      </c>
      <c r="Q15" s="311" t="s">
        <v>227</v>
      </c>
      <c r="R15" s="320" t="s">
        <v>228</v>
      </c>
      <c r="S15" s="454"/>
      <c r="T15" s="308" t="s">
        <v>193</v>
      </c>
      <c r="U15" s="308" t="s">
        <v>224</v>
      </c>
      <c r="V15" s="308" t="s">
        <v>223</v>
      </c>
      <c r="W15" s="308" t="s">
        <v>225</v>
      </c>
      <c r="X15" s="308" t="s">
        <v>300</v>
      </c>
      <c r="Y15" s="309" t="s">
        <v>227</v>
      </c>
      <c r="Z15" s="308" t="s">
        <v>228</v>
      </c>
    </row>
    <row r="16" spans="1:26" ht="15" customHeight="1" x14ac:dyDescent="0.25">
      <c r="A16" s="3" t="s">
        <v>5</v>
      </c>
      <c r="B16" s="62" t="s">
        <v>215</v>
      </c>
      <c r="C16" s="244">
        <f>D16+E16+F16+G16+H16+I16+J16</f>
        <v>155.80000000000001</v>
      </c>
      <c r="D16" s="110">
        <f t="shared" ref="D16:Q16" si="0">D17</f>
        <v>155.80000000000001</v>
      </c>
      <c r="E16" s="110">
        <f t="shared" si="0"/>
        <v>0</v>
      </c>
      <c r="F16" s="110">
        <f t="shared" si="0"/>
        <v>0</v>
      </c>
      <c r="G16" s="110">
        <f t="shared" si="0"/>
        <v>0</v>
      </c>
      <c r="H16" s="110">
        <f t="shared" si="0"/>
        <v>0</v>
      </c>
      <c r="I16" s="110">
        <f t="shared" si="0"/>
        <v>0</v>
      </c>
      <c r="J16" s="110">
        <f t="shared" si="0"/>
        <v>0</v>
      </c>
      <c r="K16" s="117">
        <f>L16+M16+N16+O16+P16+Q16+R16</f>
        <v>10</v>
      </c>
      <c r="L16" s="117">
        <f t="shared" si="0"/>
        <v>10</v>
      </c>
      <c r="M16" s="117">
        <f t="shared" si="0"/>
        <v>0</v>
      </c>
      <c r="N16" s="117">
        <f t="shared" si="0"/>
        <v>0</v>
      </c>
      <c r="O16" s="117">
        <f t="shared" si="0"/>
        <v>0</v>
      </c>
      <c r="P16" s="117">
        <f t="shared" si="0"/>
        <v>0</v>
      </c>
      <c r="Q16" s="117">
        <f t="shared" si="0"/>
        <v>0</v>
      </c>
      <c r="R16" s="261">
        <f t="shared" ref="R16" si="1">R17</f>
        <v>0</v>
      </c>
      <c r="S16" s="229">
        <f>S17</f>
        <v>165.8</v>
      </c>
      <c r="T16" s="220">
        <f t="shared" ref="T16:Z16" si="2">T17</f>
        <v>165.8</v>
      </c>
      <c r="U16" s="220">
        <f t="shared" si="2"/>
        <v>0</v>
      </c>
      <c r="V16" s="220">
        <f t="shared" si="2"/>
        <v>0</v>
      </c>
      <c r="W16" s="220">
        <f t="shared" si="2"/>
        <v>0</v>
      </c>
      <c r="X16" s="220">
        <f t="shared" si="2"/>
        <v>0</v>
      </c>
      <c r="Y16" s="220">
        <f t="shared" si="2"/>
        <v>0</v>
      </c>
      <c r="Z16" s="220">
        <f t="shared" si="2"/>
        <v>0</v>
      </c>
    </row>
    <row r="17" spans="1:26" s="36" customFormat="1" ht="15" customHeight="1" x14ac:dyDescent="0.25">
      <c r="A17" s="59"/>
      <c r="B17" s="12" t="s">
        <v>434</v>
      </c>
      <c r="C17" s="245">
        <f>D17+E17+F17+G17+H17+I17+J17</f>
        <v>155.80000000000001</v>
      </c>
      <c r="D17" s="161">
        <v>155.80000000000001</v>
      </c>
      <c r="E17" s="109"/>
      <c r="F17" s="109"/>
      <c r="G17" s="109"/>
      <c r="H17" s="109"/>
      <c r="I17" s="109"/>
      <c r="J17" s="112"/>
      <c r="K17" s="117">
        <f>L17+M17+N17+O17+P17+Q17+R17</f>
        <v>10</v>
      </c>
      <c r="L17" s="165">
        <f>0.5+9.5</f>
        <v>10</v>
      </c>
      <c r="M17" s="118"/>
      <c r="N17" s="118"/>
      <c r="O17" s="118"/>
      <c r="P17" s="118"/>
      <c r="Q17" s="118"/>
      <c r="R17" s="251"/>
      <c r="S17" s="7">
        <f>T17+U17+V17+W17+X17+Y17+Z17</f>
        <v>165.8</v>
      </c>
      <c r="T17" s="221">
        <f>D17+L17</f>
        <v>165.8</v>
      </c>
      <c r="U17" s="221">
        <f t="shared" ref="U17:Y17" si="3">E17+M17</f>
        <v>0</v>
      </c>
      <c r="V17" s="221">
        <f t="shared" si="3"/>
        <v>0</v>
      </c>
      <c r="W17" s="221">
        <f t="shared" si="3"/>
        <v>0</v>
      </c>
      <c r="X17" s="221">
        <f t="shared" si="3"/>
        <v>0</v>
      </c>
      <c r="Y17" s="221">
        <f t="shared" si="3"/>
        <v>0</v>
      </c>
      <c r="Z17" s="221">
        <f>J17+R17</f>
        <v>0</v>
      </c>
    </row>
    <row r="18" spans="1:26" ht="15" customHeight="1" x14ac:dyDescent="0.25">
      <c r="A18" s="17" t="s">
        <v>57</v>
      </c>
      <c r="B18" s="62" t="s">
        <v>216</v>
      </c>
      <c r="C18" s="244">
        <f>D18+E18+F18+G18+H18+I18+J18</f>
        <v>35640.661079999998</v>
      </c>
      <c r="D18" s="110">
        <f t="shared" ref="D18:J18" si="4">D19+D48+D57+D58+D66+D69+D72</f>
        <v>18943.900000000001</v>
      </c>
      <c r="E18" s="110">
        <f t="shared" si="4"/>
        <v>3997.7999999999997</v>
      </c>
      <c r="F18" s="110">
        <f t="shared" si="4"/>
        <v>4700.5416299999997</v>
      </c>
      <c r="G18" s="110">
        <f t="shared" si="4"/>
        <v>1860.481</v>
      </c>
      <c r="H18" s="110">
        <f t="shared" si="4"/>
        <v>662.2</v>
      </c>
      <c r="I18" s="110">
        <f t="shared" si="4"/>
        <v>1023</v>
      </c>
      <c r="J18" s="110">
        <f t="shared" si="4"/>
        <v>4452.7384499999998</v>
      </c>
      <c r="K18" s="117">
        <f>L18+M18+N18+O18+P18+Q18+R18</f>
        <v>180.70058000000009</v>
      </c>
      <c r="L18" s="108">
        <f t="shared" ref="L18:Z18" si="5">L19+L48+L57+L58+L66+L69+L72</f>
        <v>-79.599999999999994</v>
      </c>
      <c r="M18" s="108">
        <f t="shared" si="5"/>
        <v>367.8</v>
      </c>
      <c r="N18" s="108">
        <f t="shared" si="5"/>
        <v>14.986579999999989</v>
      </c>
      <c r="O18" s="108">
        <f t="shared" si="5"/>
        <v>-154.88599999999997</v>
      </c>
      <c r="P18" s="108">
        <f t="shared" si="5"/>
        <v>35</v>
      </c>
      <c r="Q18" s="108">
        <f t="shared" si="5"/>
        <v>0</v>
      </c>
      <c r="R18" s="108">
        <f t="shared" si="5"/>
        <v>-2.6</v>
      </c>
      <c r="S18" s="173">
        <f t="shared" si="5"/>
        <v>35821.361660000002</v>
      </c>
      <c r="T18" s="316">
        <f t="shared" si="5"/>
        <v>18864.3</v>
      </c>
      <c r="U18" s="316">
        <f t="shared" si="5"/>
        <v>4365.6000000000004</v>
      </c>
      <c r="V18" s="316">
        <f t="shared" si="5"/>
        <v>4715.5282099999995</v>
      </c>
      <c r="W18" s="316">
        <f t="shared" si="5"/>
        <v>1705.595</v>
      </c>
      <c r="X18" s="316">
        <f t="shared" si="5"/>
        <v>697.2</v>
      </c>
      <c r="Y18" s="316">
        <f t="shared" si="5"/>
        <v>1023</v>
      </c>
      <c r="Z18" s="316">
        <f t="shared" si="5"/>
        <v>4450.1384500000004</v>
      </c>
    </row>
    <row r="19" spans="1:26" ht="15" customHeight="1" x14ac:dyDescent="0.25">
      <c r="A19" s="17"/>
      <c r="B19" s="12" t="s">
        <v>440</v>
      </c>
      <c r="C19" s="244">
        <f>D19+E19+F19+G19+H19+I19+J19</f>
        <v>6976.4762900000005</v>
      </c>
      <c r="D19" s="161">
        <v>5978.7</v>
      </c>
      <c r="E19" s="109">
        <f>SUM(E20:E41)</f>
        <v>508.11099999999999</v>
      </c>
      <c r="F19" s="109">
        <f>SUM(F20:F47)</f>
        <v>28.881679999999999</v>
      </c>
      <c r="G19" s="109"/>
      <c r="H19" s="161">
        <v>31</v>
      </c>
      <c r="I19" s="161"/>
      <c r="J19" s="112">
        <f>'4 priedas_ nepanaudotos lėšos'!C15</f>
        <v>429.78361000000001</v>
      </c>
      <c r="K19" s="117">
        <f>L19+M19+N19+O19+P19+Q19+R19</f>
        <v>116.03748000000002</v>
      </c>
      <c r="L19" s="165">
        <f>-13+95.2+5.9</f>
        <v>88.100000000000009</v>
      </c>
      <c r="M19" s="118">
        <f>SUM(M20:M41)</f>
        <v>30.437999999999999</v>
      </c>
      <c r="N19" s="118">
        <f>SUM(N20:N47)</f>
        <v>9.9479999999999999E-2</v>
      </c>
      <c r="O19" s="118"/>
      <c r="P19" s="165"/>
      <c r="Q19" s="165"/>
      <c r="R19" s="251">
        <f>'4 priedas_ nepanaudotos lėšos'!I15</f>
        <v>-2.6</v>
      </c>
      <c r="S19" s="171">
        <f t="shared" ref="S19:S51" si="6">T19+U19+V19+W19+X19+Y19+Z19</f>
        <v>7092.5137700000005</v>
      </c>
      <c r="T19" s="221">
        <f>D19+L19</f>
        <v>6066.8</v>
      </c>
      <c r="U19" s="221">
        <f>E19+M19</f>
        <v>538.54899999999998</v>
      </c>
      <c r="V19" s="221">
        <f t="shared" ref="V19:Y20" si="7">F19+N19</f>
        <v>28.981159999999999</v>
      </c>
      <c r="W19" s="221">
        <f t="shared" si="7"/>
        <v>0</v>
      </c>
      <c r="X19" s="221">
        <f t="shared" si="7"/>
        <v>31</v>
      </c>
      <c r="Y19" s="221">
        <f t="shared" si="7"/>
        <v>0</v>
      </c>
      <c r="Z19" s="221">
        <f t="shared" ref="Z19" si="8">J19+R19</f>
        <v>427.18360999999999</v>
      </c>
    </row>
    <row r="20" spans="1:26" s="36" customFormat="1" x14ac:dyDescent="0.25">
      <c r="A20" s="60"/>
      <c r="B20" s="18" t="s">
        <v>212</v>
      </c>
      <c r="C20" s="246">
        <f>D20+E20+F20+G20+H20+I20+J20</f>
        <v>0.9</v>
      </c>
      <c r="D20" s="120"/>
      <c r="E20" s="167">
        <v>0.9</v>
      </c>
      <c r="F20" s="120"/>
      <c r="G20" s="120"/>
      <c r="H20" s="120"/>
      <c r="I20" s="120"/>
      <c r="J20" s="113"/>
      <c r="K20" s="117">
        <f>L20+M20+N20+O20+P20+Q20+R20</f>
        <v>0</v>
      </c>
      <c r="L20" s="256"/>
      <c r="M20" s="249"/>
      <c r="N20" s="256"/>
      <c r="O20" s="256"/>
      <c r="P20" s="256"/>
      <c r="Q20" s="256"/>
      <c r="R20" s="252"/>
      <c r="S20" s="232">
        <f t="shared" si="6"/>
        <v>0.9</v>
      </c>
      <c r="T20" s="221">
        <f>D20+L20</f>
        <v>0</v>
      </c>
      <c r="U20" s="221">
        <f t="shared" ref="U20" si="9">E20+M20</f>
        <v>0.9</v>
      </c>
      <c r="V20" s="221">
        <f t="shared" si="7"/>
        <v>0</v>
      </c>
      <c r="W20" s="221">
        <f t="shared" si="7"/>
        <v>0</v>
      </c>
      <c r="X20" s="221">
        <f t="shared" si="7"/>
        <v>0</v>
      </c>
      <c r="Y20" s="221">
        <f t="shared" si="7"/>
        <v>0</v>
      </c>
      <c r="Z20" s="221">
        <f>J20+R20</f>
        <v>0</v>
      </c>
    </row>
    <row r="21" spans="1:26" s="36" customFormat="1" ht="15" customHeight="1" x14ac:dyDescent="0.25">
      <c r="A21" s="60"/>
      <c r="B21" s="18" t="s">
        <v>60</v>
      </c>
      <c r="C21" s="246">
        <f t="shared" ref="C21:C80" si="10">D21+E21+F21+G21+H21+I21+J21</f>
        <v>30</v>
      </c>
      <c r="D21" s="120"/>
      <c r="E21" s="167">
        <v>30</v>
      </c>
      <c r="F21" s="120"/>
      <c r="G21" s="120"/>
      <c r="H21" s="120"/>
      <c r="I21" s="120"/>
      <c r="J21" s="113"/>
      <c r="K21" s="117">
        <f t="shared" ref="K21:K85" si="11">L21+M21+N21+O21+P21+Q21+R21</f>
        <v>0</v>
      </c>
      <c r="L21" s="256"/>
      <c r="M21" s="249"/>
      <c r="N21" s="256"/>
      <c r="O21" s="256"/>
      <c r="P21" s="256"/>
      <c r="Q21" s="256"/>
      <c r="R21" s="252"/>
      <c r="S21" s="232">
        <f t="shared" si="6"/>
        <v>30</v>
      </c>
      <c r="T21" s="221">
        <f t="shared" ref="T21:T46" si="12">D21+L21</f>
        <v>0</v>
      </c>
      <c r="U21" s="221">
        <f t="shared" ref="U21:U46" si="13">E21+M21</f>
        <v>30</v>
      </c>
      <c r="V21" s="221">
        <f t="shared" ref="V21:V46" si="14">F21+N21</f>
        <v>0</v>
      </c>
      <c r="W21" s="221">
        <f t="shared" ref="W21:W46" si="15">G21+O21</f>
        <v>0</v>
      </c>
      <c r="X21" s="221">
        <f t="shared" ref="X21:X46" si="16">H21+P21</f>
        <v>0</v>
      </c>
      <c r="Y21" s="221">
        <f t="shared" ref="Y21:Y46" si="17">I21+Q21</f>
        <v>0</v>
      </c>
      <c r="Z21" s="221">
        <f t="shared" ref="Z21:Z46" si="18">J21+R21</f>
        <v>0</v>
      </c>
    </row>
    <row r="22" spans="1:26" s="36" customFormat="1" x14ac:dyDescent="0.25">
      <c r="A22" s="60"/>
      <c r="B22" s="18" t="s">
        <v>67</v>
      </c>
      <c r="C22" s="246">
        <f t="shared" si="10"/>
        <v>9</v>
      </c>
      <c r="D22" s="120"/>
      <c r="E22" s="167">
        <v>9</v>
      </c>
      <c r="F22" s="120"/>
      <c r="G22" s="120"/>
      <c r="H22" s="120"/>
      <c r="I22" s="120"/>
      <c r="J22" s="113"/>
      <c r="K22" s="117">
        <f t="shared" si="11"/>
        <v>0</v>
      </c>
      <c r="L22" s="256"/>
      <c r="M22" s="249"/>
      <c r="N22" s="256"/>
      <c r="O22" s="256"/>
      <c r="P22" s="256"/>
      <c r="Q22" s="256"/>
      <c r="R22" s="252"/>
      <c r="S22" s="232">
        <f t="shared" si="6"/>
        <v>9</v>
      </c>
      <c r="T22" s="221">
        <f t="shared" si="12"/>
        <v>0</v>
      </c>
      <c r="U22" s="221">
        <f t="shared" si="13"/>
        <v>9</v>
      </c>
      <c r="V22" s="221">
        <f t="shared" si="14"/>
        <v>0</v>
      </c>
      <c r="W22" s="221">
        <f t="shared" si="15"/>
        <v>0</v>
      </c>
      <c r="X22" s="221">
        <f t="shared" si="16"/>
        <v>0</v>
      </c>
      <c r="Y22" s="221">
        <f t="shared" si="17"/>
        <v>0</v>
      </c>
      <c r="Z22" s="221">
        <f t="shared" si="18"/>
        <v>0</v>
      </c>
    </row>
    <row r="23" spans="1:26" s="36" customFormat="1" ht="26.25" x14ac:dyDescent="0.25">
      <c r="A23" s="60"/>
      <c r="B23" s="18" t="s">
        <v>342</v>
      </c>
      <c r="C23" s="246">
        <f t="shared" si="10"/>
        <v>9.0410000000000004</v>
      </c>
      <c r="D23" s="120"/>
      <c r="E23" s="167">
        <v>9.0410000000000004</v>
      </c>
      <c r="F23" s="120"/>
      <c r="G23" s="120"/>
      <c r="H23" s="120"/>
      <c r="I23" s="120"/>
      <c r="J23" s="113"/>
      <c r="K23" s="117">
        <f t="shared" si="11"/>
        <v>0</v>
      </c>
      <c r="L23" s="256"/>
      <c r="M23" s="249"/>
      <c r="N23" s="256"/>
      <c r="O23" s="256"/>
      <c r="P23" s="256"/>
      <c r="Q23" s="256"/>
      <c r="R23" s="252"/>
      <c r="S23" s="230">
        <f t="shared" si="6"/>
        <v>9.0410000000000004</v>
      </c>
      <c r="T23" s="221">
        <f t="shared" si="12"/>
        <v>0</v>
      </c>
      <c r="U23" s="221">
        <f t="shared" si="13"/>
        <v>9.0410000000000004</v>
      </c>
      <c r="V23" s="221">
        <f t="shared" si="14"/>
        <v>0</v>
      </c>
      <c r="W23" s="221">
        <f t="shared" si="15"/>
        <v>0</v>
      </c>
      <c r="X23" s="221">
        <f t="shared" si="16"/>
        <v>0</v>
      </c>
      <c r="Y23" s="221">
        <f t="shared" si="17"/>
        <v>0</v>
      </c>
      <c r="Z23" s="221">
        <f t="shared" si="18"/>
        <v>0</v>
      </c>
    </row>
    <row r="24" spans="1:26" s="36" customFormat="1" ht="15" customHeight="1" x14ac:dyDescent="0.25">
      <c r="A24" s="60"/>
      <c r="B24" s="18" t="s">
        <v>69</v>
      </c>
      <c r="C24" s="246">
        <f t="shared" si="10"/>
        <v>25.312000000000001</v>
      </c>
      <c r="D24" s="120"/>
      <c r="E24" s="167">
        <v>25.312000000000001</v>
      </c>
      <c r="F24" s="120"/>
      <c r="G24" s="120"/>
      <c r="H24" s="120"/>
      <c r="I24" s="120"/>
      <c r="J24" s="113"/>
      <c r="K24" s="117">
        <f t="shared" si="11"/>
        <v>-3.1930000000000001</v>
      </c>
      <c r="L24" s="256"/>
      <c r="M24" s="249">
        <v>-3.1930000000000001</v>
      </c>
      <c r="N24" s="256"/>
      <c r="O24" s="256"/>
      <c r="P24" s="256"/>
      <c r="Q24" s="256"/>
      <c r="R24" s="252"/>
      <c r="S24" s="230">
        <f t="shared" si="6"/>
        <v>22.119</v>
      </c>
      <c r="T24" s="221">
        <f t="shared" si="12"/>
        <v>0</v>
      </c>
      <c r="U24" s="221">
        <f t="shared" si="13"/>
        <v>22.119</v>
      </c>
      <c r="V24" s="221">
        <f t="shared" si="14"/>
        <v>0</v>
      </c>
      <c r="W24" s="221">
        <f t="shared" si="15"/>
        <v>0</v>
      </c>
      <c r="X24" s="221">
        <f t="shared" si="16"/>
        <v>0</v>
      </c>
      <c r="Y24" s="221">
        <f t="shared" si="17"/>
        <v>0</v>
      </c>
      <c r="Z24" s="221">
        <f t="shared" si="18"/>
        <v>0</v>
      </c>
    </row>
    <row r="25" spans="1:26" s="36" customFormat="1" x14ac:dyDescent="0.25">
      <c r="A25" s="60"/>
      <c r="B25" s="18" t="s">
        <v>70</v>
      </c>
      <c r="C25" s="246">
        <f t="shared" si="10"/>
        <v>62.712000000000003</v>
      </c>
      <c r="D25" s="120"/>
      <c r="E25" s="167">
        <v>62.712000000000003</v>
      </c>
      <c r="F25" s="120"/>
      <c r="G25" s="120"/>
      <c r="H25" s="120"/>
      <c r="I25" s="120"/>
      <c r="J25" s="113"/>
      <c r="K25" s="117">
        <f t="shared" si="11"/>
        <v>13.231</v>
      </c>
      <c r="L25" s="256"/>
      <c r="M25" s="249">
        <v>13.231</v>
      </c>
      <c r="N25" s="256"/>
      <c r="O25" s="256"/>
      <c r="P25" s="256"/>
      <c r="Q25" s="256"/>
      <c r="R25" s="252"/>
      <c r="S25" s="230">
        <f t="shared" si="6"/>
        <v>75.942999999999998</v>
      </c>
      <c r="T25" s="221">
        <f t="shared" si="12"/>
        <v>0</v>
      </c>
      <c r="U25" s="221">
        <f t="shared" si="13"/>
        <v>75.942999999999998</v>
      </c>
      <c r="V25" s="221">
        <f t="shared" si="14"/>
        <v>0</v>
      </c>
      <c r="W25" s="221">
        <f t="shared" si="15"/>
        <v>0</v>
      </c>
      <c r="X25" s="221">
        <f t="shared" si="16"/>
        <v>0</v>
      </c>
      <c r="Y25" s="221">
        <f t="shared" si="17"/>
        <v>0</v>
      </c>
      <c r="Z25" s="221">
        <f t="shared" si="18"/>
        <v>0</v>
      </c>
    </row>
    <row r="26" spans="1:26" s="36" customFormat="1" x14ac:dyDescent="0.25">
      <c r="A26" s="60"/>
      <c r="B26" s="18" t="s">
        <v>419</v>
      </c>
      <c r="C26" s="246">
        <f t="shared" si="10"/>
        <v>2.5209999999999999</v>
      </c>
      <c r="D26" s="120"/>
      <c r="E26" s="120"/>
      <c r="F26" s="167">
        <v>2.5209999999999999</v>
      </c>
      <c r="G26" s="120"/>
      <c r="H26" s="120"/>
      <c r="I26" s="120"/>
      <c r="J26" s="113"/>
      <c r="K26" s="117">
        <f t="shared" si="11"/>
        <v>0</v>
      </c>
      <c r="L26" s="256"/>
      <c r="M26" s="256"/>
      <c r="N26" s="249"/>
      <c r="O26" s="256"/>
      <c r="P26" s="256"/>
      <c r="Q26" s="256"/>
      <c r="R26" s="252"/>
      <c r="S26" s="230">
        <f t="shared" si="6"/>
        <v>2.5209999999999999</v>
      </c>
      <c r="T26" s="221">
        <f t="shared" si="12"/>
        <v>0</v>
      </c>
      <c r="U26" s="221">
        <f t="shared" si="13"/>
        <v>0</v>
      </c>
      <c r="V26" s="221">
        <f t="shared" si="14"/>
        <v>2.5209999999999999</v>
      </c>
      <c r="W26" s="221">
        <f t="shared" si="15"/>
        <v>0</v>
      </c>
      <c r="X26" s="221">
        <f t="shared" si="16"/>
        <v>0</v>
      </c>
      <c r="Y26" s="221">
        <f t="shared" si="17"/>
        <v>0</v>
      </c>
      <c r="Z26" s="221">
        <f t="shared" si="18"/>
        <v>0</v>
      </c>
    </row>
    <row r="27" spans="1:26" s="285" customFormat="1" ht="26.25" hidden="1" x14ac:dyDescent="0.25">
      <c r="A27" s="282"/>
      <c r="B27" s="265" t="s">
        <v>307</v>
      </c>
      <c r="C27" s="273">
        <f t="shared" si="10"/>
        <v>0</v>
      </c>
      <c r="D27" s="113"/>
      <c r="E27" s="113"/>
      <c r="F27" s="260"/>
      <c r="G27" s="113"/>
      <c r="H27" s="113"/>
      <c r="I27" s="113"/>
      <c r="J27" s="113"/>
      <c r="K27" s="117">
        <f t="shared" si="11"/>
        <v>0</v>
      </c>
      <c r="L27" s="252"/>
      <c r="M27" s="113"/>
      <c r="N27" s="260"/>
      <c r="O27" s="252"/>
      <c r="P27" s="252"/>
      <c r="Q27" s="252"/>
      <c r="R27" s="252"/>
      <c r="S27" s="276">
        <f t="shared" si="6"/>
        <v>0</v>
      </c>
      <c r="T27" s="221">
        <f t="shared" si="12"/>
        <v>0</v>
      </c>
      <c r="U27" s="221">
        <f t="shared" si="13"/>
        <v>0</v>
      </c>
      <c r="V27" s="221">
        <f t="shared" si="14"/>
        <v>0</v>
      </c>
      <c r="W27" s="221">
        <f t="shared" si="15"/>
        <v>0</v>
      </c>
      <c r="X27" s="221">
        <f t="shared" si="16"/>
        <v>0</v>
      </c>
      <c r="Y27" s="221">
        <f t="shared" si="17"/>
        <v>0</v>
      </c>
      <c r="Z27" s="221">
        <f t="shared" si="18"/>
        <v>0</v>
      </c>
    </row>
    <row r="28" spans="1:26" s="36" customFormat="1" ht="15" customHeight="1" x14ac:dyDescent="0.25">
      <c r="A28" s="60"/>
      <c r="B28" s="18" t="s">
        <v>68</v>
      </c>
      <c r="C28" s="246">
        <f t="shared" si="10"/>
        <v>21.2</v>
      </c>
      <c r="D28" s="120"/>
      <c r="E28" s="167">
        <v>21.2</v>
      </c>
      <c r="F28" s="120">
        <v>0</v>
      </c>
      <c r="G28" s="120"/>
      <c r="H28" s="120"/>
      <c r="I28" s="120"/>
      <c r="J28" s="113"/>
      <c r="K28" s="117">
        <f t="shared" si="11"/>
        <v>0.8</v>
      </c>
      <c r="L28" s="256"/>
      <c r="M28" s="249">
        <v>0.8</v>
      </c>
      <c r="N28" s="256">
        <v>0</v>
      </c>
      <c r="O28" s="256"/>
      <c r="P28" s="256"/>
      <c r="Q28" s="256"/>
      <c r="R28" s="252"/>
      <c r="S28" s="232">
        <f t="shared" si="6"/>
        <v>22</v>
      </c>
      <c r="T28" s="221">
        <f t="shared" si="12"/>
        <v>0</v>
      </c>
      <c r="U28" s="221">
        <f t="shared" si="13"/>
        <v>22</v>
      </c>
      <c r="V28" s="221">
        <f t="shared" si="14"/>
        <v>0</v>
      </c>
      <c r="W28" s="221">
        <f t="shared" si="15"/>
        <v>0</v>
      </c>
      <c r="X28" s="221">
        <f t="shared" si="16"/>
        <v>0</v>
      </c>
      <c r="Y28" s="221">
        <f t="shared" si="17"/>
        <v>0</v>
      </c>
      <c r="Z28" s="221">
        <f t="shared" si="18"/>
        <v>0</v>
      </c>
    </row>
    <row r="29" spans="1:26" s="36" customFormat="1" ht="15" customHeight="1" x14ac:dyDescent="0.25">
      <c r="A29" s="60"/>
      <c r="B29" s="18" t="s">
        <v>150</v>
      </c>
      <c r="C29" s="246">
        <f t="shared" si="10"/>
        <v>5.8879999999999999</v>
      </c>
      <c r="D29" s="120"/>
      <c r="E29" s="167">
        <v>5.8879999999999999</v>
      </c>
      <c r="F29" s="120">
        <v>0</v>
      </c>
      <c r="G29" s="120"/>
      <c r="H29" s="120"/>
      <c r="I29" s="120"/>
      <c r="J29" s="113"/>
      <c r="K29" s="117">
        <f t="shared" si="11"/>
        <v>0</v>
      </c>
      <c r="L29" s="256"/>
      <c r="M29" s="249"/>
      <c r="N29" s="256">
        <v>0</v>
      </c>
      <c r="O29" s="256"/>
      <c r="P29" s="256"/>
      <c r="Q29" s="256"/>
      <c r="R29" s="252"/>
      <c r="S29" s="230">
        <f t="shared" si="6"/>
        <v>5.8879999999999999</v>
      </c>
      <c r="T29" s="221">
        <f t="shared" si="12"/>
        <v>0</v>
      </c>
      <c r="U29" s="221">
        <f t="shared" si="13"/>
        <v>5.8879999999999999</v>
      </c>
      <c r="V29" s="221">
        <f t="shared" si="14"/>
        <v>0</v>
      </c>
      <c r="W29" s="221">
        <f t="shared" si="15"/>
        <v>0</v>
      </c>
      <c r="X29" s="221">
        <f t="shared" si="16"/>
        <v>0</v>
      </c>
      <c r="Y29" s="221">
        <f t="shared" si="17"/>
        <v>0</v>
      </c>
      <c r="Z29" s="221">
        <f t="shared" si="18"/>
        <v>0</v>
      </c>
    </row>
    <row r="30" spans="1:26" s="36" customFormat="1" ht="15" customHeight="1" x14ac:dyDescent="0.25">
      <c r="A30" s="60"/>
      <c r="B30" s="18" t="s">
        <v>62</v>
      </c>
      <c r="C30" s="246">
        <f t="shared" si="10"/>
        <v>32.6</v>
      </c>
      <c r="D30" s="120"/>
      <c r="E30" s="167">
        <v>32.6</v>
      </c>
      <c r="F30" s="120">
        <v>0</v>
      </c>
      <c r="G30" s="120"/>
      <c r="H30" s="120"/>
      <c r="I30" s="120"/>
      <c r="J30" s="113"/>
      <c r="K30" s="117">
        <f t="shared" si="11"/>
        <v>0</v>
      </c>
      <c r="L30" s="256"/>
      <c r="M30" s="249"/>
      <c r="N30" s="256">
        <v>0</v>
      </c>
      <c r="O30" s="256"/>
      <c r="P30" s="256"/>
      <c r="Q30" s="256"/>
      <c r="R30" s="252"/>
      <c r="S30" s="232">
        <f t="shared" si="6"/>
        <v>32.6</v>
      </c>
      <c r="T30" s="221">
        <f t="shared" si="12"/>
        <v>0</v>
      </c>
      <c r="U30" s="221">
        <f t="shared" si="13"/>
        <v>32.6</v>
      </c>
      <c r="V30" s="221">
        <f t="shared" si="14"/>
        <v>0</v>
      </c>
      <c r="W30" s="221">
        <f t="shared" si="15"/>
        <v>0</v>
      </c>
      <c r="X30" s="221">
        <f t="shared" si="16"/>
        <v>0</v>
      </c>
      <c r="Y30" s="221">
        <f t="shared" si="17"/>
        <v>0</v>
      </c>
      <c r="Z30" s="221">
        <f t="shared" si="18"/>
        <v>0</v>
      </c>
    </row>
    <row r="31" spans="1:26" s="36" customFormat="1" ht="15" customHeight="1" x14ac:dyDescent="0.25">
      <c r="A31" s="60"/>
      <c r="B31" s="18" t="s">
        <v>63</v>
      </c>
      <c r="C31" s="246">
        <f t="shared" si="10"/>
        <v>10</v>
      </c>
      <c r="D31" s="120"/>
      <c r="E31" s="167">
        <v>10</v>
      </c>
      <c r="F31" s="120">
        <v>0</v>
      </c>
      <c r="G31" s="120"/>
      <c r="H31" s="120"/>
      <c r="I31" s="120"/>
      <c r="J31" s="113"/>
      <c r="K31" s="117">
        <f t="shared" si="11"/>
        <v>0</v>
      </c>
      <c r="L31" s="256"/>
      <c r="M31" s="249"/>
      <c r="N31" s="256">
        <v>0</v>
      </c>
      <c r="O31" s="256"/>
      <c r="P31" s="256"/>
      <c r="Q31" s="256"/>
      <c r="R31" s="252"/>
      <c r="S31" s="232">
        <f t="shared" si="6"/>
        <v>10</v>
      </c>
      <c r="T31" s="221">
        <f t="shared" si="12"/>
        <v>0</v>
      </c>
      <c r="U31" s="221">
        <f t="shared" si="13"/>
        <v>10</v>
      </c>
      <c r="V31" s="221">
        <f t="shared" si="14"/>
        <v>0</v>
      </c>
      <c r="W31" s="221">
        <f t="shared" si="15"/>
        <v>0</v>
      </c>
      <c r="X31" s="221">
        <f t="shared" si="16"/>
        <v>0</v>
      </c>
      <c r="Y31" s="221">
        <f t="shared" si="17"/>
        <v>0</v>
      </c>
      <c r="Z31" s="221">
        <f t="shared" si="18"/>
        <v>0</v>
      </c>
    </row>
    <row r="32" spans="1:26" s="36" customFormat="1" x14ac:dyDescent="0.25">
      <c r="A32" s="60"/>
      <c r="B32" s="18" t="s">
        <v>65</v>
      </c>
      <c r="C32" s="246">
        <f t="shared" si="10"/>
        <v>0.7</v>
      </c>
      <c r="D32" s="120"/>
      <c r="E32" s="167">
        <v>0.7</v>
      </c>
      <c r="F32" s="120">
        <v>0</v>
      </c>
      <c r="G32" s="120"/>
      <c r="H32" s="120"/>
      <c r="I32" s="120"/>
      <c r="J32" s="113"/>
      <c r="K32" s="117">
        <f t="shared" si="11"/>
        <v>0</v>
      </c>
      <c r="L32" s="256"/>
      <c r="M32" s="249"/>
      <c r="N32" s="256">
        <v>0</v>
      </c>
      <c r="O32" s="256"/>
      <c r="P32" s="256"/>
      <c r="Q32" s="256"/>
      <c r="R32" s="252"/>
      <c r="S32" s="232">
        <f t="shared" si="6"/>
        <v>0.7</v>
      </c>
      <c r="T32" s="221">
        <f t="shared" si="12"/>
        <v>0</v>
      </c>
      <c r="U32" s="221">
        <f t="shared" si="13"/>
        <v>0.7</v>
      </c>
      <c r="V32" s="221">
        <f t="shared" si="14"/>
        <v>0</v>
      </c>
      <c r="W32" s="221">
        <f t="shared" si="15"/>
        <v>0</v>
      </c>
      <c r="X32" s="221">
        <f t="shared" si="16"/>
        <v>0</v>
      </c>
      <c r="Y32" s="221">
        <f t="shared" si="17"/>
        <v>0</v>
      </c>
      <c r="Z32" s="221">
        <f t="shared" si="18"/>
        <v>0</v>
      </c>
    </row>
    <row r="33" spans="1:26" s="36" customFormat="1" x14ac:dyDescent="0.25">
      <c r="A33" s="60"/>
      <c r="B33" s="18" t="s">
        <v>66</v>
      </c>
      <c r="C33" s="246">
        <f t="shared" si="10"/>
        <v>14.2</v>
      </c>
      <c r="D33" s="120"/>
      <c r="E33" s="167">
        <v>14.2</v>
      </c>
      <c r="F33" s="120">
        <v>0</v>
      </c>
      <c r="G33" s="120"/>
      <c r="H33" s="120"/>
      <c r="I33" s="120"/>
      <c r="J33" s="113"/>
      <c r="K33" s="117">
        <f t="shared" si="11"/>
        <v>19.7</v>
      </c>
      <c r="L33" s="256"/>
      <c r="M33" s="249">
        <v>19.7</v>
      </c>
      <c r="N33" s="256">
        <v>0</v>
      </c>
      <c r="O33" s="256"/>
      <c r="P33" s="256"/>
      <c r="Q33" s="256"/>
      <c r="R33" s="252"/>
      <c r="S33" s="232">
        <f t="shared" si="6"/>
        <v>33.9</v>
      </c>
      <c r="T33" s="221">
        <f t="shared" si="12"/>
        <v>0</v>
      </c>
      <c r="U33" s="221">
        <f t="shared" si="13"/>
        <v>33.9</v>
      </c>
      <c r="V33" s="221">
        <f t="shared" si="14"/>
        <v>0</v>
      </c>
      <c r="W33" s="221">
        <f t="shared" si="15"/>
        <v>0</v>
      </c>
      <c r="X33" s="221">
        <f t="shared" si="16"/>
        <v>0</v>
      </c>
      <c r="Y33" s="221">
        <f t="shared" si="17"/>
        <v>0</v>
      </c>
      <c r="Z33" s="221">
        <f t="shared" si="18"/>
        <v>0</v>
      </c>
    </row>
    <row r="34" spans="1:26" s="285" customFormat="1" ht="26.25" hidden="1" x14ac:dyDescent="0.25">
      <c r="A34" s="282"/>
      <c r="B34" s="265" t="s">
        <v>198</v>
      </c>
      <c r="C34" s="273">
        <f t="shared" si="10"/>
        <v>0</v>
      </c>
      <c r="D34" s="113"/>
      <c r="E34" s="260"/>
      <c r="F34" s="113">
        <v>0</v>
      </c>
      <c r="G34" s="113"/>
      <c r="H34" s="113"/>
      <c r="I34" s="113"/>
      <c r="J34" s="113"/>
      <c r="K34" s="117">
        <f t="shared" si="11"/>
        <v>0</v>
      </c>
      <c r="L34" s="252"/>
      <c r="M34" s="283"/>
      <c r="N34" s="252">
        <v>0</v>
      </c>
      <c r="O34" s="252"/>
      <c r="P34" s="252"/>
      <c r="Q34" s="252"/>
      <c r="R34" s="252"/>
      <c r="S34" s="284">
        <f t="shared" si="6"/>
        <v>0</v>
      </c>
      <c r="T34" s="221">
        <f t="shared" si="12"/>
        <v>0</v>
      </c>
      <c r="U34" s="221">
        <f t="shared" si="13"/>
        <v>0</v>
      </c>
      <c r="V34" s="221">
        <f t="shared" si="14"/>
        <v>0</v>
      </c>
      <c r="W34" s="221">
        <f t="shared" si="15"/>
        <v>0</v>
      </c>
      <c r="X34" s="221">
        <f t="shared" si="16"/>
        <v>0</v>
      </c>
      <c r="Y34" s="221">
        <f t="shared" si="17"/>
        <v>0</v>
      </c>
      <c r="Z34" s="221">
        <f t="shared" si="18"/>
        <v>0</v>
      </c>
    </row>
    <row r="35" spans="1:26" s="36" customFormat="1" ht="15" customHeight="1" x14ac:dyDescent="0.25">
      <c r="A35" s="60"/>
      <c r="B35" s="18" t="s">
        <v>191</v>
      </c>
      <c r="C35" s="246">
        <f t="shared" si="10"/>
        <v>138.9</v>
      </c>
      <c r="D35" s="120"/>
      <c r="E35" s="167">
        <v>138.9</v>
      </c>
      <c r="F35" s="120">
        <v>0</v>
      </c>
      <c r="G35" s="120"/>
      <c r="H35" s="120"/>
      <c r="I35" s="120"/>
      <c r="J35" s="113"/>
      <c r="K35" s="117">
        <f t="shared" si="11"/>
        <v>0</v>
      </c>
      <c r="L35" s="256"/>
      <c r="M35" s="249"/>
      <c r="N35" s="256">
        <v>0</v>
      </c>
      <c r="O35" s="256"/>
      <c r="P35" s="256"/>
      <c r="Q35" s="256"/>
      <c r="R35" s="252"/>
      <c r="S35" s="232">
        <f t="shared" si="6"/>
        <v>138.9</v>
      </c>
      <c r="T35" s="221">
        <f t="shared" si="12"/>
        <v>0</v>
      </c>
      <c r="U35" s="221">
        <f t="shared" si="13"/>
        <v>138.9</v>
      </c>
      <c r="V35" s="221">
        <f t="shared" si="14"/>
        <v>0</v>
      </c>
      <c r="W35" s="221">
        <f t="shared" si="15"/>
        <v>0</v>
      </c>
      <c r="X35" s="221">
        <f t="shared" si="16"/>
        <v>0</v>
      </c>
      <c r="Y35" s="221">
        <f t="shared" si="17"/>
        <v>0</v>
      </c>
      <c r="Z35" s="221">
        <f t="shared" si="18"/>
        <v>0</v>
      </c>
    </row>
    <row r="36" spans="1:26" s="36" customFormat="1" ht="26.25" hidden="1" x14ac:dyDescent="0.25">
      <c r="A36" s="60"/>
      <c r="B36" s="93" t="s">
        <v>214</v>
      </c>
      <c r="C36" s="246">
        <f t="shared" si="10"/>
        <v>0</v>
      </c>
      <c r="D36" s="120"/>
      <c r="E36" s="167"/>
      <c r="F36" s="120">
        <v>0</v>
      </c>
      <c r="G36" s="120"/>
      <c r="H36" s="120"/>
      <c r="I36" s="120"/>
      <c r="J36" s="113"/>
      <c r="K36" s="117">
        <f t="shared" si="11"/>
        <v>0</v>
      </c>
      <c r="L36" s="256"/>
      <c r="M36" s="249"/>
      <c r="N36" s="256">
        <v>0</v>
      </c>
      <c r="O36" s="256"/>
      <c r="P36" s="256"/>
      <c r="Q36" s="256"/>
      <c r="R36" s="252"/>
      <c r="S36" s="232">
        <f t="shared" si="6"/>
        <v>0</v>
      </c>
      <c r="T36" s="221">
        <f t="shared" si="12"/>
        <v>0</v>
      </c>
      <c r="U36" s="221">
        <f t="shared" si="13"/>
        <v>0</v>
      </c>
      <c r="V36" s="221">
        <f t="shared" si="14"/>
        <v>0</v>
      </c>
      <c r="W36" s="221">
        <f t="shared" si="15"/>
        <v>0</v>
      </c>
      <c r="X36" s="221">
        <f t="shared" si="16"/>
        <v>0</v>
      </c>
      <c r="Y36" s="221">
        <f t="shared" si="17"/>
        <v>0</v>
      </c>
      <c r="Z36" s="221">
        <f t="shared" si="18"/>
        <v>0</v>
      </c>
    </row>
    <row r="37" spans="1:26" s="36" customFormat="1" ht="15" customHeight="1" x14ac:dyDescent="0.25">
      <c r="A37" s="60"/>
      <c r="B37" s="18" t="s">
        <v>64</v>
      </c>
      <c r="C37" s="246">
        <f t="shared" si="10"/>
        <v>30.7</v>
      </c>
      <c r="D37" s="120"/>
      <c r="E37" s="167">
        <v>30.7</v>
      </c>
      <c r="F37" s="120">
        <v>0</v>
      </c>
      <c r="G37" s="120"/>
      <c r="H37" s="120"/>
      <c r="I37" s="120"/>
      <c r="J37" s="113"/>
      <c r="K37" s="117">
        <f t="shared" si="11"/>
        <v>0</v>
      </c>
      <c r="L37" s="256"/>
      <c r="M37" s="249"/>
      <c r="N37" s="256">
        <v>0</v>
      </c>
      <c r="O37" s="256"/>
      <c r="P37" s="256"/>
      <c r="Q37" s="256"/>
      <c r="R37" s="252"/>
      <c r="S37" s="232">
        <f t="shared" si="6"/>
        <v>30.7</v>
      </c>
      <c r="T37" s="221">
        <f t="shared" si="12"/>
        <v>0</v>
      </c>
      <c r="U37" s="221">
        <f t="shared" si="13"/>
        <v>30.7</v>
      </c>
      <c r="V37" s="221">
        <f t="shared" si="14"/>
        <v>0</v>
      </c>
      <c r="W37" s="221">
        <f t="shared" si="15"/>
        <v>0</v>
      </c>
      <c r="X37" s="221">
        <f t="shared" si="16"/>
        <v>0</v>
      </c>
      <c r="Y37" s="221">
        <f t="shared" si="17"/>
        <v>0</v>
      </c>
      <c r="Z37" s="221">
        <f t="shared" si="18"/>
        <v>0</v>
      </c>
    </row>
    <row r="38" spans="1:26" s="36" customFormat="1" ht="28.5" customHeight="1" x14ac:dyDescent="0.25">
      <c r="A38" s="60"/>
      <c r="B38" s="18" t="s">
        <v>392</v>
      </c>
      <c r="C38" s="246">
        <f t="shared" ref="C38" si="19">D38+E38+F38+G38+H38+I38+J38</f>
        <v>65.843999999999994</v>
      </c>
      <c r="D38" s="120"/>
      <c r="E38" s="167">
        <v>65.843999999999994</v>
      </c>
      <c r="F38" s="120">
        <v>0</v>
      </c>
      <c r="G38" s="120"/>
      <c r="H38" s="120"/>
      <c r="I38" s="120"/>
      <c r="J38" s="113"/>
      <c r="K38" s="117">
        <f t="shared" si="11"/>
        <v>0</v>
      </c>
      <c r="L38" s="256"/>
      <c r="M38" s="249"/>
      <c r="N38" s="256">
        <v>0</v>
      </c>
      <c r="O38" s="256"/>
      <c r="P38" s="256"/>
      <c r="Q38" s="256"/>
      <c r="R38" s="252"/>
      <c r="S38" s="230">
        <f t="shared" ref="S38" si="20">T38+U38+V38+W38+X38+Y38+Z38</f>
        <v>65.843999999999994</v>
      </c>
      <c r="T38" s="221">
        <f t="shared" si="12"/>
        <v>0</v>
      </c>
      <c r="U38" s="221">
        <f t="shared" si="13"/>
        <v>65.843999999999994</v>
      </c>
      <c r="V38" s="221">
        <f t="shared" si="14"/>
        <v>0</v>
      </c>
      <c r="W38" s="221">
        <f t="shared" si="15"/>
        <v>0</v>
      </c>
      <c r="X38" s="221">
        <f t="shared" si="16"/>
        <v>0</v>
      </c>
      <c r="Y38" s="221">
        <f t="shared" si="17"/>
        <v>0</v>
      </c>
      <c r="Z38" s="221">
        <f t="shared" si="18"/>
        <v>0</v>
      </c>
    </row>
    <row r="39" spans="1:26" s="36" customFormat="1" ht="15" customHeight="1" x14ac:dyDescent="0.25">
      <c r="A39" s="60"/>
      <c r="B39" s="18" t="s">
        <v>71</v>
      </c>
      <c r="C39" s="246">
        <f t="shared" si="10"/>
        <v>0.35799999999999998</v>
      </c>
      <c r="D39" s="120"/>
      <c r="E39" s="167">
        <v>0.35799999999999998</v>
      </c>
      <c r="F39" s="120">
        <v>0</v>
      </c>
      <c r="G39" s="120"/>
      <c r="H39" s="120"/>
      <c r="I39" s="120"/>
      <c r="J39" s="113"/>
      <c r="K39" s="117">
        <f t="shared" si="11"/>
        <v>-0.1</v>
      </c>
      <c r="L39" s="256"/>
      <c r="M39" s="249">
        <v>-0.1</v>
      </c>
      <c r="N39" s="256">
        <v>0</v>
      </c>
      <c r="O39" s="256"/>
      <c r="P39" s="256"/>
      <c r="Q39" s="256"/>
      <c r="R39" s="252"/>
      <c r="S39" s="230">
        <f t="shared" si="6"/>
        <v>0.25800000000000001</v>
      </c>
      <c r="T39" s="221">
        <f t="shared" si="12"/>
        <v>0</v>
      </c>
      <c r="U39" s="221">
        <f t="shared" si="13"/>
        <v>0.25800000000000001</v>
      </c>
      <c r="V39" s="221">
        <f t="shared" si="14"/>
        <v>0</v>
      </c>
      <c r="W39" s="221">
        <f t="shared" si="15"/>
        <v>0</v>
      </c>
      <c r="X39" s="221">
        <f t="shared" si="16"/>
        <v>0</v>
      </c>
      <c r="Y39" s="221">
        <f t="shared" si="17"/>
        <v>0</v>
      </c>
      <c r="Z39" s="221">
        <f t="shared" si="18"/>
        <v>0</v>
      </c>
    </row>
    <row r="40" spans="1:26" s="36" customFormat="1" ht="39" x14ac:dyDescent="0.25">
      <c r="A40" s="60"/>
      <c r="B40" s="18" t="s">
        <v>391</v>
      </c>
      <c r="C40" s="246">
        <f t="shared" ref="C40" si="21">D40+E40+F40+G40+H40+I40+J40</f>
        <v>34.252000000000002</v>
      </c>
      <c r="D40" s="120"/>
      <c r="E40" s="167">
        <v>34.252000000000002</v>
      </c>
      <c r="F40" s="120">
        <v>0</v>
      </c>
      <c r="G40" s="120"/>
      <c r="H40" s="120"/>
      <c r="I40" s="120"/>
      <c r="J40" s="113"/>
      <c r="K40" s="117">
        <f t="shared" si="11"/>
        <v>0</v>
      </c>
      <c r="L40" s="256"/>
      <c r="M40" s="249"/>
      <c r="N40" s="256">
        <v>0</v>
      </c>
      <c r="O40" s="256"/>
      <c r="P40" s="256"/>
      <c r="Q40" s="256"/>
      <c r="R40" s="252"/>
      <c r="S40" s="230">
        <f t="shared" ref="S40" si="22">T40+U40+V40+W40+X40+Y40+Z40</f>
        <v>34.252000000000002</v>
      </c>
      <c r="T40" s="221">
        <f t="shared" si="12"/>
        <v>0</v>
      </c>
      <c r="U40" s="221">
        <f t="shared" si="13"/>
        <v>34.252000000000002</v>
      </c>
      <c r="V40" s="221">
        <f t="shared" si="14"/>
        <v>0</v>
      </c>
      <c r="W40" s="221">
        <f t="shared" si="15"/>
        <v>0</v>
      </c>
      <c r="X40" s="221">
        <f t="shared" si="16"/>
        <v>0</v>
      </c>
      <c r="Y40" s="221">
        <f t="shared" si="17"/>
        <v>0</v>
      </c>
      <c r="Z40" s="221">
        <f t="shared" si="18"/>
        <v>0</v>
      </c>
    </row>
    <row r="41" spans="1:26" s="36" customFormat="1" x14ac:dyDescent="0.25">
      <c r="A41" s="60"/>
      <c r="B41" s="18" t="s">
        <v>156</v>
      </c>
      <c r="C41" s="246">
        <f t="shared" si="10"/>
        <v>16.504000000000001</v>
      </c>
      <c r="D41" s="120"/>
      <c r="E41" s="167">
        <v>16.504000000000001</v>
      </c>
      <c r="F41" s="120">
        <v>0</v>
      </c>
      <c r="G41" s="120"/>
      <c r="H41" s="120"/>
      <c r="I41" s="120"/>
      <c r="J41" s="113"/>
      <c r="K41" s="117">
        <f t="shared" si="11"/>
        <v>0</v>
      </c>
      <c r="L41" s="256"/>
      <c r="M41" s="249"/>
      <c r="N41" s="256">
        <v>0</v>
      </c>
      <c r="O41" s="256"/>
      <c r="P41" s="256"/>
      <c r="Q41" s="256"/>
      <c r="R41" s="252"/>
      <c r="S41" s="230">
        <f t="shared" si="6"/>
        <v>16.504000000000001</v>
      </c>
      <c r="T41" s="221">
        <f t="shared" si="12"/>
        <v>0</v>
      </c>
      <c r="U41" s="221">
        <f t="shared" si="13"/>
        <v>16.504000000000001</v>
      </c>
      <c r="V41" s="221">
        <f t="shared" si="14"/>
        <v>0</v>
      </c>
      <c r="W41" s="221">
        <f t="shared" si="15"/>
        <v>0</v>
      </c>
      <c r="X41" s="221">
        <f t="shared" si="16"/>
        <v>0</v>
      </c>
      <c r="Y41" s="221">
        <f t="shared" si="17"/>
        <v>0</v>
      </c>
      <c r="Z41" s="221">
        <f t="shared" si="18"/>
        <v>0</v>
      </c>
    </row>
    <row r="42" spans="1:26" s="36" customFormat="1" x14ac:dyDescent="0.25">
      <c r="A42" s="60"/>
      <c r="B42" s="18" t="s">
        <v>197</v>
      </c>
      <c r="C42" s="246">
        <f t="shared" si="10"/>
        <v>5.4</v>
      </c>
      <c r="D42" s="120"/>
      <c r="E42" s="120">
        <v>0</v>
      </c>
      <c r="F42" s="167">
        <v>5.4</v>
      </c>
      <c r="G42" s="120"/>
      <c r="H42" s="120"/>
      <c r="I42" s="120"/>
      <c r="J42" s="113"/>
      <c r="K42" s="117">
        <f t="shared" si="11"/>
        <v>0</v>
      </c>
      <c r="L42" s="256"/>
      <c r="M42" s="256">
        <v>0</v>
      </c>
      <c r="N42" s="249"/>
      <c r="O42" s="256"/>
      <c r="P42" s="256"/>
      <c r="Q42" s="256"/>
      <c r="R42" s="252"/>
      <c r="S42" s="232">
        <f t="shared" si="6"/>
        <v>5.4</v>
      </c>
      <c r="T42" s="221">
        <f t="shared" si="12"/>
        <v>0</v>
      </c>
      <c r="U42" s="221">
        <f t="shared" si="13"/>
        <v>0</v>
      </c>
      <c r="V42" s="221">
        <f t="shared" si="14"/>
        <v>5.4</v>
      </c>
      <c r="W42" s="221">
        <f t="shared" si="15"/>
        <v>0</v>
      </c>
      <c r="X42" s="221">
        <f t="shared" si="16"/>
        <v>0</v>
      </c>
      <c r="Y42" s="221">
        <f t="shared" si="17"/>
        <v>0</v>
      </c>
      <c r="Z42" s="221">
        <f t="shared" si="18"/>
        <v>0</v>
      </c>
    </row>
    <row r="43" spans="1:26" s="36" customFormat="1" x14ac:dyDescent="0.25">
      <c r="A43" s="60"/>
      <c r="B43" s="18" t="s">
        <v>485</v>
      </c>
      <c r="C43" s="246">
        <f t="shared" si="10"/>
        <v>20.521000000000001</v>
      </c>
      <c r="D43" s="120"/>
      <c r="E43" s="120"/>
      <c r="F43" s="167">
        <v>20.521000000000001</v>
      </c>
      <c r="G43" s="120"/>
      <c r="H43" s="120"/>
      <c r="I43" s="120"/>
      <c r="J43" s="113"/>
      <c r="K43" s="117">
        <f t="shared" si="11"/>
        <v>0</v>
      </c>
      <c r="L43" s="256"/>
      <c r="M43" s="256"/>
      <c r="N43" s="249"/>
      <c r="O43" s="256"/>
      <c r="P43" s="256"/>
      <c r="Q43" s="256"/>
      <c r="R43" s="252"/>
      <c r="S43" s="230">
        <f t="shared" si="6"/>
        <v>20.521000000000001</v>
      </c>
      <c r="T43" s="221">
        <f t="shared" si="12"/>
        <v>0</v>
      </c>
      <c r="U43" s="221">
        <f t="shared" si="13"/>
        <v>0</v>
      </c>
      <c r="V43" s="221">
        <f t="shared" si="14"/>
        <v>20.521000000000001</v>
      </c>
      <c r="W43" s="221">
        <f t="shared" si="15"/>
        <v>0</v>
      </c>
      <c r="X43" s="221">
        <f t="shared" si="16"/>
        <v>0</v>
      </c>
      <c r="Y43" s="221">
        <f t="shared" si="17"/>
        <v>0</v>
      </c>
      <c r="Z43" s="221">
        <f t="shared" si="18"/>
        <v>0</v>
      </c>
    </row>
    <row r="44" spans="1:26" s="36" customFormat="1" ht="39" x14ac:dyDescent="0.25">
      <c r="A44" s="60"/>
      <c r="B44" s="18" t="s">
        <v>455</v>
      </c>
      <c r="C44" s="246">
        <f t="shared" si="10"/>
        <v>0.25868000000000002</v>
      </c>
      <c r="D44" s="120"/>
      <c r="E44" s="120"/>
      <c r="F44" s="167">
        <v>0.25868000000000002</v>
      </c>
      <c r="G44" s="120"/>
      <c r="H44" s="120"/>
      <c r="I44" s="120"/>
      <c r="J44" s="113"/>
      <c r="K44" s="117">
        <f t="shared" si="11"/>
        <v>0</v>
      </c>
      <c r="L44" s="256"/>
      <c r="M44" s="256"/>
      <c r="N44" s="249"/>
      <c r="O44" s="256"/>
      <c r="P44" s="256"/>
      <c r="Q44" s="256"/>
      <c r="R44" s="252"/>
      <c r="S44" s="172">
        <f t="shared" si="6"/>
        <v>0.25868000000000002</v>
      </c>
      <c r="T44" s="221">
        <f t="shared" si="12"/>
        <v>0</v>
      </c>
      <c r="U44" s="221">
        <f t="shared" si="13"/>
        <v>0</v>
      </c>
      <c r="V44" s="221">
        <f t="shared" si="14"/>
        <v>0.25868000000000002</v>
      </c>
      <c r="W44" s="221">
        <f t="shared" si="15"/>
        <v>0</v>
      </c>
      <c r="X44" s="221">
        <f t="shared" si="16"/>
        <v>0</v>
      </c>
      <c r="Y44" s="221">
        <f t="shared" si="17"/>
        <v>0</v>
      </c>
      <c r="Z44" s="221">
        <f t="shared" si="18"/>
        <v>0</v>
      </c>
    </row>
    <row r="45" spans="1:26" s="90" customFormat="1" ht="39" x14ac:dyDescent="0.25">
      <c r="A45" s="264"/>
      <c r="B45" s="266" t="s">
        <v>379</v>
      </c>
      <c r="C45" s="273">
        <f t="shared" si="10"/>
        <v>0</v>
      </c>
      <c r="D45" s="113"/>
      <c r="E45" s="113"/>
      <c r="F45" s="286"/>
      <c r="G45" s="113"/>
      <c r="H45" s="113"/>
      <c r="I45" s="113"/>
      <c r="J45" s="113"/>
      <c r="K45" s="117">
        <f t="shared" si="11"/>
        <v>1.2999999999999999E-2</v>
      </c>
      <c r="L45" s="252"/>
      <c r="M45" s="252"/>
      <c r="N45" s="249">
        <v>1.2999999999999999E-2</v>
      </c>
      <c r="O45" s="252"/>
      <c r="P45" s="252"/>
      <c r="Q45" s="252"/>
      <c r="R45" s="252"/>
      <c r="S45" s="317">
        <f t="shared" si="6"/>
        <v>1.2999999999999999E-2</v>
      </c>
      <c r="T45" s="221">
        <f t="shared" si="12"/>
        <v>0</v>
      </c>
      <c r="U45" s="221">
        <f t="shared" si="13"/>
        <v>0</v>
      </c>
      <c r="V45" s="221">
        <f t="shared" si="14"/>
        <v>1.2999999999999999E-2</v>
      </c>
      <c r="W45" s="221">
        <f t="shared" si="15"/>
        <v>0</v>
      </c>
      <c r="X45" s="221">
        <f t="shared" si="16"/>
        <v>0</v>
      </c>
      <c r="Y45" s="221">
        <f t="shared" si="17"/>
        <v>0</v>
      </c>
      <c r="Z45" s="221">
        <f t="shared" si="18"/>
        <v>0</v>
      </c>
    </row>
    <row r="46" spans="1:26" ht="38.25" x14ac:dyDescent="0.25">
      <c r="A46" s="17"/>
      <c r="B46" s="289" t="s">
        <v>458</v>
      </c>
      <c r="C46" s="246">
        <f t="shared" si="10"/>
        <v>0.18099999999999999</v>
      </c>
      <c r="D46" s="120"/>
      <c r="E46" s="120"/>
      <c r="F46" s="169">
        <v>0.18099999999999999</v>
      </c>
      <c r="G46" s="120"/>
      <c r="H46" s="120"/>
      <c r="I46" s="120"/>
      <c r="J46" s="113"/>
      <c r="K46" s="117">
        <f t="shared" si="11"/>
        <v>8.6480000000000001E-2</v>
      </c>
      <c r="L46" s="256"/>
      <c r="M46" s="256"/>
      <c r="N46" s="249">
        <v>8.6480000000000001E-2</v>
      </c>
      <c r="O46" s="256"/>
      <c r="P46" s="256"/>
      <c r="Q46" s="256"/>
      <c r="R46" s="252"/>
      <c r="S46" s="127">
        <f t="shared" si="6"/>
        <v>0.26748</v>
      </c>
      <c r="T46" s="221">
        <f t="shared" si="12"/>
        <v>0</v>
      </c>
      <c r="U46" s="221">
        <f t="shared" si="13"/>
        <v>0</v>
      </c>
      <c r="V46" s="221">
        <f t="shared" si="14"/>
        <v>0.26748</v>
      </c>
      <c r="W46" s="221">
        <f t="shared" si="15"/>
        <v>0</v>
      </c>
      <c r="X46" s="221">
        <f t="shared" si="16"/>
        <v>0</v>
      </c>
      <c r="Y46" s="221">
        <f t="shared" si="17"/>
        <v>0</v>
      </c>
      <c r="Z46" s="221">
        <f t="shared" si="18"/>
        <v>0</v>
      </c>
    </row>
    <row r="47" spans="1:26" s="90" customFormat="1" ht="38.25" hidden="1" x14ac:dyDescent="0.25">
      <c r="A47" s="264"/>
      <c r="B47" s="288" t="s">
        <v>380</v>
      </c>
      <c r="C47" s="273">
        <f t="shared" si="10"/>
        <v>0</v>
      </c>
      <c r="D47" s="113"/>
      <c r="E47" s="113"/>
      <c r="F47" s="286"/>
      <c r="G47" s="113"/>
      <c r="H47" s="113"/>
      <c r="I47" s="113"/>
      <c r="J47" s="113"/>
      <c r="K47" s="117">
        <f t="shared" si="11"/>
        <v>0</v>
      </c>
      <c r="L47" s="256"/>
      <c r="M47" s="252"/>
      <c r="N47" s="249"/>
      <c r="O47" s="256"/>
      <c r="P47" s="256"/>
      <c r="Q47" s="256"/>
      <c r="R47" s="252"/>
      <c r="S47" s="287">
        <f t="shared" si="6"/>
        <v>0</v>
      </c>
      <c r="T47" s="221">
        <f t="shared" ref="T47:T108" si="23">D47+L47</f>
        <v>0</v>
      </c>
      <c r="U47" s="221">
        <f t="shared" ref="U47:U108" si="24">E47+M47</f>
        <v>0</v>
      </c>
      <c r="V47" s="221">
        <f t="shared" ref="V47:V108" si="25">F47+N47</f>
        <v>0</v>
      </c>
      <c r="W47" s="221">
        <f t="shared" ref="W47:W108" si="26">G47+O47</f>
        <v>0</v>
      </c>
      <c r="X47" s="221">
        <f t="shared" ref="X47:X108" si="27">H47+P47</f>
        <v>0</v>
      </c>
      <c r="Y47" s="221">
        <f t="shared" ref="Y47:Y108" si="28">I47+Q47</f>
        <v>0</v>
      </c>
      <c r="Z47" s="221">
        <f t="shared" ref="Z47:Z108" si="29">J47+R47</f>
        <v>0</v>
      </c>
    </row>
    <row r="48" spans="1:26" x14ac:dyDescent="0.25">
      <c r="A48" s="8"/>
      <c r="B48" s="10" t="s">
        <v>441</v>
      </c>
      <c r="C48" s="244">
        <f t="shared" si="10"/>
        <v>9366.5553199999995</v>
      </c>
      <c r="D48" s="161">
        <v>3766.23</v>
      </c>
      <c r="E48" s="109"/>
      <c r="F48" s="120">
        <f>SUM(F49:F56)</f>
        <v>3030.3618299999998</v>
      </c>
      <c r="G48" s="109"/>
      <c r="H48" s="161">
        <v>488.2</v>
      </c>
      <c r="I48" s="161">
        <v>245</v>
      </c>
      <c r="J48" s="112">
        <f>'4 priedas_ nepanaudotos lėšos'!C16</f>
        <v>1836.7634899999998</v>
      </c>
      <c r="K48" s="117">
        <f t="shared" si="11"/>
        <v>94.900100000000009</v>
      </c>
      <c r="L48" s="165"/>
      <c r="M48" s="118"/>
      <c r="N48" s="386">
        <f>SUM(N49:N56)</f>
        <v>59.900100000000002</v>
      </c>
      <c r="O48" s="118"/>
      <c r="P48" s="165">
        <v>35</v>
      </c>
      <c r="Q48" s="165"/>
      <c r="R48" s="251">
        <f>'4 priedas_ nepanaudotos lėšos'!I16</f>
        <v>0</v>
      </c>
      <c r="S48" s="119">
        <f>T48+U48+V48+W48+X48+Y48+Z48</f>
        <v>9461.4554200000002</v>
      </c>
      <c r="T48" s="221">
        <f t="shared" si="23"/>
        <v>3766.23</v>
      </c>
      <c r="U48" s="221">
        <f t="shared" si="24"/>
        <v>0</v>
      </c>
      <c r="V48" s="221">
        <f t="shared" si="25"/>
        <v>3090.2619299999997</v>
      </c>
      <c r="W48" s="221">
        <f t="shared" si="26"/>
        <v>0</v>
      </c>
      <c r="X48" s="221">
        <f t="shared" si="27"/>
        <v>523.20000000000005</v>
      </c>
      <c r="Y48" s="221">
        <f t="shared" si="28"/>
        <v>245</v>
      </c>
      <c r="Z48" s="221">
        <f t="shared" si="29"/>
        <v>1836.7634899999998</v>
      </c>
    </row>
    <row r="49" spans="1:26" s="285" customFormat="1" ht="26.25" hidden="1" x14ac:dyDescent="0.25">
      <c r="A49" s="377"/>
      <c r="B49" s="265" t="s">
        <v>288</v>
      </c>
      <c r="C49" s="281">
        <f t="shared" si="10"/>
        <v>0</v>
      </c>
      <c r="D49" s="114"/>
      <c r="E49" s="114"/>
      <c r="F49" s="260"/>
      <c r="G49" s="114"/>
      <c r="H49" s="114"/>
      <c r="I49" s="114"/>
      <c r="J49" s="114"/>
      <c r="K49" s="261">
        <f t="shared" si="11"/>
        <v>0</v>
      </c>
      <c r="L49" s="114"/>
      <c r="M49" s="253"/>
      <c r="N49" s="387"/>
      <c r="O49" s="253"/>
      <c r="P49" s="114"/>
      <c r="Q49" s="114"/>
      <c r="R49" s="253"/>
      <c r="S49" s="287">
        <f t="shared" si="6"/>
        <v>0</v>
      </c>
      <c r="T49" s="366">
        <f t="shared" si="23"/>
        <v>0</v>
      </c>
      <c r="U49" s="366">
        <f t="shared" si="24"/>
        <v>0</v>
      </c>
      <c r="V49" s="366">
        <f t="shared" si="25"/>
        <v>0</v>
      </c>
      <c r="W49" s="366">
        <f t="shared" si="26"/>
        <v>0</v>
      </c>
      <c r="X49" s="366">
        <f t="shared" si="27"/>
        <v>0</v>
      </c>
      <c r="Y49" s="366">
        <f t="shared" si="28"/>
        <v>0</v>
      </c>
      <c r="Z49" s="366">
        <f t="shared" si="29"/>
        <v>0</v>
      </c>
    </row>
    <row r="50" spans="1:26" s="36" customFormat="1" x14ac:dyDescent="0.25">
      <c r="A50" s="58"/>
      <c r="B50" s="18" t="s">
        <v>142</v>
      </c>
      <c r="C50" s="245">
        <f t="shared" si="10"/>
        <v>257.86559999999997</v>
      </c>
      <c r="D50" s="122"/>
      <c r="E50" s="122"/>
      <c r="F50" s="167">
        <v>257.86559999999997</v>
      </c>
      <c r="G50" s="122"/>
      <c r="H50" s="122"/>
      <c r="I50" s="122"/>
      <c r="J50" s="114"/>
      <c r="K50" s="117">
        <f t="shared" si="11"/>
        <v>0</v>
      </c>
      <c r="L50" s="299"/>
      <c r="M50" s="299"/>
      <c r="N50" s="388"/>
      <c r="O50" s="299"/>
      <c r="P50" s="299"/>
      <c r="Q50" s="299"/>
      <c r="R50" s="253"/>
      <c r="S50" s="385">
        <f t="shared" si="6"/>
        <v>257.86559999999997</v>
      </c>
      <c r="T50" s="221">
        <f t="shared" si="23"/>
        <v>0</v>
      </c>
      <c r="U50" s="221">
        <f t="shared" si="24"/>
        <v>0</v>
      </c>
      <c r="V50" s="221">
        <f t="shared" si="25"/>
        <v>257.86559999999997</v>
      </c>
      <c r="W50" s="221">
        <f t="shared" si="26"/>
        <v>0</v>
      </c>
      <c r="X50" s="221">
        <f t="shared" si="27"/>
        <v>0</v>
      </c>
      <c r="Y50" s="221">
        <f t="shared" si="28"/>
        <v>0</v>
      </c>
      <c r="Z50" s="221">
        <f t="shared" si="29"/>
        <v>0</v>
      </c>
    </row>
    <row r="51" spans="1:26" s="285" customFormat="1" ht="27.75" hidden="1" customHeight="1" x14ac:dyDescent="0.25">
      <c r="A51" s="377"/>
      <c r="B51" s="265" t="s">
        <v>192</v>
      </c>
      <c r="C51" s="281">
        <f t="shared" si="10"/>
        <v>0</v>
      </c>
      <c r="D51" s="114"/>
      <c r="E51" s="114"/>
      <c r="F51" s="260"/>
      <c r="G51" s="114"/>
      <c r="H51" s="114"/>
      <c r="I51" s="114"/>
      <c r="J51" s="114"/>
      <c r="K51" s="261">
        <f t="shared" si="11"/>
        <v>0</v>
      </c>
      <c r="L51" s="253"/>
      <c r="M51" s="253"/>
      <c r="N51" s="389"/>
      <c r="O51" s="253"/>
      <c r="P51" s="253"/>
      <c r="Q51" s="253"/>
      <c r="R51" s="253"/>
      <c r="S51" s="263">
        <f t="shared" si="6"/>
        <v>0</v>
      </c>
      <c r="T51" s="366">
        <f t="shared" si="23"/>
        <v>0</v>
      </c>
      <c r="U51" s="366">
        <f t="shared" si="24"/>
        <v>0</v>
      </c>
      <c r="V51" s="366">
        <f t="shared" si="25"/>
        <v>0</v>
      </c>
      <c r="W51" s="366">
        <f t="shared" si="26"/>
        <v>0</v>
      </c>
      <c r="X51" s="366">
        <f t="shared" si="27"/>
        <v>0</v>
      </c>
      <c r="Y51" s="366">
        <f t="shared" si="28"/>
        <v>0</v>
      </c>
      <c r="Z51" s="366">
        <f t="shared" si="29"/>
        <v>0</v>
      </c>
    </row>
    <row r="52" spans="1:26" s="90" customFormat="1" hidden="1" x14ac:dyDescent="0.25">
      <c r="A52" s="258"/>
      <c r="B52" s="265" t="s">
        <v>337</v>
      </c>
      <c r="C52" s="281">
        <f t="shared" si="10"/>
        <v>0</v>
      </c>
      <c r="D52" s="113"/>
      <c r="E52" s="113"/>
      <c r="F52" s="286"/>
      <c r="G52" s="113"/>
      <c r="H52" s="113"/>
      <c r="I52" s="113"/>
      <c r="J52" s="113"/>
      <c r="K52" s="261">
        <f t="shared" si="11"/>
        <v>0</v>
      </c>
      <c r="L52" s="252"/>
      <c r="M52" s="252"/>
      <c r="N52" s="390"/>
      <c r="O52" s="252"/>
      <c r="P52" s="252"/>
      <c r="Q52" s="252"/>
      <c r="R52" s="252"/>
      <c r="S52" s="287">
        <f t="shared" ref="S52:S83" si="30">T52+U52+V52+W52+X52+Y52+Z52</f>
        <v>0</v>
      </c>
      <c r="T52" s="366">
        <f t="shared" si="23"/>
        <v>0</v>
      </c>
      <c r="U52" s="366">
        <f t="shared" si="24"/>
        <v>0</v>
      </c>
      <c r="V52" s="366">
        <f t="shared" si="25"/>
        <v>0</v>
      </c>
      <c r="W52" s="366">
        <f t="shared" si="26"/>
        <v>0</v>
      </c>
      <c r="X52" s="366">
        <f t="shared" si="27"/>
        <v>0</v>
      </c>
      <c r="Y52" s="366">
        <f t="shared" si="28"/>
        <v>0</v>
      </c>
      <c r="Z52" s="366">
        <f t="shared" si="29"/>
        <v>0</v>
      </c>
    </row>
    <row r="53" spans="1:26" s="90" customFormat="1" ht="26.25" hidden="1" x14ac:dyDescent="0.25">
      <c r="A53" s="258"/>
      <c r="B53" s="265" t="s">
        <v>339</v>
      </c>
      <c r="C53" s="281">
        <f t="shared" si="10"/>
        <v>0</v>
      </c>
      <c r="D53" s="113"/>
      <c r="E53" s="113"/>
      <c r="F53" s="286"/>
      <c r="G53" s="113"/>
      <c r="H53" s="113"/>
      <c r="I53" s="113"/>
      <c r="J53" s="113"/>
      <c r="K53" s="261">
        <f t="shared" si="11"/>
        <v>0</v>
      </c>
      <c r="L53" s="252"/>
      <c r="M53" s="252"/>
      <c r="N53" s="390"/>
      <c r="O53" s="252"/>
      <c r="P53" s="252"/>
      <c r="Q53" s="252"/>
      <c r="R53" s="252"/>
      <c r="S53" s="287">
        <f t="shared" si="30"/>
        <v>0</v>
      </c>
      <c r="T53" s="366">
        <f t="shared" si="23"/>
        <v>0</v>
      </c>
      <c r="U53" s="366">
        <f t="shared" si="24"/>
        <v>0</v>
      </c>
      <c r="V53" s="366">
        <f t="shared" si="25"/>
        <v>0</v>
      </c>
      <c r="W53" s="366">
        <f t="shared" si="26"/>
        <v>0</v>
      </c>
      <c r="X53" s="366">
        <f t="shared" si="27"/>
        <v>0</v>
      </c>
      <c r="Y53" s="366">
        <f t="shared" si="28"/>
        <v>0</v>
      </c>
      <c r="Z53" s="366">
        <f t="shared" si="29"/>
        <v>0</v>
      </c>
    </row>
    <row r="54" spans="1:26" s="23" customFormat="1" ht="26.25" x14ac:dyDescent="0.25">
      <c r="A54" s="383"/>
      <c r="B54" s="266" t="s">
        <v>358</v>
      </c>
      <c r="C54" s="384">
        <f t="shared" si="10"/>
        <v>46.896230000000003</v>
      </c>
      <c r="D54" s="292"/>
      <c r="E54" s="292"/>
      <c r="F54" s="293">
        <v>46.896230000000003</v>
      </c>
      <c r="G54" s="292"/>
      <c r="H54" s="292"/>
      <c r="I54" s="292"/>
      <c r="J54" s="292"/>
      <c r="K54" s="370">
        <f t="shared" si="11"/>
        <v>0</v>
      </c>
      <c r="L54" s="295"/>
      <c r="M54" s="295"/>
      <c r="N54" s="391"/>
      <c r="O54" s="295"/>
      <c r="P54" s="295"/>
      <c r="Q54" s="295"/>
      <c r="R54" s="295"/>
      <c r="S54" s="376">
        <f t="shared" si="30"/>
        <v>46.896230000000003</v>
      </c>
      <c r="T54" s="367">
        <f t="shared" si="23"/>
        <v>0</v>
      </c>
      <c r="U54" s="367">
        <f t="shared" si="24"/>
        <v>0</v>
      </c>
      <c r="V54" s="367">
        <f t="shared" si="25"/>
        <v>46.896230000000003</v>
      </c>
      <c r="W54" s="367">
        <f t="shared" si="26"/>
        <v>0</v>
      </c>
      <c r="X54" s="367">
        <f t="shared" si="27"/>
        <v>0</v>
      </c>
      <c r="Y54" s="367">
        <f t="shared" si="28"/>
        <v>0</v>
      </c>
      <c r="Z54" s="367">
        <f t="shared" si="29"/>
        <v>0</v>
      </c>
    </row>
    <row r="55" spans="1:26" s="23" customFormat="1" x14ac:dyDescent="0.25">
      <c r="A55" s="383"/>
      <c r="B55" s="266" t="s">
        <v>374</v>
      </c>
      <c r="C55" s="384">
        <f t="shared" si="10"/>
        <v>0</v>
      </c>
      <c r="D55" s="292"/>
      <c r="E55" s="292"/>
      <c r="F55" s="293"/>
      <c r="G55" s="292"/>
      <c r="H55" s="292"/>
      <c r="I55" s="292"/>
      <c r="J55" s="292"/>
      <c r="K55" s="370">
        <f t="shared" si="11"/>
        <v>59.900100000000002</v>
      </c>
      <c r="L55" s="295"/>
      <c r="M55" s="295"/>
      <c r="N55" s="294">
        <v>59.900100000000002</v>
      </c>
      <c r="O55" s="295"/>
      <c r="P55" s="295"/>
      <c r="Q55" s="295"/>
      <c r="R55" s="295"/>
      <c r="S55" s="392">
        <f t="shared" si="30"/>
        <v>59.900100000000002</v>
      </c>
      <c r="T55" s="367">
        <f t="shared" si="23"/>
        <v>0</v>
      </c>
      <c r="U55" s="367">
        <f t="shared" si="24"/>
        <v>0</v>
      </c>
      <c r="V55" s="367">
        <f t="shared" si="25"/>
        <v>59.900100000000002</v>
      </c>
      <c r="W55" s="367">
        <f t="shared" si="26"/>
        <v>0</v>
      </c>
      <c r="X55" s="367">
        <f t="shared" si="27"/>
        <v>0</v>
      </c>
      <c r="Y55" s="367">
        <f t="shared" si="28"/>
        <v>0</v>
      </c>
      <c r="Z55" s="367">
        <f t="shared" si="29"/>
        <v>0</v>
      </c>
    </row>
    <row r="56" spans="1:26" s="36" customFormat="1" ht="27.75" customHeight="1" x14ac:dyDescent="0.25">
      <c r="A56" s="58"/>
      <c r="B56" s="20" t="s">
        <v>122</v>
      </c>
      <c r="C56" s="245">
        <f t="shared" si="10"/>
        <v>2725.6</v>
      </c>
      <c r="D56" s="122"/>
      <c r="E56" s="122"/>
      <c r="F56" s="167">
        <v>2725.6</v>
      </c>
      <c r="G56" s="122"/>
      <c r="H56" s="122"/>
      <c r="I56" s="122"/>
      <c r="J56" s="114"/>
      <c r="K56" s="117">
        <f t="shared" si="11"/>
        <v>0</v>
      </c>
      <c r="L56" s="299"/>
      <c r="M56" s="299"/>
      <c r="N56" s="165"/>
      <c r="O56" s="299"/>
      <c r="P56" s="299"/>
      <c r="Q56" s="299"/>
      <c r="R56" s="253"/>
      <c r="S56" s="235">
        <f t="shared" si="30"/>
        <v>2725.6</v>
      </c>
      <c r="T56" s="221">
        <f t="shared" si="23"/>
        <v>0</v>
      </c>
      <c r="U56" s="221">
        <f t="shared" si="24"/>
        <v>0</v>
      </c>
      <c r="V56" s="221">
        <f t="shared" si="25"/>
        <v>2725.6</v>
      </c>
      <c r="W56" s="221">
        <f t="shared" si="26"/>
        <v>0</v>
      </c>
      <c r="X56" s="221">
        <f t="shared" si="27"/>
        <v>0</v>
      </c>
      <c r="Y56" s="221">
        <f t="shared" si="28"/>
        <v>0</v>
      </c>
      <c r="Z56" s="221">
        <f t="shared" si="29"/>
        <v>0</v>
      </c>
    </row>
    <row r="57" spans="1:26" ht="15" customHeight="1" x14ac:dyDescent="0.25">
      <c r="A57" s="8"/>
      <c r="B57" s="5" t="s">
        <v>436</v>
      </c>
      <c r="C57" s="244">
        <f t="shared" si="10"/>
        <v>412.78803999999997</v>
      </c>
      <c r="D57" s="161">
        <v>264.7</v>
      </c>
      <c r="E57" s="109"/>
      <c r="F57" s="109"/>
      <c r="G57" s="109"/>
      <c r="H57" s="161">
        <v>143</v>
      </c>
      <c r="I57" s="161"/>
      <c r="J57" s="112">
        <f>'4 priedas_ nepanaudotos lėšos'!C17</f>
        <v>5.0880400000000003</v>
      </c>
      <c r="K57" s="117">
        <f t="shared" si="11"/>
        <v>0</v>
      </c>
      <c r="L57" s="165"/>
      <c r="M57" s="118"/>
      <c r="N57" s="118"/>
      <c r="O57" s="118"/>
      <c r="P57" s="165"/>
      <c r="Q57" s="165"/>
      <c r="R57" s="251">
        <f>'4 priedas_ nepanaudotos lėšos'!I17</f>
        <v>0</v>
      </c>
      <c r="S57" s="119">
        <f t="shared" si="30"/>
        <v>412.78803999999997</v>
      </c>
      <c r="T57" s="221">
        <f t="shared" si="23"/>
        <v>264.7</v>
      </c>
      <c r="U57" s="221">
        <f t="shared" si="24"/>
        <v>0</v>
      </c>
      <c r="V57" s="221">
        <f t="shared" si="25"/>
        <v>0</v>
      </c>
      <c r="W57" s="221">
        <f t="shared" si="26"/>
        <v>0</v>
      </c>
      <c r="X57" s="221">
        <f t="shared" si="27"/>
        <v>143</v>
      </c>
      <c r="Y57" s="221">
        <f t="shared" si="28"/>
        <v>0</v>
      </c>
      <c r="Z57" s="221">
        <f t="shared" si="29"/>
        <v>5.0880400000000003</v>
      </c>
    </row>
    <row r="58" spans="1:26" x14ac:dyDescent="0.25">
      <c r="A58" s="8"/>
      <c r="B58" s="13" t="s">
        <v>442</v>
      </c>
      <c r="C58" s="244">
        <f t="shared" si="10"/>
        <v>4968.1474399999997</v>
      </c>
      <c r="D58" s="161">
        <v>1608.6</v>
      </c>
      <c r="E58" s="109"/>
      <c r="F58" s="120">
        <f>SUM(F59:F65)</f>
        <v>489.06644</v>
      </c>
      <c r="G58" s="161">
        <v>1860.481</v>
      </c>
      <c r="H58" s="161"/>
      <c r="I58" s="161">
        <v>401</v>
      </c>
      <c r="J58" s="112">
        <f>'4 priedas_ nepanaudotos lėšos'!C18</f>
        <v>609</v>
      </c>
      <c r="K58" s="117">
        <f t="shared" si="11"/>
        <v>-284.28599999999994</v>
      </c>
      <c r="L58" s="165">
        <f>-2.3-1.8-1-64.9-0.4-0.3-0.3-0.5-60-10.9+13</f>
        <v>-129.4</v>
      </c>
      <c r="M58" s="118"/>
      <c r="N58" s="118">
        <f>SUM(N59:N65)</f>
        <v>0</v>
      </c>
      <c r="O58" s="165">
        <f>113.4+0.5-313.40455+44.39355+0.225</f>
        <v>-154.88599999999997</v>
      </c>
      <c r="P58" s="165"/>
      <c r="Q58" s="165"/>
      <c r="R58" s="251">
        <f>'4 priedas_ nepanaudotos lėšos'!I18</f>
        <v>0</v>
      </c>
      <c r="S58" s="119">
        <f t="shared" si="30"/>
        <v>4683.8614399999997</v>
      </c>
      <c r="T58" s="221">
        <f t="shared" si="23"/>
        <v>1479.1999999999998</v>
      </c>
      <c r="U58" s="221">
        <f t="shared" si="24"/>
        <v>0</v>
      </c>
      <c r="V58" s="221">
        <f t="shared" si="25"/>
        <v>489.06644</v>
      </c>
      <c r="W58" s="221">
        <f t="shared" si="26"/>
        <v>1705.595</v>
      </c>
      <c r="X58" s="221">
        <f t="shared" si="27"/>
        <v>0</v>
      </c>
      <c r="Y58" s="221">
        <f t="shared" si="28"/>
        <v>401</v>
      </c>
      <c r="Z58" s="221">
        <f t="shared" si="29"/>
        <v>609</v>
      </c>
    </row>
    <row r="59" spans="1:26" x14ac:dyDescent="0.25">
      <c r="A59" s="8"/>
      <c r="B59" s="42" t="s">
        <v>429</v>
      </c>
      <c r="C59" s="122">
        <f t="shared" si="10"/>
        <v>232</v>
      </c>
      <c r="D59" s="109"/>
      <c r="E59" s="109"/>
      <c r="F59" s="167">
        <v>232</v>
      </c>
      <c r="G59" s="109"/>
      <c r="H59" s="109"/>
      <c r="I59" s="109"/>
      <c r="J59" s="112"/>
      <c r="K59" s="117">
        <f t="shared" si="11"/>
        <v>0</v>
      </c>
      <c r="L59" s="118"/>
      <c r="M59" s="118"/>
      <c r="N59" s="165"/>
      <c r="O59" s="118"/>
      <c r="P59" s="118"/>
      <c r="Q59" s="118"/>
      <c r="R59" s="251"/>
      <c r="S59" s="235">
        <f t="shared" si="30"/>
        <v>232</v>
      </c>
      <c r="T59" s="221">
        <f t="shared" si="23"/>
        <v>0</v>
      </c>
      <c r="U59" s="221">
        <f t="shared" si="24"/>
        <v>0</v>
      </c>
      <c r="V59" s="221">
        <f t="shared" si="25"/>
        <v>232</v>
      </c>
      <c r="W59" s="221">
        <f t="shared" si="26"/>
        <v>0</v>
      </c>
      <c r="X59" s="221">
        <f t="shared" si="27"/>
        <v>0</v>
      </c>
      <c r="Y59" s="221">
        <f t="shared" si="28"/>
        <v>0</v>
      </c>
      <c r="Z59" s="221">
        <f t="shared" si="29"/>
        <v>0</v>
      </c>
    </row>
    <row r="60" spans="1:26" s="90" customFormat="1" ht="15" hidden="1" customHeight="1" x14ac:dyDescent="0.25">
      <c r="A60" s="258"/>
      <c r="B60" s="259" t="s">
        <v>142</v>
      </c>
      <c r="C60" s="114">
        <f t="shared" si="10"/>
        <v>0</v>
      </c>
      <c r="D60" s="112"/>
      <c r="E60" s="112"/>
      <c r="F60" s="260"/>
      <c r="G60" s="112"/>
      <c r="H60" s="112"/>
      <c r="I60" s="112"/>
      <c r="J60" s="112"/>
      <c r="K60" s="117">
        <f t="shared" si="11"/>
        <v>0</v>
      </c>
      <c r="L60" s="251"/>
      <c r="M60" s="251"/>
      <c r="N60" s="262"/>
      <c r="O60" s="251"/>
      <c r="P60" s="251"/>
      <c r="Q60" s="251"/>
      <c r="R60" s="251"/>
      <c r="S60" s="263">
        <f t="shared" si="30"/>
        <v>0</v>
      </c>
      <c r="T60" s="221">
        <f t="shared" si="23"/>
        <v>0</v>
      </c>
      <c r="U60" s="221">
        <f t="shared" si="24"/>
        <v>0</v>
      </c>
      <c r="V60" s="221">
        <f t="shared" si="25"/>
        <v>0</v>
      </c>
      <c r="W60" s="221">
        <f t="shared" si="26"/>
        <v>0</v>
      </c>
      <c r="X60" s="221">
        <f t="shared" si="27"/>
        <v>0</v>
      </c>
      <c r="Y60" s="221">
        <f t="shared" si="28"/>
        <v>0</v>
      </c>
      <c r="Z60" s="221">
        <f t="shared" si="29"/>
        <v>0</v>
      </c>
    </row>
    <row r="61" spans="1:26" s="90" customFormat="1" ht="27" hidden="1" customHeight="1" x14ac:dyDescent="0.25">
      <c r="A61" s="258"/>
      <c r="B61" s="259" t="s">
        <v>192</v>
      </c>
      <c r="C61" s="114">
        <f t="shared" si="10"/>
        <v>0</v>
      </c>
      <c r="D61" s="112"/>
      <c r="E61" s="112"/>
      <c r="F61" s="260"/>
      <c r="G61" s="112"/>
      <c r="H61" s="112"/>
      <c r="I61" s="112"/>
      <c r="J61" s="112"/>
      <c r="K61" s="117">
        <f t="shared" si="11"/>
        <v>0</v>
      </c>
      <c r="L61" s="251"/>
      <c r="M61" s="251"/>
      <c r="N61" s="262"/>
      <c r="O61" s="251"/>
      <c r="P61" s="251"/>
      <c r="Q61" s="251"/>
      <c r="R61" s="251"/>
      <c r="S61" s="263">
        <f t="shared" si="30"/>
        <v>0</v>
      </c>
      <c r="T61" s="221">
        <f t="shared" si="23"/>
        <v>0</v>
      </c>
      <c r="U61" s="221">
        <f t="shared" si="24"/>
        <v>0</v>
      </c>
      <c r="V61" s="221">
        <f t="shared" si="25"/>
        <v>0</v>
      </c>
      <c r="W61" s="221">
        <f t="shared" si="26"/>
        <v>0</v>
      </c>
      <c r="X61" s="221">
        <f t="shared" si="27"/>
        <v>0</v>
      </c>
      <c r="Y61" s="221">
        <f t="shared" si="28"/>
        <v>0</v>
      </c>
      <c r="Z61" s="221">
        <f t="shared" si="29"/>
        <v>0</v>
      </c>
    </row>
    <row r="62" spans="1:26" s="90" customFormat="1" ht="26.25" hidden="1" x14ac:dyDescent="0.25">
      <c r="A62" s="264"/>
      <c r="B62" s="265" t="s">
        <v>210</v>
      </c>
      <c r="C62" s="114">
        <f t="shared" si="10"/>
        <v>0</v>
      </c>
      <c r="D62" s="112"/>
      <c r="E62" s="112"/>
      <c r="F62" s="260"/>
      <c r="G62" s="112"/>
      <c r="H62" s="112"/>
      <c r="I62" s="112"/>
      <c r="J62" s="112"/>
      <c r="K62" s="117">
        <f t="shared" si="11"/>
        <v>0</v>
      </c>
      <c r="L62" s="251"/>
      <c r="M62" s="251"/>
      <c r="N62" s="262"/>
      <c r="O62" s="251"/>
      <c r="P62" s="251"/>
      <c r="Q62" s="251"/>
      <c r="R62" s="251"/>
      <c r="S62" s="263">
        <f t="shared" si="30"/>
        <v>0</v>
      </c>
      <c r="T62" s="221">
        <f t="shared" si="23"/>
        <v>0</v>
      </c>
      <c r="U62" s="221">
        <f t="shared" si="24"/>
        <v>0</v>
      </c>
      <c r="V62" s="221">
        <f t="shared" si="25"/>
        <v>0</v>
      </c>
      <c r="W62" s="221">
        <f t="shared" si="26"/>
        <v>0</v>
      </c>
      <c r="X62" s="221">
        <f t="shared" si="27"/>
        <v>0</v>
      </c>
      <c r="Y62" s="221">
        <f t="shared" si="28"/>
        <v>0</v>
      </c>
      <c r="Z62" s="221">
        <f t="shared" si="29"/>
        <v>0</v>
      </c>
    </row>
    <row r="63" spans="1:26" s="23" customFormat="1" ht="39" x14ac:dyDescent="0.25">
      <c r="A63" s="267"/>
      <c r="B63" s="266" t="s">
        <v>325</v>
      </c>
      <c r="C63" s="268">
        <f t="shared" si="10"/>
        <v>1.6864399999999999</v>
      </c>
      <c r="D63" s="269"/>
      <c r="E63" s="269"/>
      <c r="F63" s="270">
        <v>1.6864399999999999</v>
      </c>
      <c r="G63" s="269"/>
      <c r="H63" s="269"/>
      <c r="I63" s="269"/>
      <c r="J63" s="269"/>
      <c r="K63" s="370">
        <f t="shared" si="11"/>
        <v>0</v>
      </c>
      <c r="L63" s="271"/>
      <c r="M63" s="271"/>
      <c r="N63" s="242"/>
      <c r="O63" s="271"/>
      <c r="P63" s="271"/>
      <c r="Q63" s="271"/>
      <c r="R63" s="271"/>
      <c r="S63" s="376">
        <f t="shared" si="30"/>
        <v>1.6864399999999999</v>
      </c>
      <c r="T63" s="367">
        <f t="shared" si="23"/>
        <v>0</v>
      </c>
      <c r="U63" s="367">
        <f t="shared" si="24"/>
        <v>0</v>
      </c>
      <c r="V63" s="367">
        <f t="shared" si="25"/>
        <v>1.6864399999999999</v>
      </c>
      <c r="W63" s="367">
        <f t="shared" si="26"/>
        <v>0</v>
      </c>
      <c r="X63" s="367">
        <f t="shared" si="27"/>
        <v>0</v>
      </c>
      <c r="Y63" s="367">
        <f t="shared" si="28"/>
        <v>0</v>
      </c>
      <c r="Z63" s="367">
        <f t="shared" si="29"/>
        <v>0</v>
      </c>
    </row>
    <row r="64" spans="1:26" s="23" customFormat="1" ht="39" x14ac:dyDescent="0.25">
      <c r="A64" s="267"/>
      <c r="B64" s="266" t="s">
        <v>453</v>
      </c>
      <c r="C64" s="268">
        <f t="shared" si="10"/>
        <v>2.88</v>
      </c>
      <c r="D64" s="269"/>
      <c r="E64" s="269"/>
      <c r="F64" s="270">
        <v>2.88</v>
      </c>
      <c r="G64" s="269"/>
      <c r="H64" s="269"/>
      <c r="I64" s="269"/>
      <c r="J64" s="269"/>
      <c r="K64" s="370">
        <f t="shared" si="11"/>
        <v>0</v>
      </c>
      <c r="L64" s="242"/>
      <c r="M64" s="271"/>
      <c r="N64" s="242"/>
      <c r="O64" s="271"/>
      <c r="P64" s="271"/>
      <c r="Q64" s="271"/>
      <c r="R64" s="271"/>
      <c r="S64" s="304">
        <f t="shared" si="30"/>
        <v>2.88</v>
      </c>
      <c r="T64" s="367">
        <f t="shared" si="23"/>
        <v>0</v>
      </c>
      <c r="U64" s="367">
        <f t="shared" si="24"/>
        <v>0</v>
      </c>
      <c r="V64" s="367">
        <f t="shared" si="25"/>
        <v>2.88</v>
      </c>
      <c r="W64" s="367">
        <f t="shared" si="26"/>
        <v>0</v>
      </c>
      <c r="X64" s="367">
        <f t="shared" si="27"/>
        <v>0</v>
      </c>
      <c r="Y64" s="367">
        <f t="shared" si="28"/>
        <v>0</v>
      </c>
      <c r="Z64" s="367">
        <f t="shared" si="29"/>
        <v>0</v>
      </c>
    </row>
    <row r="65" spans="1:26" s="36" customFormat="1" ht="15" customHeight="1" x14ac:dyDescent="0.25">
      <c r="A65" s="58"/>
      <c r="B65" s="20" t="s">
        <v>207</v>
      </c>
      <c r="C65" s="122">
        <f t="shared" si="10"/>
        <v>252.5</v>
      </c>
      <c r="D65" s="122"/>
      <c r="E65" s="122"/>
      <c r="F65" s="167">
        <v>252.5</v>
      </c>
      <c r="G65" s="122"/>
      <c r="H65" s="122"/>
      <c r="I65" s="122"/>
      <c r="J65" s="114"/>
      <c r="K65" s="117">
        <f t="shared" si="11"/>
        <v>0</v>
      </c>
      <c r="L65" s="299"/>
      <c r="M65" s="299"/>
      <c r="N65" s="250"/>
      <c r="O65" s="299"/>
      <c r="P65" s="299"/>
      <c r="Q65" s="299"/>
      <c r="R65" s="253"/>
      <c r="S65" s="235">
        <f t="shared" si="30"/>
        <v>252.5</v>
      </c>
      <c r="T65" s="221">
        <f t="shared" si="23"/>
        <v>0</v>
      </c>
      <c r="U65" s="221">
        <f t="shared" si="24"/>
        <v>0</v>
      </c>
      <c r="V65" s="221">
        <f t="shared" si="25"/>
        <v>252.5</v>
      </c>
      <c r="W65" s="221">
        <f t="shared" si="26"/>
        <v>0</v>
      </c>
      <c r="X65" s="221">
        <f t="shared" si="27"/>
        <v>0</v>
      </c>
      <c r="Y65" s="221">
        <f t="shared" si="28"/>
        <v>0</v>
      </c>
      <c r="Z65" s="221">
        <f t="shared" si="29"/>
        <v>0</v>
      </c>
    </row>
    <row r="66" spans="1:26" ht="15" customHeight="1" x14ac:dyDescent="0.25">
      <c r="A66" s="8"/>
      <c r="B66" s="1" t="s">
        <v>443</v>
      </c>
      <c r="C66" s="244">
        <f t="shared" si="10"/>
        <v>1038.53</v>
      </c>
      <c r="D66" s="161">
        <v>667.53</v>
      </c>
      <c r="E66" s="109">
        <f>E67+E68</f>
        <v>221</v>
      </c>
      <c r="F66" s="109"/>
      <c r="G66" s="109"/>
      <c r="H66" s="161"/>
      <c r="I66" s="161">
        <v>150</v>
      </c>
      <c r="J66" s="112">
        <f>'4 priedas_ nepanaudotos lėšos'!C19</f>
        <v>0</v>
      </c>
      <c r="K66" s="117">
        <f t="shared" si="11"/>
        <v>0</v>
      </c>
      <c r="L66" s="165"/>
      <c r="M66" s="118">
        <f>M67+M68</f>
        <v>0</v>
      </c>
      <c r="N66" s="118"/>
      <c r="O66" s="118"/>
      <c r="P66" s="165"/>
      <c r="Q66" s="165"/>
      <c r="R66" s="251">
        <f>'4 priedas_ nepanaudotos lėšos'!I19</f>
        <v>0</v>
      </c>
      <c r="S66" s="238">
        <f t="shared" si="30"/>
        <v>1038.53</v>
      </c>
      <c r="T66" s="221">
        <f t="shared" si="23"/>
        <v>667.53</v>
      </c>
      <c r="U66" s="221">
        <f t="shared" si="24"/>
        <v>221</v>
      </c>
      <c r="V66" s="221">
        <f t="shared" si="25"/>
        <v>0</v>
      </c>
      <c r="W66" s="221">
        <f t="shared" si="26"/>
        <v>0</v>
      </c>
      <c r="X66" s="221">
        <f t="shared" si="27"/>
        <v>0</v>
      </c>
      <c r="Y66" s="221">
        <f t="shared" si="28"/>
        <v>150</v>
      </c>
      <c r="Z66" s="221">
        <f t="shared" si="29"/>
        <v>0</v>
      </c>
    </row>
    <row r="67" spans="1:26" ht="15" hidden="1" customHeight="1" x14ac:dyDescent="0.25">
      <c r="A67" s="8"/>
      <c r="B67" s="21" t="s">
        <v>149</v>
      </c>
      <c r="C67" s="122">
        <f t="shared" si="10"/>
        <v>0</v>
      </c>
      <c r="D67" s="109"/>
      <c r="E67" s="161"/>
      <c r="F67" s="109"/>
      <c r="G67" s="109"/>
      <c r="H67" s="109"/>
      <c r="I67" s="109"/>
      <c r="J67" s="112"/>
      <c r="K67" s="117">
        <f t="shared" si="11"/>
        <v>0</v>
      </c>
      <c r="L67" s="109"/>
      <c r="M67" s="161"/>
      <c r="N67" s="118"/>
      <c r="O67" s="118"/>
      <c r="P67" s="109"/>
      <c r="Q67" s="109"/>
      <c r="R67" s="251"/>
      <c r="S67" s="127">
        <f t="shared" si="30"/>
        <v>0</v>
      </c>
      <c r="T67" s="221">
        <f t="shared" si="23"/>
        <v>0</v>
      </c>
      <c r="U67" s="221">
        <f t="shared" si="24"/>
        <v>0</v>
      </c>
      <c r="V67" s="221">
        <f t="shared" si="25"/>
        <v>0</v>
      </c>
      <c r="W67" s="221">
        <f t="shared" si="26"/>
        <v>0</v>
      </c>
      <c r="X67" s="221">
        <f t="shared" si="27"/>
        <v>0</v>
      </c>
      <c r="Y67" s="221">
        <f t="shared" si="28"/>
        <v>0</v>
      </c>
      <c r="Z67" s="221">
        <f t="shared" si="29"/>
        <v>0</v>
      </c>
    </row>
    <row r="68" spans="1:26" s="36" customFormat="1" ht="24.75" customHeight="1" x14ac:dyDescent="0.25">
      <c r="A68" s="58"/>
      <c r="B68" s="18" t="s">
        <v>73</v>
      </c>
      <c r="C68" s="122">
        <f t="shared" si="10"/>
        <v>221</v>
      </c>
      <c r="D68" s="122"/>
      <c r="E68" s="168">
        <v>221</v>
      </c>
      <c r="F68" s="122"/>
      <c r="G68" s="122"/>
      <c r="H68" s="122"/>
      <c r="I68" s="122"/>
      <c r="J68" s="114"/>
      <c r="K68" s="117">
        <f t="shared" si="11"/>
        <v>0</v>
      </c>
      <c r="L68" s="299"/>
      <c r="M68" s="250"/>
      <c r="N68" s="299"/>
      <c r="O68" s="299"/>
      <c r="P68" s="299"/>
      <c r="Q68" s="299"/>
      <c r="R68" s="253"/>
      <c r="S68" s="235">
        <f t="shared" si="30"/>
        <v>221</v>
      </c>
      <c r="T68" s="221">
        <f t="shared" si="23"/>
        <v>0</v>
      </c>
      <c r="U68" s="221">
        <f t="shared" si="24"/>
        <v>221</v>
      </c>
      <c r="V68" s="221">
        <f t="shared" si="25"/>
        <v>0</v>
      </c>
      <c r="W68" s="221">
        <f t="shared" si="26"/>
        <v>0</v>
      </c>
      <c r="X68" s="221">
        <f t="shared" si="27"/>
        <v>0</v>
      </c>
      <c r="Y68" s="221">
        <f t="shared" si="28"/>
        <v>0</v>
      </c>
      <c r="Z68" s="221">
        <f t="shared" si="29"/>
        <v>0</v>
      </c>
    </row>
    <row r="69" spans="1:26" ht="15" customHeight="1" x14ac:dyDescent="0.25">
      <c r="A69" s="17"/>
      <c r="B69" s="10" t="s">
        <v>444</v>
      </c>
      <c r="C69" s="244">
        <f t="shared" si="10"/>
        <v>2044.7850000000001</v>
      </c>
      <c r="D69" s="161">
        <v>1990.7</v>
      </c>
      <c r="E69" s="109"/>
      <c r="F69" s="109">
        <f>SUM(F70:F71)</f>
        <v>27.085000000000001</v>
      </c>
      <c r="G69" s="109"/>
      <c r="H69" s="161"/>
      <c r="I69" s="161">
        <v>27</v>
      </c>
      <c r="J69" s="112">
        <f>'4 priedas_ nepanaudotos lėšos'!C20</f>
        <v>0</v>
      </c>
      <c r="K69" s="117">
        <f t="shared" si="11"/>
        <v>-38.299999999999997</v>
      </c>
      <c r="L69" s="165">
        <f>-0.1-17.5-20.7</f>
        <v>-38.299999999999997</v>
      </c>
      <c r="M69" s="118"/>
      <c r="N69" s="118">
        <f>SUM(N70:N71)</f>
        <v>0</v>
      </c>
      <c r="O69" s="118"/>
      <c r="P69" s="165"/>
      <c r="Q69" s="165"/>
      <c r="R69" s="251">
        <f>'4 priedas_ nepanaudotos lėšos'!I20</f>
        <v>0</v>
      </c>
      <c r="S69" s="227">
        <f t="shared" si="30"/>
        <v>2006.4850000000001</v>
      </c>
      <c r="T69" s="221">
        <f t="shared" si="23"/>
        <v>1952.4</v>
      </c>
      <c r="U69" s="221">
        <f t="shared" si="24"/>
        <v>0</v>
      </c>
      <c r="V69" s="221">
        <f t="shared" si="25"/>
        <v>27.085000000000001</v>
      </c>
      <c r="W69" s="221">
        <f t="shared" si="26"/>
        <v>0</v>
      </c>
      <c r="X69" s="221">
        <f t="shared" si="27"/>
        <v>0</v>
      </c>
      <c r="Y69" s="221">
        <f t="shared" si="28"/>
        <v>27</v>
      </c>
      <c r="Z69" s="221">
        <f t="shared" si="29"/>
        <v>0</v>
      </c>
    </row>
    <row r="70" spans="1:26" ht="15" customHeight="1" x14ac:dyDescent="0.25">
      <c r="A70" s="17"/>
      <c r="B70" s="18" t="s">
        <v>313</v>
      </c>
      <c r="C70" s="245">
        <f t="shared" si="10"/>
        <v>27.085000000000001</v>
      </c>
      <c r="D70" s="109"/>
      <c r="E70" s="109"/>
      <c r="F70" s="161">
        <v>27.085000000000001</v>
      </c>
      <c r="G70" s="109"/>
      <c r="H70" s="109"/>
      <c r="I70" s="109"/>
      <c r="J70" s="112"/>
      <c r="K70" s="117">
        <f t="shared" si="11"/>
        <v>0</v>
      </c>
      <c r="L70" s="118"/>
      <c r="M70" s="165"/>
      <c r="N70" s="165"/>
      <c r="O70" s="118"/>
      <c r="P70" s="118"/>
      <c r="Q70" s="118"/>
      <c r="R70" s="251"/>
      <c r="S70" s="233">
        <f t="shared" si="30"/>
        <v>27.085000000000001</v>
      </c>
      <c r="T70" s="221">
        <f t="shared" si="23"/>
        <v>0</v>
      </c>
      <c r="U70" s="221">
        <f t="shared" si="24"/>
        <v>0</v>
      </c>
      <c r="V70" s="221">
        <f t="shared" si="25"/>
        <v>27.085000000000001</v>
      </c>
      <c r="W70" s="221">
        <f t="shared" si="26"/>
        <v>0</v>
      </c>
      <c r="X70" s="221">
        <f t="shared" si="27"/>
        <v>0</v>
      </c>
      <c r="Y70" s="221">
        <f t="shared" si="28"/>
        <v>0</v>
      </c>
      <c r="Z70" s="221">
        <f t="shared" si="29"/>
        <v>0</v>
      </c>
    </row>
    <row r="71" spans="1:26" ht="15" hidden="1" customHeight="1" x14ac:dyDescent="0.25">
      <c r="A71" s="17"/>
      <c r="B71" s="20" t="s">
        <v>187</v>
      </c>
      <c r="C71" s="245">
        <f t="shared" si="10"/>
        <v>0</v>
      </c>
      <c r="D71" s="109"/>
      <c r="E71" s="109"/>
      <c r="F71" s="167"/>
      <c r="G71" s="109"/>
      <c r="H71" s="109"/>
      <c r="I71" s="109"/>
      <c r="J71" s="112"/>
      <c r="K71" s="117">
        <f t="shared" si="11"/>
        <v>0</v>
      </c>
      <c r="L71" s="109"/>
      <c r="M71" s="161"/>
      <c r="N71" s="118"/>
      <c r="O71" s="118"/>
      <c r="P71" s="109"/>
      <c r="Q71" s="109"/>
      <c r="R71" s="251"/>
      <c r="S71" s="127">
        <f t="shared" si="30"/>
        <v>0</v>
      </c>
      <c r="T71" s="221">
        <f t="shared" si="23"/>
        <v>0</v>
      </c>
      <c r="U71" s="221">
        <f t="shared" si="24"/>
        <v>0</v>
      </c>
      <c r="V71" s="221">
        <f t="shared" si="25"/>
        <v>0</v>
      </c>
      <c r="W71" s="221">
        <f t="shared" si="26"/>
        <v>0</v>
      </c>
      <c r="X71" s="221">
        <f t="shared" si="27"/>
        <v>0</v>
      </c>
      <c r="Y71" s="221">
        <f t="shared" si="28"/>
        <v>0</v>
      </c>
      <c r="Z71" s="221">
        <f t="shared" si="29"/>
        <v>0</v>
      </c>
    </row>
    <row r="72" spans="1:26" ht="15" customHeight="1" x14ac:dyDescent="0.25">
      <c r="A72" s="17"/>
      <c r="B72" s="10" t="s">
        <v>445</v>
      </c>
      <c r="C72" s="244">
        <f t="shared" si="10"/>
        <v>10833.378989999999</v>
      </c>
      <c r="D72" s="161">
        <v>4667.4399999999996</v>
      </c>
      <c r="E72" s="109">
        <f>SUM(E90:E96)</f>
        <v>3268.6889999999999</v>
      </c>
      <c r="F72" s="109">
        <f>SUM(F73:F96)</f>
        <v>1125.1466799999998</v>
      </c>
      <c r="G72" s="109"/>
      <c r="H72" s="161"/>
      <c r="I72" s="161">
        <v>200</v>
      </c>
      <c r="J72" s="112">
        <f>'4 priedas_ nepanaudotos lėšos'!C21</f>
        <v>1572.10331</v>
      </c>
      <c r="K72" s="117">
        <f t="shared" si="11"/>
        <v>292.34899999999999</v>
      </c>
      <c r="L72" s="165"/>
      <c r="M72" s="118">
        <f>SUM(M90:M96)</f>
        <v>337.36200000000002</v>
      </c>
      <c r="N72" s="118">
        <f>SUM(N73:N96)</f>
        <v>-45.013000000000012</v>
      </c>
      <c r="O72" s="165"/>
      <c r="P72" s="165"/>
      <c r="Q72" s="165"/>
      <c r="R72" s="251">
        <f>'4 priedas_ nepanaudotos lėšos'!I21</f>
        <v>0</v>
      </c>
      <c r="S72" s="119">
        <f t="shared" si="30"/>
        <v>11125.727990000001</v>
      </c>
      <c r="T72" s="221">
        <f t="shared" si="23"/>
        <v>4667.4399999999996</v>
      </c>
      <c r="U72" s="221">
        <f t="shared" si="24"/>
        <v>3606.0509999999999</v>
      </c>
      <c r="V72" s="221">
        <f>F72+N72</f>
        <v>1080.1336799999999</v>
      </c>
      <c r="W72" s="221">
        <f t="shared" si="26"/>
        <v>0</v>
      </c>
      <c r="X72" s="221">
        <f t="shared" si="27"/>
        <v>0</v>
      </c>
      <c r="Y72" s="221">
        <f t="shared" si="28"/>
        <v>200</v>
      </c>
      <c r="Z72" s="221">
        <f t="shared" si="29"/>
        <v>1572.10331</v>
      </c>
    </row>
    <row r="73" spans="1:26" s="90" customFormat="1" ht="15" hidden="1" customHeight="1" x14ac:dyDescent="0.25">
      <c r="A73" s="264"/>
      <c r="B73" s="265" t="s">
        <v>142</v>
      </c>
      <c r="C73" s="273">
        <f t="shared" si="10"/>
        <v>0</v>
      </c>
      <c r="D73" s="113"/>
      <c r="E73" s="113">
        <v>0</v>
      </c>
      <c r="F73" s="260"/>
      <c r="G73" s="115"/>
      <c r="H73" s="115"/>
      <c r="I73" s="115"/>
      <c r="J73" s="115"/>
      <c r="K73" s="117">
        <f t="shared" si="11"/>
        <v>0</v>
      </c>
      <c r="L73" s="113"/>
      <c r="M73" s="113">
        <v>0</v>
      </c>
      <c r="N73" s="296"/>
      <c r="O73" s="254"/>
      <c r="P73" s="115"/>
      <c r="Q73" s="115"/>
      <c r="R73" s="254"/>
      <c r="S73" s="287">
        <f t="shared" si="30"/>
        <v>0</v>
      </c>
      <c r="T73" s="221">
        <f t="shared" si="23"/>
        <v>0</v>
      </c>
      <c r="U73" s="221">
        <f t="shared" si="24"/>
        <v>0</v>
      </c>
      <c r="V73" s="221">
        <f t="shared" si="25"/>
        <v>0</v>
      </c>
      <c r="W73" s="221">
        <f t="shared" si="26"/>
        <v>0</v>
      </c>
      <c r="X73" s="221">
        <f t="shared" si="27"/>
        <v>0</v>
      </c>
      <c r="Y73" s="221">
        <f t="shared" si="28"/>
        <v>0</v>
      </c>
      <c r="Z73" s="221">
        <f t="shared" si="29"/>
        <v>0</v>
      </c>
    </row>
    <row r="74" spans="1:26" ht="15" customHeight="1" x14ac:dyDescent="0.25">
      <c r="A74" s="17"/>
      <c r="B74" s="18" t="s">
        <v>293</v>
      </c>
      <c r="C74" s="246">
        <f t="shared" si="10"/>
        <v>269.7</v>
      </c>
      <c r="D74" s="120"/>
      <c r="E74" s="120"/>
      <c r="F74" s="167">
        <v>269.7</v>
      </c>
      <c r="G74" s="121"/>
      <c r="H74" s="121"/>
      <c r="I74" s="121"/>
      <c r="J74" s="115"/>
      <c r="K74" s="117">
        <f t="shared" si="11"/>
        <v>-1.1000000000000001</v>
      </c>
      <c r="L74" s="256"/>
      <c r="M74" s="256"/>
      <c r="N74" s="294">
        <v>-1.1000000000000001</v>
      </c>
      <c r="O74" s="301"/>
      <c r="P74" s="301"/>
      <c r="Q74" s="301"/>
      <c r="R74" s="254"/>
      <c r="S74" s="235">
        <f t="shared" si="30"/>
        <v>268.59999999999997</v>
      </c>
      <c r="T74" s="221">
        <f t="shared" si="23"/>
        <v>0</v>
      </c>
      <c r="U74" s="221">
        <f t="shared" si="24"/>
        <v>0</v>
      </c>
      <c r="V74" s="221">
        <f t="shared" si="25"/>
        <v>268.59999999999997</v>
      </c>
      <c r="W74" s="221">
        <f t="shared" si="26"/>
        <v>0</v>
      </c>
      <c r="X74" s="221">
        <f t="shared" si="27"/>
        <v>0</v>
      </c>
      <c r="Y74" s="221">
        <f t="shared" si="28"/>
        <v>0</v>
      </c>
      <c r="Z74" s="221">
        <f t="shared" si="29"/>
        <v>0</v>
      </c>
    </row>
    <row r="75" spans="1:26" s="90" customFormat="1" ht="39" hidden="1" x14ac:dyDescent="0.25">
      <c r="A75" s="264"/>
      <c r="B75" s="265" t="s">
        <v>368</v>
      </c>
      <c r="C75" s="273">
        <f t="shared" si="10"/>
        <v>0</v>
      </c>
      <c r="D75" s="113"/>
      <c r="E75" s="113">
        <v>0</v>
      </c>
      <c r="F75" s="260"/>
      <c r="G75" s="113"/>
      <c r="H75" s="113"/>
      <c r="I75" s="113"/>
      <c r="J75" s="113"/>
      <c r="K75" s="117">
        <f t="shared" si="11"/>
        <v>0</v>
      </c>
      <c r="L75" s="252"/>
      <c r="M75" s="252">
        <v>0</v>
      </c>
      <c r="N75" s="283"/>
      <c r="O75" s="252"/>
      <c r="P75" s="252"/>
      <c r="Q75" s="252"/>
      <c r="R75" s="252"/>
      <c r="S75" s="287">
        <f t="shared" si="30"/>
        <v>0</v>
      </c>
      <c r="T75" s="221">
        <f t="shared" si="23"/>
        <v>0</v>
      </c>
      <c r="U75" s="221">
        <f t="shared" si="24"/>
        <v>0</v>
      </c>
      <c r="V75" s="221">
        <f t="shared" si="25"/>
        <v>0</v>
      </c>
      <c r="W75" s="221">
        <f t="shared" si="26"/>
        <v>0</v>
      </c>
      <c r="X75" s="221">
        <f t="shared" si="27"/>
        <v>0</v>
      </c>
      <c r="Y75" s="221">
        <f t="shared" si="28"/>
        <v>0</v>
      </c>
      <c r="Z75" s="221">
        <f t="shared" si="29"/>
        <v>0</v>
      </c>
    </row>
    <row r="76" spans="1:26" x14ac:dyDescent="0.25">
      <c r="A76" s="17"/>
      <c r="B76" s="18" t="s">
        <v>304</v>
      </c>
      <c r="C76" s="246">
        <f t="shared" si="10"/>
        <v>118.85</v>
      </c>
      <c r="D76" s="120"/>
      <c r="E76" s="120">
        <v>0</v>
      </c>
      <c r="F76" s="169">
        <v>118.85</v>
      </c>
      <c r="G76" s="120"/>
      <c r="H76" s="120"/>
      <c r="I76" s="120"/>
      <c r="J76" s="113"/>
      <c r="K76" s="117">
        <f t="shared" si="11"/>
        <v>-16.641549999999999</v>
      </c>
      <c r="L76" s="256"/>
      <c r="M76" s="256">
        <v>0</v>
      </c>
      <c r="N76" s="249">
        <v>-16.641549999999999</v>
      </c>
      <c r="O76" s="256"/>
      <c r="P76" s="256"/>
      <c r="Q76" s="256"/>
      <c r="R76" s="252"/>
      <c r="S76" s="234">
        <f t="shared" si="30"/>
        <v>102.20845</v>
      </c>
      <c r="T76" s="221">
        <f t="shared" si="23"/>
        <v>0</v>
      </c>
      <c r="U76" s="221">
        <f t="shared" si="24"/>
        <v>0</v>
      </c>
      <c r="V76" s="221">
        <f t="shared" si="25"/>
        <v>102.20845</v>
      </c>
      <c r="W76" s="221">
        <f t="shared" si="26"/>
        <v>0</v>
      </c>
      <c r="X76" s="221">
        <f t="shared" si="27"/>
        <v>0</v>
      </c>
      <c r="Y76" s="221">
        <f t="shared" si="28"/>
        <v>0</v>
      </c>
      <c r="Z76" s="221">
        <f t="shared" si="29"/>
        <v>0</v>
      </c>
    </row>
    <row r="77" spans="1:26" x14ac:dyDescent="0.25">
      <c r="A77" s="17"/>
      <c r="B77" s="18" t="s">
        <v>420</v>
      </c>
      <c r="C77" s="246">
        <f t="shared" si="10"/>
        <v>84.034000000000006</v>
      </c>
      <c r="D77" s="120"/>
      <c r="E77" s="120">
        <v>0</v>
      </c>
      <c r="F77" s="169">
        <v>84.034000000000006</v>
      </c>
      <c r="G77" s="120"/>
      <c r="H77" s="120"/>
      <c r="I77" s="120"/>
      <c r="J77" s="113"/>
      <c r="K77" s="117">
        <f t="shared" si="11"/>
        <v>0</v>
      </c>
      <c r="L77" s="256"/>
      <c r="M77" s="256">
        <v>0</v>
      </c>
      <c r="N77" s="249"/>
      <c r="O77" s="256"/>
      <c r="P77" s="256"/>
      <c r="Q77" s="256"/>
      <c r="R77" s="252"/>
      <c r="S77" s="233">
        <f t="shared" si="30"/>
        <v>84.034000000000006</v>
      </c>
      <c r="T77" s="221">
        <f t="shared" si="23"/>
        <v>0</v>
      </c>
      <c r="U77" s="221">
        <f t="shared" si="24"/>
        <v>0</v>
      </c>
      <c r="V77" s="221">
        <f t="shared" si="25"/>
        <v>84.034000000000006</v>
      </c>
      <c r="W77" s="221">
        <f t="shared" si="26"/>
        <v>0</v>
      </c>
      <c r="X77" s="221">
        <f t="shared" si="27"/>
        <v>0</v>
      </c>
      <c r="Y77" s="221">
        <f t="shared" si="28"/>
        <v>0</v>
      </c>
      <c r="Z77" s="221">
        <f t="shared" si="29"/>
        <v>0</v>
      </c>
    </row>
    <row r="78" spans="1:26" x14ac:dyDescent="0.25">
      <c r="A78" s="17"/>
      <c r="B78" s="18" t="s">
        <v>305</v>
      </c>
      <c r="C78" s="246">
        <f t="shared" si="10"/>
        <v>284.26600000000002</v>
      </c>
      <c r="D78" s="120"/>
      <c r="E78" s="120">
        <v>0</v>
      </c>
      <c r="F78" s="169">
        <v>284.26600000000002</v>
      </c>
      <c r="G78" s="120"/>
      <c r="H78" s="120"/>
      <c r="I78" s="120"/>
      <c r="J78" s="113"/>
      <c r="K78" s="117">
        <f t="shared" si="11"/>
        <v>-40.799999999999997</v>
      </c>
      <c r="L78" s="256"/>
      <c r="M78" s="256">
        <v>0</v>
      </c>
      <c r="N78" s="249">
        <v>-40.799999999999997</v>
      </c>
      <c r="O78" s="256"/>
      <c r="P78" s="256"/>
      <c r="Q78" s="256"/>
      <c r="R78" s="252"/>
      <c r="S78" s="233">
        <f t="shared" si="30"/>
        <v>243.46600000000001</v>
      </c>
      <c r="T78" s="221">
        <f t="shared" si="23"/>
        <v>0</v>
      </c>
      <c r="U78" s="221">
        <f t="shared" si="24"/>
        <v>0</v>
      </c>
      <c r="V78" s="221">
        <f t="shared" si="25"/>
        <v>243.46600000000001</v>
      </c>
      <c r="W78" s="221">
        <f t="shared" si="26"/>
        <v>0</v>
      </c>
      <c r="X78" s="221">
        <f t="shared" si="27"/>
        <v>0</v>
      </c>
      <c r="Y78" s="221">
        <f t="shared" si="28"/>
        <v>0</v>
      </c>
      <c r="Z78" s="221">
        <f t="shared" si="29"/>
        <v>0</v>
      </c>
    </row>
    <row r="79" spans="1:26" ht="39" x14ac:dyDescent="0.25">
      <c r="A79" s="17"/>
      <c r="B79" s="18" t="s">
        <v>456</v>
      </c>
      <c r="C79" s="246">
        <f t="shared" si="10"/>
        <v>12.93412</v>
      </c>
      <c r="D79" s="120"/>
      <c r="E79" s="120"/>
      <c r="F79" s="169">
        <v>12.93412</v>
      </c>
      <c r="G79" s="120"/>
      <c r="H79" s="120"/>
      <c r="I79" s="120"/>
      <c r="J79" s="113"/>
      <c r="K79" s="117">
        <f t="shared" si="11"/>
        <v>0</v>
      </c>
      <c r="L79" s="256"/>
      <c r="M79" s="256"/>
      <c r="N79" s="249"/>
      <c r="O79" s="256"/>
      <c r="P79" s="256"/>
      <c r="Q79" s="256"/>
      <c r="R79" s="252"/>
      <c r="S79" s="127">
        <f t="shared" si="30"/>
        <v>12.93412</v>
      </c>
      <c r="T79" s="221">
        <f t="shared" si="23"/>
        <v>0</v>
      </c>
      <c r="U79" s="221">
        <f t="shared" si="24"/>
        <v>0</v>
      </c>
      <c r="V79" s="221">
        <f t="shared" si="25"/>
        <v>12.93412</v>
      </c>
      <c r="W79" s="221">
        <f t="shared" si="26"/>
        <v>0</v>
      </c>
      <c r="X79" s="221">
        <f t="shared" si="27"/>
        <v>0</v>
      </c>
      <c r="Y79" s="221">
        <f t="shared" si="28"/>
        <v>0</v>
      </c>
      <c r="Z79" s="221">
        <f t="shared" si="29"/>
        <v>0</v>
      </c>
    </row>
    <row r="80" spans="1:26" s="23" customFormat="1" ht="38.25" x14ac:dyDescent="0.25">
      <c r="A80" s="267"/>
      <c r="B80" s="290" t="s">
        <v>471</v>
      </c>
      <c r="C80" s="291">
        <f t="shared" si="10"/>
        <v>4.5179999999999998</v>
      </c>
      <c r="D80" s="292"/>
      <c r="E80" s="292"/>
      <c r="F80" s="293">
        <v>4.5179999999999998</v>
      </c>
      <c r="G80" s="292"/>
      <c r="H80" s="292"/>
      <c r="I80" s="292"/>
      <c r="J80" s="292"/>
      <c r="K80" s="117">
        <f t="shared" si="11"/>
        <v>2.1635200000000001</v>
      </c>
      <c r="L80" s="295"/>
      <c r="M80" s="295"/>
      <c r="N80" s="294">
        <v>2.1635200000000001</v>
      </c>
      <c r="O80" s="295"/>
      <c r="P80" s="295"/>
      <c r="Q80" s="295"/>
      <c r="R80" s="252"/>
      <c r="S80" s="376">
        <f t="shared" si="30"/>
        <v>6.6815199999999999</v>
      </c>
      <c r="T80" s="221">
        <f t="shared" si="23"/>
        <v>0</v>
      </c>
      <c r="U80" s="221">
        <f t="shared" si="24"/>
        <v>0</v>
      </c>
      <c r="V80" s="221">
        <f t="shared" si="25"/>
        <v>6.6815199999999999</v>
      </c>
      <c r="W80" s="221">
        <f t="shared" si="26"/>
        <v>0</v>
      </c>
      <c r="X80" s="221">
        <f t="shared" si="27"/>
        <v>0</v>
      </c>
      <c r="Y80" s="221">
        <f t="shared" si="28"/>
        <v>0</v>
      </c>
      <c r="Z80" s="221">
        <f t="shared" si="29"/>
        <v>0</v>
      </c>
    </row>
    <row r="81" spans="1:26" s="23" customFormat="1" ht="38.25" x14ac:dyDescent="0.25">
      <c r="A81" s="267"/>
      <c r="B81" s="290" t="s">
        <v>380</v>
      </c>
      <c r="C81" s="291">
        <f t="shared" ref="C81:C143" si="31">D81+E81+F81+G81+H81+I81+J81</f>
        <v>1.0589999999999999</v>
      </c>
      <c r="D81" s="292"/>
      <c r="E81" s="292"/>
      <c r="F81" s="293">
        <v>1.0589999999999999</v>
      </c>
      <c r="G81" s="292"/>
      <c r="H81" s="292"/>
      <c r="I81" s="292"/>
      <c r="J81" s="292"/>
      <c r="K81" s="370">
        <f t="shared" si="11"/>
        <v>0.36099999999999999</v>
      </c>
      <c r="L81" s="295"/>
      <c r="M81" s="295"/>
      <c r="N81" s="294">
        <v>0.36099999999999999</v>
      </c>
      <c r="O81" s="295"/>
      <c r="P81" s="295"/>
      <c r="Q81" s="295"/>
      <c r="R81" s="295"/>
      <c r="S81" s="304">
        <f t="shared" si="30"/>
        <v>1.42</v>
      </c>
      <c r="T81" s="367">
        <f t="shared" si="23"/>
        <v>0</v>
      </c>
      <c r="U81" s="367">
        <f t="shared" si="24"/>
        <v>0</v>
      </c>
      <c r="V81" s="367">
        <f t="shared" si="25"/>
        <v>1.42</v>
      </c>
      <c r="W81" s="367">
        <f t="shared" si="26"/>
        <v>0</v>
      </c>
      <c r="X81" s="367">
        <f t="shared" si="27"/>
        <v>0</v>
      </c>
      <c r="Y81" s="367">
        <f t="shared" si="28"/>
        <v>0</v>
      </c>
      <c r="Z81" s="367">
        <f t="shared" si="29"/>
        <v>0</v>
      </c>
    </row>
    <row r="82" spans="1:26" s="23" customFormat="1" ht="45.75" customHeight="1" x14ac:dyDescent="0.25">
      <c r="A82" s="267"/>
      <c r="B82" s="290" t="s">
        <v>464</v>
      </c>
      <c r="C82" s="291">
        <f t="shared" si="31"/>
        <v>24.146000000000001</v>
      </c>
      <c r="D82" s="292"/>
      <c r="E82" s="292"/>
      <c r="F82" s="293">
        <v>24.146000000000001</v>
      </c>
      <c r="G82" s="292"/>
      <c r="H82" s="292"/>
      <c r="I82" s="292"/>
      <c r="J82" s="292"/>
      <c r="K82" s="117">
        <f t="shared" si="11"/>
        <v>9.3379999999999992</v>
      </c>
      <c r="L82" s="295"/>
      <c r="M82" s="295"/>
      <c r="N82" s="294">
        <v>9.3379999999999992</v>
      </c>
      <c r="O82" s="295"/>
      <c r="P82" s="295"/>
      <c r="Q82" s="295"/>
      <c r="R82" s="252"/>
      <c r="S82" s="317">
        <f t="shared" si="30"/>
        <v>33.484000000000002</v>
      </c>
      <c r="T82" s="221">
        <f t="shared" si="23"/>
        <v>0</v>
      </c>
      <c r="U82" s="221">
        <f t="shared" si="24"/>
        <v>0</v>
      </c>
      <c r="V82" s="221">
        <f t="shared" si="25"/>
        <v>33.484000000000002</v>
      </c>
      <c r="W82" s="221">
        <f t="shared" si="26"/>
        <v>0</v>
      </c>
      <c r="X82" s="221">
        <f t="shared" si="27"/>
        <v>0</v>
      </c>
      <c r="Y82" s="221">
        <f t="shared" si="28"/>
        <v>0</v>
      </c>
      <c r="Z82" s="221">
        <f t="shared" si="29"/>
        <v>0</v>
      </c>
    </row>
    <row r="83" spans="1:26" ht="38.25" x14ac:dyDescent="0.25">
      <c r="A83" s="17"/>
      <c r="B83" s="141" t="s">
        <v>357</v>
      </c>
      <c r="C83" s="246">
        <f t="shared" si="31"/>
        <v>45.946680000000001</v>
      </c>
      <c r="D83" s="120"/>
      <c r="E83" s="120"/>
      <c r="F83" s="169">
        <v>45.946680000000001</v>
      </c>
      <c r="G83" s="120"/>
      <c r="H83" s="120"/>
      <c r="I83" s="120"/>
      <c r="J83" s="113"/>
      <c r="K83" s="117">
        <f t="shared" si="11"/>
        <v>0</v>
      </c>
      <c r="L83" s="256"/>
      <c r="M83" s="256"/>
      <c r="N83" s="249"/>
      <c r="O83" s="256"/>
      <c r="P83" s="256"/>
      <c r="Q83" s="256"/>
      <c r="R83" s="252"/>
      <c r="S83" s="127">
        <f t="shared" si="30"/>
        <v>45.946680000000001</v>
      </c>
      <c r="T83" s="221">
        <f t="shared" si="23"/>
        <v>0</v>
      </c>
      <c r="U83" s="221">
        <f t="shared" si="24"/>
        <v>0</v>
      </c>
      <c r="V83" s="221">
        <f t="shared" si="25"/>
        <v>45.946680000000001</v>
      </c>
      <c r="W83" s="221">
        <f t="shared" si="26"/>
        <v>0</v>
      </c>
      <c r="X83" s="221">
        <f t="shared" si="27"/>
        <v>0</v>
      </c>
      <c r="Y83" s="221">
        <f t="shared" si="28"/>
        <v>0</v>
      </c>
      <c r="Z83" s="221">
        <f t="shared" si="29"/>
        <v>0</v>
      </c>
    </row>
    <row r="84" spans="1:26" s="23" customFormat="1" ht="38.25" customHeight="1" x14ac:dyDescent="0.25">
      <c r="A84" s="267"/>
      <c r="B84" s="290" t="s">
        <v>359</v>
      </c>
      <c r="C84" s="291">
        <f t="shared" si="31"/>
        <v>51.9</v>
      </c>
      <c r="D84" s="292"/>
      <c r="E84" s="292"/>
      <c r="F84" s="293">
        <v>51.9</v>
      </c>
      <c r="G84" s="292"/>
      <c r="H84" s="292"/>
      <c r="I84" s="292"/>
      <c r="J84" s="292"/>
      <c r="K84" s="117">
        <f t="shared" si="11"/>
        <v>-0.2</v>
      </c>
      <c r="L84" s="295"/>
      <c r="M84" s="295"/>
      <c r="N84" s="294">
        <v>-0.2</v>
      </c>
      <c r="O84" s="295"/>
      <c r="P84" s="295"/>
      <c r="Q84" s="295"/>
      <c r="R84" s="252"/>
      <c r="S84" s="272">
        <f t="shared" ref="S84:S96" si="32">T84+U84+V84+W84+X84+Y84+Z84</f>
        <v>51.699999999999996</v>
      </c>
      <c r="T84" s="221">
        <f t="shared" si="23"/>
        <v>0</v>
      </c>
      <c r="U84" s="221">
        <f t="shared" si="24"/>
        <v>0</v>
      </c>
      <c r="V84" s="221">
        <f t="shared" si="25"/>
        <v>51.699999999999996</v>
      </c>
      <c r="W84" s="221">
        <f t="shared" si="26"/>
        <v>0</v>
      </c>
      <c r="X84" s="221">
        <f t="shared" si="27"/>
        <v>0</v>
      </c>
      <c r="Y84" s="221">
        <f t="shared" si="28"/>
        <v>0</v>
      </c>
      <c r="Z84" s="221">
        <f t="shared" si="29"/>
        <v>0</v>
      </c>
    </row>
    <row r="85" spans="1:26" s="23" customFormat="1" x14ac:dyDescent="0.25">
      <c r="A85" s="267"/>
      <c r="B85" s="266" t="s">
        <v>354</v>
      </c>
      <c r="C85" s="291">
        <f t="shared" si="31"/>
        <v>3.6</v>
      </c>
      <c r="D85" s="292"/>
      <c r="E85" s="292"/>
      <c r="F85" s="293">
        <v>3.6</v>
      </c>
      <c r="G85" s="292"/>
      <c r="H85" s="292"/>
      <c r="I85" s="292"/>
      <c r="J85" s="292"/>
      <c r="K85" s="117">
        <f t="shared" si="11"/>
        <v>0</v>
      </c>
      <c r="L85" s="295"/>
      <c r="M85" s="295"/>
      <c r="N85" s="294"/>
      <c r="O85" s="295"/>
      <c r="P85" s="295"/>
      <c r="Q85" s="295"/>
      <c r="R85" s="252"/>
      <c r="S85" s="272">
        <f t="shared" si="32"/>
        <v>3.6</v>
      </c>
      <c r="T85" s="221">
        <f t="shared" si="23"/>
        <v>0</v>
      </c>
      <c r="U85" s="221">
        <f t="shared" si="24"/>
        <v>0</v>
      </c>
      <c r="V85" s="221">
        <f t="shared" si="25"/>
        <v>3.6</v>
      </c>
      <c r="W85" s="221">
        <f t="shared" si="26"/>
        <v>0</v>
      </c>
      <c r="X85" s="221">
        <f t="shared" si="27"/>
        <v>0</v>
      </c>
      <c r="Y85" s="221">
        <f t="shared" si="28"/>
        <v>0</v>
      </c>
      <c r="Z85" s="221">
        <f t="shared" si="29"/>
        <v>0</v>
      </c>
    </row>
    <row r="86" spans="1:26" s="23" customFormat="1" x14ac:dyDescent="0.25">
      <c r="A86" s="267"/>
      <c r="B86" s="266" t="s">
        <v>486</v>
      </c>
      <c r="C86" s="291">
        <f t="shared" si="31"/>
        <v>221.2</v>
      </c>
      <c r="D86" s="292"/>
      <c r="E86" s="292"/>
      <c r="F86" s="293">
        <v>221.2</v>
      </c>
      <c r="G86" s="292"/>
      <c r="H86" s="292"/>
      <c r="I86" s="292"/>
      <c r="J86" s="292"/>
      <c r="K86" s="117">
        <f t="shared" ref="K86" si="33">L86+M86+N86+O86+P86+Q86+R86</f>
        <v>0</v>
      </c>
      <c r="L86" s="295"/>
      <c r="M86" s="295"/>
      <c r="N86" s="294"/>
      <c r="O86" s="295"/>
      <c r="P86" s="295"/>
      <c r="Q86" s="295"/>
      <c r="R86" s="252"/>
      <c r="S86" s="272">
        <f t="shared" si="32"/>
        <v>221.2</v>
      </c>
      <c r="T86" s="221"/>
      <c r="U86" s="221"/>
      <c r="V86" s="221">
        <f t="shared" si="25"/>
        <v>221.2</v>
      </c>
      <c r="W86" s="221"/>
      <c r="X86" s="221"/>
      <c r="Y86" s="221"/>
      <c r="Z86" s="221"/>
    </row>
    <row r="87" spans="1:26" s="90" customFormat="1" ht="39" hidden="1" x14ac:dyDescent="0.25">
      <c r="A87" s="264"/>
      <c r="B87" s="265" t="s">
        <v>334</v>
      </c>
      <c r="C87" s="291">
        <f t="shared" si="31"/>
        <v>0</v>
      </c>
      <c r="D87" s="113"/>
      <c r="E87" s="113"/>
      <c r="F87" s="286"/>
      <c r="G87" s="113"/>
      <c r="H87" s="113"/>
      <c r="I87" s="113"/>
      <c r="J87" s="113"/>
      <c r="K87" s="117">
        <f t="shared" ref="K87:K96" si="34">L87+M87+N87+O87+P87+Q87+R87</f>
        <v>0</v>
      </c>
      <c r="L87" s="295"/>
      <c r="M87" s="295"/>
      <c r="N87" s="294"/>
      <c r="O87" s="252"/>
      <c r="P87" s="252"/>
      <c r="Q87" s="252"/>
      <c r="R87" s="252"/>
      <c r="S87" s="287">
        <f t="shared" si="32"/>
        <v>0</v>
      </c>
      <c r="T87" s="221">
        <f t="shared" si="23"/>
        <v>0</v>
      </c>
      <c r="U87" s="221">
        <f t="shared" si="24"/>
        <v>0</v>
      </c>
      <c r="V87" s="221">
        <f t="shared" si="25"/>
        <v>0</v>
      </c>
      <c r="W87" s="221">
        <f t="shared" si="26"/>
        <v>0</v>
      </c>
      <c r="X87" s="221">
        <f t="shared" si="27"/>
        <v>0</v>
      </c>
      <c r="Y87" s="221">
        <f t="shared" si="28"/>
        <v>0</v>
      </c>
      <c r="Z87" s="221">
        <f t="shared" si="29"/>
        <v>0</v>
      </c>
    </row>
    <row r="88" spans="1:26" s="23" customFormat="1" ht="39" x14ac:dyDescent="0.25">
      <c r="A88" s="267"/>
      <c r="B88" s="266" t="s">
        <v>379</v>
      </c>
      <c r="C88" s="291">
        <f t="shared" si="31"/>
        <v>0</v>
      </c>
      <c r="D88" s="292"/>
      <c r="E88" s="292"/>
      <c r="F88" s="293"/>
      <c r="G88" s="292"/>
      <c r="H88" s="292"/>
      <c r="I88" s="292"/>
      <c r="J88" s="292"/>
      <c r="K88" s="370">
        <f t="shared" si="34"/>
        <v>0.44</v>
      </c>
      <c r="L88" s="295"/>
      <c r="M88" s="295"/>
      <c r="N88" s="294">
        <v>0.44</v>
      </c>
      <c r="O88" s="295"/>
      <c r="P88" s="295"/>
      <c r="Q88" s="295"/>
      <c r="R88" s="295"/>
      <c r="S88" s="304">
        <f t="shared" si="32"/>
        <v>0.44</v>
      </c>
      <c r="T88" s="367">
        <f t="shared" si="23"/>
        <v>0</v>
      </c>
      <c r="U88" s="367">
        <f t="shared" si="24"/>
        <v>0</v>
      </c>
      <c r="V88" s="367">
        <f t="shared" si="25"/>
        <v>0.44</v>
      </c>
      <c r="W88" s="367">
        <f t="shared" si="26"/>
        <v>0</v>
      </c>
      <c r="X88" s="367">
        <f t="shared" si="27"/>
        <v>0</v>
      </c>
      <c r="Y88" s="367">
        <f t="shared" si="28"/>
        <v>0</v>
      </c>
      <c r="Z88" s="367">
        <f t="shared" si="29"/>
        <v>0</v>
      </c>
    </row>
    <row r="89" spans="1:26" s="23" customFormat="1" ht="39" x14ac:dyDescent="0.25">
      <c r="A89" s="267"/>
      <c r="B89" s="266" t="s">
        <v>474</v>
      </c>
      <c r="C89" s="291">
        <f t="shared" si="31"/>
        <v>2.99288</v>
      </c>
      <c r="D89" s="292"/>
      <c r="E89" s="292"/>
      <c r="F89" s="293">
        <v>2.99288</v>
      </c>
      <c r="G89" s="292"/>
      <c r="H89" s="292"/>
      <c r="I89" s="292"/>
      <c r="J89" s="292"/>
      <c r="K89" s="370">
        <f t="shared" si="34"/>
        <v>1.4260299999999999</v>
      </c>
      <c r="L89" s="295"/>
      <c r="M89" s="295"/>
      <c r="N89" s="294">
        <v>1.4260299999999999</v>
      </c>
      <c r="O89" s="295"/>
      <c r="P89" s="295"/>
      <c r="Q89" s="295"/>
      <c r="R89" s="295"/>
      <c r="S89" s="376">
        <f t="shared" si="32"/>
        <v>4.4189100000000003</v>
      </c>
      <c r="T89" s="367">
        <f t="shared" si="23"/>
        <v>0</v>
      </c>
      <c r="U89" s="367">
        <f t="shared" si="24"/>
        <v>0</v>
      </c>
      <c r="V89" s="367">
        <f t="shared" si="25"/>
        <v>4.4189100000000003</v>
      </c>
      <c r="W89" s="367">
        <f t="shared" si="26"/>
        <v>0</v>
      </c>
      <c r="X89" s="367">
        <f t="shared" si="27"/>
        <v>0</v>
      </c>
      <c r="Y89" s="367">
        <f t="shared" si="28"/>
        <v>0</v>
      </c>
      <c r="Z89" s="367">
        <f t="shared" si="29"/>
        <v>0</v>
      </c>
    </row>
    <row r="90" spans="1:26" s="36" customFormat="1" ht="15" customHeight="1" x14ac:dyDescent="0.25">
      <c r="A90" s="60"/>
      <c r="B90" s="18" t="s">
        <v>143</v>
      </c>
      <c r="C90" s="246">
        <f t="shared" si="31"/>
        <v>5.0999999999999996</v>
      </c>
      <c r="D90" s="120"/>
      <c r="E90" s="167">
        <v>5.0999999999999996</v>
      </c>
      <c r="F90" s="120">
        <v>0</v>
      </c>
      <c r="G90" s="120"/>
      <c r="H90" s="120"/>
      <c r="I90" s="120"/>
      <c r="J90" s="113"/>
      <c r="K90" s="117">
        <f t="shared" si="34"/>
        <v>0</v>
      </c>
      <c r="L90" s="256"/>
      <c r="M90" s="249"/>
      <c r="N90" s="256">
        <v>0</v>
      </c>
      <c r="O90" s="256"/>
      <c r="P90" s="256"/>
      <c r="Q90" s="256"/>
      <c r="R90" s="252"/>
      <c r="S90" s="235">
        <f t="shared" si="32"/>
        <v>5.0999999999999996</v>
      </c>
      <c r="T90" s="221">
        <f t="shared" si="23"/>
        <v>0</v>
      </c>
      <c r="U90" s="221">
        <f t="shared" si="24"/>
        <v>5.0999999999999996</v>
      </c>
      <c r="V90" s="221">
        <f t="shared" si="25"/>
        <v>0</v>
      </c>
      <c r="W90" s="221">
        <f t="shared" si="26"/>
        <v>0</v>
      </c>
      <c r="X90" s="221">
        <f t="shared" si="27"/>
        <v>0</v>
      </c>
      <c r="Y90" s="221">
        <f t="shared" si="28"/>
        <v>0</v>
      </c>
      <c r="Z90" s="221">
        <f t="shared" si="29"/>
        <v>0</v>
      </c>
    </row>
    <row r="91" spans="1:26" s="36" customFormat="1" x14ac:dyDescent="0.25">
      <c r="A91" s="60"/>
      <c r="B91" s="18" t="s">
        <v>74</v>
      </c>
      <c r="C91" s="246">
        <f t="shared" si="31"/>
        <v>8.9420000000000002</v>
      </c>
      <c r="D91" s="120"/>
      <c r="E91" s="167">
        <v>8.9420000000000002</v>
      </c>
      <c r="F91" s="120">
        <v>0</v>
      </c>
      <c r="G91" s="120"/>
      <c r="H91" s="120"/>
      <c r="I91" s="120"/>
      <c r="J91" s="113"/>
      <c r="K91" s="117">
        <f t="shared" si="34"/>
        <v>-2.5</v>
      </c>
      <c r="L91" s="256"/>
      <c r="M91" s="249">
        <v>-2.5</v>
      </c>
      <c r="N91" s="256">
        <v>0</v>
      </c>
      <c r="O91" s="256"/>
      <c r="P91" s="256"/>
      <c r="Q91" s="256"/>
      <c r="R91" s="252"/>
      <c r="S91" s="233">
        <f t="shared" si="32"/>
        <v>6.4420000000000002</v>
      </c>
      <c r="T91" s="221">
        <f t="shared" si="23"/>
        <v>0</v>
      </c>
      <c r="U91" s="221">
        <f t="shared" si="24"/>
        <v>6.4420000000000002</v>
      </c>
      <c r="V91" s="221">
        <f t="shared" si="25"/>
        <v>0</v>
      </c>
      <c r="W91" s="221">
        <f t="shared" si="26"/>
        <v>0</v>
      </c>
      <c r="X91" s="221">
        <f t="shared" si="27"/>
        <v>0</v>
      </c>
      <c r="Y91" s="221">
        <f t="shared" si="28"/>
        <v>0</v>
      </c>
      <c r="Z91" s="221">
        <f t="shared" si="29"/>
        <v>0</v>
      </c>
    </row>
    <row r="92" spans="1:26" s="32" customFormat="1" ht="15" customHeight="1" x14ac:dyDescent="0.25">
      <c r="A92" s="189"/>
      <c r="B92" s="21" t="s">
        <v>149</v>
      </c>
      <c r="C92" s="120">
        <f t="shared" si="31"/>
        <v>147.21199999999999</v>
      </c>
      <c r="D92" s="120"/>
      <c r="E92" s="167">
        <v>147.21199999999999</v>
      </c>
      <c r="F92" s="120"/>
      <c r="G92" s="120"/>
      <c r="H92" s="120"/>
      <c r="I92" s="120"/>
      <c r="J92" s="190"/>
      <c r="K92" s="117">
        <f t="shared" si="34"/>
        <v>0</v>
      </c>
      <c r="L92" s="256"/>
      <c r="M92" s="249"/>
      <c r="N92" s="256"/>
      <c r="O92" s="256"/>
      <c r="P92" s="256"/>
      <c r="Q92" s="256"/>
      <c r="R92" s="252"/>
      <c r="S92" s="233">
        <f t="shared" si="32"/>
        <v>147.21199999999999</v>
      </c>
      <c r="T92" s="221">
        <f t="shared" si="23"/>
        <v>0</v>
      </c>
      <c r="U92" s="221">
        <f t="shared" si="24"/>
        <v>147.21199999999999</v>
      </c>
      <c r="V92" s="221">
        <f t="shared" si="25"/>
        <v>0</v>
      </c>
      <c r="W92" s="221">
        <f t="shared" si="26"/>
        <v>0</v>
      </c>
      <c r="X92" s="221">
        <f t="shared" si="27"/>
        <v>0</v>
      </c>
      <c r="Y92" s="221">
        <f t="shared" si="28"/>
        <v>0</v>
      </c>
      <c r="Z92" s="221">
        <f t="shared" si="29"/>
        <v>0</v>
      </c>
    </row>
    <row r="93" spans="1:26" s="36" customFormat="1" ht="26.25" x14ac:dyDescent="0.25">
      <c r="A93" s="60"/>
      <c r="B93" s="18" t="s">
        <v>341</v>
      </c>
      <c r="C93" s="246">
        <f t="shared" si="31"/>
        <v>301.35899999999998</v>
      </c>
      <c r="D93" s="120"/>
      <c r="E93" s="167">
        <v>301.35899999999998</v>
      </c>
      <c r="F93" s="120">
        <v>0</v>
      </c>
      <c r="G93" s="120"/>
      <c r="H93" s="120"/>
      <c r="I93" s="120"/>
      <c r="J93" s="113"/>
      <c r="K93" s="117">
        <f t="shared" si="34"/>
        <v>0</v>
      </c>
      <c r="L93" s="256"/>
      <c r="M93" s="249"/>
      <c r="N93" s="256">
        <v>0</v>
      </c>
      <c r="O93" s="256"/>
      <c r="P93" s="256"/>
      <c r="Q93" s="256"/>
      <c r="R93" s="252"/>
      <c r="S93" s="233">
        <f t="shared" si="32"/>
        <v>301.35899999999998</v>
      </c>
      <c r="T93" s="221">
        <f t="shared" si="23"/>
        <v>0</v>
      </c>
      <c r="U93" s="221">
        <f t="shared" si="24"/>
        <v>301.35899999999998</v>
      </c>
      <c r="V93" s="221">
        <f t="shared" si="25"/>
        <v>0</v>
      </c>
      <c r="W93" s="221">
        <f t="shared" si="26"/>
        <v>0</v>
      </c>
      <c r="X93" s="221">
        <f t="shared" si="27"/>
        <v>0</v>
      </c>
      <c r="Y93" s="221">
        <f t="shared" si="28"/>
        <v>0</v>
      </c>
      <c r="Z93" s="221">
        <f t="shared" si="29"/>
        <v>0</v>
      </c>
    </row>
    <row r="94" spans="1:26" s="36" customFormat="1" ht="15" customHeight="1" x14ac:dyDescent="0.25">
      <c r="A94" s="60"/>
      <c r="B94" s="18" t="s">
        <v>196</v>
      </c>
      <c r="C94" s="246">
        <f t="shared" si="31"/>
        <v>632.78800000000001</v>
      </c>
      <c r="D94" s="120"/>
      <c r="E94" s="167">
        <v>632.78800000000001</v>
      </c>
      <c r="F94" s="120">
        <v>0</v>
      </c>
      <c r="G94" s="120"/>
      <c r="H94" s="120"/>
      <c r="I94" s="120"/>
      <c r="J94" s="113"/>
      <c r="K94" s="117">
        <f t="shared" si="34"/>
        <v>-79.807000000000002</v>
      </c>
      <c r="L94" s="256"/>
      <c r="M94" s="249">
        <v>-79.807000000000002</v>
      </c>
      <c r="N94" s="256">
        <v>0</v>
      </c>
      <c r="O94" s="256"/>
      <c r="P94" s="256"/>
      <c r="Q94" s="256"/>
      <c r="R94" s="252"/>
      <c r="S94" s="233">
        <f t="shared" si="32"/>
        <v>552.98099999999999</v>
      </c>
      <c r="T94" s="221">
        <f t="shared" si="23"/>
        <v>0</v>
      </c>
      <c r="U94" s="221">
        <f t="shared" si="24"/>
        <v>552.98099999999999</v>
      </c>
      <c r="V94" s="221">
        <f t="shared" si="25"/>
        <v>0</v>
      </c>
      <c r="W94" s="221">
        <f t="shared" si="26"/>
        <v>0</v>
      </c>
      <c r="X94" s="221">
        <f t="shared" si="27"/>
        <v>0</v>
      </c>
      <c r="Y94" s="221">
        <f t="shared" si="28"/>
        <v>0</v>
      </c>
      <c r="Z94" s="221">
        <f t="shared" si="29"/>
        <v>0</v>
      </c>
    </row>
    <row r="95" spans="1:26" s="36" customFormat="1" ht="26.25" x14ac:dyDescent="0.25">
      <c r="A95" s="60"/>
      <c r="B95" s="18" t="s">
        <v>348</v>
      </c>
      <c r="C95" s="246">
        <f t="shared" si="31"/>
        <v>41.4</v>
      </c>
      <c r="D95" s="120"/>
      <c r="E95" s="167">
        <v>41.4</v>
      </c>
      <c r="F95" s="120"/>
      <c r="G95" s="120"/>
      <c r="H95" s="120"/>
      <c r="I95" s="120"/>
      <c r="J95" s="113"/>
      <c r="K95" s="117">
        <f t="shared" si="34"/>
        <v>-21.4</v>
      </c>
      <c r="L95" s="256"/>
      <c r="M95" s="249">
        <v>-21.4</v>
      </c>
      <c r="N95" s="256"/>
      <c r="O95" s="256"/>
      <c r="P95" s="256"/>
      <c r="Q95" s="256"/>
      <c r="R95" s="252"/>
      <c r="S95" s="235">
        <f t="shared" si="32"/>
        <v>20</v>
      </c>
      <c r="T95" s="221">
        <f t="shared" si="23"/>
        <v>0</v>
      </c>
      <c r="U95" s="221">
        <f t="shared" si="24"/>
        <v>20</v>
      </c>
      <c r="V95" s="221">
        <f t="shared" si="25"/>
        <v>0</v>
      </c>
      <c r="W95" s="221">
        <f t="shared" si="26"/>
        <v>0</v>
      </c>
      <c r="X95" s="221">
        <f t="shared" si="27"/>
        <v>0</v>
      </c>
      <c r="Y95" s="221">
        <f t="shared" si="28"/>
        <v>0</v>
      </c>
      <c r="Z95" s="221">
        <f t="shared" si="29"/>
        <v>0</v>
      </c>
    </row>
    <row r="96" spans="1:26" s="36" customFormat="1" ht="26.25" x14ac:dyDescent="0.25">
      <c r="A96" s="60"/>
      <c r="B96" s="20" t="s">
        <v>375</v>
      </c>
      <c r="C96" s="246">
        <f t="shared" si="31"/>
        <v>2131.8879999999999</v>
      </c>
      <c r="D96" s="120"/>
      <c r="E96" s="167">
        <v>2131.8879999999999</v>
      </c>
      <c r="F96" s="120">
        <v>0</v>
      </c>
      <c r="G96" s="120"/>
      <c r="H96" s="120"/>
      <c r="I96" s="120"/>
      <c r="J96" s="113"/>
      <c r="K96" s="117">
        <f t="shared" si="34"/>
        <v>441.06900000000002</v>
      </c>
      <c r="L96" s="256"/>
      <c r="M96" s="249">
        <v>441.06900000000002</v>
      </c>
      <c r="N96" s="256">
        <v>0</v>
      </c>
      <c r="O96" s="256"/>
      <c r="P96" s="256"/>
      <c r="Q96" s="256"/>
      <c r="R96" s="252"/>
      <c r="S96" s="233">
        <f t="shared" si="32"/>
        <v>2572.9569999999999</v>
      </c>
      <c r="T96" s="221">
        <f t="shared" si="23"/>
        <v>0</v>
      </c>
      <c r="U96" s="221">
        <f t="shared" si="24"/>
        <v>2572.9569999999999</v>
      </c>
      <c r="V96" s="221">
        <f t="shared" si="25"/>
        <v>0</v>
      </c>
      <c r="W96" s="221">
        <f t="shared" si="26"/>
        <v>0</v>
      </c>
      <c r="X96" s="221">
        <f t="shared" si="27"/>
        <v>0</v>
      </c>
      <c r="Y96" s="221">
        <f t="shared" si="28"/>
        <v>0</v>
      </c>
      <c r="Z96" s="221">
        <f t="shared" si="29"/>
        <v>0</v>
      </c>
    </row>
    <row r="97" spans="1:26" ht="15" customHeight="1" x14ac:dyDescent="0.25">
      <c r="A97" s="16" t="s">
        <v>6</v>
      </c>
      <c r="B97" s="62" t="s">
        <v>230</v>
      </c>
      <c r="C97" s="244">
        <f>D97+E97+F97+G97+H97+I97+J97</f>
        <v>370.16464000000002</v>
      </c>
      <c r="D97" s="110">
        <f>D98+D101</f>
        <v>347.8</v>
      </c>
      <c r="E97" s="110">
        <f>E98+E101</f>
        <v>15</v>
      </c>
      <c r="F97" s="110">
        <f t="shared" ref="F97:J97" si="35">F98+F101</f>
        <v>0</v>
      </c>
      <c r="G97" s="110">
        <f t="shared" si="35"/>
        <v>0</v>
      </c>
      <c r="H97" s="110">
        <f t="shared" si="35"/>
        <v>5.0999999999999996</v>
      </c>
      <c r="I97" s="110">
        <f t="shared" si="35"/>
        <v>0</v>
      </c>
      <c r="J97" s="110">
        <f t="shared" si="35"/>
        <v>2.26464</v>
      </c>
      <c r="K97" s="117">
        <f>L97+M97+N97+O97+P97+Q97+R97</f>
        <v>-2.7</v>
      </c>
      <c r="L97" s="108">
        <f>L98+L101</f>
        <v>-1.6</v>
      </c>
      <c r="M97" s="108">
        <f>M98+M101</f>
        <v>-1.1000000000000001</v>
      </c>
      <c r="N97" s="108">
        <f t="shared" ref="N97:Q97" si="36">N98+N101</f>
        <v>0</v>
      </c>
      <c r="O97" s="108">
        <f t="shared" si="36"/>
        <v>0</v>
      </c>
      <c r="P97" s="108">
        <f t="shared" si="36"/>
        <v>0</v>
      </c>
      <c r="Q97" s="108">
        <f t="shared" si="36"/>
        <v>0</v>
      </c>
      <c r="R97" s="108">
        <f t="shared" ref="R97" si="37">R98+R101</f>
        <v>0</v>
      </c>
      <c r="S97" s="173">
        <f>S98+S101</f>
        <v>367.46463999999997</v>
      </c>
      <c r="T97" s="316">
        <f>T98+T101</f>
        <v>346.20000000000005</v>
      </c>
      <c r="U97" s="316">
        <f>U98+U101</f>
        <v>13.9</v>
      </c>
      <c r="V97" s="316">
        <f t="shared" ref="V97:Z97" si="38">V98+V101</f>
        <v>0</v>
      </c>
      <c r="W97" s="316">
        <f t="shared" si="38"/>
        <v>0</v>
      </c>
      <c r="X97" s="316">
        <f t="shared" si="38"/>
        <v>5.0999999999999996</v>
      </c>
      <c r="Y97" s="316">
        <f t="shared" si="38"/>
        <v>0</v>
      </c>
      <c r="Z97" s="316">
        <f t="shared" si="38"/>
        <v>2.26464</v>
      </c>
    </row>
    <row r="98" spans="1:26" ht="15" customHeight="1" x14ac:dyDescent="0.25">
      <c r="A98" s="17"/>
      <c r="B98" s="12" t="s">
        <v>440</v>
      </c>
      <c r="C98" s="245">
        <f>D98+E98+F98+G98+H98+I98+J98</f>
        <v>264.39999999999998</v>
      </c>
      <c r="D98" s="161">
        <v>248.4</v>
      </c>
      <c r="E98" s="109">
        <f>E99+E100</f>
        <v>15</v>
      </c>
      <c r="F98" s="109"/>
      <c r="G98" s="109"/>
      <c r="H98" s="161">
        <v>1</v>
      </c>
      <c r="I98" s="109"/>
      <c r="J98" s="112">
        <f>'4 priedas_ nepanaudotos lėšos'!C23</f>
        <v>0</v>
      </c>
      <c r="K98" s="117">
        <f>L98+M98+N98+O98+P98+Q98+R98</f>
        <v>-2.7</v>
      </c>
      <c r="L98" s="165">
        <v>-1.6</v>
      </c>
      <c r="M98" s="118">
        <f>M99+M100</f>
        <v>-1.1000000000000001</v>
      </c>
      <c r="N98" s="118"/>
      <c r="O98" s="118"/>
      <c r="P98" s="165"/>
      <c r="Q98" s="118"/>
      <c r="R98" s="251">
        <f>'4 priedas_ nepanaudotos lėšos'!I46</f>
        <v>0</v>
      </c>
      <c r="S98" s="7">
        <f t="shared" ref="S98:S101" si="39">T98+U98+V98+W98+X98+Y98+Z98</f>
        <v>261.7</v>
      </c>
      <c r="T98" s="221">
        <f t="shared" si="23"/>
        <v>246.8</v>
      </c>
      <c r="U98" s="221">
        <f t="shared" si="24"/>
        <v>13.9</v>
      </c>
      <c r="V98" s="221"/>
      <c r="W98" s="221">
        <f t="shared" si="26"/>
        <v>0</v>
      </c>
      <c r="X98" s="221">
        <f t="shared" si="27"/>
        <v>1</v>
      </c>
      <c r="Y98" s="221">
        <f t="shared" si="28"/>
        <v>0</v>
      </c>
      <c r="Z98" s="221">
        <f t="shared" si="29"/>
        <v>0</v>
      </c>
    </row>
    <row r="99" spans="1:26" s="32" customFormat="1" ht="15" customHeight="1" x14ac:dyDescent="0.25">
      <c r="A99" s="76"/>
      <c r="B99" s="18" t="s">
        <v>191</v>
      </c>
      <c r="C99" s="246">
        <f>D99+E99+F99+G99+H99+I99+J99</f>
        <v>15</v>
      </c>
      <c r="D99" s="120"/>
      <c r="E99" s="167">
        <v>15</v>
      </c>
      <c r="F99" s="120"/>
      <c r="G99" s="120"/>
      <c r="H99" s="120"/>
      <c r="I99" s="120"/>
      <c r="J99" s="113"/>
      <c r="K99" s="117">
        <f>L99+M99+N99+O99+P99+Q99+R99</f>
        <v>-1.1000000000000001</v>
      </c>
      <c r="L99" s="256"/>
      <c r="M99" s="249">
        <v>-1.1000000000000001</v>
      </c>
      <c r="N99" s="256"/>
      <c r="O99" s="256"/>
      <c r="P99" s="256"/>
      <c r="Q99" s="256"/>
      <c r="R99" s="252"/>
      <c r="S99" s="232">
        <f t="shared" si="39"/>
        <v>13.9</v>
      </c>
      <c r="T99" s="221">
        <f t="shared" si="23"/>
        <v>0</v>
      </c>
      <c r="U99" s="221">
        <f t="shared" si="24"/>
        <v>13.9</v>
      </c>
      <c r="V99" s="221"/>
      <c r="W99" s="221">
        <f t="shared" si="26"/>
        <v>0</v>
      </c>
      <c r="X99" s="221">
        <f t="shared" si="27"/>
        <v>0</v>
      </c>
      <c r="Y99" s="221">
        <f t="shared" si="28"/>
        <v>0</v>
      </c>
      <c r="Z99" s="221">
        <f t="shared" si="29"/>
        <v>0</v>
      </c>
    </row>
    <row r="100" spans="1:26" s="32" customFormat="1" ht="15" hidden="1" customHeight="1" x14ac:dyDescent="0.25">
      <c r="A100" s="76"/>
      <c r="B100" s="20" t="s">
        <v>150</v>
      </c>
      <c r="C100" s="246">
        <f t="shared" si="31"/>
        <v>0</v>
      </c>
      <c r="D100" s="120"/>
      <c r="E100" s="120"/>
      <c r="F100" s="120"/>
      <c r="G100" s="120"/>
      <c r="H100" s="120"/>
      <c r="I100" s="120"/>
      <c r="J100" s="113"/>
      <c r="K100" s="117">
        <f t="shared" ref="K100" si="40">L100+M100+N100+O100+P100+Q100+R100</f>
        <v>0</v>
      </c>
      <c r="L100" s="120"/>
      <c r="M100" s="120"/>
      <c r="N100" s="256"/>
      <c r="O100" s="256"/>
      <c r="P100" s="120"/>
      <c r="Q100" s="256"/>
      <c r="R100" s="252"/>
      <c r="S100" s="172">
        <f t="shared" si="39"/>
        <v>0</v>
      </c>
      <c r="T100" s="221">
        <f t="shared" si="23"/>
        <v>0</v>
      </c>
      <c r="U100" s="221">
        <f t="shared" si="24"/>
        <v>0</v>
      </c>
      <c r="V100" s="221"/>
      <c r="W100" s="221">
        <f t="shared" si="26"/>
        <v>0</v>
      </c>
      <c r="X100" s="221">
        <f t="shared" si="27"/>
        <v>0</v>
      </c>
      <c r="Y100" s="221">
        <f t="shared" si="28"/>
        <v>0</v>
      </c>
      <c r="Z100" s="221">
        <f t="shared" si="29"/>
        <v>0</v>
      </c>
    </row>
    <row r="101" spans="1:26" ht="15" customHeight="1" x14ac:dyDescent="0.25">
      <c r="A101" s="8"/>
      <c r="B101" s="5" t="s">
        <v>435</v>
      </c>
      <c r="C101" s="122">
        <f>D101+E101+F101+G101+H101+I101+J101</f>
        <v>105.76464</v>
      </c>
      <c r="D101" s="161">
        <v>99.4</v>
      </c>
      <c r="E101" s="109"/>
      <c r="F101" s="109"/>
      <c r="G101" s="109"/>
      <c r="H101" s="161">
        <v>4.0999999999999996</v>
      </c>
      <c r="I101" s="109"/>
      <c r="J101" s="112">
        <f>'4 priedas_ nepanaudotos lėšos'!C24</f>
        <v>2.26464</v>
      </c>
      <c r="K101" s="117">
        <f>L101+M101+N101+O101+P101+Q101+R101</f>
        <v>0</v>
      </c>
      <c r="L101" s="165"/>
      <c r="M101" s="118"/>
      <c r="N101" s="118"/>
      <c r="O101" s="118"/>
      <c r="P101" s="165"/>
      <c r="Q101" s="118"/>
      <c r="R101" s="251">
        <f>'4 priedas_ nepanaudotos lėšos'!I24</f>
        <v>0</v>
      </c>
      <c r="S101" s="119">
        <f t="shared" si="39"/>
        <v>105.76464</v>
      </c>
      <c r="T101" s="221">
        <f t="shared" si="23"/>
        <v>99.4</v>
      </c>
      <c r="U101" s="221">
        <f t="shared" si="24"/>
        <v>0</v>
      </c>
      <c r="V101" s="221"/>
      <c r="W101" s="221">
        <f t="shared" si="26"/>
        <v>0</v>
      </c>
      <c r="X101" s="221">
        <f t="shared" si="27"/>
        <v>4.0999999999999996</v>
      </c>
      <c r="Y101" s="221">
        <f t="shared" si="28"/>
        <v>0</v>
      </c>
      <c r="Z101" s="221">
        <f t="shared" si="29"/>
        <v>2.26464</v>
      </c>
    </row>
    <row r="102" spans="1:26" ht="15" customHeight="1" x14ac:dyDescent="0.25">
      <c r="A102" s="3" t="s">
        <v>7</v>
      </c>
      <c r="B102" s="62" t="s">
        <v>232</v>
      </c>
      <c r="C102" s="244">
        <f t="shared" si="31"/>
        <v>305.00815000000006</v>
      </c>
      <c r="D102" s="110">
        <f t="shared" ref="D102:J102" si="41">D103+D106+D107</f>
        <v>271.10000000000002</v>
      </c>
      <c r="E102" s="110">
        <f t="shared" si="41"/>
        <v>14.6</v>
      </c>
      <c r="F102" s="110">
        <f t="shared" si="41"/>
        <v>0</v>
      </c>
      <c r="G102" s="110">
        <f t="shared" si="41"/>
        <v>0</v>
      </c>
      <c r="H102" s="110">
        <f t="shared" si="41"/>
        <v>18.8</v>
      </c>
      <c r="I102" s="110">
        <f t="shared" si="41"/>
        <v>0</v>
      </c>
      <c r="J102" s="110">
        <f t="shared" si="41"/>
        <v>0.50814999999999999</v>
      </c>
      <c r="K102" s="117">
        <f t="shared" ref="K102:K165" si="42">L102+M102+N102+O102+P102+Q102+R102</f>
        <v>0.70000000000000007</v>
      </c>
      <c r="L102" s="108">
        <f t="shared" ref="L102:Q102" si="43">L103+L106+L107</f>
        <v>0.8</v>
      </c>
      <c r="M102" s="108">
        <f t="shared" si="43"/>
        <v>-0.1</v>
      </c>
      <c r="N102" s="108">
        <f t="shared" si="43"/>
        <v>0</v>
      </c>
      <c r="O102" s="108">
        <f t="shared" si="43"/>
        <v>0</v>
      </c>
      <c r="P102" s="108">
        <f t="shared" si="43"/>
        <v>0</v>
      </c>
      <c r="Q102" s="108">
        <f t="shared" si="43"/>
        <v>0</v>
      </c>
      <c r="R102" s="108">
        <f t="shared" ref="R102" si="44">R103+R106</f>
        <v>0</v>
      </c>
      <c r="S102" s="173">
        <f t="shared" ref="S102:Z102" si="45">S103+S106+S107</f>
        <v>305.70814999999999</v>
      </c>
      <c r="T102" s="316">
        <f t="shared" si="45"/>
        <v>271.89999999999998</v>
      </c>
      <c r="U102" s="316">
        <f t="shared" si="45"/>
        <v>14.5</v>
      </c>
      <c r="V102" s="316">
        <f t="shared" si="45"/>
        <v>0</v>
      </c>
      <c r="W102" s="316">
        <f t="shared" si="45"/>
        <v>0</v>
      </c>
      <c r="X102" s="316">
        <f t="shared" si="45"/>
        <v>18.8</v>
      </c>
      <c r="Y102" s="316">
        <f t="shared" si="45"/>
        <v>0</v>
      </c>
      <c r="Z102" s="316">
        <f t="shared" si="45"/>
        <v>0.50814999999999999</v>
      </c>
    </row>
    <row r="103" spans="1:26" ht="15" customHeight="1" x14ac:dyDescent="0.25">
      <c r="A103" s="8"/>
      <c r="B103" s="12" t="s">
        <v>440</v>
      </c>
      <c r="C103" s="245">
        <f t="shared" si="31"/>
        <v>173.2</v>
      </c>
      <c r="D103" s="161">
        <v>158.5</v>
      </c>
      <c r="E103" s="109">
        <f>E104+E105</f>
        <v>14.6</v>
      </c>
      <c r="F103" s="109"/>
      <c r="G103" s="109"/>
      <c r="H103" s="161">
        <v>0.1</v>
      </c>
      <c r="I103" s="109"/>
      <c r="J103" s="112"/>
      <c r="K103" s="117">
        <f t="shared" si="42"/>
        <v>0.70000000000000007</v>
      </c>
      <c r="L103" s="165">
        <v>0.8</v>
      </c>
      <c r="M103" s="118">
        <f>M104+M105</f>
        <v>-0.1</v>
      </c>
      <c r="N103" s="118"/>
      <c r="O103" s="118"/>
      <c r="P103" s="165"/>
      <c r="Q103" s="118"/>
      <c r="R103" s="251">
        <f>'4 priedas_ nepanaudotos lėšos'!I54</f>
        <v>0</v>
      </c>
      <c r="S103" s="7">
        <f t="shared" ref="S103:S108" si="46">T103+U103+V103+W103+X103+Y103+Z103</f>
        <v>173.9</v>
      </c>
      <c r="T103" s="221">
        <f t="shared" si="23"/>
        <v>159.30000000000001</v>
      </c>
      <c r="U103" s="221">
        <f t="shared" si="24"/>
        <v>14.5</v>
      </c>
      <c r="V103" s="221">
        <f t="shared" si="25"/>
        <v>0</v>
      </c>
      <c r="W103" s="221">
        <f t="shared" si="26"/>
        <v>0</v>
      </c>
      <c r="X103" s="221">
        <f t="shared" si="27"/>
        <v>0.1</v>
      </c>
      <c r="Y103" s="221">
        <f t="shared" si="28"/>
        <v>0</v>
      </c>
      <c r="Z103" s="221">
        <f t="shared" si="29"/>
        <v>0</v>
      </c>
    </row>
    <row r="104" spans="1:26" ht="15" customHeight="1" x14ac:dyDescent="0.25">
      <c r="A104" s="8"/>
      <c r="B104" s="18" t="s">
        <v>191</v>
      </c>
      <c r="C104" s="246">
        <f t="shared" si="31"/>
        <v>14.6</v>
      </c>
      <c r="D104" s="120"/>
      <c r="E104" s="167">
        <v>14.6</v>
      </c>
      <c r="F104" s="120"/>
      <c r="G104" s="120"/>
      <c r="H104" s="120"/>
      <c r="I104" s="120"/>
      <c r="J104" s="113"/>
      <c r="K104" s="117">
        <f t="shared" si="42"/>
        <v>-0.1</v>
      </c>
      <c r="L104" s="256"/>
      <c r="M104" s="249">
        <v>-0.1</v>
      </c>
      <c r="N104" s="256"/>
      <c r="O104" s="256"/>
      <c r="P104" s="256"/>
      <c r="Q104" s="256"/>
      <c r="R104" s="252"/>
      <c r="S104" s="232">
        <f t="shared" si="46"/>
        <v>14.5</v>
      </c>
      <c r="T104" s="221">
        <f t="shared" si="23"/>
        <v>0</v>
      </c>
      <c r="U104" s="221">
        <f t="shared" si="24"/>
        <v>14.5</v>
      </c>
      <c r="V104" s="221">
        <f t="shared" si="25"/>
        <v>0</v>
      </c>
      <c r="W104" s="221">
        <f t="shared" si="26"/>
        <v>0</v>
      </c>
      <c r="X104" s="221">
        <f t="shared" si="27"/>
        <v>0</v>
      </c>
      <c r="Y104" s="221">
        <f t="shared" si="28"/>
        <v>0</v>
      </c>
      <c r="Z104" s="221">
        <f t="shared" si="29"/>
        <v>0</v>
      </c>
    </row>
    <row r="105" spans="1:26" ht="15" hidden="1" customHeight="1" x14ac:dyDescent="0.25">
      <c r="A105" s="8"/>
      <c r="B105" s="20" t="s">
        <v>150</v>
      </c>
      <c r="C105" s="246">
        <f t="shared" si="31"/>
        <v>0</v>
      </c>
      <c r="D105" s="120"/>
      <c r="E105" s="120"/>
      <c r="F105" s="120"/>
      <c r="G105" s="120"/>
      <c r="H105" s="120"/>
      <c r="I105" s="120"/>
      <c r="J105" s="113"/>
      <c r="K105" s="117">
        <f t="shared" si="42"/>
        <v>0</v>
      </c>
      <c r="L105" s="120"/>
      <c r="M105" s="120"/>
      <c r="N105" s="256"/>
      <c r="O105" s="256"/>
      <c r="P105" s="120"/>
      <c r="Q105" s="256"/>
      <c r="R105" s="252"/>
      <c r="S105" s="172">
        <f t="shared" si="46"/>
        <v>0</v>
      </c>
      <c r="T105" s="221">
        <f t="shared" si="23"/>
        <v>0</v>
      </c>
      <c r="U105" s="221">
        <f t="shared" si="24"/>
        <v>0</v>
      </c>
      <c r="V105" s="221">
        <f t="shared" si="25"/>
        <v>0</v>
      </c>
      <c r="W105" s="221">
        <f t="shared" si="26"/>
        <v>0</v>
      </c>
      <c r="X105" s="221">
        <f t="shared" si="27"/>
        <v>0</v>
      </c>
      <c r="Y105" s="221">
        <f t="shared" si="28"/>
        <v>0</v>
      </c>
      <c r="Z105" s="221">
        <f t="shared" si="29"/>
        <v>0</v>
      </c>
    </row>
    <row r="106" spans="1:26" ht="15" customHeight="1" x14ac:dyDescent="0.25">
      <c r="A106" s="8"/>
      <c r="B106" s="5" t="s">
        <v>435</v>
      </c>
      <c r="C106" s="122">
        <f t="shared" si="31"/>
        <v>131.80814999999998</v>
      </c>
      <c r="D106" s="161">
        <v>112.6</v>
      </c>
      <c r="E106" s="109"/>
      <c r="F106" s="109"/>
      <c r="G106" s="109"/>
      <c r="H106" s="161">
        <v>18.7</v>
      </c>
      <c r="I106" s="109"/>
      <c r="J106" s="112">
        <f>'4 priedas_ nepanaudotos lėšos'!C26</f>
        <v>0.50814999999999999</v>
      </c>
      <c r="K106" s="117">
        <f t="shared" si="42"/>
        <v>0</v>
      </c>
      <c r="L106" s="165"/>
      <c r="M106" s="118"/>
      <c r="N106" s="118"/>
      <c r="O106" s="118"/>
      <c r="P106" s="165"/>
      <c r="Q106" s="118"/>
      <c r="R106" s="251">
        <f>'4 priedas_ nepanaudotos lėšos'!I57</f>
        <v>0</v>
      </c>
      <c r="S106" s="119">
        <f t="shared" si="46"/>
        <v>131.80814999999998</v>
      </c>
      <c r="T106" s="221">
        <f t="shared" si="23"/>
        <v>112.6</v>
      </c>
      <c r="U106" s="221">
        <f t="shared" si="24"/>
        <v>0</v>
      </c>
      <c r="V106" s="221">
        <f t="shared" si="25"/>
        <v>0</v>
      </c>
      <c r="W106" s="221">
        <f t="shared" si="26"/>
        <v>0</v>
      </c>
      <c r="X106" s="221">
        <f t="shared" si="27"/>
        <v>18.7</v>
      </c>
      <c r="Y106" s="221">
        <f t="shared" si="28"/>
        <v>0</v>
      </c>
      <c r="Z106" s="221">
        <f t="shared" si="29"/>
        <v>0.50814999999999999</v>
      </c>
    </row>
    <row r="107" spans="1:26" ht="15" hidden="1" customHeight="1" x14ac:dyDescent="0.25">
      <c r="A107" s="8"/>
      <c r="B107" s="6" t="s">
        <v>231</v>
      </c>
      <c r="C107" s="122">
        <f t="shared" si="31"/>
        <v>0</v>
      </c>
      <c r="D107" s="109"/>
      <c r="E107" s="109">
        <f t="shared" ref="E107" si="47">E108</f>
        <v>0</v>
      </c>
      <c r="F107" s="109"/>
      <c r="G107" s="109"/>
      <c r="H107" s="109"/>
      <c r="I107" s="109"/>
      <c r="J107" s="112"/>
      <c r="K107" s="117">
        <f t="shared" si="42"/>
        <v>0</v>
      </c>
      <c r="L107" s="109"/>
      <c r="M107" s="118">
        <f t="shared" ref="M107" si="48">M108</f>
        <v>0</v>
      </c>
      <c r="N107" s="118"/>
      <c r="O107" s="118"/>
      <c r="P107" s="109"/>
      <c r="Q107" s="118"/>
      <c r="R107" s="251"/>
      <c r="S107" s="119">
        <f t="shared" si="46"/>
        <v>0</v>
      </c>
      <c r="T107" s="221">
        <f t="shared" si="23"/>
        <v>0</v>
      </c>
      <c r="U107" s="221">
        <f t="shared" si="24"/>
        <v>0</v>
      </c>
      <c r="V107" s="221">
        <f t="shared" si="25"/>
        <v>0</v>
      </c>
      <c r="W107" s="221">
        <f t="shared" si="26"/>
        <v>0</v>
      </c>
      <c r="X107" s="221">
        <f t="shared" si="27"/>
        <v>0</v>
      </c>
      <c r="Y107" s="221">
        <f t="shared" si="28"/>
        <v>0</v>
      </c>
      <c r="Z107" s="221">
        <f t="shared" si="29"/>
        <v>0</v>
      </c>
    </row>
    <row r="108" spans="1:26" ht="15" hidden="1" customHeight="1" x14ac:dyDescent="0.25">
      <c r="A108" s="15"/>
      <c r="B108" s="21" t="s">
        <v>149</v>
      </c>
      <c r="C108" s="120">
        <f t="shared" si="31"/>
        <v>0</v>
      </c>
      <c r="D108" s="120"/>
      <c r="E108" s="120"/>
      <c r="F108" s="120"/>
      <c r="G108" s="120"/>
      <c r="H108" s="120"/>
      <c r="I108" s="120"/>
      <c r="J108" s="113"/>
      <c r="K108" s="117">
        <f t="shared" si="42"/>
        <v>0</v>
      </c>
      <c r="L108" s="120"/>
      <c r="M108" s="256"/>
      <c r="N108" s="256"/>
      <c r="O108" s="256"/>
      <c r="P108" s="120"/>
      <c r="Q108" s="256"/>
      <c r="R108" s="252"/>
      <c r="S108" s="127">
        <f t="shared" si="46"/>
        <v>0</v>
      </c>
      <c r="T108" s="221">
        <f t="shared" si="23"/>
        <v>0</v>
      </c>
      <c r="U108" s="221">
        <f t="shared" si="24"/>
        <v>0</v>
      </c>
      <c r="V108" s="221">
        <f t="shared" si="25"/>
        <v>0</v>
      </c>
      <c r="W108" s="221">
        <f t="shared" si="26"/>
        <v>0</v>
      </c>
      <c r="X108" s="221">
        <f t="shared" si="27"/>
        <v>0</v>
      </c>
      <c r="Y108" s="221">
        <f t="shared" si="28"/>
        <v>0</v>
      </c>
      <c r="Z108" s="221">
        <f t="shared" si="29"/>
        <v>0</v>
      </c>
    </row>
    <row r="109" spans="1:26" ht="15" customHeight="1" x14ac:dyDescent="0.25">
      <c r="A109" s="3" t="s">
        <v>8</v>
      </c>
      <c r="B109" s="62" t="s">
        <v>233</v>
      </c>
      <c r="C109" s="244">
        <f t="shared" si="31"/>
        <v>392.29074000000003</v>
      </c>
      <c r="D109" s="110">
        <f t="shared" ref="D109:J109" si="49">D110+D113+D114</f>
        <v>346.2</v>
      </c>
      <c r="E109" s="110">
        <f t="shared" si="49"/>
        <v>14.7</v>
      </c>
      <c r="F109" s="110">
        <f t="shared" si="49"/>
        <v>0</v>
      </c>
      <c r="G109" s="110">
        <f t="shared" si="49"/>
        <v>0</v>
      </c>
      <c r="H109" s="110">
        <f t="shared" si="49"/>
        <v>17.599999999999998</v>
      </c>
      <c r="I109" s="110">
        <f t="shared" si="49"/>
        <v>0</v>
      </c>
      <c r="J109" s="110">
        <f t="shared" si="49"/>
        <v>13.790740000000001</v>
      </c>
      <c r="K109" s="117">
        <f t="shared" si="42"/>
        <v>1.6</v>
      </c>
      <c r="L109" s="108">
        <f t="shared" ref="L109:Q109" si="50">L110+L113+L114</f>
        <v>0.8</v>
      </c>
      <c r="M109" s="108">
        <f t="shared" si="50"/>
        <v>-0.5</v>
      </c>
      <c r="N109" s="108">
        <f t="shared" si="50"/>
        <v>0</v>
      </c>
      <c r="O109" s="108">
        <f t="shared" si="50"/>
        <v>0</v>
      </c>
      <c r="P109" s="108">
        <f t="shared" si="50"/>
        <v>1.3</v>
      </c>
      <c r="Q109" s="108">
        <f t="shared" si="50"/>
        <v>0</v>
      </c>
      <c r="R109" s="108">
        <f t="shared" ref="R109" si="51">R110+R113</f>
        <v>0</v>
      </c>
      <c r="S109" s="173">
        <f t="shared" ref="S109:Z109" si="52">S110+S113+S114</f>
        <v>393.89073999999999</v>
      </c>
      <c r="T109" s="316">
        <f t="shared" si="52"/>
        <v>347</v>
      </c>
      <c r="U109" s="316">
        <f t="shared" si="52"/>
        <v>14.2</v>
      </c>
      <c r="V109" s="316">
        <f t="shared" si="52"/>
        <v>0</v>
      </c>
      <c r="W109" s="316">
        <f t="shared" si="52"/>
        <v>0</v>
      </c>
      <c r="X109" s="316">
        <f t="shared" si="52"/>
        <v>18.899999999999999</v>
      </c>
      <c r="Y109" s="316">
        <f t="shared" si="52"/>
        <v>0</v>
      </c>
      <c r="Z109" s="316">
        <f t="shared" si="52"/>
        <v>13.790740000000001</v>
      </c>
    </row>
    <row r="110" spans="1:26" ht="15" customHeight="1" x14ac:dyDescent="0.25">
      <c r="A110" s="8"/>
      <c r="B110" s="12" t="s">
        <v>440</v>
      </c>
      <c r="C110" s="245">
        <f t="shared" si="31"/>
        <v>303.59999999999997</v>
      </c>
      <c r="D110" s="161">
        <v>287.7</v>
      </c>
      <c r="E110" s="109">
        <f>E111+E112</f>
        <v>14.7</v>
      </c>
      <c r="F110" s="109"/>
      <c r="G110" s="109"/>
      <c r="H110" s="161">
        <v>1.2</v>
      </c>
      <c r="I110" s="109"/>
      <c r="J110" s="112">
        <f>'4 priedas_ nepanaudotos lėšos'!C28</f>
        <v>0</v>
      </c>
      <c r="K110" s="117">
        <f t="shared" si="42"/>
        <v>0.4</v>
      </c>
      <c r="L110" s="165">
        <v>0.8</v>
      </c>
      <c r="M110" s="118">
        <f>M111+M112</f>
        <v>-0.5</v>
      </c>
      <c r="N110" s="118"/>
      <c r="O110" s="118"/>
      <c r="P110" s="165">
        <v>0.1</v>
      </c>
      <c r="Q110" s="118"/>
      <c r="R110" s="251">
        <f>'4 priedas_ nepanaudotos lėšos'!I61</f>
        <v>0</v>
      </c>
      <c r="S110" s="7">
        <f t="shared" ref="S110:S115" si="53">T110+U110+V110+W110+X110+Y110+Z110</f>
        <v>304</v>
      </c>
      <c r="T110" s="221">
        <f t="shared" ref="T110:T171" si="54">D110+L110</f>
        <v>288.5</v>
      </c>
      <c r="U110" s="221">
        <f t="shared" ref="U110:U171" si="55">E110+M110</f>
        <v>14.2</v>
      </c>
      <c r="V110" s="221">
        <f t="shared" ref="V110:V171" si="56">F110+N110</f>
        <v>0</v>
      </c>
      <c r="W110" s="221">
        <f t="shared" ref="W110:W171" si="57">G110+O110</f>
        <v>0</v>
      </c>
      <c r="X110" s="221">
        <f t="shared" ref="X110:X171" si="58">H110+P110</f>
        <v>1.3</v>
      </c>
      <c r="Y110" s="221">
        <f t="shared" ref="Y110:Y171" si="59">I110+Q110</f>
        <v>0</v>
      </c>
      <c r="Z110" s="221">
        <f t="shared" ref="Z110:Z171" si="60">J110+R110</f>
        <v>0</v>
      </c>
    </row>
    <row r="111" spans="1:26" ht="15" customHeight="1" x14ac:dyDescent="0.25">
      <c r="A111" s="8"/>
      <c r="B111" s="18" t="s">
        <v>191</v>
      </c>
      <c r="C111" s="246">
        <f t="shared" si="31"/>
        <v>14.7</v>
      </c>
      <c r="D111" s="120"/>
      <c r="E111" s="167">
        <v>14.7</v>
      </c>
      <c r="F111" s="120"/>
      <c r="G111" s="120"/>
      <c r="H111" s="120"/>
      <c r="I111" s="120"/>
      <c r="J111" s="113"/>
      <c r="K111" s="117">
        <f t="shared" si="42"/>
        <v>-0.5</v>
      </c>
      <c r="L111" s="256"/>
      <c r="M111" s="249">
        <v>-0.5</v>
      </c>
      <c r="N111" s="256"/>
      <c r="O111" s="256"/>
      <c r="P111" s="256"/>
      <c r="Q111" s="256"/>
      <c r="R111" s="252"/>
      <c r="S111" s="232">
        <f t="shared" si="53"/>
        <v>14.2</v>
      </c>
      <c r="T111" s="221">
        <f t="shared" si="54"/>
        <v>0</v>
      </c>
      <c r="U111" s="221">
        <f t="shared" si="55"/>
        <v>14.2</v>
      </c>
      <c r="V111" s="221">
        <f t="shared" si="56"/>
        <v>0</v>
      </c>
      <c r="W111" s="221">
        <f t="shared" si="57"/>
        <v>0</v>
      </c>
      <c r="X111" s="221">
        <f t="shared" si="58"/>
        <v>0</v>
      </c>
      <c r="Y111" s="221">
        <f t="shared" si="59"/>
        <v>0</v>
      </c>
      <c r="Z111" s="221">
        <f t="shared" si="60"/>
        <v>0</v>
      </c>
    </row>
    <row r="112" spans="1:26" ht="15" hidden="1" customHeight="1" x14ac:dyDescent="0.25">
      <c r="A112" s="8"/>
      <c r="B112" s="20" t="s">
        <v>150</v>
      </c>
      <c r="C112" s="246">
        <f t="shared" si="31"/>
        <v>0</v>
      </c>
      <c r="D112" s="120"/>
      <c r="E112" s="120"/>
      <c r="F112" s="120"/>
      <c r="G112" s="120"/>
      <c r="H112" s="120"/>
      <c r="I112" s="120"/>
      <c r="J112" s="113"/>
      <c r="K112" s="117">
        <f t="shared" si="42"/>
        <v>0</v>
      </c>
      <c r="L112" s="120"/>
      <c r="M112" s="120"/>
      <c r="N112" s="256"/>
      <c r="O112" s="256"/>
      <c r="P112" s="120"/>
      <c r="Q112" s="256"/>
      <c r="R112" s="252"/>
      <c r="S112" s="172">
        <f t="shared" si="53"/>
        <v>0</v>
      </c>
      <c r="T112" s="221">
        <f t="shared" si="54"/>
        <v>0</v>
      </c>
      <c r="U112" s="221">
        <f t="shared" si="55"/>
        <v>0</v>
      </c>
      <c r="V112" s="221">
        <f t="shared" si="56"/>
        <v>0</v>
      </c>
      <c r="W112" s="221">
        <f t="shared" si="57"/>
        <v>0</v>
      </c>
      <c r="X112" s="221">
        <f t="shared" si="58"/>
        <v>0</v>
      </c>
      <c r="Y112" s="221">
        <f t="shared" si="59"/>
        <v>0</v>
      </c>
      <c r="Z112" s="221">
        <f t="shared" si="60"/>
        <v>0</v>
      </c>
    </row>
    <row r="113" spans="1:26" ht="15" customHeight="1" x14ac:dyDescent="0.25">
      <c r="A113" s="8"/>
      <c r="B113" s="7" t="s">
        <v>435</v>
      </c>
      <c r="C113" s="122">
        <f t="shared" si="31"/>
        <v>88.690740000000005</v>
      </c>
      <c r="D113" s="161">
        <v>58.5</v>
      </c>
      <c r="E113" s="109"/>
      <c r="F113" s="109"/>
      <c r="G113" s="109"/>
      <c r="H113" s="161">
        <v>16.399999999999999</v>
      </c>
      <c r="I113" s="109"/>
      <c r="J113" s="112">
        <f>'4 priedas_ nepanaudotos lėšos'!C29</f>
        <v>13.790740000000001</v>
      </c>
      <c r="K113" s="117">
        <f t="shared" si="42"/>
        <v>1.2</v>
      </c>
      <c r="L113" s="165"/>
      <c r="M113" s="118"/>
      <c r="N113" s="118"/>
      <c r="O113" s="118"/>
      <c r="P113" s="165">
        <v>1.2</v>
      </c>
      <c r="Q113" s="118"/>
      <c r="R113" s="251">
        <f>'4 priedas_ nepanaudotos lėšos'!I64</f>
        <v>0</v>
      </c>
      <c r="S113" s="119">
        <f t="shared" si="53"/>
        <v>89.890739999999994</v>
      </c>
      <c r="T113" s="221">
        <f t="shared" si="54"/>
        <v>58.5</v>
      </c>
      <c r="U113" s="221">
        <f t="shared" si="55"/>
        <v>0</v>
      </c>
      <c r="V113" s="221">
        <f t="shared" si="56"/>
        <v>0</v>
      </c>
      <c r="W113" s="221">
        <f t="shared" si="57"/>
        <v>0</v>
      </c>
      <c r="X113" s="221">
        <f t="shared" si="58"/>
        <v>17.599999999999998</v>
      </c>
      <c r="Y113" s="221">
        <f t="shared" si="59"/>
        <v>0</v>
      </c>
      <c r="Z113" s="221">
        <f t="shared" si="60"/>
        <v>13.790740000000001</v>
      </c>
    </row>
    <row r="114" spans="1:26" ht="15" hidden="1" customHeight="1" x14ac:dyDescent="0.25">
      <c r="A114" s="8"/>
      <c r="B114" s="6" t="s">
        <v>231</v>
      </c>
      <c r="C114" s="122">
        <f t="shared" si="31"/>
        <v>0</v>
      </c>
      <c r="D114" s="109"/>
      <c r="E114" s="109">
        <f t="shared" ref="E114" si="61">E115</f>
        <v>0</v>
      </c>
      <c r="F114" s="109"/>
      <c r="G114" s="109"/>
      <c r="H114" s="109"/>
      <c r="I114" s="109"/>
      <c r="J114" s="112"/>
      <c r="K114" s="117">
        <f t="shared" si="42"/>
        <v>0</v>
      </c>
      <c r="L114" s="109"/>
      <c r="M114" s="118">
        <f t="shared" ref="M114" si="62">M115</f>
        <v>0</v>
      </c>
      <c r="N114" s="118"/>
      <c r="O114" s="118"/>
      <c r="P114" s="109"/>
      <c r="Q114" s="118"/>
      <c r="R114" s="251"/>
      <c r="S114" s="119">
        <f t="shared" si="53"/>
        <v>0</v>
      </c>
      <c r="T114" s="221">
        <f t="shared" si="54"/>
        <v>0</v>
      </c>
      <c r="U114" s="221">
        <f t="shared" si="55"/>
        <v>0</v>
      </c>
      <c r="V114" s="221">
        <f t="shared" si="56"/>
        <v>0</v>
      </c>
      <c r="W114" s="221">
        <f t="shared" si="57"/>
        <v>0</v>
      </c>
      <c r="X114" s="221">
        <f t="shared" si="58"/>
        <v>0</v>
      </c>
      <c r="Y114" s="221">
        <f t="shared" si="59"/>
        <v>0</v>
      </c>
      <c r="Z114" s="221">
        <f t="shared" si="60"/>
        <v>0</v>
      </c>
    </row>
    <row r="115" spans="1:26" ht="15" hidden="1" customHeight="1" x14ac:dyDescent="0.25">
      <c r="A115" s="15"/>
      <c r="B115" s="21" t="s">
        <v>149</v>
      </c>
      <c r="C115" s="120">
        <f t="shared" si="31"/>
        <v>0</v>
      </c>
      <c r="D115" s="120"/>
      <c r="E115" s="120"/>
      <c r="F115" s="120"/>
      <c r="G115" s="120"/>
      <c r="H115" s="120"/>
      <c r="I115" s="120"/>
      <c r="J115" s="113"/>
      <c r="K115" s="117">
        <f t="shared" si="42"/>
        <v>0</v>
      </c>
      <c r="L115" s="120"/>
      <c r="M115" s="256"/>
      <c r="N115" s="256"/>
      <c r="O115" s="256"/>
      <c r="P115" s="120"/>
      <c r="Q115" s="256"/>
      <c r="R115" s="252"/>
      <c r="S115" s="127">
        <f t="shared" si="53"/>
        <v>0</v>
      </c>
      <c r="T115" s="221">
        <f t="shared" si="54"/>
        <v>0</v>
      </c>
      <c r="U115" s="221">
        <f t="shared" si="55"/>
        <v>0</v>
      </c>
      <c r="V115" s="221">
        <f t="shared" si="56"/>
        <v>0</v>
      </c>
      <c r="W115" s="221">
        <f t="shared" si="57"/>
        <v>0</v>
      </c>
      <c r="X115" s="221">
        <f t="shared" si="58"/>
        <v>0</v>
      </c>
      <c r="Y115" s="221">
        <f t="shared" si="59"/>
        <v>0</v>
      </c>
      <c r="Z115" s="221">
        <f t="shared" si="60"/>
        <v>0</v>
      </c>
    </row>
    <row r="116" spans="1:26" ht="15" customHeight="1" x14ac:dyDescent="0.25">
      <c r="A116" s="3" t="s">
        <v>9</v>
      </c>
      <c r="B116" s="62" t="s">
        <v>234</v>
      </c>
      <c r="C116" s="244">
        <f t="shared" si="31"/>
        <v>304.27861000000001</v>
      </c>
      <c r="D116" s="110">
        <f t="shared" ref="D116:J116" si="63">D117+D120+D121</f>
        <v>288.5</v>
      </c>
      <c r="E116" s="110">
        <f t="shared" si="63"/>
        <v>11.9</v>
      </c>
      <c r="F116" s="110">
        <f t="shared" si="63"/>
        <v>0</v>
      </c>
      <c r="G116" s="110">
        <f t="shared" si="63"/>
        <v>0</v>
      </c>
      <c r="H116" s="110">
        <f t="shared" si="63"/>
        <v>2.8</v>
      </c>
      <c r="I116" s="110">
        <f t="shared" si="63"/>
        <v>0</v>
      </c>
      <c r="J116" s="110">
        <f t="shared" si="63"/>
        <v>1.0786100000000001</v>
      </c>
      <c r="K116" s="117">
        <f t="shared" si="42"/>
        <v>1.67</v>
      </c>
      <c r="L116" s="108">
        <f t="shared" ref="L116:Q116" si="64">L117+L120+L121</f>
        <v>0.7</v>
      </c>
      <c r="M116" s="108">
        <f t="shared" si="64"/>
        <v>0.77</v>
      </c>
      <c r="N116" s="108">
        <f t="shared" si="64"/>
        <v>0</v>
      </c>
      <c r="O116" s="108">
        <f t="shared" si="64"/>
        <v>0</v>
      </c>
      <c r="P116" s="108">
        <f t="shared" si="64"/>
        <v>0.2</v>
      </c>
      <c r="Q116" s="108">
        <f t="shared" si="64"/>
        <v>0</v>
      </c>
      <c r="R116" s="108">
        <f t="shared" ref="R116" si="65">R117+R120</f>
        <v>0</v>
      </c>
      <c r="S116" s="173">
        <f t="shared" ref="S116:Z116" si="66">S117+S120+S121</f>
        <v>305.94860999999997</v>
      </c>
      <c r="T116" s="316">
        <f t="shared" si="66"/>
        <v>289.2</v>
      </c>
      <c r="U116" s="316">
        <f t="shared" si="66"/>
        <v>12.67</v>
      </c>
      <c r="V116" s="316">
        <f t="shared" si="66"/>
        <v>0</v>
      </c>
      <c r="W116" s="316">
        <f t="shared" si="66"/>
        <v>0</v>
      </c>
      <c r="X116" s="316">
        <f t="shared" si="66"/>
        <v>3</v>
      </c>
      <c r="Y116" s="316">
        <f t="shared" si="66"/>
        <v>0</v>
      </c>
      <c r="Z116" s="316">
        <f t="shared" si="66"/>
        <v>1.0786100000000001</v>
      </c>
    </row>
    <row r="117" spans="1:26" ht="15" customHeight="1" x14ac:dyDescent="0.25">
      <c r="A117" s="8"/>
      <c r="B117" s="12" t="s">
        <v>440</v>
      </c>
      <c r="C117" s="245">
        <f t="shared" si="31"/>
        <v>242.6</v>
      </c>
      <c r="D117" s="161">
        <v>229</v>
      </c>
      <c r="E117" s="109">
        <f>E118+E119</f>
        <v>11.9</v>
      </c>
      <c r="F117" s="109"/>
      <c r="G117" s="109"/>
      <c r="H117" s="161">
        <v>1.7</v>
      </c>
      <c r="I117" s="109"/>
      <c r="J117" s="112">
        <f>'4 priedas_ nepanaudotos lėšos'!C31</f>
        <v>0</v>
      </c>
      <c r="K117" s="117">
        <f t="shared" si="42"/>
        <v>1.67</v>
      </c>
      <c r="L117" s="165">
        <v>0.7</v>
      </c>
      <c r="M117" s="118">
        <f>M118+M119</f>
        <v>0.77</v>
      </c>
      <c r="N117" s="118"/>
      <c r="O117" s="118"/>
      <c r="P117" s="165">
        <v>0.2</v>
      </c>
      <c r="Q117" s="118"/>
      <c r="R117" s="251">
        <f>'4 priedas_ nepanaudotos lėšos'!I68</f>
        <v>0</v>
      </c>
      <c r="S117" s="7">
        <f t="shared" ref="S117:S122" si="67">T117+U117+V117+W117+X117+Y117+Z117</f>
        <v>244.26999999999998</v>
      </c>
      <c r="T117" s="221">
        <f t="shared" si="54"/>
        <v>229.7</v>
      </c>
      <c r="U117" s="221">
        <f t="shared" si="55"/>
        <v>12.67</v>
      </c>
      <c r="V117" s="221">
        <f t="shared" si="56"/>
        <v>0</v>
      </c>
      <c r="W117" s="221">
        <f t="shared" si="57"/>
        <v>0</v>
      </c>
      <c r="X117" s="221">
        <f t="shared" si="58"/>
        <v>1.9</v>
      </c>
      <c r="Y117" s="221">
        <f t="shared" si="59"/>
        <v>0</v>
      </c>
      <c r="Z117" s="221">
        <f t="shared" si="60"/>
        <v>0</v>
      </c>
    </row>
    <row r="118" spans="1:26" ht="15" customHeight="1" x14ac:dyDescent="0.25">
      <c r="A118" s="8"/>
      <c r="B118" s="18" t="s">
        <v>191</v>
      </c>
      <c r="C118" s="246">
        <f t="shared" si="31"/>
        <v>11.9</v>
      </c>
      <c r="D118" s="120"/>
      <c r="E118" s="167">
        <v>11.9</v>
      </c>
      <c r="F118" s="120"/>
      <c r="G118" s="120"/>
      <c r="H118" s="120"/>
      <c r="I118" s="120"/>
      <c r="J118" s="113"/>
      <c r="K118" s="117">
        <f t="shared" si="42"/>
        <v>0.77</v>
      </c>
      <c r="L118" s="256"/>
      <c r="M118" s="249">
        <v>0.77</v>
      </c>
      <c r="N118" s="256"/>
      <c r="O118" s="256"/>
      <c r="P118" s="256"/>
      <c r="Q118" s="256"/>
      <c r="R118" s="252"/>
      <c r="S118" s="231">
        <f t="shared" si="67"/>
        <v>12.67</v>
      </c>
      <c r="T118" s="221">
        <f t="shared" si="54"/>
        <v>0</v>
      </c>
      <c r="U118" s="221">
        <f t="shared" si="55"/>
        <v>12.67</v>
      </c>
      <c r="V118" s="221">
        <f t="shared" si="56"/>
        <v>0</v>
      </c>
      <c r="W118" s="221">
        <f t="shared" si="57"/>
        <v>0</v>
      </c>
      <c r="X118" s="221">
        <f t="shared" si="58"/>
        <v>0</v>
      </c>
      <c r="Y118" s="221">
        <f t="shared" si="59"/>
        <v>0</v>
      </c>
      <c r="Z118" s="221">
        <f t="shared" si="60"/>
        <v>0</v>
      </c>
    </row>
    <row r="119" spans="1:26" ht="15" hidden="1" customHeight="1" x14ac:dyDescent="0.25">
      <c r="A119" s="8"/>
      <c r="B119" s="20" t="s">
        <v>150</v>
      </c>
      <c r="C119" s="246">
        <f t="shared" si="31"/>
        <v>0</v>
      </c>
      <c r="D119" s="120"/>
      <c r="E119" s="120"/>
      <c r="F119" s="120"/>
      <c r="G119" s="120"/>
      <c r="H119" s="120"/>
      <c r="I119" s="120"/>
      <c r="J119" s="113"/>
      <c r="K119" s="117">
        <f t="shared" si="42"/>
        <v>0</v>
      </c>
      <c r="L119" s="120"/>
      <c r="M119" s="120"/>
      <c r="N119" s="256"/>
      <c r="O119" s="256"/>
      <c r="P119" s="120"/>
      <c r="Q119" s="256"/>
      <c r="R119" s="252"/>
      <c r="S119" s="172">
        <f t="shared" si="67"/>
        <v>0</v>
      </c>
      <c r="T119" s="221">
        <f t="shared" si="54"/>
        <v>0</v>
      </c>
      <c r="U119" s="221">
        <f t="shared" si="55"/>
        <v>0</v>
      </c>
      <c r="V119" s="221">
        <f t="shared" si="56"/>
        <v>0</v>
      </c>
      <c r="W119" s="221">
        <f t="shared" si="57"/>
        <v>0</v>
      </c>
      <c r="X119" s="221">
        <f t="shared" si="58"/>
        <v>0</v>
      </c>
      <c r="Y119" s="221">
        <f t="shared" si="59"/>
        <v>0</v>
      </c>
      <c r="Z119" s="221">
        <f t="shared" si="60"/>
        <v>0</v>
      </c>
    </row>
    <row r="120" spans="1:26" ht="15" customHeight="1" x14ac:dyDescent="0.25">
      <c r="A120" s="8"/>
      <c r="B120" s="7" t="s">
        <v>435</v>
      </c>
      <c r="C120" s="122">
        <f t="shared" si="31"/>
        <v>61.678609999999999</v>
      </c>
      <c r="D120" s="161">
        <v>59.5</v>
      </c>
      <c r="E120" s="109"/>
      <c r="F120" s="109"/>
      <c r="G120" s="109"/>
      <c r="H120" s="161">
        <v>1.1000000000000001</v>
      </c>
      <c r="I120" s="109"/>
      <c r="J120" s="112">
        <f>'4 priedas_ nepanaudotos lėšos'!C32</f>
        <v>1.0786100000000001</v>
      </c>
      <c r="K120" s="117">
        <f t="shared" si="42"/>
        <v>0</v>
      </c>
      <c r="L120" s="165"/>
      <c r="M120" s="118"/>
      <c r="N120" s="118"/>
      <c r="O120" s="118"/>
      <c r="P120" s="165"/>
      <c r="Q120" s="118"/>
      <c r="R120" s="251">
        <f>'4 priedas_ nepanaudotos lėšos'!I71</f>
        <v>0</v>
      </c>
      <c r="S120" s="119">
        <f t="shared" si="67"/>
        <v>61.678609999999999</v>
      </c>
      <c r="T120" s="221">
        <f t="shared" si="54"/>
        <v>59.5</v>
      </c>
      <c r="U120" s="221">
        <f t="shared" si="55"/>
        <v>0</v>
      </c>
      <c r="V120" s="221">
        <f t="shared" si="56"/>
        <v>0</v>
      </c>
      <c r="W120" s="221">
        <f t="shared" si="57"/>
        <v>0</v>
      </c>
      <c r="X120" s="221">
        <f t="shared" si="58"/>
        <v>1.1000000000000001</v>
      </c>
      <c r="Y120" s="221">
        <f t="shared" si="59"/>
        <v>0</v>
      </c>
      <c r="Z120" s="221">
        <f t="shared" si="60"/>
        <v>1.0786100000000001</v>
      </c>
    </row>
    <row r="121" spans="1:26" ht="15" hidden="1" customHeight="1" x14ac:dyDescent="0.25">
      <c r="A121" s="8"/>
      <c r="B121" s="6" t="s">
        <v>231</v>
      </c>
      <c r="C121" s="122">
        <f t="shared" si="31"/>
        <v>0</v>
      </c>
      <c r="D121" s="109"/>
      <c r="E121" s="109">
        <f t="shared" ref="E121" si="68">E122</f>
        <v>0</v>
      </c>
      <c r="F121" s="109"/>
      <c r="G121" s="109"/>
      <c r="H121" s="109"/>
      <c r="I121" s="109"/>
      <c r="J121" s="112"/>
      <c r="K121" s="117">
        <f t="shared" si="42"/>
        <v>0</v>
      </c>
      <c r="L121" s="109"/>
      <c r="M121" s="118">
        <f t="shared" ref="M121" si="69">M122</f>
        <v>0</v>
      </c>
      <c r="N121" s="118"/>
      <c r="O121" s="118"/>
      <c r="P121" s="109"/>
      <c r="Q121" s="118"/>
      <c r="R121" s="251"/>
      <c r="S121" s="119">
        <f t="shared" si="67"/>
        <v>0</v>
      </c>
      <c r="T121" s="221">
        <f t="shared" si="54"/>
        <v>0</v>
      </c>
      <c r="U121" s="221">
        <f t="shared" si="55"/>
        <v>0</v>
      </c>
      <c r="V121" s="221">
        <f t="shared" si="56"/>
        <v>0</v>
      </c>
      <c r="W121" s="221">
        <f t="shared" si="57"/>
        <v>0</v>
      </c>
      <c r="X121" s="221">
        <f t="shared" si="58"/>
        <v>0</v>
      </c>
      <c r="Y121" s="221">
        <f t="shared" si="59"/>
        <v>0</v>
      </c>
      <c r="Z121" s="221">
        <f t="shared" si="60"/>
        <v>0</v>
      </c>
    </row>
    <row r="122" spans="1:26" ht="15" hidden="1" customHeight="1" x14ac:dyDescent="0.25">
      <c r="A122" s="15"/>
      <c r="B122" s="21" t="s">
        <v>149</v>
      </c>
      <c r="C122" s="120">
        <f t="shared" si="31"/>
        <v>0</v>
      </c>
      <c r="D122" s="120"/>
      <c r="E122" s="120"/>
      <c r="F122" s="120"/>
      <c r="G122" s="120"/>
      <c r="H122" s="120"/>
      <c r="I122" s="120"/>
      <c r="J122" s="113"/>
      <c r="K122" s="117">
        <f t="shared" si="42"/>
        <v>0</v>
      </c>
      <c r="L122" s="120"/>
      <c r="M122" s="256"/>
      <c r="N122" s="256"/>
      <c r="O122" s="256"/>
      <c r="P122" s="120"/>
      <c r="Q122" s="256"/>
      <c r="R122" s="252"/>
      <c r="S122" s="127">
        <f t="shared" si="67"/>
        <v>0</v>
      </c>
      <c r="T122" s="221">
        <f t="shared" si="54"/>
        <v>0</v>
      </c>
      <c r="U122" s="221">
        <f t="shared" si="55"/>
        <v>0</v>
      </c>
      <c r="V122" s="221">
        <f t="shared" si="56"/>
        <v>0</v>
      </c>
      <c r="W122" s="221">
        <f t="shared" si="57"/>
        <v>0</v>
      </c>
      <c r="X122" s="221">
        <f t="shared" si="58"/>
        <v>0</v>
      </c>
      <c r="Y122" s="221">
        <f t="shared" si="59"/>
        <v>0</v>
      </c>
      <c r="Z122" s="221">
        <f t="shared" si="60"/>
        <v>0</v>
      </c>
    </row>
    <row r="123" spans="1:26" ht="15" customHeight="1" x14ac:dyDescent="0.25">
      <c r="A123" s="3" t="s">
        <v>10</v>
      </c>
      <c r="B123" s="62" t="s">
        <v>235</v>
      </c>
      <c r="C123" s="244">
        <f t="shared" si="31"/>
        <v>304.65015999999997</v>
      </c>
      <c r="D123" s="110">
        <f t="shared" ref="D123:J123" si="70">D124+D127+D128</f>
        <v>289.89999999999998</v>
      </c>
      <c r="E123" s="110">
        <f t="shared" si="70"/>
        <v>13.6</v>
      </c>
      <c r="F123" s="110">
        <f t="shared" si="70"/>
        <v>0</v>
      </c>
      <c r="G123" s="110">
        <f t="shared" si="70"/>
        <v>0</v>
      </c>
      <c r="H123" s="110">
        <f t="shared" si="70"/>
        <v>0.9</v>
      </c>
      <c r="I123" s="110">
        <f t="shared" si="70"/>
        <v>0</v>
      </c>
      <c r="J123" s="110">
        <f t="shared" si="70"/>
        <v>0.25015999999999999</v>
      </c>
      <c r="K123" s="117">
        <f t="shared" si="42"/>
        <v>0.27</v>
      </c>
      <c r="L123" s="108">
        <f t="shared" ref="L123:Q123" si="71">L124+L127+L128</f>
        <v>0</v>
      </c>
      <c r="M123" s="108">
        <f t="shared" si="71"/>
        <v>0.27</v>
      </c>
      <c r="N123" s="108">
        <f t="shared" si="71"/>
        <v>0</v>
      </c>
      <c r="O123" s="108">
        <f t="shared" si="71"/>
        <v>0</v>
      </c>
      <c r="P123" s="108">
        <f t="shared" si="71"/>
        <v>0</v>
      </c>
      <c r="Q123" s="108">
        <f t="shared" si="71"/>
        <v>0</v>
      </c>
      <c r="R123" s="108">
        <f t="shared" ref="R123" si="72">R124+R127</f>
        <v>0</v>
      </c>
      <c r="S123" s="173">
        <f>S124+S127+S128</f>
        <v>304.92016000000001</v>
      </c>
      <c r="T123" s="316">
        <f>T124+T127+T128</f>
        <v>289.89999999999998</v>
      </c>
      <c r="U123" s="316">
        <f t="shared" ref="U123:Z123" si="73">U124+U127+U128</f>
        <v>13.87</v>
      </c>
      <c r="V123" s="316">
        <f t="shared" si="73"/>
        <v>0</v>
      </c>
      <c r="W123" s="316">
        <f t="shared" si="73"/>
        <v>0</v>
      </c>
      <c r="X123" s="316">
        <f t="shared" si="73"/>
        <v>0.9</v>
      </c>
      <c r="Y123" s="316">
        <f t="shared" si="73"/>
        <v>0</v>
      </c>
      <c r="Z123" s="316">
        <f t="shared" si="73"/>
        <v>0.25015999999999999</v>
      </c>
    </row>
    <row r="124" spans="1:26" ht="15" customHeight="1" x14ac:dyDescent="0.25">
      <c r="A124" s="8"/>
      <c r="B124" s="12" t="s">
        <v>440</v>
      </c>
      <c r="C124" s="245">
        <f t="shared" si="31"/>
        <v>183.9</v>
      </c>
      <c r="D124" s="161">
        <v>170.3</v>
      </c>
      <c r="E124" s="109">
        <f>E125+E126</f>
        <v>13.6</v>
      </c>
      <c r="F124" s="109"/>
      <c r="G124" s="109"/>
      <c r="H124" s="161"/>
      <c r="I124" s="109"/>
      <c r="J124" s="112">
        <f>'4 priedas_ nepanaudotos lėšos'!C34</f>
        <v>0</v>
      </c>
      <c r="K124" s="117">
        <f t="shared" si="42"/>
        <v>-5.23</v>
      </c>
      <c r="L124" s="165">
        <v>-5.5</v>
      </c>
      <c r="M124" s="118">
        <f>M125+M126</f>
        <v>0.27</v>
      </c>
      <c r="N124" s="118"/>
      <c r="O124" s="118"/>
      <c r="P124" s="165"/>
      <c r="Q124" s="118"/>
      <c r="R124" s="251">
        <f>'4 priedas_ nepanaudotos lėšos'!I75</f>
        <v>0</v>
      </c>
      <c r="S124" s="7">
        <f>T124+U124+V124+W124+X124+Y124+Z124</f>
        <v>178.67000000000002</v>
      </c>
      <c r="T124" s="221">
        <f t="shared" si="54"/>
        <v>164.8</v>
      </c>
      <c r="U124" s="221">
        <f t="shared" si="55"/>
        <v>13.87</v>
      </c>
      <c r="V124" s="221">
        <f t="shared" si="56"/>
        <v>0</v>
      </c>
      <c r="W124" s="221">
        <f t="shared" si="57"/>
        <v>0</v>
      </c>
      <c r="X124" s="221">
        <f t="shared" si="58"/>
        <v>0</v>
      </c>
      <c r="Y124" s="221">
        <f t="shared" si="59"/>
        <v>0</v>
      </c>
      <c r="Z124" s="221">
        <f t="shared" si="60"/>
        <v>0</v>
      </c>
    </row>
    <row r="125" spans="1:26" ht="15" customHeight="1" x14ac:dyDescent="0.25">
      <c r="A125" s="8"/>
      <c r="B125" s="18" t="s">
        <v>191</v>
      </c>
      <c r="C125" s="246">
        <f t="shared" si="31"/>
        <v>13.6</v>
      </c>
      <c r="D125" s="120"/>
      <c r="E125" s="167">
        <v>13.6</v>
      </c>
      <c r="F125" s="120"/>
      <c r="G125" s="120"/>
      <c r="H125" s="120"/>
      <c r="I125" s="120"/>
      <c r="J125" s="113"/>
      <c r="K125" s="117">
        <f t="shared" si="42"/>
        <v>0.27</v>
      </c>
      <c r="L125" s="256"/>
      <c r="M125" s="249">
        <v>0.27</v>
      </c>
      <c r="N125" s="256"/>
      <c r="O125" s="256"/>
      <c r="P125" s="256"/>
      <c r="Q125" s="256"/>
      <c r="R125" s="252"/>
      <c r="S125" s="231">
        <f t="shared" ref="S125:S129" si="74">T125+U125+V125+W125+X125+Y125+Z125</f>
        <v>13.87</v>
      </c>
      <c r="T125" s="221">
        <f t="shared" si="54"/>
        <v>0</v>
      </c>
      <c r="U125" s="221">
        <f t="shared" si="55"/>
        <v>13.87</v>
      </c>
      <c r="V125" s="221">
        <f t="shared" si="56"/>
        <v>0</v>
      </c>
      <c r="W125" s="221">
        <f t="shared" si="57"/>
        <v>0</v>
      </c>
      <c r="X125" s="221">
        <f t="shared" si="58"/>
        <v>0</v>
      </c>
      <c r="Y125" s="221">
        <f t="shared" si="59"/>
        <v>0</v>
      </c>
      <c r="Z125" s="221">
        <f t="shared" si="60"/>
        <v>0</v>
      </c>
    </row>
    <row r="126" spans="1:26" ht="15" hidden="1" customHeight="1" x14ac:dyDescent="0.25">
      <c r="A126" s="8"/>
      <c r="B126" s="20" t="s">
        <v>150</v>
      </c>
      <c r="C126" s="246">
        <f t="shared" si="31"/>
        <v>0</v>
      </c>
      <c r="D126" s="120"/>
      <c r="E126" s="120"/>
      <c r="F126" s="120"/>
      <c r="G126" s="120"/>
      <c r="H126" s="120"/>
      <c r="I126" s="120"/>
      <c r="J126" s="113"/>
      <c r="K126" s="117">
        <f t="shared" si="42"/>
        <v>0</v>
      </c>
      <c r="L126" s="120"/>
      <c r="M126" s="120"/>
      <c r="N126" s="256"/>
      <c r="O126" s="256"/>
      <c r="P126" s="120"/>
      <c r="Q126" s="256"/>
      <c r="R126" s="252"/>
      <c r="S126" s="172">
        <f t="shared" si="74"/>
        <v>0</v>
      </c>
      <c r="T126" s="221">
        <f t="shared" si="54"/>
        <v>0</v>
      </c>
      <c r="U126" s="221">
        <f t="shared" si="55"/>
        <v>0</v>
      </c>
      <c r="V126" s="221">
        <f t="shared" si="56"/>
        <v>0</v>
      </c>
      <c r="W126" s="221">
        <f t="shared" si="57"/>
        <v>0</v>
      </c>
      <c r="X126" s="221">
        <f t="shared" si="58"/>
        <v>0</v>
      </c>
      <c r="Y126" s="221">
        <f t="shared" si="59"/>
        <v>0</v>
      </c>
      <c r="Z126" s="221">
        <f t="shared" si="60"/>
        <v>0</v>
      </c>
    </row>
    <row r="127" spans="1:26" ht="15" customHeight="1" x14ac:dyDescent="0.25">
      <c r="A127" s="8"/>
      <c r="B127" s="7" t="s">
        <v>435</v>
      </c>
      <c r="C127" s="122">
        <f t="shared" si="31"/>
        <v>120.75015999999999</v>
      </c>
      <c r="D127" s="161">
        <v>119.6</v>
      </c>
      <c r="E127" s="109"/>
      <c r="F127" s="109"/>
      <c r="G127" s="109"/>
      <c r="H127" s="161">
        <v>0.9</v>
      </c>
      <c r="I127" s="109"/>
      <c r="J127" s="112">
        <f>'4 priedas_ nepanaudotos lėšos'!C35</f>
        <v>0.25015999999999999</v>
      </c>
      <c r="K127" s="117">
        <f t="shared" si="42"/>
        <v>5.5</v>
      </c>
      <c r="L127" s="165">
        <v>5.5</v>
      </c>
      <c r="M127" s="118"/>
      <c r="N127" s="118"/>
      <c r="O127" s="118"/>
      <c r="P127" s="165"/>
      <c r="Q127" s="118"/>
      <c r="R127" s="251">
        <f>'4 priedas_ nepanaudotos lėšos'!I78</f>
        <v>0</v>
      </c>
      <c r="S127" s="119">
        <f t="shared" si="74"/>
        <v>126.25015999999999</v>
      </c>
      <c r="T127" s="221">
        <f t="shared" si="54"/>
        <v>125.1</v>
      </c>
      <c r="U127" s="221">
        <f t="shared" si="55"/>
        <v>0</v>
      </c>
      <c r="V127" s="221">
        <f t="shared" si="56"/>
        <v>0</v>
      </c>
      <c r="W127" s="221">
        <f t="shared" si="57"/>
        <v>0</v>
      </c>
      <c r="X127" s="221">
        <f t="shared" si="58"/>
        <v>0.9</v>
      </c>
      <c r="Y127" s="221">
        <f t="shared" si="59"/>
        <v>0</v>
      </c>
      <c r="Z127" s="221">
        <f t="shared" si="60"/>
        <v>0.25015999999999999</v>
      </c>
    </row>
    <row r="128" spans="1:26" ht="15" hidden="1" customHeight="1" x14ac:dyDescent="0.25">
      <c r="A128" s="8"/>
      <c r="B128" s="6" t="s">
        <v>231</v>
      </c>
      <c r="C128" s="122">
        <f t="shared" si="31"/>
        <v>0</v>
      </c>
      <c r="D128" s="109"/>
      <c r="E128" s="109">
        <f t="shared" ref="E128" si="75">E129</f>
        <v>0</v>
      </c>
      <c r="F128" s="109"/>
      <c r="G128" s="109"/>
      <c r="H128" s="109"/>
      <c r="I128" s="109"/>
      <c r="J128" s="112"/>
      <c r="K128" s="117">
        <f t="shared" si="42"/>
        <v>0</v>
      </c>
      <c r="L128" s="109"/>
      <c r="M128" s="118">
        <f t="shared" ref="M128" si="76">M129</f>
        <v>0</v>
      </c>
      <c r="N128" s="118"/>
      <c r="O128" s="118"/>
      <c r="P128" s="109"/>
      <c r="Q128" s="118"/>
      <c r="R128" s="251"/>
      <c r="S128" s="119">
        <f t="shared" si="74"/>
        <v>0</v>
      </c>
      <c r="T128" s="221">
        <f t="shared" si="54"/>
        <v>0</v>
      </c>
      <c r="U128" s="221">
        <f t="shared" si="55"/>
        <v>0</v>
      </c>
      <c r="V128" s="221">
        <f t="shared" si="56"/>
        <v>0</v>
      </c>
      <c r="W128" s="221">
        <f t="shared" si="57"/>
        <v>0</v>
      </c>
      <c r="X128" s="221">
        <f t="shared" si="58"/>
        <v>0</v>
      </c>
      <c r="Y128" s="221">
        <f t="shared" si="59"/>
        <v>0</v>
      </c>
      <c r="Z128" s="221">
        <f t="shared" si="60"/>
        <v>0</v>
      </c>
    </row>
    <row r="129" spans="1:26" ht="15" hidden="1" customHeight="1" x14ac:dyDescent="0.25">
      <c r="A129" s="15"/>
      <c r="B129" s="21" t="s">
        <v>149</v>
      </c>
      <c r="C129" s="120">
        <f t="shared" si="31"/>
        <v>0</v>
      </c>
      <c r="D129" s="120"/>
      <c r="E129" s="120"/>
      <c r="F129" s="120"/>
      <c r="G129" s="120"/>
      <c r="H129" s="120"/>
      <c r="I129" s="120"/>
      <c r="J129" s="113"/>
      <c r="K129" s="117">
        <f t="shared" si="42"/>
        <v>0</v>
      </c>
      <c r="L129" s="120"/>
      <c r="M129" s="256"/>
      <c r="N129" s="256"/>
      <c r="O129" s="256"/>
      <c r="P129" s="120"/>
      <c r="Q129" s="256"/>
      <c r="R129" s="252"/>
      <c r="S129" s="127">
        <f t="shared" si="74"/>
        <v>0</v>
      </c>
      <c r="T129" s="221">
        <f t="shared" si="54"/>
        <v>0</v>
      </c>
      <c r="U129" s="221">
        <f t="shared" si="55"/>
        <v>0</v>
      </c>
      <c r="V129" s="221">
        <f t="shared" si="56"/>
        <v>0</v>
      </c>
      <c r="W129" s="221">
        <f t="shared" si="57"/>
        <v>0</v>
      </c>
      <c r="X129" s="221">
        <f t="shared" si="58"/>
        <v>0</v>
      </c>
      <c r="Y129" s="221">
        <f t="shared" si="59"/>
        <v>0</v>
      </c>
      <c r="Z129" s="221">
        <f t="shared" si="60"/>
        <v>0</v>
      </c>
    </row>
    <row r="130" spans="1:26" ht="15" customHeight="1" x14ac:dyDescent="0.25">
      <c r="A130" s="3" t="s">
        <v>11</v>
      </c>
      <c r="B130" s="62" t="s">
        <v>236</v>
      </c>
      <c r="C130" s="244">
        <f t="shared" si="31"/>
        <v>297.35575</v>
      </c>
      <c r="D130" s="110">
        <f t="shared" ref="D130:J130" si="77">D131+D134+D135</f>
        <v>257.5</v>
      </c>
      <c r="E130" s="110">
        <f t="shared" si="77"/>
        <v>13.2</v>
      </c>
      <c r="F130" s="110">
        <f t="shared" si="77"/>
        <v>0</v>
      </c>
      <c r="G130" s="110">
        <f t="shared" si="77"/>
        <v>0</v>
      </c>
      <c r="H130" s="110">
        <f t="shared" si="77"/>
        <v>17.7</v>
      </c>
      <c r="I130" s="110">
        <f t="shared" si="77"/>
        <v>0</v>
      </c>
      <c r="J130" s="110">
        <f t="shared" si="77"/>
        <v>8.9557500000000001</v>
      </c>
      <c r="K130" s="117">
        <f t="shared" si="42"/>
        <v>8.5599999999999987</v>
      </c>
      <c r="L130" s="108">
        <f t="shared" ref="L130:Q130" si="78">L131+L134+L135</f>
        <v>8.1999999999999993</v>
      </c>
      <c r="M130" s="108">
        <f t="shared" si="78"/>
        <v>0.36</v>
      </c>
      <c r="N130" s="108">
        <f t="shared" si="78"/>
        <v>0</v>
      </c>
      <c r="O130" s="108">
        <f t="shared" si="78"/>
        <v>0</v>
      </c>
      <c r="P130" s="108">
        <f t="shared" si="78"/>
        <v>0</v>
      </c>
      <c r="Q130" s="108">
        <f t="shared" si="78"/>
        <v>0</v>
      </c>
      <c r="R130" s="108">
        <f t="shared" ref="R130" si="79">R131+R134</f>
        <v>0</v>
      </c>
      <c r="S130" s="173">
        <f t="shared" ref="S130:Z130" si="80">S131+S134+S135</f>
        <v>305.91575</v>
      </c>
      <c r="T130" s="316">
        <f t="shared" si="80"/>
        <v>265.7</v>
      </c>
      <c r="U130" s="316">
        <f t="shared" si="80"/>
        <v>13.559999999999999</v>
      </c>
      <c r="V130" s="316">
        <f t="shared" si="80"/>
        <v>0</v>
      </c>
      <c r="W130" s="316">
        <f t="shared" si="80"/>
        <v>0</v>
      </c>
      <c r="X130" s="316">
        <f t="shared" si="80"/>
        <v>17.7</v>
      </c>
      <c r="Y130" s="316">
        <f t="shared" si="80"/>
        <v>0</v>
      </c>
      <c r="Z130" s="316">
        <f t="shared" si="80"/>
        <v>8.9557500000000001</v>
      </c>
    </row>
    <row r="131" spans="1:26" ht="15" customHeight="1" x14ac:dyDescent="0.25">
      <c r="A131" s="8"/>
      <c r="B131" s="12" t="s">
        <v>440</v>
      </c>
      <c r="C131" s="245">
        <f t="shared" si="31"/>
        <v>184.29531999999998</v>
      </c>
      <c r="D131" s="161">
        <v>169.5</v>
      </c>
      <c r="E131" s="109">
        <f>E132+E133</f>
        <v>13.2</v>
      </c>
      <c r="F131" s="109"/>
      <c r="G131" s="109"/>
      <c r="H131" s="161">
        <v>1</v>
      </c>
      <c r="I131" s="109"/>
      <c r="J131" s="112">
        <f>'4 priedas_ nepanaudotos lėšos'!C37</f>
        <v>0.59531999999999996</v>
      </c>
      <c r="K131" s="117">
        <f t="shared" si="42"/>
        <v>8.5599999999999987</v>
      </c>
      <c r="L131" s="165">
        <v>8.1999999999999993</v>
      </c>
      <c r="M131" s="118">
        <f>M132+M133</f>
        <v>0.36</v>
      </c>
      <c r="N131" s="118"/>
      <c r="O131" s="118"/>
      <c r="P131" s="165"/>
      <c r="Q131" s="118"/>
      <c r="R131" s="251">
        <f>'4 priedas_ nepanaudotos lėšos'!I82</f>
        <v>0</v>
      </c>
      <c r="S131" s="171">
        <f t="shared" ref="S131:S136" si="81">T131+U131+V131+W131+X131+Y131+Z131</f>
        <v>192.85531999999998</v>
      </c>
      <c r="T131" s="221">
        <f t="shared" si="54"/>
        <v>177.7</v>
      </c>
      <c r="U131" s="221">
        <f t="shared" si="55"/>
        <v>13.559999999999999</v>
      </c>
      <c r="V131" s="221">
        <f t="shared" si="56"/>
        <v>0</v>
      </c>
      <c r="W131" s="221">
        <f t="shared" si="57"/>
        <v>0</v>
      </c>
      <c r="X131" s="221">
        <f t="shared" si="58"/>
        <v>1</v>
      </c>
      <c r="Y131" s="221">
        <f t="shared" si="59"/>
        <v>0</v>
      </c>
      <c r="Z131" s="221">
        <f t="shared" si="60"/>
        <v>0.59531999999999996</v>
      </c>
    </row>
    <row r="132" spans="1:26" ht="15" customHeight="1" x14ac:dyDescent="0.25">
      <c r="A132" s="8"/>
      <c r="B132" s="18" t="s">
        <v>191</v>
      </c>
      <c r="C132" s="246">
        <f t="shared" si="31"/>
        <v>13.2</v>
      </c>
      <c r="D132" s="120"/>
      <c r="E132" s="167">
        <v>13.2</v>
      </c>
      <c r="F132" s="120"/>
      <c r="G132" s="120"/>
      <c r="H132" s="120"/>
      <c r="I132" s="120"/>
      <c r="J132" s="113"/>
      <c r="K132" s="117">
        <f t="shared" si="42"/>
        <v>0.36</v>
      </c>
      <c r="L132" s="256"/>
      <c r="M132" s="249">
        <v>0.36</v>
      </c>
      <c r="N132" s="256"/>
      <c r="O132" s="256"/>
      <c r="P132" s="256"/>
      <c r="Q132" s="256"/>
      <c r="R132" s="252"/>
      <c r="S132" s="231">
        <f t="shared" si="81"/>
        <v>13.559999999999999</v>
      </c>
      <c r="T132" s="221">
        <f t="shared" si="54"/>
        <v>0</v>
      </c>
      <c r="U132" s="221">
        <f t="shared" si="55"/>
        <v>13.559999999999999</v>
      </c>
      <c r="V132" s="221">
        <f t="shared" si="56"/>
        <v>0</v>
      </c>
      <c r="W132" s="221">
        <f t="shared" si="57"/>
        <v>0</v>
      </c>
      <c r="X132" s="221">
        <f t="shared" si="58"/>
        <v>0</v>
      </c>
      <c r="Y132" s="221">
        <f t="shared" si="59"/>
        <v>0</v>
      </c>
      <c r="Z132" s="221">
        <f t="shared" si="60"/>
        <v>0</v>
      </c>
    </row>
    <row r="133" spans="1:26" ht="15" hidden="1" customHeight="1" x14ac:dyDescent="0.25">
      <c r="A133" s="8"/>
      <c r="B133" s="20" t="s">
        <v>150</v>
      </c>
      <c r="C133" s="246">
        <f t="shared" si="31"/>
        <v>0</v>
      </c>
      <c r="D133" s="120"/>
      <c r="E133" s="120"/>
      <c r="F133" s="120"/>
      <c r="G133" s="120"/>
      <c r="H133" s="120"/>
      <c r="I133" s="120"/>
      <c r="J133" s="113"/>
      <c r="K133" s="117">
        <f t="shared" si="42"/>
        <v>0</v>
      </c>
      <c r="L133" s="120"/>
      <c r="M133" s="120"/>
      <c r="N133" s="256"/>
      <c r="O133" s="256"/>
      <c r="P133" s="120"/>
      <c r="Q133" s="256"/>
      <c r="R133" s="252"/>
      <c r="S133" s="172">
        <f t="shared" si="81"/>
        <v>0</v>
      </c>
      <c r="T133" s="221">
        <f t="shared" si="54"/>
        <v>0</v>
      </c>
      <c r="U133" s="221">
        <f t="shared" si="55"/>
        <v>0</v>
      </c>
      <c r="V133" s="221">
        <f t="shared" si="56"/>
        <v>0</v>
      </c>
      <c r="W133" s="221">
        <f t="shared" si="57"/>
        <v>0</v>
      </c>
      <c r="X133" s="221">
        <f t="shared" si="58"/>
        <v>0</v>
      </c>
      <c r="Y133" s="221">
        <f t="shared" si="59"/>
        <v>0</v>
      </c>
      <c r="Z133" s="221">
        <f t="shared" si="60"/>
        <v>0</v>
      </c>
    </row>
    <row r="134" spans="1:26" ht="15" customHeight="1" x14ac:dyDescent="0.25">
      <c r="A134" s="8"/>
      <c r="B134" s="7" t="s">
        <v>435</v>
      </c>
      <c r="C134" s="122">
        <f t="shared" si="31"/>
        <v>113.06043</v>
      </c>
      <c r="D134" s="161">
        <v>88</v>
      </c>
      <c r="E134" s="109"/>
      <c r="F134" s="109"/>
      <c r="G134" s="109"/>
      <c r="H134" s="161">
        <v>16.7</v>
      </c>
      <c r="I134" s="109"/>
      <c r="J134" s="112">
        <f>'4 priedas_ nepanaudotos lėšos'!C38</f>
        <v>8.3604300000000009</v>
      </c>
      <c r="K134" s="117">
        <f t="shared" si="42"/>
        <v>0</v>
      </c>
      <c r="L134" s="165"/>
      <c r="M134" s="118"/>
      <c r="N134" s="118"/>
      <c r="O134" s="118"/>
      <c r="P134" s="165"/>
      <c r="Q134" s="118"/>
      <c r="R134" s="251">
        <f>'4 priedas_ nepanaudotos lėšos'!I85</f>
        <v>0</v>
      </c>
      <c r="S134" s="119">
        <f t="shared" si="81"/>
        <v>113.06043</v>
      </c>
      <c r="T134" s="221">
        <f t="shared" si="54"/>
        <v>88</v>
      </c>
      <c r="U134" s="221">
        <f t="shared" si="55"/>
        <v>0</v>
      </c>
      <c r="V134" s="221">
        <f t="shared" si="56"/>
        <v>0</v>
      </c>
      <c r="W134" s="221">
        <f t="shared" si="57"/>
        <v>0</v>
      </c>
      <c r="X134" s="221">
        <f t="shared" si="58"/>
        <v>16.7</v>
      </c>
      <c r="Y134" s="221">
        <f t="shared" si="59"/>
        <v>0</v>
      </c>
      <c r="Z134" s="221">
        <f t="shared" si="60"/>
        <v>8.3604300000000009</v>
      </c>
    </row>
    <row r="135" spans="1:26" ht="15" hidden="1" customHeight="1" x14ac:dyDescent="0.25">
      <c r="A135" s="8"/>
      <c r="B135" s="6" t="s">
        <v>231</v>
      </c>
      <c r="C135" s="122">
        <f t="shared" si="31"/>
        <v>0</v>
      </c>
      <c r="D135" s="109"/>
      <c r="E135" s="109">
        <f t="shared" ref="E135" si="82">E136</f>
        <v>0</v>
      </c>
      <c r="F135" s="109"/>
      <c r="G135" s="109"/>
      <c r="H135" s="109"/>
      <c r="I135" s="109"/>
      <c r="J135" s="112"/>
      <c r="K135" s="117">
        <f t="shared" si="42"/>
        <v>0</v>
      </c>
      <c r="L135" s="109"/>
      <c r="M135" s="118">
        <f t="shared" ref="M135" si="83">M136</f>
        <v>0</v>
      </c>
      <c r="N135" s="118"/>
      <c r="O135" s="118"/>
      <c r="P135" s="109"/>
      <c r="Q135" s="118"/>
      <c r="R135" s="251"/>
      <c r="S135" s="119">
        <f t="shared" si="81"/>
        <v>0</v>
      </c>
      <c r="T135" s="221">
        <f t="shared" si="54"/>
        <v>0</v>
      </c>
      <c r="U135" s="221">
        <f t="shared" si="55"/>
        <v>0</v>
      </c>
      <c r="V135" s="221">
        <f t="shared" si="56"/>
        <v>0</v>
      </c>
      <c r="W135" s="221">
        <f t="shared" si="57"/>
        <v>0</v>
      </c>
      <c r="X135" s="221">
        <f t="shared" si="58"/>
        <v>0</v>
      </c>
      <c r="Y135" s="221">
        <f t="shared" si="59"/>
        <v>0</v>
      </c>
      <c r="Z135" s="221">
        <f t="shared" si="60"/>
        <v>0</v>
      </c>
    </row>
    <row r="136" spans="1:26" ht="15" hidden="1" customHeight="1" x14ac:dyDescent="0.25">
      <c r="A136" s="15"/>
      <c r="B136" s="21" t="s">
        <v>149</v>
      </c>
      <c r="C136" s="120">
        <f t="shared" si="31"/>
        <v>0</v>
      </c>
      <c r="D136" s="120"/>
      <c r="E136" s="120"/>
      <c r="F136" s="120"/>
      <c r="G136" s="120"/>
      <c r="H136" s="120"/>
      <c r="I136" s="120"/>
      <c r="J136" s="113"/>
      <c r="K136" s="117">
        <f t="shared" si="42"/>
        <v>0</v>
      </c>
      <c r="L136" s="120"/>
      <c r="M136" s="256"/>
      <c r="N136" s="256"/>
      <c r="O136" s="256"/>
      <c r="P136" s="120"/>
      <c r="Q136" s="256"/>
      <c r="R136" s="252"/>
      <c r="S136" s="127">
        <f t="shared" si="81"/>
        <v>0</v>
      </c>
      <c r="T136" s="221">
        <f t="shared" si="54"/>
        <v>0</v>
      </c>
      <c r="U136" s="221">
        <f t="shared" si="55"/>
        <v>0</v>
      </c>
      <c r="V136" s="221">
        <f t="shared" si="56"/>
        <v>0</v>
      </c>
      <c r="W136" s="221">
        <f t="shared" si="57"/>
        <v>0</v>
      </c>
      <c r="X136" s="221">
        <f t="shared" si="58"/>
        <v>0</v>
      </c>
      <c r="Y136" s="221">
        <f t="shared" si="59"/>
        <v>0</v>
      </c>
      <c r="Z136" s="221">
        <f t="shared" si="60"/>
        <v>0</v>
      </c>
    </row>
    <row r="137" spans="1:26" ht="15" customHeight="1" x14ac:dyDescent="0.25">
      <c r="A137" s="3" t="s">
        <v>12</v>
      </c>
      <c r="B137" s="62" t="s">
        <v>237</v>
      </c>
      <c r="C137" s="244">
        <f t="shared" si="31"/>
        <v>384.35451999999998</v>
      </c>
      <c r="D137" s="110">
        <f t="shared" ref="D137:J137" si="84">D138+D141+D142</f>
        <v>361.59999999999997</v>
      </c>
      <c r="E137" s="110">
        <f t="shared" si="84"/>
        <v>11.5</v>
      </c>
      <c r="F137" s="110">
        <f t="shared" si="84"/>
        <v>0</v>
      </c>
      <c r="G137" s="110">
        <f t="shared" si="84"/>
        <v>0</v>
      </c>
      <c r="H137" s="110">
        <f t="shared" si="84"/>
        <v>2.5</v>
      </c>
      <c r="I137" s="110">
        <f t="shared" si="84"/>
        <v>0</v>
      </c>
      <c r="J137" s="110">
        <f t="shared" si="84"/>
        <v>8.7545199999999994</v>
      </c>
      <c r="K137" s="117">
        <f t="shared" si="42"/>
        <v>7.2700000000000005</v>
      </c>
      <c r="L137" s="108">
        <f t="shared" ref="L137:Q137" si="85">L138+L141+L142</f>
        <v>6.9</v>
      </c>
      <c r="M137" s="108">
        <f t="shared" si="85"/>
        <v>0.37</v>
      </c>
      <c r="N137" s="108">
        <f t="shared" si="85"/>
        <v>0</v>
      </c>
      <c r="O137" s="108">
        <f t="shared" si="85"/>
        <v>0</v>
      </c>
      <c r="P137" s="108">
        <f t="shared" si="85"/>
        <v>0</v>
      </c>
      <c r="Q137" s="108">
        <f t="shared" si="85"/>
        <v>0</v>
      </c>
      <c r="R137" s="108">
        <f t="shared" ref="R137" si="86">R138+R141</f>
        <v>0</v>
      </c>
      <c r="S137" s="173">
        <f t="shared" ref="S137:Z137" si="87">S138+S141+S142</f>
        <v>391.62452000000002</v>
      </c>
      <c r="T137" s="316">
        <f t="shared" si="87"/>
        <v>368.5</v>
      </c>
      <c r="U137" s="316">
        <f t="shared" si="87"/>
        <v>11.87</v>
      </c>
      <c r="V137" s="316">
        <f t="shared" si="87"/>
        <v>0</v>
      </c>
      <c r="W137" s="316">
        <f t="shared" si="87"/>
        <v>0</v>
      </c>
      <c r="X137" s="316">
        <f t="shared" si="87"/>
        <v>2.5</v>
      </c>
      <c r="Y137" s="316">
        <f t="shared" si="87"/>
        <v>0</v>
      </c>
      <c r="Z137" s="316">
        <f t="shared" si="87"/>
        <v>8.7545199999999994</v>
      </c>
    </row>
    <row r="138" spans="1:26" ht="15" customHeight="1" x14ac:dyDescent="0.25">
      <c r="A138" s="8"/>
      <c r="B138" s="12" t="s">
        <v>440</v>
      </c>
      <c r="C138" s="245">
        <f t="shared" si="31"/>
        <v>308.89999999999998</v>
      </c>
      <c r="D138" s="161">
        <v>297.39999999999998</v>
      </c>
      <c r="E138" s="109">
        <f>E139+E140</f>
        <v>11.5</v>
      </c>
      <c r="F138" s="109"/>
      <c r="G138" s="109"/>
      <c r="H138" s="161"/>
      <c r="I138" s="109"/>
      <c r="J138" s="112">
        <f>'4 priedas_ nepanaudotos lėšos'!C40</f>
        <v>0</v>
      </c>
      <c r="K138" s="117">
        <f t="shared" si="42"/>
        <v>7.4700000000000006</v>
      </c>
      <c r="L138" s="165">
        <f>6.9+0.2</f>
        <v>7.1000000000000005</v>
      </c>
      <c r="M138" s="118">
        <f>M139+M140</f>
        <v>0.37</v>
      </c>
      <c r="N138" s="118"/>
      <c r="O138" s="118"/>
      <c r="P138" s="165"/>
      <c r="Q138" s="118"/>
      <c r="R138" s="251">
        <f>'4 priedas_ nepanaudotos lėšos'!I89</f>
        <v>0</v>
      </c>
      <c r="S138" s="7">
        <f t="shared" ref="S138:S143" si="88">T138+U138+V138+W138+X138+Y138+Z138</f>
        <v>316.37</v>
      </c>
      <c r="T138" s="221">
        <f t="shared" si="54"/>
        <v>304.5</v>
      </c>
      <c r="U138" s="221">
        <f t="shared" si="55"/>
        <v>11.87</v>
      </c>
      <c r="V138" s="221">
        <f t="shared" si="56"/>
        <v>0</v>
      </c>
      <c r="W138" s="221">
        <f t="shared" si="57"/>
        <v>0</v>
      </c>
      <c r="X138" s="221">
        <f t="shared" si="58"/>
        <v>0</v>
      </c>
      <c r="Y138" s="221">
        <f t="shared" si="59"/>
        <v>0</v>
      </c>
      <c r="Z138" s="221">
        <f t="shared" si="60"/>
        <v>0</v>
      </c>
    </row>
    <row r="139" spans="1:26" ht="15" customHeight="1" x14ac:dyDescent="0.25">
      <c r="A139" s="8"/>
      <c r="B139" s="18" t="s">
        <v>191</v>
      </c>
      <c r="C139" s="246">
        <f t="shared" si="31"/>
        <v>11.5</v>
      </c>
      <c r="D139" s="120"/>
      <c r="E139" s="167">
        <v>11.5</v>
      </c>
      <c r="F139" s="120"/>
      <c r="G139" s="120"/>
      <c r="H139" s="120"/>
      <c r="I139" s="120"/>
      <c r="J139" s="113"/>
      <c r="K139" s="117">
        <f t="shared" si="42"/>
        <v>0.37</v>
      </c>
      <c r="L139" s="256"/>
      <c r="M139" s="249">
        <v>0.37</v>
      </c>
      <c r="N139" s="256"/>
      <c r="O139" s="256"/>
      <c r="P139" s="256"/>
      <c r="Q139" s="256"/>
      <c r="R139" s="252"/>
      <c r="S139" s="231">
        <f t="shared" si="88"/>
        <v>11.87</v>
      </c>
      <c r="T139" s="221">
        <f t="shared" si="54"/>
        <v>0</v>
      </c>
      <c r="U139" s="221">
        <f t="shared" si="55"/>
        <v>11.87</v>
      </c>
      <c r="V139" s="221">
        <f t="shared" si="56"/>
        <v>0</v>
      </c>
      <c r="W139" s="221">
        <f t="shared" si="57"/>
        <v>0</v>
      </c>
      <c r="X139" s="221">
        <f t="shared" si="58"/>
        <v>0</v>
      </c>
      <c r="Y139" s="221">
        <f t="shared" si="59"/>
        <v>0</v>
      </c>
      <c r="Z139" s="221">
        <f t="shared" si="60"/>
        <v>0</v>
      </c>
    </row>
    <row r="140" spans="1:26" ht="15" hidden="1" customHeight="1" x14ac:dyDescent="0.25">
      <c r="A140" s="8"/>
      <c r="B140" s="20" t="s">
        <v>150</v>
      </c>
      <c r="C140" s="246">
        <f t="shared" si="31"/>
        <v>0</v>
      </c>
      <c r="D140" s="120"/>
      <c r="E140" s="120"/>
      <c r="F140" s="120"/>
      <c r="G140" s="120"/>
      <c r="H140" s="120"/>
      <c r="I140" s="120"/>
      <c r="J140" s="113"/>
      <c r="K140" s="117">
        <f t="shared" si="42"/>
        <v>0</v>
      </c>
      <c r="L140" s="120"/>
      <c r="M140" s="120"/>
      <c r="N140" s="256"/>
      <c r="O140" s="256"/>
      <c r="P140" s="120"/>
      <c r="Q140" s="256"/>
      <c r="R140" s="252"/>
      <c r="S140" s="172">
        <f t="shared" si="88"/>
        <v>0</v>
      </c>
      <c r="T140" s="221">
        <f t="shared" si="54"/>
        <v>0</v>
      </c>
      <c r="U140" s="221">
        <f t="shared" si="55"/>
        <v>0</v>
      </c>
      <c r="V140" s="221">
        <f t="shared" si="56"/>
        <v>0</v>
      </c>
      <c r="W140" s="221">
        <f t="shared" si="57"/>
        <v>0</v>
      </c>
      <c r="X140" s="221">
        <f t="shared" si="58"/>
        <v>0</v>
      </c>
      <c r="Y140" s="221">
        <f t="shared" si="59"/>
        <v>0</v>
      </c>
      <c r="Z140" s="221">
        <f t="shared" si="60"/>
        <v>0</v>
      </c>
    </row>
    <row r="141" spans="1:26" ht="15" customHeight="1" x14ac:dyDescent="0.25">
      <c r="A141" s="8"/>
      <c r="B141" s="7" t="s">
        <v>435</v>
      </c>
      <c r="C141" s="122">
        <f t="shared" si="31"/>
        <v>75.454520000000002</v>
      </c>
      <c r="D141" s="161">
        <v>64.2</v>
      </c>
      <c r="E141" s="109"/>
      <c r="F141" s="109"/>
      <c r="G141" s="109"/>
      <c r="H141" s="161">
        <v>2.5</v>
      </c>
      <c r="I141" s="109"/>
      <c r="J141" s="112">
        <f>'4 priedas_ nepanaudotos lėšos'!C41</f>
        <v>8.7545199999999994</v>
      </c>
      <c r="K141" s="117">
        <f t="shared" si="42"/>
        <v>-0.2</v>
      </c>
      <c r="L141" s="165">
        <v>-0.2</v>
      </c>
      <c r="M141" s="118"/>
      <c r="N141" s="118"/>
      <c r="O141" s="118"/>
      <c r="P141" s="165"/>
      <c r="Q141" s="118"/>
      <c r="R141" s="251">
        <f>'4 priedas_ nepanaudotos lėšos'!I92</f>
        <v>0</v>
      </c>
      <c r="S141" s="119">
        <f t="shared" si="88"/>
        <v>75.254519999999999</v>
      </c>
      <c r="T141" s="221">
        <f t="shared" si="54"/>
        <v>64</v>
      </c>
      <c r="U141" s="221">
        <f t="shared" si="55"/>
        <v>0</v>
      </c>
      <c r="V141" s="221">
        <f t="shared" si="56"/>
        <v>0</v>
      </c>
      <c r="W141" s="221">
        <f t="shared" si="57"/>
        <v>0</v>
      </c>
      <c r="X141" s="221">
        <f t="shared" si="58"/>
        <v>2.5</v>
      </c>
      <c r="Y141" s="221">
        <f t="shared" si="59"/>
        <v>0</v>
      </c>
      <c r="Z141" s="221">
        <f t="shared" si="60"/>
        <v>8.7545199999999994</v>
      </c>
    </row>
    <row r="142" spans="1:26" ht="15" hidden="1" customHeight="1" x14ac:dyDescent="0.25">
      <c r="A142" s="8"/>
      <c r="B142" s="6" t="s">
        <v>231</v>
      </c>
      <c r="C142" s="122">
        <f t="shared" si="31"/>
        <v>0</v>
      </c>
      <c r="D142" s="109"/>
      <c r="E142" s="109">
        <f t="shared" ref="E142" si="89">E143</f>
        <v>0</v>
      </c>
      <c r="F142" s="109"/>
      <c r="G142" s="109"/>
      <c r="H142" s="109"/>
      <c r="I142" s="109"/>
      <c r="J142" s="112"/>
      <c r="K142" s="117">
        <f t="shared" si="42"/>
        <v>0</v>
      </c>
      <c r="L142" s="109"/>
      <c r="M142" s="118">
        <f t="shared" ref="M142" si="90">M143</f>
        <v>0</v>
      </c>
      <c r="N142" s="118"/>
      <c r="O142" s="118"/>
      <c r="P142" s="109"/>
      <c r="Q142" s="118"/>
      <c r="R142" s="251"/>
      <c r="S142" s="119">
        <f t="shared" si="88"/>
        <v>0</v>
      </c>
      <c r="T142" s="221">
        <f t="shared" si="54"/>
        <v>0</v>
      </c>
      <c r="U142" s="221">
        <f t="shared" si="55"/>
        <v>0</v>
      </c>
      <c r="V142" s="221">
        <f t="shared" si="56"/>
        <v>0</v>
      </c>
      <c r="W142" s="221">
        <f t="shared" si="57"/>
        <v>0</v>
      </c>
      <c r="X142" s="221">
        <f t="shared" si="58"/>
        <v>0</v>
      </c>
      <c r="Y142" s="221">
        <f t="shared" si="59"/>
        <v>0</v>
      </c>
      <c r="Z142" s="221">
        <f t="shared" si="60"/>
        <v>0</v>
      </c>
    </row>
    <row r="143" spans="1:26" ht="15" hidden="1" customHeight="1" x14ac:dyDescent="0.25">
      <c r="A143" s="15"/>
      <c r="B143" s="21" t="s">
        <v>149</v>
      </c>
      <c r="C143" s="120">
        <f t="shared" si="31"/>
        <v>0</v>
      </c>
      <c r="D143" s="120"/>
      <c r="E143" s="120"/>
      <c r="F143" s="120"/>
      <c r="G143" s="120"/>
      <c r="H143" s="120"/>
      <c r="I143" s="120"/>
      <c r="J143" s="113"/>
      <c r="K143" s="117">
        <f t="shared" si="42"/>
        <v>0</v>
      </c>
      <c r="L143" s="120"/>
      <c r="M143" s="256"/>
      <c r="N143" s="256"/>
      <c r="O143" s="256"/>
      <c r="P143" s="120"/>
      <c r="Q143" s="256"/>
      <c r="R143" s="252"/>
      <c r="S143" s="127">
        <f t="shared" si="88"/>
        <v>0</v>
      </c>
      <c r="T143" s="221">
        <f t="shared" si="54"/>
        <v>0</v>
      </c>
      <c r="U143" s="221">
        <f t="shared" si="55"/>
        <v>0</v>
      </c>
      <c r="V143" s="221">
        <f t="shared" si="56"/>
        <v>0</v>
      </c>
      <c r="W143" s="221">
        <f t="shared" si="57"/>
        <v>0</v>
      </c>
      <c r="X143" s="221">
        <f t="shared" si="58"/>
        <v>0</v>
      </c>
      <c r="Y143" s="221">
        <f t="shared" si="59"/>
        <v>0</v>
      </c>
      <c r="Z143" s="221">
        <f t="shared" si="60"/>
        <v>0</v>
      </c>
    </row>
    <row r="144" spans="1:26" ht="15" customHeight="1" x14ac:dyDescent="0.25">
      <c r="A144" s="3" t="s">
        <v>13</v>
      </c>
      <c r="B144" s="62" t="s">
        <v>238</v>
      </c>
      <c r="C144" s="244">
        <f t="shared" ref="C144:C207" si="91">D144+E144+F144+G144+H144+I144+J144</f>
        <v>531.07948999999996</v>
      </c>
      <c r="D144" s="110">
        <f t="shared" ref="D144:J144" si="92">D145+D148+D149</f>
        <v>488.9</v>
      </c>
      <c r="E144" s="110">
        <f t="shared" si="92"/>
        <v>15.3</v>
      </c>
      <c r="F144" s="110">
        <f t="shared" si="92"/>
        <v>0</v>
      </c>
      <c r="G144" s="110">
        <f t="shared" si="92"/>
        <v>0</v>
      </c>
      <c r="H144" s="110">
        <f t="shared" si="92"/>
        <v>18.8</v>
      </c>
      <c r="I144" s="110">
        <f t="shared" si="92"/>
        <v>0</v>
      </c>
      <c r="J144" s="110">
        <f t="shared" si="92"/>
        <v>8.0794899999999998</v>
      </c>
      <c r="K144" s="117">
        <f t="shared" si="42"/>
        <v>-0.19999999999999998</v>
      </c>
      <c r="L144" s="108">
        <f t="shared" ref="L144:Q144" si="93">L145+L148+L149</f>
        <v>0</v>
      </c>
      <c r="M144" s="108">
        <f t="shared" si="93"/>
        <v>-0.3</v>
      </c>
      <c r="N144" s="108">
        <f t="shared" si="93"/>
        <v>0</v>
      </c>
      <c r="O144" s="108">
        <f t="shared" si="93"/>
        <v>0</v>
      </c>
      <c r="P144" s="108">
        <f t="shared" si="93"/>
        <v>0.1</v>
      </c>
      <c r="Q144" s="108">
        <f t="shared" si="93"/>
        <v>0</v>
      </c>
      <c r="R144" s="108">
        <f t="shared" ref="R144" si="94">R145+R148</f>
        <v>0</v>
      </c>
      <c r="S144" s="173">
        <f t="shared" ref="S144:Z144" si="95">S145+S148+S149</f>
        <v>530.87949000000003</v>
      </c>
      <c r="T144" s="316">
        <f t="shared" si="95"/>
        <v>488.9</v>
      </c>
      <c r="U144" s="316">
        <f t="shared" si="95"/>
        <v>15</v>
      </c>
      <c r="V144" s="316">
        <f t="shared" si="95"/>
        <v>0</v>
      </c>
      <c r="W144" s="316">
        <f t="shared" si="95"/>
        <v>0</v>
      </c>
      <c r="X144" s="316">
        <f t="shared" si="95"/>
        <v>18.899999999999999</v>
      </c>
      <c r="Y144" s="316">
        <f t="shared" si="95"/>
        <v>0</v>
      </c>
      <c r="Z144" s="316">
        <f t="shared" si="95"/>
        <v>8.0794899999999998</v>
      </c>
    </row>
    <row r="145" spans="1:26" ht="15" customHeight="1" x14ac:dyDescent="0.25">
      <c r="A145" s="8"/>
      <c r="B145" s="12" t="s">
        <v>440</v>
      </c>
      <c r="C145" s="245">
        <f t="shared" si="91"/>
        <v>374.5</v>
      </c>
      <c r="D145" s="161">
        <v>352.2</v>
      </c>
      <c r="E145" s="109">
        <f>E146+E147</f>
        <v>15.3</v>
      </c>
      <c r="F145" s="109"/>
      <c r="G145" s="109"/>
      <c r="H145" s="161">
        <v>7</v>
      </c>
      <c r="I145" s="109"/>
      <c r="J145" s="112"/>
      <c r="K145" s="117">
        <f t="shared" si="42"/>
        <v>-0.19999999999999998</v>
      </c>
      <c r="L145" s="165"/>
      <c r="M145" s="118">
        <f>M146+M147</f>
        <v>-0.3</v>
      </c>
      <c r="N145" s="118"/>
      <c r="O145" s="118"/>
      <c r="P145" s="165">
        <v>0.1</v>
      </c>
      <c r="Q145" s="118"/>
      <c r="R145" s="251">
        <f>'4 priedas_ nepanaudotos lėšos'!I96</f>
        <v>0</v>
      </c>
      <c r="S145" s="7">
        <f t="shared" ref="S145:S150" si="96">T145+U145+V145+W145+X145+Y145+Z145</f>
        <v>374.3</v>
      </c>
      <c r="T145" s="221">
        <f t="shared" si="54"/>
        <v>352.2</v>
      </c>
      <c r="U145" s="221">
        <f t="shared" si="55"/>
        <v>15</v>
      </c>
      <c r="V145" s="221">
        <f t="shared" si="56"/>
        <v>0</v>
      </c>
      <c r="W145" s="221">
        <f t="shared" si="57"/>
        <v>0</v>
      </c>
      <c r="X145" s="221">
        <f t="shared" si="58"/>
        <v>7.1</v>
      </c>
      <c r="Y145" s="221">
        <f t="shared" si="59"/>
        <v>0</v>
      </c>
      <c r="Z145" s="221">
        <f t="shared" si="60"/>
        <v>0</v>
      </c>
    </row>
    <row r="146" spans="1:26" ht="15" customHeight="1" x14ac:dyDescent="0.25">
      <c r="A146" s="8"/>
      <c r="B146" s="18" t="s">
        <v>191</v>
      </c>
      <c r="C146" s="246">
        <f t="shared" si="91"/>
        <v>15.3</v>
      </c>
      <c r="D146" s="120"/>
      <c r="E146" s="167">
        <v>15.3</v>
      </c>
      <c r="F146" s="120"/>
      <c r="G146" s="120"/>
      <c r="H146" s="120"/>
      <c r="I146" s="120"/>
      <c r="J146" s="113"/>
      <c r="K146" s="117">
        <f t="shared" si="42"/>
        <v>-0.3</v>
      </c>
      <c r="L146" s="256"/>
      <c r="M146" s="249">
        <v>-0.3</v>
      </c>
      <c r="N146" s="256"/>
      <c r="O146" s="256"/>
      <c r="P146" s="256"/>
      <c r="Q146" s="256"/>
      <c r="R146" s="252"/>
      <c r="S146" s="232">
        <f t="shared" si="96"/>
        <v>15</v>
      </c>
      <c r="T146" s="221">
        <f t="shared" si="54"/>
        <v>0</v>
      </c>
      <c r="U146" s="221">
        <f t="shared" si="55"/>
        <v>15</v>
      </c>
      <c r="V146" s="221">
        <f t="shared" si="56"/>
        <v>0</v>
      </c>
      <c r="W146" s="221">
        <f t="shared" si="57"/>
        <v>0</v>
      </c>
      <c r="X146" s="221">
        <f t="shared" si="58"/>
        <v>0</v>
      </c>
      <c r="Y146" s="221">
        <f t="shared" si="59"/>
        <v>0</v>
      </c>
      <c r="Z146" s="221">
        <f t="shared" si="60"/>
        <v>0</v>
      </c>
    </row>
    <row r="147" spans="1:26" ht="15" hidden="1" customHeight="1" x14ac:dyDescent="0.25">
      <c r="A147" s="8"/>
      <c r="B147" s="20" t="s">
        <v>150</v>
      </c>
      <c r="C147" s="246">
        <f t="shared" si="91"/>
        <v>0</v>
      </c>
      <c r="D147" s="120"/>
      <c r="E147" s="120"/>
      <c r="F147" s="120"/>
      <c r="G147" s="120"/>
      <c r="H147" s="120"/>
      <c r="I147" s="120"/>
      <c r="J147" s="113"/>
      <c r="K147" s="117">
        <f t="shared" si="42"/>
        <v>0</v>
      </c>
      <c r="L147" s="120"/>
      <c r="M147" s="120"/>
      <c r="N147" s="256"/>
      <c r="O147" s="256"/>
      <c r="P147" s="120"/>
      <c r="Q147" s="256"/>
      <c r="R147" s="252"/>
      <c r="S147" s="172">
        <f t="shared" si="96"/>
        <v>0</v>
      </c>
      <c r="T147" s="221">
        <f t="shared" si="54"/>
        <v>0</v>
      </c>
      <c r="U147" s="221">
        <f t="shared" si="55"/>
        <v>0</v>
      </c>
      <c r="V147" s="221">
        <f t="shared" si="56"/>
        <v>0</v>
      </c>
      <c r="W147" s="221">
        <f t="shared" si="57"/>
        <v>0</v>
      </c>
      <c r="X147" s="221">
        <f t="shared" si="58"/>
        <v>0</v>
      </c>
      <c r="Y147" s="221">
        <f t="shared" si="59"/>
        <v>0</v>
      </c>
      <c r="Z147" s="221">
        <f t="shared" si="60"/>
        <v>0</v>
      </c>
    </row>
    <row r="148" spans="1:26" ht="15" customHeight="1" x14ac:dyDescent="0.25">
      <c r="A148" s="8"/>
      <c r="B148" s="7" t="s">
        <v>435</v>
      </c>
      <c r="C148" s="122">
        <f t="shared" si="91"/>
        <v>156.57948999999999</v>
      </c>
      <c r="D148" s="161">
        <v>136.69999999999999</v>
      </c>
      <c r="E148" s="109"/>
      <c r="F148" s="109"/>
      <c r="G148" s="109"/>
      <c r="H148" s="161">
        <v>11.8</v>
      </c>
      <c r="I148" s="109"/>
      <c r="J148" s="112">
        <f>'4 priedas_ nepanaudotos lėšos'!C43</f>
        <v>8.0794899999999998</v>
      </c>
      <c r="K148" s="117">
        <f t="shared" si="42"/>
        <v>0</v>
      </c>
      <c r="L148" s="165"/>
      <c r="M148" s="118"/>
      <c r="N148" s="118"/>
      <c r="O148" s="118"/>
      <c r="P148" s="165"/>
      <c r="Q148" s="118"/>
      <c r="R148" s="251">
        <f>'4 priedas_ nepanaudotos lėšos'!I99</f>
        <v>0</v>
      </c>
      <c r="S148" s="119">
        <f t="shared" si="96"/>
        <v>156.57948999999999</v>
      </c>
      <c r="T148" s="221">
        <f t="shared" si="54"/>
        <v>136.69999999999999</v>
      </c>
      <c r="U148" s="221">
        <f t="shared" si="55"/>
        <v>0</v>
      </c>
      <c r="V148" s="221">
        <f t="shared" si="56"/>
        <v>0</v>
      </c>
      <c r="W148" s="221">
        <f t="shared" si="57"/>
        <v>0</v>
      </c>
      <c r="X148" s="221">
        <f t="shared" si="58"/>
        <v>11.8</v>
      </c>
      <c r="Y148" s="221">
        <f t="shared" si="59"/>
        <v>0</v>
      </c>
      <c r="Z148" s="221">
        <f t="shared" si="60"/>
        <v>8.0794899999999998</v>
      </c>
    </row>
    <row r="149" spans="1:26" ht="15" hidden="1" customHeight="1" x14ac:dyDescent="0.25">
      <c r="A149" s="8"/>
      <c r="B149" s="6" t="s">
        <v>231</v>
      </c>
      <c r="C149" s="122">
        <f t="shared" si="91"/>
        <v>0</v>
      </c>
      <c r="D149" s="109"/>
      <c r="E149" s="109">
        <f t="shared" ref="E149" si="97">E150</f>
        <v>0</v>
      </c>
      <c r="F149" s="109"/>
      <c r="G149" s="109"/>
      <c r="H149" s="109"/>
      <c r="I149" s="109"/>
      <c r="J149" s="112"/>
      <c r="K149" s="117">
        <f t="shared" si="42"/>
        <v>0</v>
      </c>
      <c r="L149" s="109"/>
      <c r="M149" s="118">
        <f t="shared" ref="M149" si="98">M150</f>
        <v>0</v>
      </c>
      <c r="N149" s="118"/>
      <c r="O149" s="118"/>
      <c r="P149" s="109"/>
      <c r="Q149" s="118"/>
      <c r="R149" s="251"/>
      <c r="S149" s="119">
        <f t="shared" si="96"/>
        <v>0</v>
      </c>
      <c r="T149" s="221">
        <f t="shared" si="54"/>
        <v>0</v>
      </c>
      <c r="U149" s="221">
        <f t="shared" si="55"/>
        <v>0</v>
      </c>
      <c r="V149" s="221">
        <f t="shared" si="56"/>
        <v>0</v>
      </c>
      <c r="W149" s="221">
        <f t="shared" si="57"/>
        <v>0</v>
      </c>
      <c r="X149" s="221">
        <f t="shared" si="58"/>
        <v>0</v>
      </c>
      <c r="Y149" s="221">
        <f t="shared" si="59"/>
        <v>0</v>
      </c>
      <c r="Z149" s="221">
        <f t="shared" si="60"/>
        <v>0</v>
      </c>
    </row>
    <row r="150" spans="1:26" ht="15" hidden="1" customHeight="1" x14ac:dyDescent="0.25">
      <c r="A150" s="15"/>
      <c r="B150" s="21" t="s">
        <v>149</v>
      </c>
      <c r="C150" s="120">
        <f t="shared" si="91"/>
        <v>0</v>
      </c>
      <c r="D150" s="120"/>
      <c r="E150" s="120"/>
      <c r="F150" s="120"/>
      <c r="G150" s="120"/>
      <c r="H150" s="120"/>
      <c r="I150" s="120"/>
      <c r="J150" s="113"/>
      <c r="K150" s="117">
        <f t="shared" si="42"/>
        <v>0</v>
      </c>
      <c r="L150" s="120"/>
      <c r="M150" s="256"/>
      <c r="N150" s="256"/>
      <c r="O150" s="256"/>
      <c r="P150" s="120"/>
      <c r="Q150" s="256"/>
      <c r="R150" s="252"/>
      <c r="S150" s="127">
        <f t="shared" si="96"/>
        <v>0</v>
      </c>
      <c r="T150" s="221">
        <f t="shared" si="54"/>
        <v>0</v>
      </c>
      <c r="U150" s="221">
        <f t="shared" si="55"/>
        <v>0</v>
      </c>
      <c r="V150" s="221">
        <f t="shared" si="56"/>
        <v>0</v>
      </c>
      <c r="W150" s="221">
        <f t="shared" si="57"/>
        <v>0</v>
      </c>
      <c r="X150" s="221">
        <f t="shared" si="58"/>
        <v>0</v>
      </c>
      <c r="Y150" s="221">
        <f t="shared" si="59"/>
        <v>0</v>
      </c>
      <c r="Z150" s="221">
        <f t="shared" si="60"/>
        <v>0</v>
      </c>
    </row>
    <row r="151" spans="1:26" ht="15" customHeight="1" x14ac:dyDescent="0.25">
      <c r="A151" s="3" t="s">
        <v>14</v>
      </c>
      <c r="B151" s="62" t="s">
        <v>239</v>
      </c>
      <c r="C151" s="244">
        <f t="shared" si="91"/>
        <v>234.11306999999996</v>
      </c>
      <c r="D151" s="110">
        <f t="shared" ref="D151:I151" si="99">D152+D155+D156</f>
        <v>221.7</v>
      </c>
      <c r="E151" s="110">
        <f t="shared" si="99"/>
        <v>11.5</v>
      </c>
      <c r="F151" s="110">
        <f t="shared" si="99"/>
        <v>0</v>
      </c>
      <c r="G151" s="110">
        <f t="shared" si="99"/>
        <v>0</v>
      </c>
      <c r="H151" s="110">
        <f t="shared" si="99"/>
        <v>0.7</v>
      </c>
      <c r="I151" s="110">
        <f t="shared" si="99"/>
        <v>0</v>
      </c>
      <c r="J151" s="110">
        <f>J152+J155+J156</f>
        <v>0.21307000000000001</v>
      </c>
      <c r="K151" s="117">
        <f t="shared" si="42"/>
        <v>4.53</v>
      </c>
      <c r="L151" s="108">
        <f t="shared" ref="L151:Q151" si="100">L152+L155+L156</f>
        <v>1</v>
      </c>
      <c r="M151" s="108">
        <f t="shared" si="100"/>
        <v>0.83</v>
      </c>
      <c r="N151" s="108">
        <f t="shared" si="100"/>
        <v>0</v>
      </c>
      <c r="O151" s="108">
        <f t="shared" si="100"/>
        <v>0</v>
      </c>
      <c r="P151" s="108">
        <f t="shared" si="100"/>
        <v>0.1</v>
      </c>
      <c r="Q151" s="108">
        <f t="shared" si="100"/>
        <v>0</v>
      </c>
      <c r="R151" s="328">
        <f t="shared" ref="R151" si="101">R152+R155</f>
        <v>2.6</v>
      </c>
      <c r="S151" s="173">
        <f t="shared" ref="S151:Z151" si="102">S152+S155+S156</f>
        <v>238.64306999999999</v>
      </c>
      <c r="T151" s="316">
        <f t="shared" si="102"/>
        <v>222.7</v>
      </c>
      <c r="U151" s="316">
        <f t="shared" si="102"/>
        <v>12.33</v>
      </c>
      <c r="V151" s="316">
        <f t="shared" si="102"/>
        <v>0</v>
      </c>
      <c r="W151" s="316">
        <f t="shared" si="102"/>
        <v>0</v>
      </c>
      <c r="X151" s="316">
        <f t="shared" si="102"/>
        <v>0.8</v>
      </c>
      <c r="Y151" s="316">
        <f t="shared" si="102"/>
        <v>0</v>
      </c>
      <c r="Z151" s="316">
        <f t="shared" si="102"/>
        <v>2.8130700000000002</v>
      </c>
    </row>
    <row r="152" spans="1:26" ht="15" customHeight="1" x14ac:dyDescent="0.25">
      <c r="A152" s="8"/>
      <c r="B152" s="12" t="s">
        <v>440</v>
      </c>
      <c r="C152" s="245">
        <f t="shared" si="91"/>
        <v>163.69999999999999</v>
      </c>
      <c r="D152" s="161">
        <v>151.69999999999999</v>
      </c>
      <c r="E152" s="109">
        <f>E153+E154</f>
        <v>11.5</v>
      </c>
      <c r="F152" s="109"/>
      <c r="G152" s="109"/>
      <c r="H152" s="161">
        <v>0.5</v>
      </c>
      <c r="I152" s="109"/>
      <c r="J152" s="112"/>
      <c r="K152" s="117">
        <f t="shared" si="42"/>
        <v>-7.0000000000000034E-2</v>
      </c>
      <c r="L152" s="165">
        <f>1-2</f>
        <v>-1</v>
      </c>
      <c r="M152" s="118">
        <f>M153+M154</f>
        <v>0.83</v>
      </c>
      <c r="N152" s="118"/>
      <c r="O152" s="118"/>
      <c r="P152" s="165">
        <v>0.1</v>
      </c>
      <c r="Q152" s="118"/>
      <c r="R152" s="251"/>
      <c r="S152" s="225">
        <f t="shared" ref="S152:S157" si="103">T152+U152+V152+W152+X152+Y152+Z152</f>
        <v>163.63</v>
      </c>
      <c r="T152" s="221">
        <f t="shared" si="54"/>
        <v>150.69999999999999</v>
      </c>
      <c r="U152" s="221">
        <f t="shared" si="55"/>
        <v>12.33</v>
      </c>
      <c r="V152" s="221">
        <f t="shared" si="56"/>
        <v>0</v>
      </c>
      <c r="W152" s="221">
        <f t="shared" si="57"/>
        <v>0</v>
      </c>
      <c r="X152" s="221">
        <f t="shared" si="58"/>
        <v>0.6</v>
      </c>
      <c r="Y152" s="221">
        <f t="shared" si="59"/>
        <v>0</v>
      </c>
      <c r="Z152" s="221">
        <f>J152+R152</f>
        <v>0</v>
      </c>
    </row>
    <row r="153" spans="1:26" ht="15" customHeight="1" x14ac:dyDescent="0.25">
      <c r="A153" s="8"/>
      <c r="B153" s="18" t="s">
        <v>191</v>
      </c>
      <c r="C153" s="246">
        <f t="shared" si="91"/>
        <v>11.5</v>
      </c>
      <c r="D153" s="120"/>
      <c r="E153" s="167">
        <v>11.5</v>
      </c>
      <c r="F153" s="120"/>
      <c r="G153" s="120"/>
      <c r="H153" s="120"/>
      <c r="I153" s="120"/>
      <c r="J153" s="113"/>
      <c r="K153" s="117">
        <f t="shared" si="42"/>
        <v>0.83</v>
      </c>
      <c r="L153" s="256"/>
      <c r="M153" s="249">
        <v>0.83</v>
      </c>
      <c r="N153" s="256"/>
      <c r="O153" s="256"/>
      <c r="P153" s="256"/>
      <c r="Q153" s="256"/>
      <c r="R153" s="252"/>
      <c r="S153" s="231">
        <f t="shared" si="103"/>
        <v>12.33</v>
      </c>
      <c r="T153" s="221">
        <f t="shared" si="54"/>
        <v>0</v>
      </c>
      <c r="U153" s="221">
        <f t="shared" si="55"/>
        <v>12.33</v>
      </c>
      <c r="V153" s="221">
        <f t="shared" si="56"/>
        <v>0</v>
      </c>
      <c r="W153" s="221">
        <f t="shared" si="57"/>
        <v>0</v>
      </c>
      <c r="X153" s="221">
        <f t="shared" si="58"/>
        <v>0</v>
      </c>
      <c r="Y153" s="221">
        <f t="shared" si="59"/>
        <v>0</v>
      </c>
      <c r="Z153" s="221">
        <f t="shared" si="60"/>
        <v>0</v>
      </c>
    </row>
    <row r="154" spans="1:26" ht="15" hidden="1" customHeight="1" x14ac:dyDescent="0.25">
      <c r="A154" s="8"/>
      <c r="B154" s="20" t="s">
        <v>150</v>
      </c>
      <c r="C154" s="246">
        <f t="shared" si="91"/>
        <v>0</v>
      </c>
      <c r="D154" s="120"/>
      <c r="E154" s="120"/>
      <c r="F154" s="120"/>
      <c r="G154" s="120"/>
      <c r="H154" s="120"/>
      <c r="I154" s="120"/>
      <c r="J154" s="113"/>
      <c r="K154" s="117">
        <f t="shared" si="42"/>
        <v>0</v>
      </c>
      <c r="L154" s="120"/>
      <c r="M154" s="120"/>
      <c r="N154" s="256"/>
      <c r="O154" s="256"/>
      <c r="P154" s="120"/>
      <c r="Q154" s="256"/>
      <c r="R154" s="252"/>
      <c r="S154" s="172">
        <f t="shared" si="103"/>
        <v>0</v>
      </c>
      <c r="T154" s="221">
        <f t="shared" si="54"/>
        <v>0</v>
      </c>
      <c r="U154" s="221">
        <f t="shared" si="55"/>
        <v>0</v>
      </c>
      <c r="V154" s="221">
        <f t="shared" si="56"/>
        <v>0</v>
      </c>
      <c r="W154" s="221">
        <f t="shared" si="57"/>
        <v>0</v>
      </c>
      <c r="X154" s="221">
        <f t="shared" si="58"/>
        <v>0</v>
      </c>
      <c r="Y154" s="221">
        <f t="shared" si="59"/>
        <v>0</v>
      </c>
      <c r="Z154" s="221">
        <f t="shared" si="60"/>
        <v>0</v>
      </c>
    </row>
    <row r="155" spans="1:26" ht="15" customHeight="1" x14ac:dyDescent="0.25">
      <c r="A155" s="8"/>
      <c r="B155" s="7" t="s">
        <v>435</v>
      </c>
      <c r="C155" s="122">
        <f t="shared" si="91"/>
        <v>70.413070000000005</v>
      </c>
      <c r="D155" s="161">
        <v>70</v>
      </c>
      <c r="E155" s="109"/>
      <c r="F155" s="109"/>
      <c r="G155" s="109"/>
      <c r="H155" s="161">
        <v>0.2</v>
      </c>
      <c r="I155" s="109"/>
      <c r="J155" s="112">
        <f>'4 priedas_ nepanaudotos lėšos'!C45</f>
        <v>0.21307000000000001</v>
      </c>
      <c r="K155" s="117">
        <f t="shared" si="42"/>
        <v>4.5999999999999996</v>
      </c>
      <c r="L155" s="165">
        <v>2</v>
      </c>
      <c r="M155" s="118"/>
      <c r="N155" s="118"/>
      <c r="O155" s="118"/>
      <c r="P155" s="165"/>
      <c r="Q155" s="118"/>
      <c r="R155" s="251">
        <f>'4 priedas_ nepanaudotos lėšos'!I45</f>
        <v>2.6</v>
      </c>
      <c r="S155" s="119">
        <f t="shared" si="103"/>
        <v>75.013069999999999</v>
      </c>
      <c r="T155" s="221">
        <f t="shared" si="54"/>
        <v>72</v>
      </c>
      <c r="U155" s="221">
        <f t="shared" si="55"/>
        <v>0</v>
      </c>
      <c r="V155" s="221">
        <f t="shared" si="56"/>
        <v>0</v>
      </c>
      <c r="W155" s="221">
        <f t="shared" si="57"/>
        <v>0</v>
      </c>
      <c r="X155" s="221">
        <f t="shared" si="58"/>
        <v>0.2</v>
      </c>
      <c r="Y155" s="221">
        <f t="shared" si="59"/>
        <v>0</v>
      </c>
      <c r="Z155" s="221">
        <f t="shared" si="60"/>
        <v>2.8130700000000002</v>
      </c>
    </row>
    <row r="156" spans="1:26" ht="15" hidden="1" customHeight="1" x14ac:dyDescent="0.25">
      <c r="A156" s="8"/>
      <c r="B156" s="6" t="s">
        <v>231</v>
      </c>
      <c r="C156" s="122">
        <f t="shared" si="91"/>
        <v>0</v>
      </c>
      <c r="D156" s="109"/>
      <c r="E156" s="109">
        <f t="shared" ref="E156" si="104">E157</f>
        <v>0</v>
      </c>
      <c r="F156" s="109"/>
      <c r="G156" s="109"/>
      <c r="H156" s="109"/>
      <c r="I156" s="109"/>
      <c r="J156" s="112"/>
      <c r="K156" s="117">
        <f t="shared" si="42"/>
        <v>0</v>
      </c>
      <c r="L156" s="109"/>
      <c r="M156" s="118">
        <f t="shared" ref="M156" si="105">M157</f>
        <v>0</v>
      </c>
      <c r="N156" s="118"/>
      <c r="O156" s="118"/>
      <c r="P156" s="109"/>
      <c r="Q156" s="118"/>
      <c r="R156" s="251"/>
      <c r="S156" s="119">
        <f t="shared" si="103"/>
        <v>0</v>
      </c>
      <c r="T156" s="221">
        <f t="shared" si="54"/>
        <v>0</v>
      </c>
      <c r="U156" s="221">
        <f t="shared" si="55"/>
        <v>0</v>
      </c>
      <c r="V156" s="221">
        <f t="shared" si="56"/>
        <v>0</v>
      </c>
      <c r="W156" s="221">
        <f t="shared" si="57"/>
        <v>0</v>
      </c>
      <c r="X156" s="221">
        <f t="shared" si="58"/>
        <v>0</v>
      </c>
      <c r="Y156" s="221">
        <f t="shared" si="59"/>
        <v>0</v>
      </c>
      <c r="Z156" s="221">
        <f t="shared" si="60"/>
        <v>0</v>
      </c>
    </row>
    <row r="157" spans="1:26" ht="15" hidden="1" customHeight="1" x14ac:dyDescent="0.25">
      <c r="A157" s="15"/>
      <c r="B157" s="21" t="s">
        <v>149</v>
      </c>
      <c r="C157" s="120">
        <f t="shared" si="91"/>
        <v>0</v>
      </c>
      <c r="D157" s="120"/>
      <c r="E157" s="120"/>
      <c r="F157" s="120"/>
      <c r="G157" s="120"/>
      <c r="H157" s="120"/>
      <c r="I157" s="120"/>
      <c r="J157" s="113"/>
      <c r="K157" s="117">
        <f t="shared" si="42"/>
        <v>0</v>
      </c>
      <c r="L157" s="120"/>
      <c r="M157" s="256"/>
      <c r="N157" s="256"/>
      <c r="O157" s="256"/>
      <c r="P157" s="120"/>
      <c r="Q157" s="256"/>
      <c r="R157" s="252"/>
      <c r="S157" s="127">
        <f t="shared" si="103"/>
        <v>0</v>
      </c>
      <c r="T157" s="221">
        <f t="shared" si="54"/>
        <v>0</v>
      </c>
      <c r="U157" s="221">
        <f t="shared" si="55"/>
        <v>0</v>
      </c>
      <c r="V157" s="221">
        <f t="shared" si="56"/>
        <v>0</v>
      </c>
      <c r="W157" s="221">
        <f t="shared" si="57"/>
        <v>0</v>
      </c>
      <c r="X157" s="221">
        <f t="shared" si="58"/>
        <v>0</v>
      </c>
      <c r="Y157" s="221">
        <f t="shared" si="59"/>
        <v>0</v>
      </c>
      <c r="Z157" s="221">
        <f t="shared" si="60"/>
        <v>0</v>
      </c>
    </row>
    <row r="158" spans="1:26" ht="15" customHeight="1" x14ac:dyDescent="0.25">
      <c r="A158" s="3" t="s">
        <v>15</v>
      </c>
      <c r="B158" s="62" t="s">
        <v>240</v>
      </c>
      <c r="C158" s="244">
        <f t="shared" si="91"/>
        <v>193.73485999999997</v>
      </c>
      <c r="D158" s="110">
        <f t="shared" ref="D158:J158" si="106">D159+D162+D163</f>
        <v>180.7</v>
      </c>
      <c r="E158" s="110">
        <f t="shared" si="106"/>
        <v>10.1</v>
      </c>
      <c r="F158" s="110">
        <f t="shared" si="106"/>
        <v>0</v>
      </c>
      <c r="G158" s="110">
        <f t="shared" si="106"/>
        <v>0</v>
      </c>
      <c r="H158" s="110">
        <f t="shared" si="106"/>
        <v>1.6</v>
      </c>
      <c r="I158" s="110">
        <f t="shared" si="106"/>
        <v>0</v>
      </c>
      <c r="J158" s="110">
        <f t="shared" si="106"/>
        <v>1.3348599999999999</v>
      </c>
      <c r="K158" s="117">
        <f t="shared" si="42"/>
        <v>1.2000000000000002</v>
      </c>
      <c r="L158" s="108">
        <f t="shared" ref="L158:Q158" si="107">L159+L162+L163</f>
        <v>1.8</v>
      </c>
      <c r="M158" s="108">
        <f t="shared" si="107"/>
        <v>-0.6</v>
      </c>
      <c r="N158" s="108">
        <f t="shared" si="107"/>
        <v>0</v>
      </c>
      <c r="O158" s="108">
        <f t="shared" si="107"/>
        <v>0</v>
      </c>
      <c r="P158" s="108">
        <f t="shared" si="107"/>
        <v>0</v>
      </c>
      <c r="Q158" s="108">
        <f t="shared" si="107"/>
        <v>0</v>
      </c>
      <c r="R158" s="108">
        <f t="shared" ref="R158" si="108">R159+R162</f>
        <v>0</v>
      </c>
      <c r="S158" s="173">
        <f t="shared" ref="S158:Z158" si="109">S159+S162+S163</f>
        <v>194.93486000000001</v>
      </c>
      <c r="T158" s="316">
        <f t="shared" si="109"/>
        <v>182.5</v>
      </c>
      <c r="U158" s="316">
        <f t="shared" si="109"/>
        <v>9.5</v>
      </c>
      <c r="V158" s="316">
        <f t="shared" si="109"/>
        <v>0</v>
      </c>
      <c r="W158" s="316">
        <f t="shared" si="109"/>
        <v>0</v>
      </c>
      <c r="X158" s="316">
        <f t="shared" si="109"/>
        <v>1.6</v>
      </c>
      <c r="Y158" s="316">
        <f t="shared" si="109"/>
        <v>0</v>
      </c>
      <c r="Z158" s="316">
        <f t="shared" si="109"/>
        <v>1.3348599999999999</v>
      </c>
    </row>
    <row r="159" spans="1:26" ht="15" customHeight="1" x14ac:dyDescent="0.25">
      <c r="A159" s="8"/>
      <c r="B159" s="12" t="s">
        <v>440</v>
      </c>
      <c r="C159" s="245">
        <f t="shared" si="91"/>
        <v>146.79999999999998</v>
      </c>
      <c r="D159" s="161">
        <v>136.6</v>
      </c>
      <c r="E159" s="109">
        <f>E160+E161</f>
        <v>10.1</v>
      </c>
      <c r="F159" s="109"/>
      <c r="G159" s="109"/>
      <c r="H159" s="161">
        <v>0.1</v>
      </c>
      <c r="I159" s="109"/>
      <c r="J159" s="112"/>
      <c r="K159" s="117">
        <f t="shared" si="42"/>
        <v>1.2000000000000002</v>
      </c>
      <c r="L159" s="165">
        <v>1.8</v>
      </c>
      <c r="M159" s="118">
        <f>M160+M161</f>
        <v>-0.6</v>
      </c>
      <c r="N159" s="118"/>
      <c r="O159" s="118"/>
      <c r="P159" s="165"/>
      <c r="Q159" s="118"/>
      <c r="R159" s="251">
        <f>'4 priedas_ nepanaudotos lėšos'!I110</f>
        <v>0</v>
      </c>
      <c r="S159" s="7">
        <f t="shared" ref="S159:S164" si="110">T159+U159+V159+W159+X159+Y159+Z159</f>
        <v>148</v>
      </c>
      <c r="T159" s="221">
        <f t="shared" si="54"/>
        <v>138.4</v>
      </c>
      <c r="U159" s="221">
        <f t="shared" si="55"/>
        <v>9.5</v>
      </c>
      <c r="V159" s="221">
        <f t="shared" si="56"/>
        <v>0</v>
      </c>
      <c r="W159" s="221">
        <f t="shared" si="57"/>
        <v>0</v>
      </c>
      <c r="X159" s="221">
        <f t="shared" si="58"/>
        <v>0.1</v>
      </c>
      <c r="Y159" s="221">
        <f t="shared" si="59"/>
        <v>0</v>
      </c>
      <c r="Z159" s="221">
        <f t="shared" si="60"/>
        <v>0</v>
      </c>
    </row>
    <row r="160" spans="1:26" ht="15" customHeight="1" x14ac:dyDescent="0.25">
      <c r="A160" s="8"/>
      <c r="B160" s="18" t="s">
        <v>191</v>
      </c>
      <c r="C160" s="246">
        <f t="shared" si="91"/>
        <v>10.1</v>
      </c>
      <c r="D160" s="120"/>
      <c r="E160" s="167">
        <v>10.1</v>
      </c>
      <c r="F160" s="120"/>
      <c r="G160" s="120"/>
      <c r="H160" s="120"/>
      <c r="I160" s="120"/>
      <c r="J160" s="113"/>
      <c r="K160" s="117">
        <f t="shared" si="42"/>
        <v>-0.6</v>
      </c>
      <c r="L160" s="256"/>
      <c r="M160" s="249">
        <v>-0.6</v>
      </c>
      <c r="N160" s="256"/>
      <c r="O160" s="256"/>
      <c r="P160" s="256"/>
      <c r="Q160" s="256"/>
      <c r="R160" s="252"/>
      <c r="S160" s="232">
        <f t="shared" si="110"/>
        <v>9.5</v>
      </c>
      <c r="T160" s="221">
        <f t="shared" si="54"/>
        <v>0</v>
      </c>
      <c r="U160" s="221">
        <f t="shared" si="55"/>
        <v>9.5</v>
      </c>
      <c r="V160" s="221">
        <f t="shared" si="56"/>
        <v>0</v>
      </c>
      <c r="W160" s="221">
        <f t="shared" si="57"/>
        <v>0</v>
      </c>
      <c r="X160" s="221">
        <f t="shared" si="58"/>
        <v>0</v>
      </c>
      <c r="Y160" s="221">
        <f t="shared" si="59"/>
        <v>0</v>
      </c>
      <c r="Z160" s="221">
        <f t="shared" si="60"/>
        <v>0</v>
      </c>
    </row>
    <row r="161" spans="1:26" ht="15" hidden="1" customHeight="1" x14ac:dyDescent="0.25">
      <c r="A161" s="8"/>
      <c r="B161" s="20" t="s">
        <v>150</v>
      </c>
      <c r="C161" s="246">
        <f t="shared" si="91"/>
        <v>0</v>
      </c>
      <c r="D161" s="120"/>
      <c r="E161" s="120"/>
      <c r="F161" s="120"/>
      <c r="G161" s="120"/>
      <c r="H161" s="120"/>
      <c r="I161" s="120"/>
      <c r="J161" s="113"/>
      <c r="K161" s="117">
        <f t="shared" si="42"/>
        <v>0</v>
      </c>
      <c r="L161" s="120"/>
      <c r="M161" s="120"/>
      <c r="N161" s="256"/>
      <c r="O161" s="256"/>
      <c r="P161" s="120"/>
      <c r="Q161" s="256"/>
      <c r="R161" s="252"/>
      <c r="S161" s="172">
        <f t="shared" si="110"/>
        <v>0</v>
      </c>
      <c r="T161" s="221">
        <f t="shared" si="54"/>
        <v>0</v>
      </c>
      <c r="U161" s="221">
        <f t="shared" si="55"/>
        <v>0</v>
      </c>
      <c r="V161" s="221">
        <f t="shared" si="56"/>
        <v>0</v>
      </c>
      <c r="W161" s="221">
        <f t="shared" si="57"/>
        <v>0</v>
      </c>
      <c r="X161" s="221">
        <f t="shared" si="58"/>
        <v>0</v>
      </c>
      <c r="Y161" s="221">
        <f t="shared" si="59"/>
        <v>0</v>
      </c>
      <c r="Z161" s="221">
        <f t="shared" si="60"/>
        <v>0</v>
      </c>
    </row>
    <row r="162" spans="1:26" ht="15" customHeight="1" x14ac:dyDescent="0.25">
      <c r="A162" s="8"/>
      <c r="B162" s="7" t="s">
        <v>435</v>
      </c>
      <c r="C162" s="122">
        <f t="shared" si="91"/>
        <v>46.93486</v>
      </c>
      <c r="D162" s="161">
        <v>44.1</v>
      </c>
      <c r="E162" s="109"/>
      <c r="F162" s="109"/>
      <c r="G162" s="109"/>
      <c r="H162" s="161">
        <v>1.5</v>
      </c>
      <c r="I162" s="109"/>
      <c r="J162" s="112">
        <f>'4 priedas_ nepanaudotos lėšos'!C47</f>
        <v>1.3348599999999999</v>
      </c>
      <c r="K162" s="117">
        <f t="shared" si="42"/>
        <v>0</v>
      </c>
      <c r="L162" s="165"/>
      <c r="M162" s="118"/>
      <c r="N162" s="118"/>
      <c r="O162" s="118"/>
      <c r="P162" s="165"/>
      <c r="Q162" s="118"/>
      <c r="R162" s="251">
        <f>'4 priedas_ nepanaudotos lėšos'!I113</f>
        <v>0</v>
      </c>
      <c r="S162" s="119">
        <f t="shared" si="110"/>
        <v>46.93486</v>
      </c>
      <c r="T162" s="221">
        <f t="shared" si="54"/>
        <v>44.1</v>
      </c>
      <c r="U162" s="221">
        <f t="shared" si="55"/>
        <v>0</v>
      </c>
      <c r="V162" s="221">
        <f t="shared" si="56"/>
        <v>0</v>
      </c>
      <c r="W162" s="221">
        <f t="shared" si="57"/>
        <v>0</v>
      </c>
      <c r="X162" s="221">
        <f t="shared" si="58"/>
        <v>1.5</v>
      </c>
      <c r="Y162" s="221">
        <f t="shared" si="59"/>
        <v>0</v>
      </c>
      <c r="Z162" s="221">
        <f t="shared" si="60"/>
        <v>1.3348599999999999</v>
      </c>
    </row>
    <row r="163" spans="1:26" ht="15" hidden="1" customHeight="1" x14ac:dyDescent="0.25">
      <c r="A163" s="8"/>
      <c r="B163" s="6" t="s">
        <v>231</v>
      </c>
      <c r="C163" s="122">
        <f t="shared" si="91"/>
        <v>0</v>
      </c>
      <c r="D163" s="109"/>
      <c r="E163" s="109">
        <f t="shared" ref="E163" si="111">E164</f>
        <v>0</v>
      </c>
      <c r="F163" s="109"/>
      <c r="G163" s="109"/>
      <c r="H163" s="109"/>
      <c r="I163" s="109"/>
      <c r="J163" s="112"/>
      <c r="K163" s="117">
        <f t="shared" si="42"/>
        <v>0</v>
      </c>
      <c r="L163" s="109"/>
      <c r="M163" s="118">
        <f t="shared" ref="M163" si="112">M164</f>
        <v>0</v>
      </c>
      <c r="N163" s="118"/>
      <c r="O163" s="118"/>
      <c r="P163" s="109"/>
      <c r="Q163" s="118"/>
      <c r="R163" s="251"/>
      <c r="S163" s="119">
        <f t="shared" si="110"/>
        <v>0</v>
      </c>
      <c r="T163" s="221">
        <f t="shared" si="54"/>
        <v>0</v>
      </c>
      <c r="U163" s="221">
        <f t="shared" si="55"/>
        <v>0</v>
      </c>
      <c r="V163" s="221">
        <f t="shared" si="56"/>
        <v>0</v>
      </c>
      <c r="W163" s="221">
        <f t="shared" si="57"/>
        <v>0</v>
      </c>
      <c r="X163" s="221">
        <f t="shared" si="58"/>
        <v>0</v>
      </c>
      <c r="Y163" s="221">
        <f t="shared" si="59"/>
        <v>0</v>
      </c>
      <c r="Z163" s="221">
        <f t="shared" si="60"/>
        <v>0</v>
      </c>
    </row>
    <row r="164" spans="1:26" ht="15" hidden="1" customHeight="1" x14ac:dyDescent="0.25">
      <c r="A164" s="15"/>
      <c r="B164" s="21" t="s">
        <v>149</v>
      </c>
      <c r="C164" s="120">
        <f t="shared" si="91"/>
        <v>0</v>
      </c>
      <c r="D164" s="120"/>
      <c r="E164" s="120"/>
      <c r="F164" s="120"/>
      <c r="G164" s="120"/>
      <c r="H164" s="120"/>
      <c r="I164" s="120"/>
      <c r="J164" s="113"/>
      <c r="K164" s="117">
        <f t="shared" si="42"/>
        <v>0</v>
      </c>
      <c r="L164" s="110"/>
      <c r="M164" s="108"/>
      <c r="N164" s="108"/>
      <c r="O164" s="108"/>
      <c r="P164" s="110"/>
      <c r="Q164" s="108"/>
      <c r="R164" s="252"/>
      <c r="S164" s="127">
        <f t="shared" si="110"/>
        <v>0</v>
      </c>
      <c r="T164" s="221">
        <f t="shared" si="54"/>
        <v>0</v>
      </c>
      <c r="U164" s="221">
        <f t="shared" si="55"/>
        <v>0</v>
      </c>
      <c r="V164" s="221">
        <f t="shared" si="56"/>
        <v>0</v>
      </c>
      <c r="W164" s="221">
        <f t="shared" si="57"/>
        <v>0</v>
      </c>
      <c r="X164" s="221">
        <f t="shared" si="58"/>
        <v>0</v>
      </c>
      <c r="Y164" s="221">
        <f t="shared" si="59"/>
        <v>0</v>
      </c>
      <c r="Z164" s="221">
        <f t="shared" si="60"/>
        <v>0</v>
      </c>
    </row>
    <row r="165" spans="1:26" ht="15" customHeight="1" x14ac:dyDescent="0.25">
      <c r="A165" s="3" t="s">
        <v>16</v>
      </c>
      <c r="B165" s="62" t="s">
        <v>241</v>
      </c>
      <c r="C165" s="244">
        <f t="shared" si="91"/>
        <v>1636.3225</v>
      </c>
      <c r="D165" s="110">
        <f>D166+D168+D169</f>
        <v>1624.6</v>
      </c>
      <c r="E165" s="110">
        <f t="shared" ref="E165:J165" si="113">E166+E168+E169</f>
        <v>4.3</v>
      </c>
      <c r="F165" s="110">
        <f t="shared" si="113"/>
        <v>0</v>
      </c>
      <c r="G165" s="110">
        <f t="shared" si="113"/>
        <v>0</v>
      </c>
      <c r="H165" s="110">
        <f t="shared" si="113"/>
        <v>0.9</v>
      </c>
      <c r="I165" s="110">
        <f t="shared" si="113"/>
        <v>0</v>
      </c>
      <c r="J165" s="110">
        <f t="shared" si="113"/>
        <v>6.5225</v>
      </c>
      <c r="K165" s="117">
        <f t="shared" si="42"/>
        <v>0</v>
      </c>
      <c r="L165" s="108">
        <f>L166+L168+L169</f>
        <v>0</v>
      </c>
      <c r="M165" s="108">
        <f t="shared" ref="M165:Q165" si="114">M166+M168+M169</f>
        <v>0</v>
      </c>
      <c r="N165" s="108">
        <f t="shared" si="114"/>
        <v>0</v>
      </c>
      <c r="O165" s="108">
        <f t="shared" si="114"/>
        <v>0</v>
      </c>
      <c r="P165" s="108">
        <f t="shared" si="114"/>
        <v>0</v>
      </c>
      <c r="Q165" s="108">
        <f t="shared" si="114"/>
        <v>0</v>
      </c>
      <c r="R165" s="108">
        <f t="shared" ref="R165" si="115">R166+R169</f>
        <v>0</v>
      </c>
      <c r="S165" s="224">
        <f>S166+S169+S170</f>
        <v>1636.3225</v>
      </c>
      <c r="T165" s="316">
        <f t="shared" ref="T165:Z165" si="116">T166+T169+T170</f>
        <v>1624.6</v>
      </c>
      <c r="U165" s="316">
        <f t="shared" si="116"/>
        <v>4.3</v>
      </c>
      <c r="V165" s="316">
        <f t="shared" si="116"/>
        <v>0</v>
      </c>
      <c r="W165" s="316">
        <f t="shared" si="116"/>
        <v>0</v>
      </c>
      <c r="X165" s="316">
        <f t="shared" si="116"/>
        <v>0.9</v>
      </c>
      <c r="Y165" s="316">
        <f t="shared" si="116"/>
        <v>0</v>
      </c>
      <c r="Z165" s="316">
        <f t="shared" si="116"/>
        <v>6.5225</v>
      </c>
    </row>
    <row r="166" spans="1:26" ht="15" customHeight="1" x14ac:dyDescent="0.25">
      <c r="A166" s="8"/>
      <c r="B166" s="12" t="s">
        <v>440</v>
      </c>
      <c r="C166" s="245">
        <f t="shared" si="91"/>
        <v>389.3</v>
      </c>
      <c r="D166" s="161">
        <v>385</v>
      </c>
      <c r="E166" s="109">
        <f>E167+E168</f>
        <v>4.3</v>
      </c>
      <c r="F166" s="109"/>
      <c r="G166" s="109"/>
      <c r="H166" s="109"/>
      <c r="I166" s="109"/>
      <c r="J166" s="112"/>
      <c r="K166" s="117">
        <f t="shared" ref="K166:K230" si="117">L166+M166+N166+O166+P166+Q166+R166</f>
        <v>0</v>
      </c>
      <c r="L166" s="165"/>
      <c r="M166" s="118">
        <f>M167+M168</f>
        <v>0</v>
      </c>
      <c r="N166" s="118"/>
      <c r="O166" s="118"/>
      <c r="P166" s="165"/>
      <c r="Q166" s="118"/>
      <c r="R166" s="251"/>
      <c r="S166" s="7">
        <f t="shared" ref="S166:S171" si="118">T166+U166+V166+W166+X166+Y166+Z166</f>
        <v>389.3</v>
      </c>
      <c r="T166" s="221">
        <f t="shared" si="54"/>
        <v>385</v>
      </c>
      <c r="U166" s="221">
        <f t="shared" si="55"/>
        <v>4.3</v>
      </c>
      <c r="V166" s="221">
        <f t="shared" si="56"/>
        <v>0</v>
      </c>
      <c r="W166" s="221">
        <f t="shared" si="57"/>
        <v>0</v>
      </c>
      <c r="X166" s="221">
        <f t="shared" si="58"/>
        <v>0</v>
      </c>
      <c r="Y166" s="221">
        <f t="shared" si="59"/>
        <v>0</v>
      </c>
      <c r="Z166" s="221">
        <f t="shared" si="60"/>
        <v>0</v>
      </c>
    </row>
    <row r="167" spans="1:26" ht="26.25" x14ac:dyDescent="0.25">
      <c r="A167" s="8"/>
      <c r="B167" s="18" t="s">
        <v>198</v>
      </c>
      <c r="C167" s="246">
        <f t="shared" si="91"/>
        <v>4.3</v>
      </c>
      <c r="D167" s="120"/>
      <c r="E167" s="167">
        <v>4.3</v>
      </c>
      <c r="F167" s="120"/>
      <c r="G167" s="120"/>
      <c r="H167" s="120"/>
      <c r="I167" s="120"/>
      <c r="J167" s="113"/>
      <c r="K167" s="117">
        <f t="shared" si="117"/>
        <v>0</v>
      </c>
      <c r="L167" s="256"/>
      <c r="M167" s="249"/>
      <c r="N167" s="256"/>
      <c r="O167" s="256"/>
      <c r="P167" s="256"/>
      <c r="Q167" s="256"/>
      <c r="R167" s="252"/>
      <c r="S167" s="232">
        <f t="shared" si="118"/>
        <v>4.3</v>
      </c>
      <c r="T167" s="221">
        <f t="shared" si="54"/>
        <v>0</v>
      </c>
      <c r="U167" s="221">
        <f t="shared" si="55"/>
        <v>4.3</v>
      </c>
      <c r="V167" s="221">
        <f t="shared" si="56"/>
        <v>0</v>
      </c>
      <c r="W167" s="221">
        <f t="shared" si="57"/>
        <v>0</v>
      </c>
      <c r="X167" s="221">
        <f t="shared" si="58"/>
        <v>0</v>
      </c>
      <c r="Y167" s="221">
        <f t="shared" si="59"/>
        <v>0</v>
      </c>
      <c r="Z167" s="221">
        <f t="shared" si="60"/>
        <v>0</v>
      </c>
    </row>
    <row r="168" spans="1:26" ht="15" hidden="1" customHeight="1" x14ac:dyDescent="0.25">
      <c r="A168" s="8"/>
      <c r="B168" s="20" t="s">
        <v>150</v>
      </c>
      <c r="C168" s="246">
        <f t="shared" si="91"/>
        <v>0</v>
      </c>
      <c r="D168" s="120"/>
      <c r="E168" s="120"/>
      <c r="F168" s="120"/>
      <c r="G168" s="120"/>
      <c r="H168" s="120"/>
      <c r="I168" s="120"/>
      <c r="J168" s="113"/>
      <c r="K168" s="117">
        <f t="shared" si="117"/>
        <v>0</v>
      </c>
      <c r="L168" s="120"/>
      <c r="M168" s="120"/>
      <c r="N168" s="256"/>
      <c r="O168" s="256"/>
      <c r="P168" s="120"/>
      <c r="Q168" s="256"/>
      <c r="R168" s="252"/>
      <c r="S168" s="172">
        <f t="shared" si="118"/>
        <v>0</v>
      </c>
      <c r="T168" s="221">
        <f t="shared" si="54"/>
        <v>0</v>
      </c>
      <c r="U168" s="221">
        <f t="shared" si="55"/>
        <v>0</v>
      </c>
      <c r="V168" s="221">
        <f t="shared" si="56"/>
        <v>0</v>
      </c>
      <c r="W168" s="221">
        <f t="shared" si="57"/>
        <v>0</v>
      </c>
      <c r="X168" s="221">
        <f t="shared" si="58"/>
        <v>0</v>
      </c>
      <c r="Y168" s="221">
        <f t="shared" si="59"/>
        <v>0</v>
      </c>
      <c r="Z168" s="221">
        <f t="shared" si="60"/>
        <v>0</v>
      </c>
    </row>
    <row r="169" spans="1:26" ht="15" customHeight="1" x14ac:dyDescent="0.25">
      <c r="A169" s="8"/>
      <c r="B169" s="7" t="s">
        <v>435</v>
      </c>
      <c r="C169" s="122">
        <f t="shared" si="91"/>
        <v>1247.0225</v>
      </c>
      <c r="D169" s="161">
        <v>1239.5999999999999</v>
      </c>
      <c r="E169" s="109"/>
      <c r="F169" s="109"/>
      <c r="G169" s="109"/>
      <c r="H169" s="161">
        <v>0.9</v>
      </c>
      <c r="I169" s="109"/>
      <c r="J169" s="112">
        <f>'4 priedas_ nepanaudotos lėšos'!C49</f>
        <v>6.5225</v>
      </c>
      <c r="K169" s="117">
        <f t="shared" si="117"/>
        <v>0</v>
      </c>
      <c r="L169" s="165"/>
      <c r="M169" s="118"/>
      <c r="N169" s="118"/>
      <c r="O169" s="118"/>
      <c r="P169" s="165"/>
      <c r="Q169" s="118"/>
      <c r="R169" s="251">
        <f>'4 priedas_ nepanaudotos lėšos'!I49</f>
        <v>0</v>
      </c>
      <c r="S169" s="236">
        <f t="shared" si="118"/>
        <v>1247.0225</v>
      </c>
      <c r="T169" s="221">
        <f t="shared" si="54"/>
        <v>1239.5999999999999</v>
      </c>
      <c r="U169" s="221">
        <f t="shared" si="55"/>
        <v>0</v>
      </c>
      <c r="V169" s="221">
        <f t="shared" si="56"/>
        <v>0</v>
      </c>
      <c r="W169" s="221">
        <f t="shared" si="57"/>
        <v>0</v>
      </c>
      <c r="X169" s="221">
        <f t="shared" si="58"/>
        <v>0.9</v>
      </c>
      <c r="Y169" s="221">
        <f t="shared" si="59"/>
        <v>0</v>
      </c>
      <c r="Z169" s="221">
        <f t="shared" si="60"/>
        <v>6.5225</v>
      </c>
    </row>
    <row r="170" spans="1:26" ht="15" hidden="1" customHeight="1" x14ac:dyDescent="0.25">
      <c r="A170" s="8"/>
      <c r="B170" s="6" t="s">
        <v>231</v>
      </c>
      <c r="C170" s="122">
        <f t="shared" si="91"/>
        <v>0</v>
      </c>
      <c r="D170" s="109"/>
      <c r="E170" s="109">
        <f t="shared" ref="E170" si="119">E171</f>
        <v>0</v>
      </c>
      <c r="F170" s="109"/>
      <c r="G170" s="109"/>
      <c r="H170" s="109"/>
      <c r="I170" s="109"/>
      <c r="J170" s="112"/>
      <c r="K170" s="117">
        <f t="shared" si="117"/>
        <v>0</v>
      </c>
      <c r="L170" s="109"/>
      <c r="M170" s="118">
        <f t="shared" ref="M170" si="120">M171</f>
        <v>0</v>
      </c>
      <c r="N170" s="118"/>
      <c r="O170" s="118"/>
      <c r="P170" s="109"/>
      <c r="Q170" s="118"/>
      <c r="R170" s="251"/>
      <c r="S170" s="119">
        <f t="shared" si="118"/>
        <v>0</v>
      </c>
      <c r="T170" s="221">
        <f t="shared" si="54"/>
        <v>0</v>
      </c>
      <c r="U170" s="221">
        <f t="shared" si="55"/>
        <v>0</v>
      </c>
      <c r="V170" s="221">
        <f t="shared" si="56"/>
        <v>0</v>
      </c>
      <c r="W170" s="221">
        <f t="shared" si="57"/>
        <v>0</v>
      </c>
      <c r="X170" s="221">
        <f t="shared" si="58"/>
        <v>0</v>
      </c>
      <c r="Y170" s="221">
        <f t="shared" si="59"/>
        <v>0</v>
      </c>
      <c r="Z170" s="221">
        <f t="shared" si="60"/>
        <v>0</v>
      </c>
    </row>
    <row r="171" spans="1:26" ht="15" hidden="1" customHeight="1" x14ac:dyDescent="0.25">
      <c r="A171" s="8"/>
      <c r="B171" s="21" t="s">
        <v>149</v>
      </c>
      <c r="C171" s="120">
        <f t="shared" si="91"/>
        <v>0</v>
      </c>
      <c r="D171" s="120"/>
      <c r="E171" s="120"/>
      <c r="F171" s="120"/>
      <c r="G171" s="120"/>
      <c r="H171" s="120"/>
      <c r="I171" s="120"/>
      <c r="J171" s="113"/>
      <c r="K171" s="117">
        <f t="shared" si="117"/>
        <v>0</v>
      </c>
      <c r="L171" s="120"/>
      <c r="M171" s="256"/>
      <c r="N171" s="256"/>
      <c r="O171" s="256"/>
      <c r="P171" s="120"/>
      <c r="Q171" s="256"/>
      <c r="R171" s="252"/>
      <c r="S171" s="127">
        <f t="shared" si="118"/>
        <v>0</v>
      </c>
      <c r="T171" s="221">
        <f t="shared" si="54"/>
        <v>0</v>
      </c>
      <c r="U171" s="221">
        <f t="shared" si="55"/>
        <v>0</v>
      </c>
      <c r="V171" s="221">
        <f t="shared" si="56"/>
        <v>0</v>
      </c>
      <c r="W171" s="221">
        <f t="shared" si="57"/>
        <v>0</v>
      </c>
      <c r="X171" s="221">
        <f t="shared" si="58"/>
        <v>0</v>
      </c>
      <c r="Y171" s="221">
        <f t="shared" si="59"/>
        <v>0</v>
      </c>
      <c r="Z171" s="221">
        <f t="shared" si="60"/>
        <v>0</v>
      </c>
    </row>
    <row r="172" spans="1:26" s="14" customFormat="1" ht="15" customHeight="1" x14ac:dyDescent="0.25">
      <c r="A172" s="16" t="s">
        <v>17</v>
      </c>
      <c r="B172" s="62" t="s">
        <v>242</v>
      </c>
      <c r="C172" s="244">
        <f t="shared" si="91"/>
        <v>3112.6</v>
      </c>
      <c r="D172" s="110">
        <f t="shared" ref="D172:R172" si="121">D173</f>
        <v>3112.6</v>
      </c>
      <c r="E172" s="110">
        <f t="shared" si="121"/>
        <v>0</v>
      </c>
      <c r="F172" s="110">
        <f t="shared" si="121"/>
        <v>0</v>
      </c>
      <c r="G172" s="110">
        <f t="shared" si="121"/>
        <v>0</v>
      </c>
      <c r="H172" s="110">
        <f t="shared" si="121"/>
        <v>0</v>
      </c>
      <c r="I172" s="110">
        <f t="shared" si="121"/>
        <v>0</v>
      </c>
      <c r="J172" s="110">
        <f t="shared" si="121"/>
        <v>0</v>
      </c>
      <c r="K172" s="117">
        <f t="shared" si="117"/>
        <v>0</v>
      </c>
      <c r="L172" s="108">
        <f t="shared" si="121"/>
        <v>0</v>
      </c>
      <c r="M172" s="108">
        <f t="shared" si="121"/>
        <v>0</v>
      </c>
      <c r="N172" s="108">
        <f t="shared" si="121"/>
        <v>0</v>
      </c>
      <c r="O172" s="108">
        <f t="shared" si="121"/>
        <v>0</v>
      </c>
      <c r="P172" s="108">
        <f t="shared" si="121"/>
        <v>0</v>
      </c>
      <c r="Q172" s="108">
        <f t="shared" si="121"/>
        <v>0</v>
      </c>
      <c r="R172" s="321">
        <f t="shared" si="121"/>
        <v>0</v>
      </c>
      <c r="S172" s="229">
        <f>S173</f>
        <v>3112.6</v>
      </c>
      <c r="T172" s="316">
        <f t="shared" ref="T172:Z172" si="122">T173</f>
        <v>3112.6</v>
      </c>
      <c r="U172" s="316">
        <f t="shared" si="122"/>
        <v>0</v>
      </c>
      <c r="V172" s="316">
        <f t="shared" si="122"/>
        <v>0</v>
      </c>
      <c r="W172" s="316">
        <f t="shared" si="122"/>
        <v>0</v>
      </c>
      <c r="X172" s="316">
        <f t="shared" si="122"/>
        <v>0</v>
      </c>
      <c r="Y172" s="316">
        <f t="shared" si="122"/>
        <v>0</v>
      </c>
      <c r="Z172" s="316">
        <f t="shared" si="122"/>
        <v>0</v>
      </c>
    </row>
    <row r="173" spans="1:26" s="36" customFormat="1" ht="15" customHeight="1" x14ac:dyDescent="0.25">
      <c r="A173" s="60"/>
      <c r="B173" s="4" t="s">
        <v>434</v>
      </c>
      <c r="C173" s="245">
        <f t="shared" si="91"/>
        <v>3112.6</v>
      </c>
      <c r="D173" s="161">
        <v>3112.6</v>
      </c>
      <c r="E173" s="122"/>
      <c r="F173" s="122"/>
      <c r="G173" s="122"/>
      <c r="H173" s="122"/>
      <c r="I173" s="122"/>
      <c r="J173" s="114"/>
      <c r="K173" s="117">
        <f t="shared" si="117"/>
        <v>0</v>
      </c>
      <c r="L173" s="250"/>
      <c r="M173" s="299"/>
      <c r="N173" s="299"/>
      <c r="O173" s="299"/>
      <c r="P173" s="250"/>
      <c r="Q173" s="299"/>
      <c r="R173" s="253"/>
      <c r="S173" s="7">
        <f>T173+U173+V173+W173+X173+Y173+Z173</f>
        <v>3112.6</v>
      </c>
      <c r="T173" s="221">
        <f t="shared" ref="T173:T237" si="123">D173+L173</f>
        <v>3112.6</v>
      </c>
      <c r="U173" s="221">
        <f t="shared" ref="U173:U237" si="124">E173+M173</f>
        <v>0</v>
      </c>
      <c r="V173" s="221">
        <f t="shared" ref="V173:V237" si="125">F173+N173</f>
        <v>0</v>
      </c>
      <c r="W173" s="221">
        <f t="shared" ref="W173:W237" si="126">G173+O173</f>
        <v>0</v>
      </c>
      <c r="X173" s="221">
        <f t="shared" ref="X173:X237" si="127">H173+P173</f>
        <v>0</v>
      </c>
      <c r="Y173" s="221">
        <f t="shared" ref="Y173:Y237" si="128">I173+Q173</f>
        <v>0</v>
      </c>
      <c r="Z173" s="221">
        <f t="shared" ref="Z173:Z237" si="129">J173+R173</f>
        <v>0</v>
      </c>
    </row>
    <row r="174" spans="1:26" s="14" customFormat="1" ht="15" customHeight="1" x14ac:dyDescent="0.25">
      <c r="A174" s="3" t="s">
        <v>18</v>
      </c>
      <c r="B174" s="66" t="s">
        <v>243</v>
      </c>
      <c r="C174" s="244">
        <f t="shared" si="91"/>
        <v>851.27769000000001</v>
      </c>
      <c r="D174" s="110">
        <f t="shared" ref="D174:Q175" si="130">D175</f>
        <v>25</v>
      </c>
      <c r="E174" s="110">
        <f t="shared" si="130"/>
        <v>824.2</v>
      </c>
      <c r="F174" s="110">
        <f t="shared" si="130"/>
        <v>0</v>
      </c>
      <c r="G174" s="110">
        <f t="shared" si="130"/>
        <v>0</v>
      </c>
      <c r="H174" s="110">
        <f t="shared" si="130"/>
        <v>1.5</v>
      </c>
      <c r="I174" s="110">
        <f t="shared" si="130"/>
        <v>0</v>
      </c>
      <c r="J174" s="110">
        <f>J175</f>
        <v>0.57769000000000004</v>
      </c>
      <c r="K174" s="117">
        <f t="shared" si="117"/>
        <v>1.8480000000000001</v>
      </c>
      <c r="L174" s="117">
        <f t="shared" si="130"/>
        <v>1.8480000000000001</v>
      </c>
      <c r="M174" s="117">
        <f t="shared" si="130"/>
        <v>0</v>
      </c>
      <c r="N174" s="117">
        <f t="shared" si="130"/>
        <v>0</v>
      </c>
      <c r="O174" s="117">
        <f t="shared" si="130"/>
        <v>0</v>
      </c>
      <c r="P174" s="117">
        <f t="shared" si="130"/>
        <v>0</v>
      </c>
      <c r="Q174" s="117">
        <f t="shared" si="130"/>
        <v>0</v>
      </c>
      <c r="R174" s="117">
        <f t="shared" ref="R174" si="131">R175</f>
        <v>0</v>
      </c>
      <c r="S174" s="173">
        <f>S175</f>
        <v>853.12568999999996</v>
      </c>
      <c r="T174" s="316">
        <f t="shared" ref="T174:Z174" si="132">T175</f>
        <v>26.847999999999999</v>
      </c>
      <c r="U174" s="316">
        <f t="shared" si="132"/>
        <v>824.2</v>
      </c>
      <c r="V174" s="316">
        <f t="shared" si="132"/>
        <v>0</v>
      </c>
      <c r="W174" s="316">
        <f t="shared" si="132"/>
        <v>0</v>
      </c>
      <c r="X174" s="316">
        <f t="shared" si="132"/>
        <v>1.5</v>
      </c>
      <c r="Y174" s="316">
        <f t="shared" si="132"/>
        <v>0</v>
      </c>
      <c r="Z174" s="316">
        <f t="shared" si="132"/>
        <v>0.57769000000000004</v>
      </c>
    </row>
    <row r="175" spans="1:26" s="36" customFormat="1" ht="15" customHeight="1" x14ac:dyDescent="0.25">
      <c r="A175" s="58"/>
      <c r="B175" s="67" t="s">
        <v>441</v>
      </c>
      <c r="C175" s="122">
        <f t="shared" si="91"/>
        <v>851.27769000000001</v>
      </c>
      <c r="D175" s="161">
        <v>25</v>
      </c>
      <c r="E175" s="109">
        <f t="shared" si="130"/>
        <v>824.2</v>
      </c>
      <c r="F175" s="109"/>
      <c r="G175" s="109"/>
      <c r="H175" s="161">
        <v>1.5</v>
      </c>
      <c r="I175" s="109"/>
      <c r="J175" s="112">
        <f>'4 priedas_ nepanaudotos lėšos'!C51</f>
        <v>0.57769000000000004</v>
      </c>
      <c r="K175" s="117">
        <f t="shared" si="117"/>
        <v>1.8480000000000001</v>
      </c>
      <c r="L175" s="250">
        <v>1.8480000000000001</v>
      </c>
      <c r="M175" s="299">
        <f t="shared" si="130"/>
        <v>0</v>
      </c>
      <c r="N175" s="299"/>
      <c r="O175" s="299"/>
      <c r="P175" s="250"/>
      <c r="Q175" s="299"/>
      <c r="R175" s="253"/>
      <c r="S175" s="119">
        <f>T175+U175+V175+W175+X175+Y175+Z175</f>
        <v>853.12568999999996</v>
      </c>
      <c r="T175" s="221">
        <f t="shared" si="123"/>
        <v>26.847999999999999</v>
      </c>
      <c r="U175" s="221">
        <f t="shared" si="124"/>
        <v>824.2</v>
      </c>
      <c r="V175" s="221">
        <f t="shared" si="125"/>
        <v>0</v>
      </c>
      <c r="W175" s="221">
        <f t="shared" si="126"/>
        <v>0</v>
      </c>
      <c r="X175" s="221">
        <f t="shared" si="127"/>
        <v>1.5</v>
      </c>
      <c r="Y175" s="221">
        <f t="shared" si="128"/>
        <v>0</v>
      </c>
      <c r="Z175" s="221">
        <f t="shared" si="129"/>
        <v>0.57769000000000004</v>
      </c>
    </row>
    <row r="176" spans="1:26" s="36" customFormat="1" ht="15" customHeight="1" x14ac:dyDescent="0.25">
      <c r="A176" s="59"/>
      <c r="B176" s="21" t="s">
        <v>72</v>
      </c>
      <c r="C176" s="120">
        <f t="shared" si="91"/>
        <v>824.2</v>
      </c>
      <c r="D176" s="120"/>
      <c r="E176" s="167">
        <v>824.2</v>
      </c>
      <c r="F176" s="120"/>
      <c r="G176" s="120"/>
      <c r="H176" s="120"/>
      <c r="I176" s="120"/>
      <c r="J176" s="113"/>
      <c r="K176" s="117">
        <f t="shared" si="117"/>
        <v>0</v>
      </c>
      <c r="L176" s="256"/>
      <c r="M176" s="249"/>
      <c r="N176" s="256"/>
      <c r="O176" s="256"/>
      <c r="P176" s="256"/>
      <c r="Q176" s="256"/>
      <c r="R176" s="252"/>
      <c r="S176" s="235">
        <f>T176+U176+V176+W176+X176+Y176+Z176</f>
        <v>824.2</v>
      </c>
      <c r="T176" s="221">
        <f t="shared" si="123"/>
        <v>0</v>
      </c>
      <c r="U176" s="221">
        <f t="shared" si="124"/>
        <v>824.2</v>
      </c>
      <c r="V176" s="221">
        <f t="shared" si="125"/>
        <v>0</v>
      </c>
      <c r="W176" s="221">
        <f t="shared" si="126"/>
        <v>0</v>
      </c>
      <c r="X176" s="221">
        <f t="shared" si="127"/>
        <v>0</v>
      </c>
      <c r="Y176" s="221">
        <f t="shared" si="128"/>
        <v>0</v>
      </c>
      <c r="Z176" s="221">
        <f t="shared" si="129"/>
        <v>0</v>
      </c>
    </row>
    <row r="177" spans="1:26" s="14" customFormat="1" ht="15" customHeight="1" x14ac:dyDescent="0.25">
      <c r="A177" s="17" t="s">
        <v>19</v>
      </c>
      <c r="B177" s="62" t="s">
        <v>244</v>
      </c>
      <c r="C177" s="244">
        <f t="shared" si="91"/>
        <v>567.83742999999993</v>
      </c>
      <c r="D177" s="110">
        <f t="shared" ref="D177:Q177" si="133">D178</f>
        <v>81.099999999999994</v>
      </c>
      <c r="E177" s="110">
        <f t="shared" si="133"/>
        <v>481.83</v>
      </c>
      <c r="F177" s="110">
        <f t="shared" si="133"/>
        <v>0</v>
      </c>
      <c r="G177" s="110">
        <f t="shared" si="133"/>
        <v>0</v>
      </c>
      <c r="H177" s="110">
        <f t="shared" si="133"/>
        <v>4.8</v>
      </c>
      <c r="I177" s="110">
        <f t="shared" si="133"/>
        <v>0</v>
      </c>
      <c r="J177" s="110">
        <f t="shared" si="133"/>
        <v>0.10743</v>
      </c>
      <c r="K177" s="117">
        <f t="shared" si="117"/>
        <v>13.2</v>
      </c>
      <c r="L177" s="117">
        <f t="shared" si="133"/>
        <v>13.2</v>
      </c>
      <c r="M177" s="117">
        <f t="shared" si="133"/>
        <v>0</v>
      </c>
      <c r="N177" s="117">
        <f t="shared" si="133"/>
        <v>0</v>
      </c>
      <c r="O177" s="117">
        <f t="shared" si="133"/>
        <v>0</v>
      </c>
      <c r="P177" s="117">
        <f t="shared" si="133"/>
        <v>0</v>
      </c>
      <c r="Q177" s="117">
        <f t="shared" si="133"/>
        <v>0</v>
      </c>
      <c r="R177" s="117">
        <f t="shared" ref="R177" si="134">R178</f>
        <v>0</v>
      </c>
      <c r="S177" s="173">
        <f>S178</f>
        <v>581.03742999999997</v>
      </c>
      <c r="T177" s="316">
        <f t="shared" ref="T177:Z177" si="135">T178</f>
        <v>94.3</v>
      </c>
      <c r="U177" s="316">
        <f t="shared" si="135"/>
        <v>481.83</v>
      </c>
      <c r="V177" s="316">
        <f t="shared" si="135"/>
        <v>0</v>
      </c>
      <c r="W177" s="316">
        <f t="shared" si="135"/>
        <v>0</v>
      </c>
      <c r="X177" s="316">
        <f t="shared" si="135"/>
        <v>4.8</v>
      </c>
      <c r="Y177" s="316">
        <f t="shared" si="135"/>
        <v>0</v>
      </c>
      <c r="Z177" s="316">
        <f t="shared" si="135"/>
        <v>0.10743</v>
      </c>
    </row>
    <row r="178" spans="1:26" s="14" customFormat="1" ht="15" customHeight="1" x14ac:dyDescent="0.25">
      <c r="A178" s="17"/>
      <c r="B178" s="12" t="s">
        <v>446</v>
      </c>
      <c r="C178" s="245">
        <f t="shared" si="91"/>
        <v>567.83742999999993</v>
      </c>
      <c r="D178" s="161">
        <v>81.099999999999994</v>
      </c>
      <c r="E178" s="109">
        <f>E179+E181</f>
        <v>481.83</v>
      </c>
      <c r="F178" s="109">
        <f>SUM(F179:F181)</f>
        <v>0</v>
      </c>
      <c r="G178" s="110"/>
      <c r="H178" s="161">
        <v>4.8</v>
      </c>
      <c r="I178" s="109"/>
      <c r="J178" s="112">
        <f>'4 priedas_ nepanaudotos lėšos'!C53</f>
        <v>0.10743</v>
      </c>
      <c r="K178" s="117">
        <f t="shared" si="117"/>
        <v>13.2</v>
      </c>
      <c r="L178" s="250">
        <v>13.2</v>
      </c>
      <c r="M178" s="299">
        <f>M179+M181</f>
        <v>0</v>
      </c>
      <c r="N178" s="299">
        <f>SUM(N179:N181)</f>
        <v>0</v>
      </c>
      <c r="O178" s="299"/>
      <c r="P178" s="250"/>
      <c r="Q178" s="299"/>
      <c r="R178" s="253"/>
      <c r="S178" s="119">
        <f>T178+U178+V178+W178+X178+Y178+Z178</f>
        <v>581.03742999999997</v>
      </c>
      <c r="T178" s="221">
        <f t="shared" si="123"/>
        <v>94.3</v>
      </c>
      <c r="U178" s="221">
        <f t="shared" si="124"/>
        <v>481.83</v>
      </c>
      <c r="V178" s="221">
        <f t="shared" si="125"/>
        <v>0</v>
      </c>
      <c r="W178" s="221">
        <f t="shared" si="126"/>
        <v>0</v>
      </c>
      <c r="X178" s="221">
        <f t="shared" si="127"/>
        <v>4.8</v>
      </c>
      <c r="Y178" s="221">
        <f t="shared" si="128"/>
        <v>0</v>
      </c>
      <c r="Z178" s="221">
        <f t="shared" si="129"/>
        <v>0.10743</v>
      </c>
    </row>
    <row r="179" spans="1:26" s="77" customFormat="1" ht="26.25" x14ac:dyDescent="0.25">
      <c r="A179" s="76"/>
      <c r="B179" s="18" t="s">
        <v>213</v>
      </c>
      <c r="C179" s="246">
        <f t="shared" si="91"/>
        <v>373.01</v>
      </c>
      <c r="D179" s="123"/>
      <c r="E179" s="167">
        <v>373.01</v>
      </c>
      <c r="F179" s="123"/>
      <c r="G179" s="123"/>
      <c r="H179" s="123"/>
      <c r="I179" s="123"/>
      <c r="J179" s="116"/>
      <c r="K179" s="117">
        <f t="shared" si="117"/>
        <v>0</v>
      </c>
      <c r="L179" s="300"/>
      <c r="M179" s="294"/>
      <c r="N179" s="300"/>
      <c r="O179" s="300"/>
      <c r="P179" s="300"/>
      <c r="Q179" s="300"/>
      <c r="R179" s="255"/>
      <c r="S179" s="231">
        <f>T179+U179+V179+W179+X179+Y179+Z179</f>
        <v>373.01</v>
      </c>
      <c r="T179" s="221">
        <f t="shared" si="123"/>
        <v>0</v>
      </c>
      <c r="U179" s="221">
        <f t="shared" si="124"/>
        <v>373.01</v>
      </c>
      <c r="V179" s="221">
        <f t="shared" si="125"/>
        <v>0</v>
      </c>
      <c r="W179" s="221">
        <f t="shared" si="126"/>
        <v>0</v>
      </c>
      <c r="X179" s="221">
        <f t="shared" si="127"/>
        <v>0</v>
      </c>
      <c r="Y179" s="221">
        <f t="shared" si="128"/>
        <v>0</v>
      </c>
      <c r="Z179" s="221">
        <f t="shared" si="129"/>
        <v>0</v>
      </c>
    </row>
    <row r="180" spans="1:26" s="32" customFormat="1" ht="26.25" hidden="1" x14ac:dyDescent="0.25">
      <c r="A180" s="76"/>
      <c r="B180" s="18" t="s">
        <v>329</v>
      </c>
      <c r="C180" s="246">
        <f t="shared" si="91"/>
        <v>0</v>
      </c>
      <c r="D180" s="120"/>
      <c r="E180" s="167"/>
      <c r="F180" s="120"/>
      <c r="G180" s="120"/>
      <c r="H180" s="120"/>
      <c r="I180" s="120"/>
      <c r="J180" s="113"/>
      <c r="K180" s="117">
        <f t="shared" si="117"/>
        <v>0</v>
      </c>
      <c r="L180" s="256"/>
      <c r="M180" s="249"/>
      <c r="N180" s="256"/>
      <c r="O180" s="256"/>
      <c r="P180" s="256"/>
      <c r="Q180" s="256"/>
      <c r="R180" s="252"/>
      <c r="S180" s="231">
        <f>T180+U180+V180+W180+X180+Y180+Z180</f>
        <v>0</v>
      </c>
      <c r="T180" s="221">
        <f t="shared" si="123"/>
        <v>0</v>
      </c>
      <c r="U180" s="221">
        <f t="shared" si="124"/>
        <v>0</v>
      </c>
      <c r="V180" s="221">
        <f t="shared" si="125"/>
        <v>0</v>
      </c>
      <c r="W180" s="221">
        <f t="shared" si="126"/>
        <v>0</v>
      </c>
      <c r="X180" s="221">
        <f t="shared" si="127"/>
        <v>0</v>
      </c>
      <c r="Y180" s="221">
        <f t="shared" si="128"/>
        <v>0</v>
      </c>
      <c r="Z180" s="221">
        <f t="shared" si="129"/>
        <v>0</v>
      </c>
    </row>
    <row r="181" spans="1:26" s="32" customFormat="1" ht="27.75" customHeight="1" x14ac:dyDescent="0.25">
      <c r="A181" s="76"/>
      <c r="B181" s="20" t="s">
        <v>343</v>
      </c>
      <c r="C181" s="246">
        <f t="shared" si="91"/>
        <v>108.82</v>
      </c>
      <c r="D181" s="120"/>
      <c r="E181" s="167">
        <v>108.82</v>
      </c>
      <c r="F181" s="120"/>
      <c r="G181" s="120"/>
      <c r="H181" s="120"/>
      <c r="I181" s="120"/>
      <c r="J181" s="113"/>
      <c r="K181" s="117">
        <f t="shared" si="117"/>
        <v>0</v>
      </c>
      <c r="L181" s="256"/>
      <c r="M181" s="249"/>
      <c r="N181" s="256"/>
      <c r="O181" s="256"/>
      <c r="P181" s="256"/>
      <c r="Q181" s="256"/>
      <c r="R181" s="252"/>
      <c r="S181" s="231">
        <f>T181+U181+V181+W181+X181+Y181+Z181</f>
        <v>108.82</v>
      </c>
      <c r="T181" s="221">
        <f t="shared" si="123"/>
        <v>0</v>
      </c>
      <c r="U181" s="221">
        <f t="shared" si="124"/>
        <v>108.82</v>
      </c>
      <c r="V181" s="221">
        <f t="shared" si="125"/>
        <v>0</v>
      </c>
      <c r="W181" s="221">
        <f t="shared" si="126"/>
        <v>0</v>
      </c>
      <c r="X181" s="221">
        <f t="shared" si="127"/>
        <v>0</v>
      </c>
      <c r="Y181" s="221">
        <f t="shared" si="128"/>
        <v>0</v>
      </c>
      <c r="Z181" s="221">
        <f t="shared" si="129"/>
        <v>0</v>
      </c>
    </row>
    <row r="182" spans="1:26" ht="15" customHeight="1" x14ac:dyDescent="0.25">
      <c r="A182" s="16" t="s">
        <v>20</v>
      </c>
      <c r="B182" s="64" t="s">
        <v>247</v>
      </c>
      <c r="C182" s="244">
        <f t="shared" si="91"/>
        <v>1195.48308</v>
      </c>
      <c r="D182" s="110">
        <f t="shared" ref="D182:Q186" si="136">D183</f>
        <v>192.8</v>
      </c>
      <c r="E182" s="110">
        <f t="shared" si="136"/>
        <v>0</v>
      </c>
      <c r="F182" s="110">
        <f t="shared" si="136"/>
        <v>2.1570800000000001</v>
      </c>
      <c r="G182" s="110">
        <f t="shared" si="136"/>
        <v>999.62599999999998</v>
      </c>
      <c r="H182" s="110">
        <f t="shared" si="136"/>
        <v>0.9</v>
      </c>
      <c r="I182" s="110">
        <f t="shared" si="136"/>
        <v>0</v>
      </c>
      <c r="J182" s="110">
        <f t="shared" si="136"/>
        <v>0</v>
      </c>
      <c r="K182" s="117">
        <f t="shared" si="117"/>
        <v>59.646000000000008</v>
      </c>
      <c r="L182" s="108">
        <f t="shared" si="136"/>
        <v>-7.4</v>
      </c>
      <c r="M182" s="108">
        <f t="shared" si="136"/>
        <v>0</v>
      </c>
      <c r="N182" s="108">
        <f t="shared" si="136"/>
        <v>0</v>
      </c>
      <c r="O182" s="108">
        <f t="shared" si="136"/>
        <v>67.046000000000006</v>
      </c>
      <c r="P182" s="108">
        <f t="shared" si="136"/>
        <v>0</v>
      </c>
      <c r="Q182" s="108">
        <f t="shared" si="136"/>
        <v>0</v>
      </c>
      <c r="R182" s="321">
        <f t="shared" ref="R182:R186" si="137">R183</f>
        <v>0</v>
      </c>
      <c r="S182" s="173">
        <f>S183</f>
        <v>1255.1290800000002</v>
      </c>
      <c r="T182" s="316">
        <f t="shared" ref="T182:Z182" si="138">T183</f>
        <v>185.4</v>
      </c>
      <c r="U182" s="316">
        <f t="shared" si="138"/>
        <v>0</v>
      </c>
      <c r="V182" s="316">
        <f t="shared" si="138"/>
        <v>2.1570800000000001</v>
      </c>
      <c r="W182" s="316">
        <f t="shared" si="138"/>
        <v>1066.672</v>
      </c>
      <c r="X182" s="316">
        <f t="shared" si="138"/>
        <v>0.9</v>
      </c>
      <c r="Y182" s="316">
        <f t="shared" si="138"/>
        <v>0</v>
      </c>
      <c r="Z182" s="316">
        <f t="shared" si="138"/>
        <v>0</v>
      </c>
    </row>
    <row r="183" spans="1:26" x14ac:dyDescent="0.25">
      <c r="A183" s="17"/>
      <c r="B183" s="12" t="s">
        <v>437</v>
      </c>
      <c r="C183" s="122">
        <f t="shared" si="91"/>
        <v>1195.48308</v>
      </c>
      <c r="D183" s="161">
        <v>192.8</v>
      </c>
      <c r="E183" s="109"/>
      <c r="F183" s="269">
        <f>SUM(F184:F185)</f>
        <v>2.1570800000000001</v>
      </c>
      <c r="G183" s="161">
        <v>999.62599999999998</v>
      </c>
      <c r="H183" s="161">
        <v>0.9</v>
      </c>
      <c r="I183" s="110"/>
      <c r="J183" s="112">
        <f>'4 priedas_ nepanaudotos lėšos'!C55</f>
        <v>0</v>
      </c>
      <c r="K183" s="117">
        <f t="shared" si="117"/>
        <v>59.646000000000008</v>
      </c>
      <c r="L183" s="250">
        <v>-7.4</v>
      </c>
      <c r="M183" s="299"/>
      <c r="N183" s="299">
        <f>SUM(N184:N185)</f>
        <v>0</v>
      </c>
      <c r="O183" s="250">
        <f>48.2+18.846</f>
        <v>67.046000000000006</v>
      </c>
      <c r="P183" s="250"/>
      <c r="Q183" s="299"/>
      <c r="R183" s="253"/>
      <c r="S183" s="119">
        <f>T183+U183+V183+W183+X183+Y183+Z183</f>
        <v>1255.1290800000002</v>
      </c>
      <c r="T183" s="221">
        <f t="shared" si="123"/>
        <v>185.4</v>
      </c>
      <c r="U183" s="221">
        <f t="shared" si="124"/>
        <v>0</v>
      </c>
      <c r="V183" s="221">
        <f t="shared" si="125"/>
        <v>2.1570800000000001</v>
      </c>
      <c r="W183" s="221">
        <f t="shared" si="126"/>
        <v>1066.672</v>
      </c>
      <c r="X183" s="221">
        <f t="shared" si="127"/>
        <v>0.9</v>
      </c>
      <c r="Y183" s="221">
        <f t="shared" si="128"/>
        <v>0</v>
      </c>
      <c r="Z183" s="221">
        <f t="shared" si="129"/>
        <v>0</v>
      </c>
    </row>
    <row r="184" spans="1:26" s="90" customFormat="1" ht="26.25" hidden="1" x14ac:dyDescent="0.25">
      <c r="A184" s="264"/>
      <c r="B184" s="265" t="s">
        <v>335</v>
      </c>
      <c r="C184" s="273">
        <f t="shared" si="91"/>
        <v>0</v>
      </c>
      <c r="D184" s="112"/>
      <c r="E184" s="112"/>
      <c r="F184" s="251"/>
      <c r="G184" s="112"/>
      <c r="H184" s="112"/>
      <c r="I184" s="365"/>
      <c r="J184" s="112"/>
      <c r="K184" s="261">
        <f t="shared" si="117"/>
        <v>0</v>
      </c>
      <c r="L184" s="365"/>
      <c r="M184" s="251"/>
      <c r="N184" s="251"/>
      <c r="O184" s="365"/>
      <c r="P184" s="365"/>
      <c r="Q184" s="321"/>
      <c r="R184" s="251"/>
      <c r="S184" s="276">
        <f>T184+U184+V184+W184+X184+Y184+Z184</f>
        <v>0</v>
      </c>
      <c r="T184" s="366">
        <f t="shared" si="123"/>
        <v>0</v>
      </c>
      <c r="U184" s="366">
        <f t="shared" si="124"/>
        <v>0</v>
      </c>
      <c r="V184" s="366">
        <f t="shared" si="125"/>
        <v>0</v>
      </c>
      <c r="W184" s="366">
        <f t="shared" si="126"/>
        <v>0</v>
      </c>
      <c r="X184" s="366">
        <f t="shared" si="127"/>
        <v>0</v>
      </c>
      <c r="Y184" s="366">
        <f t="shared" si="128"/>
        <v>0</v>
      </c>
      <c r="Z184" s="366">
        <f t="shared" si="129"/>
        <v>0</v>
      </c>
    </row>
    <row r="185" spans="1:26" s="36" customFormat="1" ht="39" x14ac:dyDescent="0.25">
      <c r="A185" s="60"/>
      <c r="B185" s="18" t="s">
        <v>325</v>
      </c>
      <c r="C185" s="246">
        <f t="shared" si="91"/>
        <v>2.1570800000000001</v>
      </c>
      <c r="D185" s="122"/>
      <c r="E185" s="122"/>
      <c r="F185" s="161">
        <v>2.1570800000000001</v>
      </c>
      <c r="G185" s="122"/>
      <c r="H185" s="122"/>
      <c r="I185" s="122"/>
      <c r="J185" s="114"/>
      <c r="K185" s="117">
        <f t="shared" si="117"/>
        <v>0</v>
      </c>
      <c r="L185" s="108"/>
      <c r="M185" s="299"/>
      <c r="N185" s="250"/>
      <c r="O185" s="299"/>
      <c r="P185" s="253"/>
      <c r="Q185" s="299"/>
      <c r="R185" s="253"/>
      <c r="S185" s="172">
        <f>T185+U185+V185+W185+X185+Y185+Z185</f>
        <v>2.1570800000000001</v>
      </c>
      <c r="T185" s="221">
        <f t="shared" si="123"/>
        <v>0</v>
      </c>
      <c r="U185" s="221">
        <f t="shared" si="124"/>
        <v>0</v>
      </c>
      <c r="V185" s="221">
        <f t="shared" si="125"/>
        <v>2.1570800000000001</v>
      </c>
      <c r="W185" s="221">
        <f t="shared" si="126"/>
        <v>0</v>
      </c>
      <c r="X185" s="221">
        <f t="shared" si="127"/>
        <v>0</v>
      </c>
      <c r="Y185" s="221">
        <f t="shared" si="128"/>
        <v>0</v>
      </c>
      <c r="Z185" s="221">
        <f t="shared" si="129"/>
        <v>0</v>
      </c>
    </row>
    <row r="186" spans="1:26" ht="15" customHeight="1" x14ac:dyDescent="0.25">
      <c r="A186" s="16" t="s">
        <v>21</v>
      </c>
      <c r="B186" s="63" t="s">
        <v>248</v>
      </c>
      <c r="C186" s="244">
        <f t="shared" si="91"/>
        <v>1624.6896400000001</v>
      </c>
      <c r="D186" s="110">
        <f t="shared" si="136"/>
        <v>518.6</v>
      </c>
      <c r="E186" s="110">
        <f t="shared" si="136"/>
        <v>0</v>
      </c>
      <c r="F186" s="110">
        <f t="shared" si="136"/>
        <v>5.24</v>
      </c>
      <c r="G186" s="110">
        <f t="shared" si="136"/>
        <v>1079.8679999999999</v>
      </c>
      <c r="H186" s="110">
        <f t="shared" si="136"/>
        <v>19.3</v>
      </c>
      <c r="I186" s="110">
        <f t="shared" si="136"/>
        <v>0</v>
      </c>
      <c r="J186" s="110">
        <f t="shared" si="136"/>
        <v>1.68164</v>
      </c>
      <c r="K186" s="117">
        <f t="shared" si="117"/>
        <v>82.45</v>
      </c>
      <c r="L186" s="108">
        <f t="shared" si="136"/>
        <v>-8.1</v>
      </c>
      <c r="M186" s="108">
        <f t="shared" si="136"/>
        <v>0</v>
      </c>
      <c r="N186" s="108">
        <f t="shared" si="136"/>
        <v>2.077</v>
      </c>
      <c r="O186" s="108">
        <f t="shared" si="136"/>
        <v>88.472999999999999</v>
      </c>
      <c r="P186" s="108">
        <f t="shared" si="136"/>
        <v>0</v>
      </c>
      <c r="Q186" s="108">
        <f t="shared" si="136"/>
        <v>0</v>
      </c>
      <c r="R186" s="321">
        <f t="shared" si="137"/>
        <v>0</v>
      </c>
      <c r="S186" s="173">
        <f>S187</f>
        <v>1707.1396399999999</v>
      </c>
      <c r="T186" s="316">
        <f t="shared" ref="T186:Z186" si="139">T187</f>
        <v>510.5</v>
      </c>
      <c r="U186" s="316">
        <f t="shared" si="139"/>
        <v>0</v>
      </c>
      <c r="V186" s="316">
        <f>V187</f>
        <v>7.3170000000000002</v>
      </c>
      <c r="W186" s="316">
        <f t="shared" si="139"/>
        <v>1168.3409999999999</v>
      </c>
      <c r="X186" s="316">
        <f t="shared" si="139"/>
        <v>19.3</v>
      </c>
      <c r="Y186" s="316">
        <f t="shared" si="139"/>
        <v>0</v>
      </c>
      <c r="Z186" s="316">
        <f t="shared" si="139"/>
        <v>1.68164</v>
      </c>
    </row>
    <row r="187" spans="1:26" x14ac:dyDescent="0.25">
      <c r="A187" s="17"/>
      <c r="B187" s="12" t="s">
        <v>442</v>
      </c>
      <c r="C187" s="122">
        <f t="shared" si="91"/>
        <v>1624.6896400000001</v>
      </c>
      <c r="D187" s="161">
        <v>518.6</v>
      </c>
      <c r="E187" s="109"/>
      <c r="F187" s="109">
        <f>SUM(F188:F192)</f>
        <v>5.24</v>
      </c>
      <c r="G187" s="161">
        <v>1079.8679999999999</v>
      </c>
      <c r="H187" s="161">
        <v>19.3</v>
      </c>
      <c r="I187" s="110"/>
      <c r="J187" s="112">
        <f>'4 priedas_ nepanaudotos lėšos'!C57</f>
        <v>1.68164</v>
      </c>
      <c r="K187" s="117">
        <f t="shared" si="117"/>
        <v>82.45</v>
      </c>
      <c r="L187" s="165">
        <v>-8.1</v>
      </c>
      <c r="M187" s="118"/>
      <c r="N187" s="118">
        <f>SUM(N188:N192)</f>
        <v>2.077</v>
      </c>
      <c r="O187" s="165">
        <f>63.6+24.873</f>
        <v>88.472999999999999</v>
      </c>
      <c r="P187" s="165"/>
      <c r="Q187" s="118"/>
      <c r="R187" s="251">
        <f>'4 priedas_ nepanaudotos lėšos'!I57</f>
        <v>0</v>
      </c>
      <c r="S187" s="119">
        <f t="shared" ref="S187:S192" si="140">T187+U187+V187+W187+X187+Y187+Z187</f>
        <v>1707.1396399999999</v>
      </c>
      <c r="T187" s="221">
        <f t="shared" si="123"/>
        <v>510.5</v>
      </c>
      <c r="U187" s="221">
        <f t="shared" si="124"/>
        <v>0</v>
      </c>
      <c r="V187" s="221">
        <f>F187+N187</f>
        <v>7.3170000000000002</v>
      </c>
      <c r="W187" s="221">
        <f t="shared" si="126"/>
        <v>1168.3409999999999</v>
      </c>
      <c r="X187" s="221">
        <f t="shared" si="127"/>
        <v>19.3</v>
      </c>
      <c r="Y187" s="221">
        <f t="shared" si="128"/>
        <v>0</v>
      </c>
      <c r="Z187" s="221">
        <f t="shared" si="129"/>
        <v>1.68164</v>
      </c>
    </row>
    <row r="188" spans="1:26" ht="26.25" x14ac:dyDescent="0.25">
      <c r="A188" s="17"/>
      <c r="B188" s="18" t="s">
        <v>480</v>
      </c>
      <c r="C188" s="246">
        <f t="shared" si="91"/>
        <v>3.8</v>
      </c>
      <c r="D188" s="109"/>
      <c r="E188" s="109"/>
      <c r="F188" s="161">
        <v>3.8</v>
      </c>
      <c r="G188" s="109"/>
      <c r="H188" s="109"/>
      <c r="I188" s="109"/>
      <c r="J188" s="112"/>
      <c r="K188" s="117">
        <f t="shared" si="117"/>
        <v>2.077</v>
      </c>
      <c r="L188" s="118"/>
      <c r="M188" s="118"/>
      <c r="N188" s="165">
        <v>2.077</v>
      </c>
      <c r="O188" s="118"/>
      <c r="P188" s="118"/>
      <c r="Q188" s="118"/>
      <c r="R188" s="251"/>
      <c r="S188" s="230">
        <f t="shared" si="140"/>
        <v>5.8769999999999998</v>
      </c>
      <c r="T188" s="221">
        <f t="shared" si="123"/>
        <v>0</v>
      </c>
      <c r="U188" s="221">
        <f t="shared" si="124"/>
        <v>0</v>
      </c>
      <c r="V188" s="221">
        <f t="shared" si="125"/>
        <v>5.8769999999999998</v>
      </c>
      <c r="W188" s="221">
        <f t="shared" si="126"/>
        <v>0</v>
      </c>
      <c r="X188" s="221">
        <f t="shared" si="127"/>
        <v>0</v>
      </c>
      <c r="Y188" s="221">
        <f t="shared" si="128"/>
        <v>0</v>
      </c>
      <c r="Z188" s="221">
        <f t="shared" si="129"/>
        <v>0</v>
      </c>
    </row>
    <row r="189" spans="1:26" s="90" customFormat="1" ht="26.25" hidden="1" x14ac:dyDescent="0.25">
      <c r="A189" s="264"/>
      <c r="B189" s="265" t="s">
        <v>246</v>
      </c>
      <c r="C189" s="273">
        <f t="shared" si="91"/>
        <v>0</v>
      </c>
      <c r="D189" s="112"/>
      <c r="E189" s="112"/>
      <c r="F189" s="275"/>
      <c r="G189" s="112"/>
      <c r="H189" s="112"/>
      <c r="I189" s="112"/>
      <c r="J189" s="112"/>
      <c r="K189" s="117">
        <f t="shared" si="117"/>
        <v>0</v>
      </c>
      <c r="L189" s="251"/>
      <c r="M189" s="251"/>
      <c r="N189" s="275"/>
      <c r="O189" s="251"/>
      <c r="P189" s="251"/>
      <c r="Q189" s="251"/>
      <c r="R189" s="251"/>
      <c r="S189" s="276">
        <f t="shared" si="140"/>
        <v>0</v>
      </c>
      <c r="T189" s="221">
        <f t="shared" si="123"/>
        <v>0</v>
      </c>
      <c r="U189" s="221">
        <f t="shared" si="124"/>
        <v>0</v>
      </c>
      <c r="V189" s="221">
        <f t="shared" si="125"/>
        <v>0</v>
      </c>
      <c r="W189" s="221">
        <f t="shared" si="126"/>
        <v>0</v>
      </c>
      <c r="X189" s="221">
        <f t="shared" si="127"/>
        <v>0</v>
      </c>
      <c r="Y189" s="221">
        <f t="shared" si="128"/>
        <v>0</v>
      </c>
      <c r="Z189" s="221">
        <f t="shared" si="129"/>
        <v>0</v>
      </c>
    </row>
    <row r="190" spans="1:26" s="90" customFormat="1" hidden="1" x14ac:dyDescent="0.25">
      <c r="A190" s="264"/>
      <c r="B190" s="265" t="s">
        <v>312</v>
      </c>
      <c r="C190" s="114">
        <f t="shared" si="91"/>
        <v>0</v>
      </c>
      <c r="D190" s="112"/>
      <c r="E190" s="112"/>
      <c r="F190" s="260"/>
      <c r="G190" s="112"/>
      <c r="H190" s="112"/>
      <c r="I190" s="112"/>
      <c r="J190" s="112"/>
      <c r="K190" s="117">
        <f t="shared" si="117"/>
        <v>0</v>
      </c>
      <c r="L190" s="251"/>
      <c r="M190" s="251"/>
      <c r="N190" s="275"/>
      <c r="O190" s="251"/>
      <c r="P190" s="251"/>
      <c r="Q190" s="251"/>
      <c r="R190" s="251"/>
      <c r="S190" s="280">
        <f t="shared" si="140"/>
        <v>0</v>
      </c>
      <c r="T190" s="221">
        <f t="shared" si="123"/>
        <v>0</v>
      </c>
      <c r="U190" s="221">
        <f t="shared" si="124"/>
        <v>0</v>
      </c>
      <c r="V190" s="221">
        <f t="shared" si="125"/>
        <v>0</v>
      </c>
      <c r="W190" s="221">
        <f t="shared" si="126"/>
        <v>0</v>
      </c>
      <c r="X190" s="221">
        <f t="shared" si="127"/>
        <v>0</v>
      </c>
      <c r="Y190" s="221">
        <f t="shared" si="128"/>
        <v>0</v>
      </c>
      <c r="Z190" s="221">
        <f t="shared" si="129"/>
        <v>0</v>
      </c>
    </row>
    <row r="191" spans="1:26" ht="39" x14ac:dyDescent="0.25">
      <c r="A191" s="17"/>
      <c r="B191" s="18" t="s">
        <v>453</v>
      </c>
      <c r="C191" s="246">
        <f t="shared" si="91"/>
        <v>1.44</v>
      </c>
      <c r="D191" s="109"/>
      <c r="E191" s="109"/>
      <c r="F191" s="161">
        <v>1.44</v>
      </c>
      <c r="G191" s="109"/>
      <c r="H191" s="109"/>
      <c r="I191" s="109"/>
      <c r="J191" s="112"/>
      <c r="K191" s="117">
        <f t="shared" si="117"/>
        <v>0</v>
      </c>
      <c r="L191" s="118"/>
      <c r="M191" s="118"/>
      <c r="N191" s="165"/>
      <c r="O191" s="118"/>
      <c r="P191" s="118"/>
      <c r="Q191" s="118"/>
      <c r="R191" s="251"/>
      <c r="S191" s="231">
        <f t="shared" si="140"/>
        <v>1.44</v>
      </c>
      <c r="T191" s="221">
        <f t="shared" si="123"/>
        <v>0</v>
      </c>
      <c r="U191" s="221">
        <f t="shared" si="124"/>
        <v>0</v>
      </c>
      <c r="V191" s="221">
        <f t="shared" si="125"/>
        <v>1.44</v>
      </c>
      <c r="W191" s="221">
        <f t="shared" si="126"/>
        <v>0</v>
      </c>
      <c r="X191" s="221">
        <f t="shared" si="127"/>
        <v>0</v>
      </c>
      <c r="Y191" s="221">
        <f t="shared" si="128"/>
        <v>0</v>
      </c>
      <c r="Z191" s="221">
        <f t="shared" si="129"/>
        <v>0</v>
      </c>
    </row>
    <row r="192" spans="1:26" s="90" customFormat="1" ht="26.25" hidden="1" x14ac:dyDescent="0.25">
      <c r="A192" s="264"/>
      <c r="B192" s="265" t="s">
        <v>245</v>
      </c>
      <c r="C192" s="273">
        <f t="shared" si="91"/>
        <v>0</v>
      </c>
      <c r="D192" s="112"/>
      <c r="E192" s="112"/>
      <c r="F192" s="112"/>
      <c r="G192" s="112"/>
      <c r="H192" s="112"/>
      <c r="I192" s="112"/>
      <c r="J192" s="112"/>
      <c r="K192" s="117">
        <f t="shared" si="117"/>
        <v>0</v>
      </c>
      <c r="L192" s="112"/>
      <c r="M192" s="112"/>
      <c r="N192" s="112"/>
      <c r="O192" s="251"/>
      <c r="P192" s="251"/>
      <c r="Q192" s="251"/>
      <c r="R192" s="251"/>
      <c r="S192" s="276">
        <f t="shared" si="140"/>
        <v>0</v>
      </c>
      <c r="T192" s="221">
        <f t="shared" si="123"/>
        <v>0</v>
      </c>
      <c r="U192" s="221">
        <f t="shared" si="124"/>
        <v>0</v>
      </c>
      <c r="V192" s="221">
        <f t="shared" si="125"/>
        <v>0</v>
      </c>
      <c r="W192" s="221">
        <f t="shared" si="126"/>
        <v>0</v>
      </c>
      <c r="X192" s="221">
        <f t="shared" si="127"/>
        <v>0</v>
      </c>
      <c r="Y192" s="221">
        <f t="shared" si="128"/>
        <v>0</v>
      </c>
      <c r="Z192" s="221">
        <f t="shared" si="129"/>
        <v>0</v>
      </c>
    </row>
    <row r="193" spans="1:26" ht="15" customHeight="1" x14ac:dyDescent="0.25">
      <c r="A193" s="3" t="s">
        <v>22</v>
      </c>
      <c r="B193" s="137" t="s">
        <v>249</v>
      </c>
      <c r="C193" s="244">
        <f t="shared" si="91"/>
        <v>1301.924</v>
      </c>
      <c r="D193" s="110">
        <f t="shared" ref="D193:R193" si="141">D194</f>
        <v>320</v>
      </c>
      <c r="E193" s="110">
        <f t="shared" si="141"/>
        <v>0</v>
      </c>
      <c r="F193" s="110">
        <f t="shared" si="141"/>
        <v>0</v>
      </c>
      <c r="G193" s="110">
        <f t="shared" si="141"/>
        <v>981.82399999999996</v>
      </c>
      <c r="H193" s="110">
        <f t="shared" si="141"/>
        <v>0.1</v>
      </c>
      <c r="I193" s="110">
        <f t="shared" si="141"/>
        <v>0</v>
      </c>
      <c r="J193" s="110">
        <f t="shared" si="141"/>
        <v>0</v>
      </c>
      <c r="K193" s="117">
        <f t="shared" si="117"/>
        <v>56.515999999999998</v>
      </c>
      <c r="L193" s="108">
        <f t="shared" si="141"/>
        <v>1</v>
      </c>
      <c r="M193" s="108">
        <f t="shared" si="141"/>
        <v>0</v>
      </c>
      <c r="N193" s="108">
        <f t="shared" si="141"/>
        <v>0</v>
      </c>
      <c r="O193" s="108">
        <f t="shared" si="141"/>
        <v>55.515999999999998</v>
      </c>
      <c r="P193" s="108">
        <f t="shared" si="141"/>
        <v>0</v>
      </c>
      <c r="Q193" s="108">
        <f t="shared" si="141"/>
        <v>0</v>
      </c>
      <c r="R193" s="321">
        <f t="shared" si="141"/>
        <v>0</v>
      </c>
      <c r="S193" s="226">
        <f>S194</f>
        <v>1358.4399999999998</v>
      </c>
      <c r="T193" s="316">
        <f t="shared" ref="T193:Z193" si="142">T194</f>
        <v>321</v>
      </c>
      <c r="U193" s="316">
        <f t="shared" si="142"/>
        <v>0</v>
      </c>
      <c r="V193" s="316">
        <f t="shared" si="142"/>
        <v>0</v>
      </c>
      <c r="W193" s="316">
        <f t="shared" si="142"/>
        <v>1037.3399999999999</v>
      </c>
      <c r="X193" s="316">
        <f t="shared" si="142"/>
        <v>0.1</v>
      </c>
      <c r="Y193" s="316">
        <f t="shared" si="142"/>
        <v>0</v>
      </c>
      <c r="Z193" s="316">
        <f t="shared" si="142"/>
        <v>0</v>
      </c>
    </row>
    <row r="194" spans="1:26" x14ac:dyDescent="0.25">
      <c r="A194" s="8"/>
      <c r="B194" s="67" t="s">
        <v>437</v>
      </c>
      <c r="C194" s="122">
        <f t="shared" si="91"/>
        <v>1301.924</v>
      </c>
      <c r="D194" s="161">
        <v>320</v>
      </c>
      <c r="E194" s="109"/>
      <c r="F194" s="109">
        <f>SUM(F195:F196)</f>
        <v>0</v>
      </c>
      <c r="G194" s="161">
        <v>981.82399999999996</v>
      </c>
      <c r="H194" s="161">
        <v>0.1</v>
      </c>
      <c r="I194" s="110"/>
      <c r="J194" s="112">
        <f>'4 priedas_ nepanaudotos lėšos'!C59</f>
        <v>0</v>
      </c>
      <c r="K194" s="117">
        <f t="shared" si="117"/>
        <v>56.515999999999998</v>
      </c>
      <c r="L194" s="165">
        <v>1</v>
      </c>
      <c r="M194" s="118"/>
      <c r="N194" s="118">
        <f>SUM(N195:N196)</f>
        <v>0</v>
      </c>
      <c r="O194" s="165">
        <f>39.9+15.616</f>
        <v>55.515999999999998</v>
      </c>
      <c r="P194" s="165"/>
      <c r="Q194" s="118"/>
      <c r="R194" s="251">
        <f>'4 priedas_ nepanaudotos lėšos'!I59</f>
        <v>0</v>
      </c>
      <c r="S194" s="237">
        <f>T194+U194+V194+W194+X194+Y194+Z194</f>
        <v>1358.4399999999998</v>
      </c>
      <c r="T194" s="221">
        <f t="shared" si="123"/>
        <v>321</v>
      </c>
      <c r="U194" s="221">
        <f t="shared" si="124"/>
        <v>0</v>
      </c>
      <c r="V194" s="221">
        <f t="shared" si="125"/>
        <v>0</v>
      </c>
      <c r="W194" s="221">
        <f t="shared" si="126"/>
        <v>1037.3399999999999</v>
      </c>
      <c r="X194" s="221">
        <f t="shared" si="127"/>
        <v>0.1</v>
      </c>
      <c r="Y194" s="221">
        <f t="shared" si="128"/>
        <v>0</v>
      </c>
      <c r="Z194" s="221">
        <f t="shared" si="129"/>
        <v>0</v>
      </c>
    </row>
    <row r="195" spans="1:26" ht="26.25" hidden="1" x14ac:dyDescent="0.25">
      <c r="A195" s="15"/>
      <c r="B195" s="21" t="s">
        <v>336</v>
      </c>
      <c r="C195" s="246">
        <f t="shared" si="91"/>
        <v>0</v>
      </c>
      <c r="D195" s="109"/>
      <c r="E195" s="109"/>
      <c r="F195" s="161"/>
      <c r="G195" s="109"/>
      <c r="H195" s="109"/>
      <c r="I195" s="110"/>
      <c r="J195" s="112"/>
      <c r="K195" s="117">
        <f t="shared" si="117"/>
        <v>0</v>
      </c>
      <c r="L195" s="110"/>
      <c r="M195" s="118"/>
      <c r="N195" s="118"/>
      <c r="O195" s="110"/>
      <c r="P195" s="110"/>
      <c r="Q195" s="108"/>
      <c r="R195" s="251"/>
      <c r="S195" s="172">
        <f>T195+U195+V195+W195+X195+Y195+Z195</f>
        <v>0</v>
      </c>
      <c r="T195" s="221">
        <f t="shared" si="123"/>
        <v>0</v>
      </c>
      <c r="U195" s="221">
        <f t="shared" si="124"/>
        <v>0</v>
      </c>
      <c r="V195" s="221">
        <f t="shared" si="125"/>
        <v>0</v>
      </c>
      <c r="W195" s="221">
        <f t="shared" si="126"/>
        <v>0</v>
      </c>
      <c r="X195" s="221">
        <f t="shared" si="127"/>
        <v>0</v>
      </c>
      <c r="Y195" s="221">
        <f t="shared" si="128"/>
        <v>0</v>
      </c>
      <c r="Z195" s="221">
        <f t="shared" si="129"/>
        <v>0</v>
      </c>
    </row>
    <row r="196" spans="1:26" ht="26.25" hidden="1" x14ac:dyDescent="0.25">
      <c r="A196" s="17"/>
      <c r="B196" s="18" t="s">
        <v>246</v>
      </c>
      <c r="C196" s="246">
        <f t="shared" si="91"/>
        <v>0</v>
      </c>
      <c r="D196" s="122"/>
      <c r="E196" s="122"/>
      <c r="F196" s="122"/>
      <c r="G196" s="122"/>
      <c r="H196" s="122"/>
      <c r="I196" s="122"/>
      <c r="J196" s="114"/>
      <c r="K196" s="117">
        <f t="shared" si="117"/>
        <v>0</v>
      </c>
      <c r="L196" s="122"/>
      <c r="M196" s="299"/>
      <c r="N196" s="299"/>
      <c r="O196" s="122"/>
      <c r="P196" s="122"/>
      <c r="Q196" s="299"/>
      <c r="R196" s="253"/>
      <c r="S196" s="172">
        <f>T196+U196+V196+W196+X196+Y196+Z196</f>
        <v>0</v>
      </c>
      <c r="T196" s="221">
        <f t="shared" si="123"/>
        <v>0</v>
      </c>
      <c r="U196" s="221">
        <f t="shared" si="124"/>
        <v>0</v>
      </c>
      <c r="V196" s="221">
        <f t="shared" si="125"/>
        <v>0</v>
      </c>
      <c r="W196" s="221">
        <f t="shared" si="126"/>
        <v>0</v>
      </c>
      <c r="X196" s="221">
        <f t="shared" si="127"/>
        <v>0</v>
      </c>
      <c r="Y196" s="221">
        <f t="shared" si="128"/>
        <v>0</v>
      </c>
      <c r="Z196" s="221">
        <f t="shared" si="129"/>
        <v>0</v>
      </c>
    </row>
    <row r="197" spans="1:26" ht="15" customHeight="1" x14ac:dyDescent="0.25">
      <c r="A197" s="16" t="s">
        <v>23</v>
      </c>
      <c r="B197" s="63" t="s">
        <v>250</v>
      </c>
      <c r="C197" s="244">
        <f t="shared" si="91"/>
        <v>3401.4162100000003</v>
      </c>
      <c r="D197" s="110">
        <f t="shared" ref="D197:R197" si="143">D198</f>
        <v>1219.8</v>
      </c>
      <c r="E197" s="110">
        <f t="shared" si="143"/>
        <v>0</v>
      </c>
      <c r="F197" s="110">
        <f t="shared" si="143"/>
        <v>202.54909000000001</v>
      </c>
      <c r="G197" s="110">
        <f t="shared" si="143"/>
        <v>1957.904</v>
      </c>
      <c r="H197" s="110">
        <f t="shared" si="143"/>
        <v>17.3</v>
      </c>
      <c r="I197" s="110">
        <f t="shared" si="143"/>
        <v>0</v>
      </c>
      <c r="J197" s="110">
        <f t="shared" si="143"/>
        <v>3.8631199999999999</v>
      </c>
      <c r="K197" s="117">
        <f t="shared" si="117"/>
        <v>133.41300000000001</v>
      </c>
      <c r="L197" s="108">
        <f t="shared" si="143"/>
        <v>-35</v>
      </c>
      <c r="M197" s="108">
        <f t="shared" si="143"/>
        <v>0</v>
      </c>
      <c r="N197" s="108">
        <f t="shared" si="143"/>
        <v>8.4039999999999999</v>
      </c>
      <c r="O197" s="108">
        <f t="shared" si="143"/>
        <v>160.00900000000001</v>
      </c>
      <c r="P197" s="108">
        <f t="shared" si="143"/>
        <v>0</v>
      </c>
      <c r="Q197" s="108">
        <f t="shared" si="143"/>
        <v>0</v>
      </c>
      <c r="R197" s="321">
        <f t="shared" si="143"/>
        <v>0</v>
      </c>
      <c r="S197" s="173">
        <f>S198</f>
        <v>3534.8292099999999</v>
      </c>
      <c r="T197" s="316">
        <f t="shared" ref="T197:Z197" si="144">T198</f>
        <v>1184.8</v>
      </c>
      <c r="U197" s="316">
        <f t="shared" si="144"/>
        <v>0</v>
      </c>
      <c r="V197" s="316">
        <f t="shared" si="144"/>
        <v>210.95309</v>
      </c>
      <c r="W197" s="316">
        <f t="shared" si="144"/>
        <v>2117.913</v>
      </c>
      <c r="X197" s="316">
        <f t="shared" si="144"/>
        <v>17.3</v>
      </c>
      <c r="Y197" s="316">
        <f t="shared" si="144"/>
        <v>0</v>
      </c>
      <c r="Z197" s="316">
        <f t="shared" si="144"/>
        <v>3.8631199999999999</v>
      </c>
    </row>
    <row r="198" spans="1:26" x14ac:dyDescent="0.25">
      <c r="A198" s="17"/>
      <c r="B198" s="12" t="s">
        <v>442</v>
      </c>
      <c r="C198" s="122">
        <f t="shared" si="91"/>
        <v>3401.4162100000003</v>
      </c>
      <c r="D198" s="161">
        <v>1219.8</v>
      </c>
      <c r="E198" s="109"/>
      <c r="F198" s="109">
        <f>SUM(F199:F205)</f>
        <v>202.54909000000001</v>
      </c>
      <c r="G198" s="161">
        <v>1957.904</v>
      </c>
      <c r="H198" s="161">
        <v>17.3</v>
      </c>
      <c r="I198" s="110"/>
      <c r="J198" s="112">
        <f>'4 priedas_ nepanaudotos lėšos'!C61</f>
        <v>3.8631199999999999</v>
      </c>
      <c r="K198" s="117">
        <f t="shared" si="117"/>
        <v>133.41300000000001</v>
      </c>
      <c r="L198" s="165">
        <v>-35</v>
      </c>
      <c r="M198" s="118"/>
      <c r="N198" s="118">
        <f>SUM(N199:N205)</f>
        <v>8.4039999999999999</v>
      </c>
      <c r="O198" s="165">
        <f>115+45.009</f>
        <v>160.00900000000001</v>
      </c>
      <c r="P198" s="165"/>
      <c r="Q198" s="118"/>
      <c r="R198" s="251">
        <f>'4 priedas_ nepanaudotos lėšos'!I61</f>
        <v>0</v>
      </c>
      <c r="S198" s="119">
        <f t="shared" ref="S198:S205" si="145">T198+U198+V198+W198+X198+Y198+Z198</f>
        <v>3534.8292099999999</v>
      </c>
      <c r="T198" s="221">
        <f t="shared" si="123"/>
        <v>1184.8</v>
      </c>
      <c r="U198" s="221">
        <f t="shared" si="124"/>
        <v>0</v>
      </c>
      <c r="V198" s="221">
        <f t="shared" si="125"/>
        <v>210.95309</v>
      </c>
      <c r="W198" s="221">
        <f t="shared" si="126"/>
        <v>2117.913</v>
      </c>
      <c r="X198" s="221">
        <f t="shared" si="127"/>
        <v>17.3</v>
      </c>
      <c r="Y198" s="221">
        <f t="shared" si="128"/>
        <v>0</v>
      </c>
      <c r="Z198" s="221">
        <f t="shared" si="129"/>
        <v>3.8631199999999999</v>
      </c>
    </row>
    <row r="199" spans="1:26" ht="15" customHeight="1" x14ac:dyDescent="0.25">
      <c r="A199" s="17"/>
      <c r="B199" s="18" t="s">
        <v>151</v>
      </c>
      <c r="C199" s="246">
        <f t="shared" si="91"/>
        <v>195.2</v>
      </c>
      <c r="D199" s="109"/>
      <c r="E199" s="109"/>
      <c r="F199" s="161">
        <v>195.2</v>
      </c>
      <c r="G199" s="109"/>
      <c r="H199" s="109"/>
      <c r="I199" s="109"/>
      <c r="J199" s="112"/>
      <c r="K199" s="117">
        <f t="shared" si="117"/>
        <v>0</v>
      </c>
      <c r="L199" s="118"/>
      <c r="M199" s="118"/>
      <c r="N199" s="165"/>
      <c r="O199" s="118"/>
      <c r="P199" s="118"/>
      <c r="Q199" s="118"/>
      <c r="R199" s="251"/>
      <c r="S199" s="232">
        <f t="shared" si="145"/>
        <v>195.2</v>
      </c>
      <c r="T199" s="221">
        <f t="shared" si="123"/>
        <v>0</v>
      </c>
      <c r="U199" s="221">
        <f t="shared" si="124"/>
        <v>0</v>
      </c>
      <c r="V199" s="221">
        <f t="shared" si="125"/>
        <v>195.2</v>
      </c>
      <c r="W199" s="221">
        <f t="shared" si="126"/>
        <v>0</v>
      </c>
      <c r="X199" s="221">
        <f t="shared" si="127"/>
        <v>0</v>
      </c>
      <c r="Y199" s="221">
        <f t="shared" si="128"/>
        <v>0</v>
      </c>
      <c r="Z199" s="221">
        <f t="shared" si="129"/>
        <v>0</v>
      </c>
    </row>
    <row r="200" spans="1:26" ht="26.25" x14ac:dyDescent="0.25">
      <c r="A200" s="17"/>
      <c r="B200" s="18" t="s">
        <v>480</v>
      </c>
      <c r="C200" s="246">
        <f t="shared" si="91"/>
        <v>3.8</v>
      </c>
      <c r="D200" s="109"/>
      <c r="E200" s="109"/>
      <c r="F200" s="161">
        <v>3.8</v>
      </c>
      <c r="G200" s="109"/>
      <c r="H200" s="109"/>
      <c r="I200" s="109"/>
      <c r="J200" s="112"/>
      <c r="K200" s="117">
        <f t="shared" si="117"/>
        <v>6.2320000000000002</v>
      </c>
      <c r="L200" s="118"/>
      <c r="M200" s="118"/>
      <c r="N200" s="165">
        <v>6.2320000000000002</v>
      </c>
      <c r="O200" s="118"/>
      <c r="P200" s="118"/>
      <c r="Q200" s="118"/>
      <c r="R200" s="251"/>
      <c r="S200" s="230">
        <f t="shared" si="145"/>
        <v>10.032</v>
      </c>
      <c r="T200" s="221">
        <f t="shared" si="123"/>
        <v>0</v>
      </c>
      <c r="U200" s="221">
        <f t="shared" si="124"/>
        <v>0</v>
      </c>
      <c r="V200" s="221">
        <f t="shared" si="125"/>
        <v>10.032</v>
      </c>
      <c r="W200" s="221">
        <f t="shared" si="126"/>
        <v>0</v>
      </c>
      <c r="X200" s="221">
        <f t="shared" si="127"/>
        <v>0</v>
      </c>
      <c r="Y200" s="221">
        <f t="shared" si="128"/>
        <v>0</v>
      </c>
      <c r="Z200" s="221">
        <f t="shared" si="129"/>
        <v>0</v>
      </c>
    </row>
    <row r="201" spans="1:26" s="90" customFormat="1" hidden="1" x14ac:dyDescent="0.25">
      <c r="A201" s="264"/>
      <c r="B201" s="265" t="s">
        <v>312</v>
      </c>
      <c r="C201" s="114">
        <f t="shared" si="91"/>
        <v>0</v>
      </c>
      <c r="D201" s="112"/>
      <c r="E201" s="112"/>
      <c r="F201" s="260"/>
      <c r="G201" s="112"/>
      <c r="H201" s="112"/>
      <c r="I201" s="112"/>
      <c r="J201" s="112"/>
      <c r="K201" s="261">
        <f t="shared" si="117"/>
        <v>0</v>
      </c>
      <c r="L201" s="251"/>
      <c r="M201" s="251"/>
      <c r="N201" s="165"/>
      <c r="O201" s="251"/>
      <c r="P201" s="251"/>
      <c r="Q201" s="251"/>
      <c r="R201" s="251"/>
      <c r="S201" s="280">
        <f t="shared" si="145"/>
        <v>0</v>
      </c>
      <c r="T201" s="366">
        <f t="shared" si="123"/>
        <v>0</v>
      </c>
      <c r="U201" s="366">
        <f t="shared" si="124"/>
        <v>0</v>
      </c>
      <c r="V201" s="366">
        <f t="shared" si="125"/>
        <v>0</v>
      </c>
      <c r="W201" s="366">
        <f t="shared" si="126"/>
        <v>0</v>
      </c>
      <c r="X201" s="366">
        <f t="shared" si="127"/>
        <v>0</v>
      </c>
      <c r="Y201" s="366">
        <f t="shared" si="128"/>
        <v>0</v>
      </c>
      <c r="Z201" s="366">
        <f t="shared" si="129"/>
        <v>0</v>
      </c>
    </row>
    <row r="202" spans="1:26" s="90" customFormat="1" ht="26.25" hidden="1" x14ac:dyDescent="0.25">
      <c r="A202" s="264"/>
      <c r="B202" s="265" t="s">
        <v>246</v>
      </c>
      <c r="C202" s="273">
        <f t="shared" si="91"/>
        <v>0</v>
      </c>
      <c r="D202" s="112"/>
      <c r="E202" s="112"/>
      <c r="F202" s="275"/>
      <c r="G202" s="112"/>
      <c r="H202" s="112"/>
      <c r="I202" s="112"/>
      <c r="J202" s="112"/>
      <c r="K202" s="261">
        <f t="shared" si="117"/>
        <v>0</v>
      </c>
      <c r="L202" s="251"/>
      <c r="M202" s="251"/>
      <c r="N202" s="165"/>
      <c r="O202" s="251"/>
      <c r="P202" s="251"/>
      <c r="Q202" s="251"/>
      <c r="R202" s="251"/>
      <c r="S202" s="276">
        <f t="shared" si="145"/>
        <v>0</v>
      </c>
      <c r="T202" s="366">
        <f t="shared" si="123"/>
        <v>0</v>
      </c>
      <c r="U202" s="366">
        <f t="shared" si="124"/>
        <v>0</v>
      </c>
      <c r="V202" s="366">
        <f t="shared" si="125"/>
        <v>0</v>
      </c>
      <c r="W202" s="366">
        <f t="shared" si="126"/>
        <v>0</v>
      </c>
      <c r="X202" s="366">
        <f t="shared" si="127"/>
        <v>0</v>
      </c>
      <c r="Y202" s="366">
        <f t="shared" si="128"/>
        <v>0</v>
      </c>
      <c r="Z202" s="366">
        <f t="shared" si="129"/>
        <v>0</v>
      </c>
    </row>
    <row r="203" spans="1:26" s="90" customFormat="1" ht="26.25" hidden="1" x14ac:dyDescent="0.25">
      <c r="A203" s="264"/>
      <c r="B203" s="265" t="s">
        <v>336</v>
      </c>
      <c r="C203" s="273">
        <f t="shared" si="91"/>
        <v>0</v>
      </c>
      <c r="D203" s="112"/>
      <c r="E203" s="112"/>
      <c r="F203" s="275"/>
      <c r="G203" s="112"/>
      <c r="H203" s="112"/>
      <c r="I203" s="112"/>
      <c r="J203" s="112"/>
      <c r="K203" s="261">
        <f t="shared" si="117"/>
        <v>0</v>
      </c>
      <c r="L203" s="251"/>
      <c r="M203" s="251"/>
      <c r="N203" s="165"/>
      <c r="O203" s="251"/>
      <c r="P203" s="251"/>
      <c r="Q203" s="251"/>
      <c r="R203" s="251"/>
      <c r="S203" s="276">
        <f t="shared" si="145"/>
        <v>0</v>
      </c>
      <c r="T203" s="366">
        <f t="shared" si="123"/>
        <v>0</v>
      </c>
      <c r="U203" s="366">
        <f t="shared" si="124"/>
        <v>0</v>
      </c>
      <c r="V203" s="366">
        <f t="shared" si="125"/>
        <v>0</v>
      </c>
      <c r="W203" s="366">
        <f t="shared" si="126"/>
        <v>0</v>
      </c>
      <c r="X203" s="366">
        <f t="shared" si="127"/>
        <v>0</v>
      </c>
      <c r="Y203" s="366">
        <f t="shared" si="128"/>
        <v>0</v>
      </c>
      <c r="Z203" s="366">
        <f t="shared" si="129"/>
        <v>0</v>
      </c>
    </row>
    <row r="204" spans="1:26" s="23" customFormat="1" ht="39" x14ac:dyDescent="0.25">
      <c r="A204" s="267"/>
      <c r="B204" s="266" t="s">
        <v>497</v>
      </c>
      <c r="C204" s="291">
        <f t="shared" si="91"/>
        <v>0</v>
      </c>
      <c r="D204" s="269"/>
      <c r="E204" s="269"/>
      <c r="F204" s="369"/>
      <c r="G204" s="269"/>
      <c r="H204" s="269"/>
      <c r="I204" s="269"/>
      <c r="J204" s="269"/>
      <c r="K204" s="370">
        <f t="shared" si="117"/>
        <v>2.1720000000000002</v>
      </c>
      <c r="L204" s="271"/>
      <c r="M204" s="271"/>
      <c r="N204" s="242">
        <v>2.1720000000000002</v>
      </c>
      <c r="O204" s="271"/>
      <c r="P204" s="271"/>
      <c r="Q204" s="271"/>
      <c r="R204" s="271"/>
      <c r="S204" s="368">
        <f t="shared" si="145"/>
        <v>2.1720000000000002</v>
      </c>
      <c r="T204" s="367">
        <f t="shared" si="123"/>
        <v>0</v>
      </c>
      <c r="U204" s="367">
        <f t="shared" si="124"/>
        <v>0</v>
      </c>
      <c r="V204" s="367">
        <f t="shared" si="125"/>
        <v>2.1720000000000002</v>
      </c>
      <c r="W204" s="367">
        <f t="shared" si="126"/>
        <v>0</v>
      </c>
      <c r="X204" s="367">
        <f t="shared" si="127"/>
        <v>0</v>
      </c>
      <c r="Y204" s="367">
        <f t="shared" si="128"/>
        <v>0</v>
      </c>
      <c r="Z204" s="367">
        <f t="shared" si="129"/>
        <v>0</v>
      </c>
    </row>
    <row r="205" spans="1:26" s="23" customFormat="1" ht="39" x14ac:dyDescent="0.25">
      <c r="A205" s="267"/>
      <c r="B205" s="266" t="s">
        <v>325</v>
      </c>
      <c r="C205" s="291">
        <f t="shared" si="91"/>
        <v>3.5490900000000001</v>
      </c>
      <c r="D205" s="269"/>
      <c r="E205" s="269"/>
      <c r="F205" s="369">
        <v>3.5490900000000001</v>
      </c>
      <c r="G205" s="269"/>
      <c r="H205" s="269"/>
      <c r="I205" s="269"/>
      <c r="J205" s="269"/>
      <c r="K205" s="370">
        <f t="shared" si="117"/>
        <v>0</v>
      </c>
      <c r="L205" s="271"/>
      <c r="M205" s="271"/>
      <c r="N205" s="242"/>
      <c r="O205" s="271"/>
      <c r="P205" s="271"/>
      <c r="Q205" s="271"/>
      <c r="R205" s="271"/>
      <c r="S205" s="368">
        <f t="shared" si="145"/>
        <v>3.5490900000000001</v>
      </c>
      <c r="T205" s="367">
        <f t="shared" si="123"/>
        <v>0</v>
      </c>
      <c r="U205" s="367">
        <f t="shared" si="124"/>
        <v>0</v>
      </c>
      <c r="V205" s="367">
        <f t="shared" si="125"/>
        <v>3.5490900000000001</v>
      </c>
      <c r="W205" s="367">
        <f t="shared" si="126"/>
        <v>0</v>
      </c>
      <c r="X205" s="367">
        <f t="shared" si="127"/>
        <v>0</v>
      </c>
      <c r="Y205" s="367">
        <f t="shared" si="128"/>
        <v>0</v>
      </c>
      <c r="Z205" s="367">
        <f t="shared" si="129"/>
        <v>0</v>
      </c>
    </row>
    <row r="206" spans="1:26" ht="15" customHeight="1" x14ac:dyDescent="0.25">
      <c r="A206" s="16" t="s">
        <v>24</v>
      </c>
      <c r="B206" s="63" t="s">
        <v>251</v>
      </c>
      <c r="C206" s="244">
        <f t="shared" si="91"/>
        <v>1458.779</v>
      </c>
      <c r="D206" s="110">
        <f t="shared" ref="D206:R206" si="146">D207</f>
        <v>275.2</v>
      </c>
      <c r="E206" s="110">
        <f t="shared" si="146"/>
        <v>0</v>
      </c>
      <c r="F206" s="110">
        <f t="shared" si="146"/>
        <v>0</v>
      </c>
      <c r="G206" s="110">
        <f t="shared" si="146"/>
        <v>1181.579</v>
      </c>
      <c r="H206" s="110">
        <f t="shared" si="146"/>
        <v>2</v>
      </c>
      <c r="I206" s="110">
        <f t="shared" si="146"/>
        <v>0</v>
      </c>
      <c r="J206" s="110">
        <f t="shared" si="146"/>
        <v>0</v>
      </c>
      <c r="K206" s="117">
        <f t="shared" si="117"/>
        <v>106.202</v>
      </c>
      <c r="L206" s="108">
        <f t="shared" si="146"/>
        <v>2.2000000000000002</v>
      </c>
      <c r="M206" s="108">
        <f t="shared" si="146"/>
        <v>0</v>
      </c>
      <c r="N206" s="108">
        <f t="shared" si="146"/>
        <v>0</v>
      </c>
      <c r="O206" s="108">
        <f t="shared" si="146"/>
        <v>104.002</v>
      </c>
      <c r="P206" s="108">
        <f t="shared" si="146"/>
        <v>0</v>
      </c>
      <c r="Q206" s="108">
        <f t="shared" si="146"/>
        <v>0</v>
      </c>
      <c r="R206" s="321">
        <f t="shared" si="146"/>
        <v>0</v>
      </c>
      <c r="S206" s="226">
        <f>S207</f>
        <v>1564.9809999999998</v>
      </c>
      <c r="T206" s="316">
        <f t="shared" ref="T206:Z206" si="147">T207</f>
        <v>277.39999999999998</v>
      </c>
      <c r="U206" s="316">
        <f t="shared" si="147"/>
        <v>0</v>
      </c>
      <c r="V206" s="316">
        <f t="shared" si="147"/>
        <v>0</v>
      </c>
      <c r="W206" s="316">
        <f t="shared" si="147"/>
        <v>1285.5809999999999</v>
      </c>
      <c r="X206" s="316">
        <f t="shared" si="147"/>
        <v>2</v>
      </c>
      <c r="Y206" s="316">
        <f t="shared" si="147"/>
        <v>0</v>
      </c>
      <c r="Z206" s="316">
        <f t="shared" si="147"/>
        <v>0</v>
      </c>
    </row>
    <row r="207" spans="1:26" x14ac:dyDescent="0.25">
      <c r="A207" s="17"/>
      <c r="B207" s="12" t="s">
        <v>437</v>
      </c>
      <c r="C207" s="122">
        <f t="shared" si="91"/>
        <v>1458.779</v>
      </c>
      <c r="D207" s="161">
        <v>275.2</v>
      </c>
      <c r="E207" s="109"/>
      <c r="F207" s="109">
        <f>F208</f>
        <v>0</v>
      </c>
      <c r="G207" s="161">
        <v>1181.579</v>
      </c>
      <c r="H207" s="161">
        <v>2</v>
      </c>
      <c r="I207" s="110"/>
      <c r="J207" s="112">
        <f>'4 priedas_ nepanaudotos lėšos'!C63</f>
        <v>0</v>
      </c>
      <c r="K207" s="117">
        <f t="shared" si="117"/>
        <v>106.202</v>
      </c>
      <c r="L207" s="165">
        <v>2.2000000000000002</v>
      </c>
      <c r="M207" s="118"/>
      <c r="N207" s="118">
        <f>N208</f>
        <v>0</v>
      </c>
      <c r="O207" s="165">
        <f>74.8+29.202</f>
        <v>104.002</v>
      </c>
      <c r="P207" s="165"/>
      <c r="Q207" s="118"/>
      <c r="R207" s="251">
        <f>'4 priedas_ nepanaudotos lėšos'!I63</f>
        <v>0</v>
      </c>
      <c r="S207" s="237">
        <f>T207+U207+V207+W207+X207+Y207+Z207</f>
        <v>1564.9809999999998</v>
      </c>
      <c r="T207" s="221">
        <f t="shared" si="123"/>
        <v>277.39999999999998</v>
      </c>
      <c r="U207" s="221">
        <f t="shared" si="124"/>
        <v>0</v>
      </c>
      <c r="V207" s="221">
        <f t="shared" si="125"/>
        <v>0</v>
      </c>
      <c r="W207" s="221">
        <f t="shared" si="126"/>
        <v>1285.5809999999999</v>
      </c>
      <c r="X207" s="221">
        <f t="shared" si="127"/>
        <v>2</v>
      </c>
      <c r="Y207" s="221">
        <f t="shared" si="128"/>
        <v>0</v>
      </c>
      <c r="Z207" s="221">
        <f t="shared" si="129"/>
        <v>0</v>
      </c>
    </row>
    <row r="208" spans="1:26" ht="26.25" hidden="1" x14ac:dyDescent="0.25">
      <c r="A208" s="17"/>
      <c r="B208" s="18" t="s">
        <v>336</v>
      </c>
      <c r="C208" s="246">
        <f t="shared" ref="C208:C273" si="148">D208+E208+F208+G208+H208+I208+J208</f>
        <v>0</v>
      </c>
      <c r="D208" s="109"/>
      <c r="E208" s="109"/>
      <c r="F208" s="109"/>
      <c r="G208" s="109"/>
      <c r="H208" s="109"/>
      <c r="I208" s="109"/>
      <c r="J208" s="112"/>
      <c r="K208" s="117">
        <f t="shared" si="117"/>
        <v>0</v>
      </c>
      <c r="L208" s="109"/>
      <c r="M208" s="118"/>
      <c r="N208" s="118"/>
      <c r="O208" s="109"/>
      <c r="P208" s="109"/>
      <c r="Q208" s="118"/>
      <c r="R208" s="251"/>
      <c r="S208" s="172">
        <f>T208+U208+V208+W208+X208+Y208+Z208</f>
        <v>0</v>
      </c>
      <c r="T208" s="221">
        <f t="shared" si="123"/>
        <v>0</v>
      </c>
      <c r="U208" s="221">
        <f t="shared" si="124"/>
        <v>0</v>
      </c>
      <c r="V208" s="221">
        <f t="shared" si="125"/>
        <v>0</v>
      </c>
      <c r="W208" s="221">
        <f t="shared" si="126"/>
        <v>0</v>
      </c>
      <c r="X208" s="221">
        <f t="shared" si="127"/>
        <v>0</v>
      </c>
      <c r="Y208" s="221">
        <f t="shared" si="128"/>
        <v>0</v>
      </c>
      <c r="Z208" s="221">
        <f t="shared" si="129"/>
        <v>0</v>
      </c>
    </row>
    <row r="209" spans="1:26" ht="15" customHeight="1" x14ac:dyDescent="0.25">
      <c r="A209" s="3" t="s">
        <v>25</v>
      </c>
      <c r="B209" s="63" t="s">
        <v>286</v>
      </c>
      <c r="C209" s="244">
        <f t="shared" si="148"/>
        <v>1968.9858600000002</v>
      </c>
      <c r="D209" s="110">
        <f t="shared" ref="D209:R209" si="149">D210</f>
        <v>484.4</v>
      </c>
      <c r="E209" s="110">
        <f t="shared" si="149"/>
        <v>0</v>
      </c>
      <c r="F209" s="110">
        <f t="shared" si="149"/>
        <v>1.9178599999999999</v>
      </c>
      <c r="G209" s="110">
        <f t="shared" si="149"/>
        <v>1473.768</v>
      </c>
      <c r="H209" s="110">
        <f t="shared" si="149"/>
        <v>8.9</v>
      </c>
      <c r="I209" s="110">
        <f t="shared" si="149"/>
        <v>0</v>
      </c>
      <c r="J209" s="110">
        <f t="shared" si="149"/>
        <v>0</v>
      </c>
      <c r="K209" s="117">
        <f t="shared" si="117"/>
        <v>94.77600000000001</v>
      </c>
      <c r="L209" s="108">
        <f t="shared" si="149"/>
        <v>5.5</v>
      </c>
      <c r="M209" s="108">
        <f t="shared" si="149"/>
        <v>0</v>
      </c>
      <c r="N209" s="108">
        <f t="shared" si="149"/>
        <v>2.1229999999999998</v>
      </c>
      <c r="O209" s="108">
        <f t="shared" si="149"/>
        <v>87.153000000000006</v>
      </c>
      <c r="P209" s="108">
        <f t="shared" si="149"/>
        <v>0</v>
      </c>
      <c r="Q209" s="108">
        <f t="shared" si="149"/>
        <v>0</v>
      </c>
      <c r="R209" s="321">
        <f t="shared" si="149"/>
        <v>0</v>
      </c>
      <c r="S209" s="173">
        <f>S210</f>
        <v>2063.7618600000001</v>
      </c>
      <c r="T209" s="316">
        <f t="shared" ref="T209:Z209" si="150">T210</f>
        <v>489.9</v>
      </c>
      <c r="U209" s="316">
        <f t="shared" si="150"/>
        <v>0</v>
      </c>
      <c r="V209" s="316">
        <f t="shared" si="150"/>
        <v>4.0408599999999995</v>
      </c>
      <c r="W209" s="316">
        <f t="shared" si="150"/>
        <v>1560.921</v>
      </c>
      <c r="X209" s="316">
        <f t="shared" si="150"/>
        <v>8.9</v>
      </c>
      <c r="Y209" s="316">
        <f t="shared" si="150"/>
        <v>0</v>
      </c>
      <c r="Z209" s="316">
        <f t="shared" si="150"/>
        <v>0</v>
      </c>
    </row>
    <row r="210" spans="1:26" x14ac:dyDescent="0.25">
      <c r="A210" s="17"/>
      <c r="B210" s="12" t="s">
        <v>437</v>
      </c>
      <c r="C210" s="122">
        <f t="shared" si="148"/>
        <v>1968.9858600000002</v>
      </c>
      <c r="D210" s="161">
        <v>484.4</v>
      </c>
      <c r="E210" s="109"/>
      <c r="F210" s="109">
        <f>SUM(F211:F215)</f>
        <v>1.9178599999999999</v>
      </c>
      <c r="G210" s="161">
        <v>1473.768</v>
      </c>
      <c r="H210" s="161">
        <v>8.9</v>
      </c>
      <c r="I210" s="110"/>
      <c r="J210" s="112">
        <f>'4 priedas_ nepanaudotos lėšos'!C65</f>
        <v>0</v>
      </c>
      <c r="K210" s="117">
        <f t="shared" si="117"/>
        <v>94.77600000000001</v>
      </c>
      <c r="L210" s="165">
        <v>5.5</v>
      </c>
      <c r="M210" s="118"/>
      <c r="N210" s="118">
        <f>SUM(N211:N215)</f>
        <v>2.1229999999999998</v>
      </c>
      <c r="O210" s="165">
        <f>62.7+24.453</f>
        <v>87.153000000000006</v>
      </c>
      <c r="P210" s="165"/>
      <c r="Q210" s="118"/>
      <c r="R210" s="251">
        <f>'4 priedas_ nepanaudotos lėšos'!I65</f>
        <v>0</v>
      </c>
      <c r="S210" s="119">
        <f t="shared" ref="S210:S215" si="151">T210+U210+V210+W210+X210+Y210+Z210</f>
        <v>2063.7618600000001</v>
      </c>
      <c r="T210" s="221">
        <f t="shared" si="123"/>
        <v>489.9</v>
      </c>
      <c r="U210" s="221">
        <f t="shared" si="124"/>
        <v>0</v>
      </c>
      <c r="V210" s="221">
        <f t="shared" si="125"/>
        <v>4.0408599999999995</v>
      </c>
      <c r="W210" s="221">
        <f t="shared" si="126"/>
        <v>1560.921</v>
      </c>
      <c r="X210" s="221">
        <f t="shared" si="127"/>
        <v>8.9</v>
      </c>
      <c r="Y210" s="221">
        <f t="shared" si="128"/>
        <v>0</v>
      </c>
      <c r="Z210" s="221">
        <f t="shared" si="129"/>
        <v>0</v>
      </c>
    </row>
    <row r="211" spans="1:26" s="23" customFormat="1" ht="39" x14ac:dyDescent="0.25">
      <c r="A211" s="267"/>
      <c r="B211" s="266" t="s">
        <v>497</v>
      </c>
      <c r="C211" s="291">
        <f t="shared" si="148"/>
        <v>0</v>
      </c>
      <c r="D211" s="393"/>
      <c r="E211" s="393"/>
      <c r="F211" s="270"/>
      <c r="G211" s="393"/>
      <c r="H211" s="393"/>
      <c r="I211" s="393"/>
      <c r="J211" s="393"/>
      <c r="K211" s="370">
        <f t="shared" si="117"/>
        <v>4.5999999999999999E-2</v>
      </c>
      <c r="L211" s="271"/>
      <c r="M211" s="271"/>
      <c r="N211" s="242">
        <v>4.5999999999999999E-2</v>
      </c>
      <c r="O211" s="271"/>
      <c r="P211" s="271"/>
      <c r="Q211" s="394"/>
      <c r="R211" s="394"/>
      <c r="S211" s="395">
        <f t="shared" si="151"/>
        <v>4.5999999999999999E-2</v>
      </c>
      <c r="T211" s="367">
        <f t="shared" si="123"/>
        <v>0</v>
      </c>
      <c r="U211" s="367">
        <f t="shared" si="124"/>
        <v>0</v>
      </c>
      <c r="V211" s="367">
        <f t="shared" si="125"/>
        <v>4.5999999999999999E-2</v>
      </c>
      <c r="W211" s="367">
        <f t="shared" si="126"/>
        <v>0</v>
      </c>
      <c r="X211" s="367">
        <f t="shared" si="127"/>
        <v>0</v>
      </c>
      <c r="Y211" s="367">
        <f t="shared" si="128"/>
        <v>0</v>
      </c>
      <c r="Z211" s="367">
        <f t="shared" si="129"/>
        <v>0</v>
      </c>
    </row>
    <row r="212" spans="1:26" s="90" customFormat="1" hidden="1" x14ac:dyDescent="0.25">
      <c r="A212" s="264"/>
      <c r="B212" s="265" t="s">
        <v>312</v>
      </c>
      <c r="C212" s="114">
        <f t="shared" si="148"/>
        <v>0</v>
      </c>
      <c r="D212" s="112"/>
      <c r="E212" s="112"/>
      <c r="F212" s="113"/>
      <c r="G212" s="112"/>
      <c r="H212" s="112"/>
      <c r="I212" s="112"/>
      <c r="J212" s="112"/>
      <c r="K212" s="261">
        <f t="shared" si="117"/>
        <v>0</v>
      </c>
      <c r="L212" s="112"/>
      <c r="M212" s="251"/>
      <c r="N212" s="251"/>
      <c r="O212" s="112"/>
      <c r="P212" s="112"/>
      <c r="Q212" s="251"/>
      <c r="R212" s="251"/>
      <c r="S212" s="280">
        <f t="shared" si="151"/>
        <v>0</v>
      </c>
      <c r="T212" s="366">
        <f t="shared" si="123"/>
        <v>0</v>
      </c>
      <c r="U212" s="366">
        <f t="shared" si="124"/>
        <v>0</v>
      </c>
      <c r="V212" s="366">
        <f t="shared" si="125"/>
        <v>0</v>
      </c>
      <c r="W212" s="366">
        <f t="shared" si="126"/>
        <v>0</v>
      </c>
      <c r="X212" s="366">
        <f t="shared" si="127"/>
        <v>0</v>
      </c>
      <c r="Y212" s="366">
        <f t="shared" si="128"/>
        <v>0</v>
      </c>
      <c r="Z212" s="366">
        <f t="shared" si="129"/>
        <v>0</v>
      </c>
    </row>
    <row r="213" spans="1:26" s="90" customFormat="1" ht="26.25" hidden="1" x14ac:dyDescent="0.25">
      <c r="A213" s="264"/>
      <c r="B213" s="265" t="s">
        <v>336</v>
      </c>
      <c r="C213" s="273">
        <f t="shared" si="148"/>
        <v>0</v>
      </c>
      <c r="D213" s="116"/>
      <c r="E213" s="116"/>
      <c r="F213" s="260"/>
      <c r="G213" s="116"/>
      <c r="H213" s="116"/>
      <c r="I213" s="116"/>
      <c r="J213" s="116"/>
      <c r="K213" s="261">
        <f t="shared" si="117"/>
        <v>0</v>
      </c>
      <c r="L213" s="116"/>
      <c r="M213" s="255"/>
      <c r="N213" s="251"/>
      <c r="O213" s="116"/>
      <c r="P213" s="116"/>
      <c r="Q213" s="255"/>
      <c r="R213" s="255"/>
      <c r="S213" s="276">
        <f t="shared" si="151"/>
        <v>0</v>
      </c>
      <c r="T213" s="366">
        <f t="shared" si="123"/>
        <v>0</v>
      </c>
      <c r="U213" s="366">
        <f t="shared" si="124"/>
        <v>0</v>
      </c>
      <c r="V213" s="366">
        <f t="shared" si="125"/>
        <v>0</v>
      </c>
      <c r="W213" s="366">
        <f t="shared" si="126"/>
        <v>0</v>
      </c>
      <c r="X213" s="366">
        <f t="shared" si="127"/>
        <v>0</v>
      </c>
      <c r="Y213" s="366">
        <f t="shared" si="128"/>
        <v>0</v>
      </c>
      <c r="Z213" s="366">
        <f t="shared" si="129"/>
        <v>0</v>
      </c>
    </row>
    <row r="214" spans="1:26" s="23" customFormat="1" ht="26.25" x14ac:dyDescent="0.25">
      <c r="A214" s="267"/>
      <c r="B214" s="266" t="s">
        <v>480</v>
      </c>
      <c r="C214" s="291">
        <f t="shared" ref="C214" si="152">D214+E214+F214+G214+H214+I214+J214</f>
        <v>0</v>
      </c>
      <c r="D214" s="393"/>
      <c r="E214" s="393"/>
      <c r="F214" s="270"/>
      <c r="G214" s="393"/>
      <c r="H214" s="393"/>
      <c r="I214" s="393"/>
      <c r="J214" s="393"/>
      <c r="K214" s="370">
        <f t="shared" ref="K214" si="153">L214+M214+N214+O214+P214+Q214+R214</f>
        <v>2.077</v>
      </c>
      <c r="L214" s="118"/>
      <c r="M214" s="118"/>
      <c r="N214" s="165">
        <v>2.077</v>
      </c>
      <c r="O214" s="118"/>
      <c r="P214" s="118"/>
      <c r="Q214" s="394"/>
      <c r="R214" s="394"/>
      <c r="S214" s="395">
        <f t="shared" si="151"/>
        <v>2.077</v>
      </c>
      <c r="T214" s="367">
        <f t="shared" ref="T214" si="154">D214+L214</f>
        <v>0</v>
      </c>
      <c r="U214" s="367">
        <f t="shared" ref="U214" si="155">E214+M214</f>
        <v>0</v>
      </c>
      <c r="V214" s="367">
        <f t="shared" ref="V214" si="156">F214+N214</f>
        <v>2.077</v>
      </c>
      <c r="W214" s="367">
        <f t="shared" ref="W214" si="157">G214+O214</f>
        <v>0</v>
      </c>
      <c r="X214" s="367">
        <f t="shared" ref="X214" si="158">H214+P214</f>
        <v>0</v>
      </c>
      <c r="Y214" s="367">
        <f t="shared" ref="Y214" si="159">I214+Q214</f>
        <v>0</v>
      </c>
      <c r="Z214" s="367">
        <f t="shared" ref="Z214" si="160">J214+R214</f>
        <v>0</v>
      </c>
    </row>
    <row r="215" spans="1:26" s="99" customFormat="1" ht="39" x14ac:dyDescent="0.25">
      <c r="A215" s="372"/>
      <c r="B215" s="371" t="s">
        <v>325</v>
      </c>
      <c r="C215" s="291">
        <f t="shared" si="148"/>
        <v>1.9178599999999999</v>
      </c>
      <c r="D215" s="292"/>
      <c r="E215" s="292"/>
      <c r="F215" s="161">
        <v>1.9178599999999999</v>
      </c>
      <c r="G215" s="292"/>
      <c r="H215" s="292"/>
      <c r="I215" s="292"/>
      <c r="J215" s="292"/>
      <c r="K215" s="370">
        <f t="shared" si="117"/>
        <v>0</v>
      </c>
      <c r="L215" s="373"/>
      <c r="M215" s="295"/>
      <c r="N215" s="242"/>
      <c r="O215" s="370"/>
      <c r="P215" s="370"/>
      <c r="Q215" s="295"/>
      <c r="R215" s="295"/>
      <c r="S215" s="368">
        <f t="shared" si="151"/>
        <v>1.9178599999999999</v>
      </c>
      <c r="T215" s="367">
        <f t="shared" si="123"/>
        <v>0</v>
      </c>
      <c r="U215" s="367">
        <f t="shared" si="124"/>
        <v>0</v>
      </c>
      <c r="V215" s="367">
        <f t="shared" si="125"/>
        <v>1.9178599999999999</v>
      </c>
      <c r="W215" s="367">
        <f t="shared" si="126"/>
        <v>0</v>
      </c>
      <c r="X215" s="367">
        <f t="shared" si="127"/>
        <v>0</v>
      </c>
      <c r="Y215" s="367">
        <f t="shared" si="128"/>
        <v>0</v>
      </c>
      <c r="Z215" s="367">
        <f t="shared" si="129"/>
        <v>0</v>
      </c>
    </row>
    <row r="216" spans="1:26" ht="15" customHeight="1" x14ac:dyDescent="0.25">
      <c r="A216" s="16" t="s">
        <v>252</v>
      </c>
      <c r="B216" s="63" t="s">
        <v>253</v>
      </c>
      <c r="C216" s="244">
        <f t="shared" si="148"/>
        <v>2680.7644200000004</v>
      </c>
      <c r="D216" s="110">
        <f t="shared" ref="D216:R216" si="161">D217</f>
        <v>915.7</v>
      </c>
      <c r="E216" s="110">
        <f t="shared" si="161"/>
        <v>0</v>
      </c>
      <c r="F216" s="110">
        <f t="shared" si="161"/>
        <v>1.44</v>
      </c>
      <c r="G216" s="110">
        <f t="shared" si="161"/>
        <v>1533.4590000000001</v>
      </c>
      <c r="H216" s="110">
        <f t="shared" si="161"/>
        <v>172.9</v>
      </c>
      <c r="I216" s="110">
        <f t="shared" si="161"/>
        <v>0</v>
      </c>
      <c r="J216" s="110">
        <f t="shared" si="161"/>
        <v>57.265419999999999</v>
      </c>
      <c r="K216" s="117">
        <f t="shared" si="117"/>
        <v>95.132999999999996</v>
      </c>
      <c r="L216" s="108">
        <f t="shared" si="161"/>
        <v>-18.100000000000001</v>
      </c>
      <c r="M216" s="108">
        <f t="shared" si="161"/>
        <v>0</v>
      </c>
      <c r="N216" s="108">
        <f t="shared" si="161"/>
        <v>8.5489999999999995</v>
      </c>
      <c r="O216" s="108">
        <f t="shared" si="161"/>
        <v>104.684</v>
      </c>
      <c r="P216" s="108">
        <f t="shared" si="161"/>
        <v>0</v>
      </c>
      <c r="Q216" s="108">
        <f t="shared" si="161"/>
        <v>0</v>
      </c>
      <c r="R216" s="321">
        <f t="shared" si="161"/>
        <v>0</v>
      </c>
      <c r="S216" s="173">
        <f>S217</f>
        <v>2775.8974200000002</v>
      </c>
      <c r="T216" s="316">
        <f t="shared" ref="T216:Z216" si="162">T217</f>
        <v>897.6</v>
      </c>
      <c r="U216" s="316">
        <f t="shared" si="162"/>
        <v>0</v>
      </c>
      <c r="V216" s="316">
        <f t="shared" si="162"/>
        <v>9.988999999999999</v>
      </c>
      <c r="W216" s="316">
        <f t="shared" si="162"/>
        <v>1638.143</v>
      </c>
      <c r="X216" s="316">
        <f t="shared" si="162"/>
        <v>172.9</v>
      </c>
      <c r="Y216" s="316">
        <f t="shared" si="162"/>
        <v>0</v>
      </c>
      <c r="Z216" s="316">
        <f t="shared" si="162"/>
        <v>57.265419999999999</v>
      </c>
    </row>
    <row r="217" spans="1:26" x14ac:dyDescent="0.25">
      <c r="A217" s="17"/>
      <c r="B217" s="12" t="s">
        <v>437</v>
      </c>
      <c r="C217" s="245">
        <f t="shared" si="148"/>
        <v>2680.7644200000004</v>
      </c>
      <c r="D217" s="161">
        <v>915.7</v>
      </c>
      <c r="E217" s="109"/>
      <c r="F217" s="109">
        <f>SUM(F218:F222)</f>
        <v>1.44</v>
      </c>
      <c r="G217" s="161">
        <v>1533.4590000000001</v>
      </c>
      <c r="H217" s="161">
        <v>172.9</v>
      </c>
      <c r="I217" s="110"/>
      <c r="J217" s="112">
        <f>'4 priedas_ nepanaudotos lėšos'!C67</f>
        <v>57.265419999999999</v>
      </c>
      <c r="K217" s="117">
        <f t="shared" si="117"/>
        <v>95.132999999999996</v>
      </c>
      <c r="L217" s="165">
        <v>-18.100000000000001</v>
      </c>
      <c r="M217" s="118"/>
      <c r="N217" s="118">
        <f>SUM(N218:N222)</f>
        <v>8.5489999999999995</v>
      </c>
      <c r="O217" s="165">
        <f>75.3+29.384</f>
        <v>104.684</v>
      </c>
      <c r="P217" s="165"/>
      <c r="Q217" s="118"/>
      <c r="R217" s="251">
        <f>'4 priedas_ nepanaudotos lėšos'!I67</f>
        <v>0</v>
      </c>
      <c r="S217" s="119">
        <f>T217+U217+V217+W217+X217+Y217+Z217</f>
        <v>2775.8974200000002</v>
      </c>
      <c r="T217" s="221">
        <f t="shared" si="123"/>
        <v>897.6</v>
      </c>
      <c r="U217" s="221">
        <f t="shared" si="124"/>
        <v>0</v>
      </c>
      <c r="V217" s="221">
        <f t="shared" si="125"/>
        <v>9.988999999999999</v>
      </c>
      <c r="W217" s="221">
        <f t="shared" si="126"/>
        <v>1638.143</v>
      </c>
      <c r="X217" s="221">
        <f t="shared" si="127"/>
        <v>172.9</v>
      </c>
      <c r="Y217" s="221">
        <f t="shared" si="128"/>
        <v>0</v>
      </c>
      <c r="Z217" s="221">
        <f t="shared" si="129"/>
        <v>57.265419999999999</v>
      </c>
    </row>
    <row r="218" spans="1:26" s="90" customFormat="1" ht="26.25" x14ac:dyDescent="0.25">
      <c r="A218" s="264"/>
      <c r="B218" s="266" t="s">
        <v>480</v>
      </c>
      <c r="C218" s="273">
        <f t="shared" si="148"/>
        <v>0</v>
      </c>
      <c r="D218" s="112"/>
      <c r="E218" s="112"/>
      <c r="F218" s="112"/>
      <c r="G218" s="112"/>
      <c r="H218" s="112"/>
      <c r="I218" s="112"/>
      <c r="J218" s="112"/>
      <c r="K218" s="117">
        <f t="shared" si="117"/>
        <v>7.181</v>
      </c>
      <c r="L218" s="118"/>
      <c r="M218" s="118"/>
      <c r="N218" s="165">
        <v>7.181</v>
      </c>
      <c r="O218" s="118"/>
      <c r="P218" s="118"/>
      <c r="Q218" s="394"/>
      <c r="R218" s="394"/>
      <c r="S218" s="395">
        <f t="shared" ref="S218:S222" si="163">T218+U218+V218+W218+X218+Y218+Z218</f>
        <v>7.181</v>
      </c>
      <c r="T218" s="221">
        <f t="shared" si="123"/>
        <v>0</v>
      </c>
      <c r="U218" s="221">
        <f t="shared" si="124"/>
        <v>0</v>
      </c>
      <c r="V218" s="221">
        <f t="shared" si="125"/>
        <v>7.181</v>
      </c>
      <c r="W218" s="221">
        <f t="shared" si="126"/>
        <v>0</v>
      </c>
      <c r="X218" s="221">
        <f t="shared" si="127"/>
        <v>0</v>
      </c>
      <c r="Y218" s="221">
        <f t="shared" si="128"/>
        <v>0</v>
      </c>
      <c r="Z218" s="221">
        <f t="shared" si="129"/>
        <v>0</v>
      </c>
    </row>
    <row r="219" spans="1:26" s="23" customFormat="1" ht="39" x14ac:dyDescent="0.25">
      <c r="A219" s="267"/>
      <c r="B219" s="266" t="s">
        <v>497</v>
      </c>
      <c r="C219" s="291">
        <f t="shared" si="148"/>
        <v>0</v>
      </c>
      <c r="D219" s="269"/>
      <c r="E219" s="269"/>
      <c r="F219" s="269"/>
      <c r="G219" s="269"/>
      <c r="H219" s="269"/>
      <c r="I219" s="269"/>
      <c r="J219" s="269"/>
      <c r="K219" s="370">
        <f t="shared" si="117"/>
        <v>1.3680000000000001</v>
      </c>
      <c r="L219" s="118"/>
      <c r="M219" s="118"/>
      <c r="N219" s="165">
        <v>1.3680000000000001</v>
      </c>
      <c r="O219" s="118"/>
      <c r="P219" s="118"/>
      <c r="Q219" s="271"/>
      <c r="R219" s="271"/>
      <c r="S219" s="395">
        <f t="shared" si="163"/>
        <v>1.3680000000000001</v>
      </c>
      <c r="T219" s="367">
        <f t="shared" si="123"/>
        <v>0</v>
      </c>
      <c r="U219" s="367">
        <f t="shared" si="124"/>
        <v>0</v>
      </c>
      <c r="V219" s="367">
        <f t="shared" si="125"/>
        <v>1.3680000000000001</v>
      </c>
      <c r="W219" s="367">
        <f t="shared" si="126"/>
        <v>0</v>
      </c>
      <c r="X219" s="367">
        <f t="shared" si="127"/>
        <v>0</v>
      </c>
      <c r="Y219" s="367">
        <f t="shared" si="128"/>
        <v>0</v>
      </c>
      <c r="Z219" s="367">
        <f t="shared" si="129"/>
        <v>0</v>
      </c>
    </row>
    <row r="220" spans="1:26" s="90" customFormat="1" hidden="1" x14ac:dyDescent="0.25">
      <c r="A220" s="264"/>
      <c r="B220" s="265" t="s">
        <v>312</v>
      </c>
      <c r="C220" s="281">
        <f t="shared" si="148"/>
        <v>0</v>
      </c>
      <c r="D220" s="112"/>
      <c r="E220" s="112"/>
      <c r="F220" s="113"/>
      <c r="G220" s="112"/>
      <c r="H220" s="112"/>
      <c r="I220" s="112"/>
      <c r="J220" s="112"/>
      <c r="K220" s="117">
        <f t="shared" si="117"/>
        <v>0</v>
      </c>
      <c r="L220" s="112"/>
      <c r="M220" s="251"/>
      <c r="N220" s="112"/>
      <c r="O220" s="112"/>
      <c r="P220" s="112"/>
      <c r="Q220" s="251"/>
      <c r="R220" s="251"/>
      <c r="S220" s="280">
        <f t="shared" si="163"/>
        <v>0</v>
      </c>
      <c r="T220" s="221">
        <f t="shared" si="123"/>
        <v>0</v>
      </c>
      <c r="U220" s="221">
        <f t="shared" si="124"/>
        <v>0</v>
      </c>
      <c r="V220" s="221">
        <f t="shared" si="125"/>
        <v>0</v>
      </c>
      <c r="W220" s="221">
        <f t="shared" si="126"/>
        <v>0</v>
      </c>
      <c r="X220" s="221">
        <f t="shared" si="127"/>
        <v>0</v>
      </c>
      <c r="Y220" s="221">
        <f t="shared" si="128"/>
        <v>0</v>
      </c>
      <c r="Z220" s="221">
        <f t="shared" si="129"/>
        <v>0</v>
      </c>
    </row>
    <row r="221" spans="1:26" ht="39" x14ac:dyDescent="0.25">
      <c r="A221" s="17"/>
      <c r="B221" s="20" t="s">
        <v>453</v>
      </c>
      <c r="C221" s="246">
        <f t="shared" si="148"/>
        <v>1.44</v>
      </c>
      <c r="D221" s="109"/>
      <c r="E221" s="109"/>
      <c r="F221" s="161">
        <v>1.44</v>
      </c>
      <c r="G221" s="109"/>
      <c r="H221" s="109"/>
      <c r="I221" s="109"/>
      <c r="J221" s="112"/>
      <c r="K221" s="117">
        <f t="shared" si="117"/>
        <v>0</v>
      </c>
      <c r="L221" s="118"/>
      <c r="M221" s="118"/>
      <c r="N221" s="165"/>
      <c r="O221" s="118"/>
      <c r="P221" s="118"/>
      <c r="Q221" s="118"/>
      <c r="R221" s="251"/>
      <c r="S221" s="231">
        <f t="shared" si="163"/>
        <v>1.44</v>
      </c>
      <c r="T221" s="221">
        <f t="shared" si="123"/>
        <v>0</v>
      </c>
      <c r="U221" s="221">
        <f t="shared" si="124"/>
        <v>0</v>
      </c>
      <c r="V221" s="221">
        <f t="shared" si="125"/>
        <v>1.44</v>
      </c>
      <c r="W221" s="221">
        <f t="shared" si="126"/>
        <v>0</v>
      </c>
      <c r="X221" s="221">
        <f t="shared" si="127"/>
        <v>0</v>
      </c>
      <c r="Y221" s="221">
        <f t="shared" si="128"/>
        <v>0</v>
      </c>
      <c r="Z221" s="221">
        <f t="shared" si="129"/>
        <v>0</v>
      </c>
    </row>
    <row r="222" spans="1:26" s="90" customFormat="1" ht="26.25" hidden="1" x14ac:dyDescent="0.25">
      <c r="A222" s="277"/>
      <c r="B222" s="265" t="s">
        <v>245</v>
      </c>
      <c r="C222" s="273">
        <f t="shared" si="148"/>
        <v>0</v>
      </c>
      <c r="D222" s="112"/>
      <c r="E222" s="112"/>
      <c r="F222" s="112"/>
      <c r="G222" s="112"/>
      <c r="H222" s="112"/>
      <c r="I222" s="112"/>
      <c r="J222" s="112"/>
      <c r="K222" s="117">
        <f t="shared" si="117"/>
        <v>0</v>
      </c>
      <c r="L222" s="251"/>
      <c r="M222" s="251"/>
      <c r="N222" s="112"/>
      <c r="O222" s="251"/>
      <c r="P222" s="251"/>
      <c r="Q222" s="251"/>
      <c r="R222" s="251"/>
      <c r="S222" s="276">
        <f t="shared" si="163"/>
        <v>0</v>
      </c>
      <c r="T222" s="221">
        <f t="shared" si="123"/>
        <v>0</v>
      </c>
      <c r="U222" s="221">
        <f t="shared" si="124"/>
        <v>0</v>
      </c>
      <c r="V222" s="221">
        <f t="shared" si="125"/>
        <v>0</v>
      </c>
      <c r="W222" s="221">
        <f t="shared" si="126"/>
        <v>0</v>
      </c>
      <c r="X222" s="221">
        <f t="shared" si="127"/>
        <v>0</v>
      </c>
      <c r="Y222" s="221">
        <f t="shared" si="128"/>
        <v>0</v>
      </c>
      <c r="Z222" s="221">
        <f t="shared" si="129"/>
        <v>0</v>
      </c>
    </row>
    <row r="223" spans="1:26" ht="15" customHeight="1" x14ac:dyDescent="0.25">
      <c r="A223" s="16" t="s">
        <v>254</v>
      </c>
      <c r="B223" s="63" t="s">
        <v>255</v>
      </c>
      <c r="C223" s="244">
        <f t="shared" si="148"/>
        <v>1427.9791900000002</v>
      </c>
      <c r="D223" s="110">
        <f t="shared" ref="D223:R223" si="164">D224</f>
        <v>526.1</v>
      </c>
      <c r="E223" s="110">
        <f t="shared" si="164"/>
        <v>0</v>
      </c>
      <c r="F223" s="110">
        <f t="shared" si="164"/>
        <v>14.122529999999999</v>
      </c>
      <c r="G223" s="110">
        <f t="shared" si="164"/>
        <v>873.90700000000004</v>
      </c>
      <c r="H223" s="110">
        <f t="shared" si="164"/>
        <v>11.7</v>
      </c>
      <c r="I223" s="110">
        <f t="shared" si="164"/>
        <v>0</v>
      </c>
      <c r="J223" s="110">
        <f t="shared" si="164"/>
        <v>2.1496599999999999</v>
      </c>
      <c r="K223" s="117">
        <f t="shared" si="117"/>
        <v>16.989000000000001</v>
      </c>
      <c r="L223" s="108">
        <f t="shared" si="164"/>
        <v>-34</v>
      </c>
      <c r="M223" s="108">
        <f t="shared" si="164"/>
        <v>0</v>
      </c>
      <c r="N223" s="108">
        <f t="shared" si="164"/>
        <v>11.693999999999999</v>
      </c>
      <c r="O223" s="108">
        <f t="shared" si="164"/>
        <v>39.295000000000002</v>
      </c>
      <c r="P223" s="108">
        <f t="shared" si="164"/>
        <v>0</v>
      </c>
      <c r="Q223" s="108">
        <f t="shared" si="164"/>
        <v>0</v>
      </c>
      <c r="R223" s="321">
        <f t="shared" si="164"/>
        <v>0</v>
      </c>
      <c r="S223" s="173">
        <f>S224</f>
        <v>1444.96819</v>
      </c>
      <c r="T223" s="316">
        <f t="shared" ref="T223:Z223" si="165">T224</f>
        <v>492.1</v>
      </c>
      <c r="U223" s="316">
        <f t="shared" si="165"/>
        <v>0</v>
      </c>
      <c r="V223" s="316">
        <f t="shared" si="165"/>
        <v>25.81653</v>
      </c>
      <c r="W223" s="316">
        <f t="shared" si="165"/>
        <v>913.202</v>
      </c>
      <c r="X223" s="316">
        <f t="shared" si="165"/>
        <v>11.7</v>
      </c>
      <c r="Y223" s="316">
        <f t="shared" si="165"/>
        <v>0</v>
      </c>
      <c r="Z223" s="316">
        <f t="shared" si="165"/>
        <v>2.1496599999999999</v>
      </c>
    </row>
    <row r="224" spans="1:26" x14ac:dyDescent="0.25">
      <c r="A224" s="17"/>
      <c r="B224" s="12" t="s">
        <v>442</v>
      </c>
      <c r="C224" s="122">
        <f t="shared" si="148"/>
        <v>1427.9791900000002</v>
      </c>
      <c r="D224" s="161">
        <v>526.1</v>
      </c>
      <c r="E224" s="109"/>
      <c r="F224" s="109">
        <f>SUM(F225:F228)</f>
        <v>14.122529999999999</v>
      </c>
      <c r="G224" s="161">
        <v>873.90700000000004</v>
      </c>
      <c r="H224" s="161">
        <v>11.7</v>
      </c>
      <c r="I224" s="110"/>
      <c r="J224" s="112">
        <f>'4 priedas_ nepanaudotos lėšos'!C69</f>
        <v>2.1496599999999999</v>
      </c>
      <c r="K224" s="117">
        <f t="shared" si="117"/>
        <v>16.989000000000001</v>
      </c>
      <c r="L224" s="165">
        <v>-34</v>
      </c>
      <c r="M224" s="118"/>
      <c r="N224" s="118">
        <f>SUM(N225:N228)</f>
        <v>11.693999999999999</v>
      </c>
      <c r="O224" s="165">
        <f>28.3+10.995</f>
        <v>39.295000000000002</v>
      </c>
      <c r="P224" s="165"/>
      <c r="Q224" s="118"/>
      <c r="R224" s="251">
        <f>'4 priedas_ nepanaudotos lėšos'!I69</f>
        <v>0</v>
      </c>
      <c r="S224" s="119">
        <f>T224+U224+V224+W224+X224+Y224+Z224</f>
        <v>1444.96819</v>
      </c>
      <c r="T224" s="221">
        <f t="shared" si="123"/>
        <v>492.1</v>
      </c>
      <c r="U224" s="221">
        <f t="shared" si="124"/>
        <v>0</v>
      </c>
      <c r="V224" s="221">
        <f t="shared" si="125"/>
        <v>25.81653</v>
      </c>
      <c r="W224" s="221">
        <f t="shared" si="126"/>
        <v>913.202</v>
      </c>
      <c r="X224" s="221">
        <f t="shared" si="127"/>
        <v>11.7</v>
      </c>
      <c r="Y224" s="221">
        <f t="shared" si="128"/>
        <v>0</v>
      </c>
      <c r="Z224" s="221">
        <f t="shared" si="129"/>
        <v>2.1496599999999999</v>
      </c>
    </row>
    <row r="225" spans="1:26" ht="26.25" x14ac:dyDescent="0.25">
      <c r="A225" s="17"/>
      <c r="B225" s="18" t="s">
        <v>480</v>
      </c>
      <c r="C225" s="246">
        <f t="shared" si="148"/>
        <v>11.398999999999999</v>
      </c>
      <c r="D225" s="123"/>
      <c r="E225" s="123"/>
      <c r="F225" s="167">
        <v>11.398999999999999</v>
      </c>
      <c r="G225" s="123"/>
      <c r="H225" s="123"/>
      <c r="I225" s="123"/>
      <c r="J225" s="116"/>
      <c r="K225" s="117">
        <f t="shared" si="117"/>
        <v>10.385999999999999</v>
      </c>
      <c r="L225" s="300"/>
      <c r="M225" s="300"/>
      <c r="N225" s="355">
        <v>10.385999999999999</v>
      </c>
      <c r="O225" s="300"/>
      <c r="P225" s="300"/>
      <c r="Q225" s="300"/>
      <c r="R225" s="255"/>
      <c r="S225" s="230">
        <f>T225+U225+V225+W225+X225+Y225+Z225</f>
        <v>21.784999999999997</v>
      </c>
      <c r="T225" s="221">
        <f t="shared" si="123"/>
        <v>0</v>
      </c>
      <c r="U225" s="221">
        <f t="shared" si="124"/>
        <v>0</v>
      </c>
      <c r="V225" s="221">
        <f t="shared" si="125"/>
        <v>21.784999999999997</v>
      </c>
      <c r="W225" s="221">
        <f t="shared" si="126"/>
        <v>0</v>
      </c>
      <c r="X225" s="221">
        <f t="shared" si="127"/>
        <v>0</v>
      </c>
      <c r="Y225" s="221">
        <f t="shared" si="128"/>
        <v>0</v>
      </c>
      <c r="Z225" s="221">
        <f t="shared" si="129"/>
        <v>0</v>
      </c>
    </row>
    <row r="226" spans="1:26" s="23" customFormat="1" ht="39" x14ac:dyDescent="0.25">
      <c r="A226" s="267"/>
      <c r="B226" s="371" t="s">
        <v>325</v>
      </c>
      <c r="C226" s="268">
        <f t="shared" si="148"/>
        <v>2.7235299999999998</v>
      </c>
      <c r="D226" s="269"/>
      <c r="E226" s="269"/>
      <c r="F226" s="270">
        <v>2.7235299999999998</v>
      </c>
      <c r="G226" s="269"/>
      <c r="H226" s="269"/>
      <c r="I226" s="269"/>
      <c r="J226" s="269"/>
      <c r="K226" s="370">
        <f t="shared" si="117"/>
        <v>0</v>
      </c>
      <c r="L226" s="271"/>
      <c r="M226" s="271"/>
      <c r="N226" s="355"/>
      <c r="O226" s="271"/>
      <c r="P226" s="271"/>
      <c r="Q226" s="271"/>
      <c r="R226" s="271"/>
      <c r="S226" s="375">
        <f>T226+U226+V226+W226+X226+Y226+Z226</f>
        <v>2.7235299999999998</v>
      </c>
      <c r="T226" s="367">
        <f t="shared" si="123"/>
        <v>0</v>
      </c>
      <c r="U226" s="367">
        <f t="shared" si="124"/>
        <v>0</v>
      </c>
      <c r="V226" s="367">
        <f t="shared" si="125"/>
        <v>2.7235299999999998</v>
      </c>
      <c r="W226" s="367">
        <f t="shared" si="126"/>
        <v>0</v>
      </c>
      <c r="X226" s="367">
        <f t="shared" si="127"/>
        <v>0</v>
      </c>
      <c r="Y226" s="367">
        <f t="shared" si="128"/>
        <v>0</v>
      </c>
      <c r="Z226" s="367">
        <f t="shared" si="129"/>
        <v>0</v>
      </c>
    </row>
    <row r="227" spans="1:26" s="90" customFormat="1" ht="26.25" hidden="1" x14ac:dyDescent="0.25">
      <c r="A227" s="264"/>
      <c r="B227" s="265" t="s">
        <v>336</v>
      </c>
      <c r="C227" s="273">
        <f t="shared" si="148"/>
        <v>0</v>
      </c>
      <c r="D227" s="116"/>
      <c r="E227" s="116"/>
      <c r="F227" s="260"/>
      <c r="G227" s="116"/>
      <c r="H227" s="116"/>
      <c r="I227" s="116"/>
      <c r="J227" s="116"/>
      <c r="K227" s="261">
        <f t="shared" si="117"/>
        <v>0</v>
      </c>
      <c r="L227" s="255"/>
      <c r="M227" s="255"/>
      <c r="N227" s="374"/>
      <c r="O227" s="255"/>
      <c r="P227" s="255"/>
      <c r="Q227" s="255"/>
      <c r="R227" s="255"/>
      <c r="S227" s="276">
        <f>T227+U227+V227+W227+X227+Y227+Z227</f>
        <v>0</v>
      </c>
      <c r="T227" s="366">
        <f t="shared" si="123"/>
        <v>0</v>
      </c>
      <c r="U227" s="366">
        <f t="shared" si="124"/>
        <v>0</v>
      </c>
      <c r="V227" s="366">
        <f t="shared" si="125"/>
        <v>0</v>
      </c>
      <c r="W227" s="366">
        <f t="shared" si="126"/>
        <v>0</v>
      </c>
      <c r="X227" s="366">
        <f t="shared" si="127"/>
        <v>0</v>
      </c>
      <c r="Y227" s="366">
        <f t="shared" si="128"/>
        <v>0</v>
      </c>
      <c r="Z227" s="366">
        <f t="shared" si="129"/>
        <v>0</v>
      </c>
    </row>
    <row r="228" spans="1:26" s="23" customFormat="1" ht="39" x14ac:dyDescent="0.25">
      <c r="A228" s="267"/>
      <c r="B228" s="266" t="s">
        <v>497</v>
      </c>
      <c r="C228" s="291">
        <f t="shared" si="148"/>
        <v>0</v>
      </c>
      <c r="D228" s="292"/>
      <c r="E228" s="292"/>
      <c r="F228" s="292"/>
      <c r="G228" s="292"/>
      <c r="H228" s="292"/>
      <c r="I228" s="292"/>
      <c r="J228" s="292"/>
      <c r="K228" s="370">
        <f t="shared" si="117"/>
        <v>1.3080000000000001</v>
      </c>
      <c r="L228" s="295"/>
      <c r="M228" s="295"/>
      <c r="N228" s="355">
        <v>1.3080000000000001</v>
      </c>
      <c r="O228" s="295"/>
      <c r="P228" s="295"/>
      <c r="Q228" s="295"/>
      <c r="R228" s="295"/>
      <c r="S228" s="368">
        <f>T228+U228+V228+W228+X228+Y228+Z228</f>
        <v>1.3080000000000001</v>
      </c>
      <c r="T228" s="367">
        <f t="shared" si="123"/>
        <v>0</v>
      </c>
      <c r="U228" s="367">
        <f t="shared" si="124"/>
        <v>0</v>
      </c>
      <c r="V228" s="367">
        <f t="shared" si="125"/>
        <v>1.3080000000000001</v>
      </c>
      <c r="W228" s="367">
        <f t="shared" si="126"/>
        <v>0</v>
      </c>
      <c r="X228" s="367">
        <f t="shared" si="127"/>
        <v>0</v>
      </c>
      <c r="Y228" s="367">
        <f t="shared" si="128"/>
        <v>0</v>
      </c>
      <c r="Z228" s="367">
        <f t="shared" si="129"/>
        <v>0</v>
      </c>
    </row>
    <row r="229" spans="1:26" ht="15" customHeight="1" x14ac:dyDescent="0.25">
      <c r="A229" s="16" t="s">
        <v>27</v>
      </c>
      <c r="B229" s="63" t="s">
        <v>256</v>
      </c>
      <c r="C229" s="244">
        <f t="shared" si="148"/>
        <v>894.48877000000005</v>
      </c>
      <c r="D229" s="110">
        <f t="shared" ref="D229:R229" si="166">D230</f>
        <v>306.5</v>
      </c>
      <c r="E229" s="110">
        <f t="shared" si="166"/>
        <v>0</v>
      </c>
      <c r="F229" s="110">
        <f t="shared" si="166"/>
        <v>0</v>
      </c>
      <c r="G229" s="110">
        <f t="shared" si="166"/>
        <v>583.20500000000004</v>
      </c>
      <c r="H229" s="110">
        <f t="shared" si="166"/>
        <v>4.7</v>
      </c>
      <c r="I229" s="110">
        <f t="shared" si="166"/>
        <v>0</v>
      </c>
      <c r="J229" s="110">
        <f t="shared" si="166"/>
        <v>8.3769999999999997E-2</v>
      </c>
      <c r="K229" s="117">
        <f t="shared" si="117"/>
        <v>4.5950000000000006</v>
      </c>
      <c r="L229" s="108">
        <f t="shared" si="166"/>
        <v>-8.6999999999999993</v>
      </c>
      <c r="M229" s="108">
        <f t="shared" si="166"/>
        <v>0</v>
      </c>
      <c r="N229" s="108">
        <f t="shared" si="166"/>
        <v>0.16700000000000001</v>
      </c>
      <c r="O229" s="108">
        <f t="shared" si="166"/>
        <v>13.128</v>
      </c>
      <c r="P229" s="108">
        <f t="shared" si="166"/>
        <v>0</v>
      </c>
      <c r="Q229" s="108">
        <f t="shared" si="166"/>
        <v>0</v>
      </c>
      <c r="R229" s="321">
        <f t="shared" si="166"/>
        <v>0</v>
      </c>
      <c r="S229" s="173">
        <f>S230</f>
        <v>899.08377000000007</v>
      </c>
      <c r="T229" s="316">
        <f t="shared" ref="T229:Z229" si="167">T230</f>
        <v>297.8</v>
      </c>
      <c r="U229" s="316">
        <f t="shared" si="167"/>
        <v>0</v>
      </c>
      <c r="V229" s="316">
        <f t="shared" si="167"/>
        <v>0.16700000000000001</v>
      </c>
      <c r="W229" s="316">
        <f t="shared" si="167"/>
        <v>596.33300000000008</v>
      </c>
      <c r="X229" s="316">
        <f t="shared" si="167"/>
        <v>4.7</v>
      </c>
      <c r="Y229" s="316">
        <f t="shared" si="167"/>
        <v>0</v>
      </c>
      <c r="Z229" s="316">
        <f t="shared" si="167"/>
        <v>8.3769999999999997E-2</v>
      </c>
    </row>
    <row r="230" spans="1:26" x14ac:dyDescent="0.25">
      <c r="A230" s="17"/>
      <c r="B230" s="12" t="s">
        <v>437</v>
      </c>
      <c r="C230" s="122">
        <f t="shared" si="148"/>
        <v>894.48877000000005</v>
      </c>
      <c r="D230" s="161">
        <v>306.5</v>
      </c>
      <c r="E230" s="109"/>
      <c r="F230" s="109">
        <f>F231+F233+F234+F232</f>
        <v>0</v>
      </c>
      <c r="G230" s="161">
        <v>583.20500000000004</v>
      </c>
      <c r="H230" s="161">
        <v>4.7</v>
      </c>
      <c r="I230" s="110"/>
      <c r="J230" s="112">
        <f>'4 priedas_ nepanaudotos lėšos'!C71</f>
        <v>8.3769999999999997E-2</v>
      </c>
      <c r="K230" s="117">
        <f t="shared" si="117"/>
        <v>4.5950000000000006</v>
      </c>
      <c r="L230" s="165">
        <v>-8.6999999999999993</v>
      </c>
      <c r="M230" s="118"/>
      <c r="N230" s="118">
        <f>N231+N233+N234+N232</f>
        <v>0.16700000000000001</v>
      </c>
      <c r="O230" s="165">
        <f>9.4+3.728</f>
        <v>13.128</v>
      </c>
      <c r="P230" s="165"/>
      <c r="Q230" s="118"/>
      <c r="R230" s="251">
        <f>'4 priedas_ nepanaudotos lėšos'!I71</f>
        <v>0</v>
      </c>
      <c r="S230" s="119">
        <f>T230+U230+V230+W230+X230+Y230+Z230</f>
        <v>899.08377000000007</v>
      </c>
      <c r="T230" s="221">
        <f t="shared" si="123"/>
        <v>297.8</v>
      </c>
      <c r="U230" s="221">
        <f t="shared" si="124"/>
        <v>0</v>
      </c>
      <c r="V230" s="221">
        <f t="shared" si="125"/>
        <v>0.16700000000000001</v>
      </c>
      <c r="W230" s="221">
        <f t="shared" si="126"/>
        <v>596.33300000000008</v>
      </c>
      <c r="X230" s="221">
        <f t="shared" si="127"/>
        <v>4.7</v>
      </c>
      <c r="Y230" s="221">
        <f t="shared" si="128"/>
        <v>0</v>
      </c>
      <c r="Z230" s="221">
        <f t="shared" si="129"/>
        <v>8.3769999999999997E-2</v>
      </c>
    </row>
    <row r="231" spans="1:26" s="90" customFormat="1" ht="26.25" hidden="1" x14ac:dyDescent="0.25">
      <c r="A231" s="264"/>
      <c r="B231" s="265" t="s">
        <v>210</v>
      </c>
      <c r="C231" s="273">
        <f t="shared" si="148"/>
        <v>0</v>
      </c>
      <c r="D231" s="112"/>
      <c r="E231" s="112"/>
      <c r="F231" s="112"/>
      <c r="G231" s="112"/>
      <c r="H231" s="112"/>
      <c r="I231" s="112"/>
      <c r="J231" s="112"/>
      <c r="K231" s="261">
        <f t="shared" ref="K231:K295" si="168">L231+M231+N231+O231+P231+Q231+R231</f>
        <v>0</v>
      </c>
      <c r="L231" s="112"/>
      <c r="M231" s="251"/>
      <c r="N231" s="251"/>
      <c r="O231" s="112"/>
      <c r="P231" s="112"/>
      <c r="Q231" s="251"/>
      <c r="R231" s="251"/>
      <c r="S231" s="276">
        <f>T231+U231+V231+W231+X231+Y231+Z231</f>
        <v>0</v>
      </c>
      <c r="T231" s="366">
        <f t="shared" si="123"/>
        <v>0</v>
      </c>
      <c r="U231" s="366">
        <f t="shared" si="124"/>
        <v>0</v>
      </c>
      <c r="V231" s="366">
        <f t="shared" si="125"/>
        <v>0</v>
      </c>
      <c r="W231" s="366">
        <f t="shared" si="126"/>
        <v>0</v>
      </c>
      <c r="X231" s="366">
        <f t="shared" si="127"/>
        <v>0</v>
      </c>
      <c r="Y231" s="366">
        <f t="shared" si="128"/>
        <v>0</v>
      </c>
      <c r="Z231" s="366">
        <f t="shared" si="129"/>
        <v>0</v>
      </c>
    </row>
    <row r="232" spans="1:26" s="90" customFormat="1" hidden="1" x14ac:dyDescent="0.25">
      <c r="A232" s="264"/>
      <c r="B232" s="265" t="s">
        <v>312</v>
      </c>
      <c r="C232" s="114">
        <f t="shared" si="148"/>
        <v>0</v>
      </c>
      <c r="D232" s="112"/>
      <c r="E232" s="112"/>
      <c r="F232" s="113"/>
      <c r="G232" s="112"/>
      <c r="H232" s="112"/>
      <c r="I232" s="112"/>
      <c r="J232" s="112"/>
      <c r="K232" s="261">
        <f t="shared" si="168"/>
        <v>0</v>
      </c>
      <c r="L232" s="112"/>
      <c r="M232" s="251"/>
      <c r="N232" s="251"/>
      <c r="O232" s="112"/>
      <c r="P232" s="112"/>
      <c r="Q232" s="251"/>
      <c r="R232" s="251"/>
      <c r="S232" s="280">
        <f>T232+U232+V232+W232+X232+Y232+Z232</f>
        <v>0</v>
      </c>
      <c r="T232" s="366">
        <f t="shared" si="123"/>
        <v>0</v>
      </c>
      <c r="U232" s="366">
        <f t="shared" si="124"/>
        <v>0</v>
      </c>
      <c r="V232" s="366">
        <f t="shared" si="125"/>
        <v>0</v>
      </c>
      <c r="W232" s="366">
        <f t="shared" si="126"/>
        <v>0</v>
      </c>
      <c r="X232" s="366">
        <f t="shared" si="127"/>
        <v>0</v>
      </c>
      <c r="Y232" s="366">
        <f t="shared" si="128"/>
        <v>0</v>
      </c>
      <c r="Z232" s="366">
        <f t="shared" si="129"/>
        <v>0</v>
      </c>
    </row>
    <row r="233" spans="1:26" s="90" customFormat="1" ht="26.25" hidden="1" x14ac:dyDescent="0.25">
      <c r="A233" s="264"/>
      <c r="B233" s="265" t="s">
        <v>246</v>
      </c>
      <c r="C233" s="273">
        <f t="shared" si="148"/>
        <v>0</v>
      </c>
      <c r="D233" s="112"/>
      <c r="E233" s="112"/>
      <c r="F233" s="112"/>
      <c r="G233" s="112"/>
      <c r="H233" s="112"/>
      <c r="I233" s="112"/>
      <c r="J233" s="112"/>
      <c r="K233" s="261">
        <f t="shared" si="168"/>
        <v>0</v>
      </c>
      <c r="L233" s="112"/>
      <c r="M233" s="251"/>
      <c r="N233" s="251"/>
      <c r="O233" s="112"/>
      <c r="P233" s="112"/>
      <c r="Q233" s="251"/>
      <c r="R233" s="251"/>
      <c r="S233" s="276">
        <f>T233+U233+V233+W233+X233+Y233+Z233</f>
        <v>0</v>
      </c>
      <c r="T233" s="366">
        <f t="shared" si="123"/>
        <v>0</v>
      </c>
      <c r="U233" s="366">
        <f t="shared" si="124"/>
        <v>0</v>
      </c>
      <c r="V233" s="366">
        <f t="shared" si="125"/>
        <v>0</v>
      </c>
      <c r="W233" s="366">
        <f t="shared" si="126"/>
        <v>0</v>
      </c>
      <c r="X233" s="366">
        <f t="shared" si="127"/>
        <v>0</v>
      </c>
      <c r="Y233" s="366">
        <f t="shared" si="128"/>
        <v>0</v>
      </c>
      <c r="Z233" s="366">
        <f t="shared" si="129"/>
        <v>0</v>
      </c>
    </row>
    <row r="234" spans="1:26" ht="39" x14ac:dyDescent="0.25">
      <c r="A234" s="19"/>
      <c r="B234" s="18" t="s">
        <v>497</v>
      </c>
      <c r="C234" s="246">
        <f t="shared" si="148"/>
        <v>0</v>
      </c>
      <c r="D234" s="109"/>
      <c r="E234" s="109"/>
      <c r="F234" s="109"/>
      <c r="G234" s="109"/>
      <c r="H234" s="109"/>
      <c r="I234" s="109"/>
      <c r="J234" s="112"/>
      <c r="K234" s="117">
        <f t="shared" si="168"/>
        <v>0.16700000000000001</v>
      </c>
      <c r="L234" s="118"/>
      <c r="M234" s="118"/>
      <c r="N234" s="165">
        <v>0.16700000000000001</v>
      </c>
      <c r="O234" s="118"/>
      <c r="P234" s="118"/>
      <c r="Q234" s="118"/>
      <c r="R234" s="251"/>
      <c r="S234" s="230">
        <f>T234+U234+V234+W234+X234+Y234+Z234</f>
        <v>0.16700000000000001</v>
      </c>
      <c r="T234" s="221">
        <f t="shared" si="123"/>
        <v>0</v>
      </c>
      <c r="U234" s="221">
        <f t="shared" si="124"/>
        <v>0</v>
      </c>
      <c r="V234" s="221">
        <f t="shared" si="125"/>
        <v>0.16700000000000001</v>
      </c>
      <c r="W234" s="221">
        <f t="shared" si="126"/>
        <v>0</v>
      </c>
      <c r="X234" s="221">
        <f t="shared" si="127"/>
        <v>0</v>
      </c>
      <c r="Y234" s="221">
        <f t="shared" si="128"/>
        <v>0</v>
      </c>
      <c r="Z234" s="221">
        <f t="shared" si="129"/>
        <v>0</v>
      </c>
    </row>
    <row r="235" spans="1:26" ht="15" customHeight="1" x14ac:dyDescent="0.25">
      <c r="A235" s="16" t="s">
        <v>257</v>
      </c>
      <c r="B235" s="63" t="s">
        <v>258</v>
      </c>
      <c r="C235" s="244">
        <f t="shared" si="148"/>
        <v>1446.5506</v>
      </c>
      <c r="D235" s="110">
        <f t="shared" ref="D235:R235" si="169">D236</f>
        <v>524.29999999999995</v>
      </c>
      <c r="E235" s="110">
        <f t="shared" si="169"/>
        <v>0</v>
      </c>
      <c r="F235" s="110">
        <f t="shared" si="169"/>
        <v>7.5990000000000002</v>
      </c>
      <c r="G235" s="110">
        <f t="shared" si="169"/>
        <v>902.05499999999995</v>
      </c>
      <c r="H235" s="110">
        <f t="shared" si="169"/>
        <v>11.7</v>
      </c>
      <c r="I235" s="110">
        <f t="shared" si="169"/>
        <v>0</v>
      </c>
      <c r="J235" s="110">
        <f t="shared" si="169"/>
        <v>0.89659999999999995</v>
      </c>
      <c r="K235" s="117">
        <f t="shared" si="168"/>
        <v>69.718999999999994</v>
      </c>
      <c r="L235" s="108">
        <f t="shared" si="169"/>
        <v>12.3</v>
      </c>
      <c r="M235" s="108">
        <f t="shared" si="169"/>
        <v>0</v>
      </c>
      <c r="N235" s="108">
        <f t="shared" si="169"/>
        <v>4.8179999999999996</v>
      </c>
      <c r="O235" s="108">
        <f t="shared" si="169"/>
        <v>52.600999999999999</v>
      </c>
      <c r="P235" s="108">
        <f t="shared" si="169"/>
        <v>0</v>
      </c>
      <c r="Q235" s="108">
        <f t="shared" si="169"/>
        <v>0</v>
      </c>
      <c r="R235" s="321">
        <f t="shared" si="169"/>
        <v>0</v>
      </c>
      <c r="S235" s="224">
        <f>S236</f>
        <v>1516.2695999999999</v>
      </c>
      <c r="T235" s="316">
        <f t="shared" ref="T235:Z235" si="170">T236</f>
        <v>536.59999999999991</v>
      </c>
      <c r="U235" s="316">
        <f t="shared" si="170"/>
        <v>0</v>
      </c>
      <c r="V235" s="316">
        <f t="shared" si="170"/>
        <v>12.417</v>
      </c>
      <c r="W235" s="316">
        <f t="shared" si="170"/>
        <v>954.65599999999995</v>
      </c>
      <c r="X235" s="316">
        <f t="shared" si="170"/>
        <v>11.7</v>
      </c>
      <c r="Y235" s="316">
        <f t="shared" si="170"/>
        <v>0</v>
      </c>
      <c r="Z235" s="316">
        <f t="shared" si="170"/>
        <v>0.89659999999999995</v>
      </c>
    </row>
    <row r="236" spans="1:26" x14ac:dyDescent="0.25">
      <c r="A236" s="17"/>
      <c r="B236" s="12" t="s">
        <v>442</v>
      </c>
      <c r="C236" s="122">
        <f t="shared" si="148"/>
        <v>1446.5506</v>
      </c>
      <c r="D236" s="161">
        <v>524.29999999999995</v>
      </c>
      <c r="E236" s="109"/>
      <c r="F236" s="109">
        <f>SUM(F237:F242)</f>
        <v>7.5990000000000002</v>
      </c>
      <c r="G236" s="161">
        <v>902.05499999999995</v>
      </c>
      <c r="H236" s="161">
        <v>11.7</v>
      </c>
      <c r="I236" s="110"/>
      <c r="J236" s="112">
        <f>'4 priedas_ nepanaudotos lėšos'!C73</f>
        <v>0.89659999999999995</v>
      </c>
      <c r="K236" s="117">
        <f t="shared" si="168"/>
        <v>69.718999999999994</v>
      </c>
      <c r="L236" s="165">
        <v>12.3</v>
      </c>
      <c r="M236" s="118"/>
      <c r="N236" s="118">
        <f>SUM(N237:N242)</f>
        <v>4.8179999999999996</v>
      </c>
      <c r="O236" s="165">
        <f>37.8+14.801</f>
        <v>52.600999999999999</v>
      </c>
      <c r="P236" s="165"/>
      <c r="Q236" s="118"/>
      <c r="R236" s="251">
        <f>'4 priedas_ nepanaudotos lėšos'!I73</f>
        <v>0</v>
      </c>
      <c r="S236" s="236">
        <f t="shared" ref="S236:S242" si="171">T236+U236+V236+W236+X236+Y236+Z236</f>
        <v>1516.2695999999999</v>
      </c>
      <c r="T236" s="221">
        <f t="shared" si="123"/>
        <v>536.59999999999991</v>
      </c>
      <c r="U236" s="221">
        <f t="shared" si="124"/>
        <v>0</v>
      </c>
      <c r="V236" s="221">
        <f t="shared" si="125"/>
        <v>12.417</v>
      </c>
      <c r="W236" s="221">
        <f t="shared" si="126"/>
        <v>954.65599999999995</v>
      </c>
      <c r="X236" s="221">
        <f t="shared" si="127"/>
        <v>11.7</v>
      </c>
      <c r="Y236" s="221">
        <f t="shared" si="128"/>
        <v>0</v>
      </c>
      <c r="Z236" s="221">
        <f t="shared" si="129"/>
        <v>0.89659999999999995</v>
      </c>
    </row>
    <row r="237" spans="1:26" ht="26.25" x14ac:dyDescent="0.25">
      <c r="A237" s="17"/>
      <c r="B237" s="18" t="s">
        <v>480</v>
      </c>
      <c r="C237" s="246">
        <f t="shared" si="148"/>
        <v>7.5990000000000002</v>
      </c>
      <c r="D237" s="109"/>
      <c r="E237" s="109"/>
      <c r="F237" s="161">
        <v>7.5990000000000002</v>
      </c>
      <c r="G237" s="109"/>
      <c r="H237" s="109"/>
      <c r="I237" s="109"/>
      <c r="J237" s="112"/>
      <c r="K237" s="117">
        <f t="shared" si="168"/>
        <v>3.5019999999999998</v>
      </c>
      <c r="L237" s="118"/>
      <c r="M237" s="118"/>
      <c r="N237" s="165">
        <v>3.5019999999999998</v>
      </c>
      <c r="O237" s="118"/>
      <c r="P237" s="118"/>
      <c r="Q237" s="118"/>
      <c r="R237" s="251"/>
      <c r="S237" s="230">
        <f t="shared" si="171"/>
        <v>11.100999999999999</v>
      </c>
      <c r="T237" s="221">
        <f t="shared" si="123"/>
        <v>0</v>
      </c>
      <c r="U237" s="221">
        <f t="shared" si="124"/>
        <v>0</v>
      </c>
      <c r="V237" s="221">
        <f t="shared" si="125"/>
        <v>11.100999999999999</v>
      </c>
      <c r="W237" s="221">
        <f t="shared" si="126"/>
        <v>0</v>
      </c>
      <c r="X237" s="221">
        <f t="shared" si="127"/>
        <v>0</v>
      </c>
      <c r="Y237" s="221">
        <f t="shared" si="128"/>
        <v>0</v>
      </c>
      <c r="Z237" s="221">
        <f t="shared" si="129"/>
        <v>0</v>
      </c>
    </row>
    <row r="238" spans="1:26" s="90" customFormat="1" ht="26.25" hidden="1" x14ac:dyDescent="0.25">
      <c r="A238" s="264"/>
      <c r="B238" s="265" t="s">
        <v>246</v>
      </c>
      <c r="C238" s="273">
        <f t="shared" si="148"/>
        <v>0</v>
      </c>
      <c r="D238" s="112"/>
      <c r="E238" s="112"/>
      <c r="F238" s="275"/>
      <c r="G238" s="112"/>
      <c r="H238" s="112"/>
      <c r="I238" s="112"/>
      <c r="J238" s="112"/>
      <c r="K238" s="261">
        <f t="shared" si="168"/>
        <v>0</v>
      </c>
      <c r="L238" s="251"/>
      <c r="M238" s="251"/>
      <c r="N238" s="275"/>
      <c r="O238" s="251"/>
      <c r="P238" s="251"/>
      <c r="Q238" s="251"/>
      <c r="R238" s="251"/>
      <c r="S238" s="276">
        <f t="shared" si="171"/>
        <v>0</v>
      </c>
      <c r="T238" s="366">
        <f t="shared" ref="T238:T301" si="172">D238+L238</f>
        <v>0</v>
      </c>
      <c r="U238" s="366">
        <f t="shared" ref="U238:U301" si="173">E238+M238</f>
        <v>0</v>
      </c>
      <c r="V238" s="366">
        <f t="shared" ref="V238:V301" si="174">F238+N238</f>
        <v>0</v>
      </c>
      <c r="W238" s="366">
        <f t="shared" ref="W238:W301" si="175">G238+O238</f>
        <v>0</v>
      </c>
      <c r="X238" s="366">
        <f t="shared" ref="X238:X301" si="176">H238+P238</f>
        <v>0</v>
      </c>
      <c r="Y238" s="366">
        <f t="shared" ref="Y238:Y301" si="177">I238+Q238</f>
        <v>0</v>
      </c>
      <c r="Z238" s="366">
        <f t="shared" ref="Z238:Z301" si="178">J238+R238</f>
        <v>0</v>
      </c>
    </row>
    <row r="239" spans="1:26" s="90" customFormat="1" hidden="1" x14ac:dyDescent="0.25">
      <c r="A239" s="264"/>
      <c r="B239" s="265" t="s">
        <v>312</v>
      </c>
      <c r="C239" s="114">
        <f t="shared" si="148"/>
        <v>0</v>
      </c>
      <c r="D239" s="112"/>
      <c r="E239" s="112"/>
      <c r="F239" s="260"/>
      <c r="G239" s="112"/>
      <c r="H239" s="112"/>
      <c r="I239" s="112"/>
      <c r="J239" s="112"/>
      <c r="K239" s="261">
        <f t="shared" si="168"/>
        <v>0</v>
      </c>
      <c r="L239" s="251"/>
      <c r="M239" s="251"/>
      <c r="N239" s="275"/>
      <c r="O239" s="251"/>
      <c r="P239" s="251"/>
      <c r="Q239" s="251"/>
      <c r="R239" s="251"/>
      <c r="S239" s="280">
        <f t="shared" si="171"/>
        <v>0</v>
      </c>
      <c r="T239" s="366">
        <f t="shared" si="172"/>
        <v>0</v>
      </c>
      <c r="U239" s="366">
        <f t="shared" si="173"/>
        <v>0</v>
      </c>
      <c r="V239" s="366">
        <f t="shared" si="174"/>
        <v>0</v>
      </c>
      <c r="W239" s="366">
        <f t="shared" si="175"/>
        <v>0</v>
      </c>
      <c r="X239" s="366">
        <f t="shared" si="176"/>
        <v>0</v>
      </c>
      <c r="Y239" s="366">
        <f t="shared" si="177"/>
        <v>0</v>
      </c>
      <c r="Z239" s="366">
        <f t="shared" si="178"/>
        <v>0</v>
      </c>
    </row>
    <row r="240" spans="1:26" s="90" customFormat="1" ht="26.25" hidden="1" x14ac:dyDescent="0.25">
      <c r="A240" s="264"/>
      <c r="B240" s="265" t="s">
        <v>336</v>
      </c>
      <c r="C240" s="273">
        <f t="shared" si="148"/>
        <v>0</v>
      </c>
      <c r="D240" s="112"/>
      <c r="E240" s="112"/>
      <c r="F240" s="275"/>
      <c r="G240" s="112"/>
      <c r="H240" s="112"/>
      <c r="I240" s="112"/>
      <c r="J240" s="112"/>
      <c r="K240" s="261">
        <f t="shared" si="168"/>
        <v>0</v>
      </c>
      <c r="L240" s="251"/>
      <c r="M240" s="251"/>
      <c r="N240" s="275"/>
      <c r="O240" s="251"/>
      <c r="P240" s="251"/>
      <c r="Q240" s="251"/>
      <c r="R240" s="251"/>
      <c r="S240" s="276">
        <f t="shared" si="171"/>
        <v>0</v>
      </c>
      <c r="T240" s="366">
        <f t="shared" si="172"/>
        <v>0</v>
      </c>
      <c r="U240" s="366">
        <f t="shared" si="173"/>
        <v>0</v>
      </c>
      <c r="V240" s="366">
        <f t="shared" si="174"/>
        <v>0</v>
      </c>
      <c r="W240" s="366">
        <f t="shared" si="175"/>
        <v>0</v>
      </c>
      <c r="X240" s="366">
        <f t="shared" si="176"/>
        <v>0</v>
      </c>
      <c r="Y240" s="366">
        <f t="shared" si="177"/>
        <v>0</v>
      </c>
      <c r="Z240" s="366">
        <f t="shared" si="178"/>
        <v>0</v>
      </c>
    </row>
    <row r="241" spans="1:26" s="90" customFormat="1" ht="39" hidden="1" x14ac:dyDescent="0.25">
      <c r="A241" s="264"/>
      <c r="B241" s="265" t="s">
        <v>325</v>
      </c>
      <c r="C241" s="273">
        <f t="shared" si="148"/>
        <v>0</v>
      </c>
      <c r="D241" s="112"/>
      <c r="E241" s="112"/>
      <c r="F241" s="275"/>
      <c r="G241" s="112"/>
      <c r="H241" s="112"/>
      <c r="I241" s="112"/>
      <c r="J241" s="112"/>
      <c r="K241" s="261">
        <f t="shared" si="168"/>
        <v>0</v>
      </c>
      <c r="L241" s="251"/>
      <c r="M241" s="251"/>
      <c r="N241" s="275"/>
      <c r="O241" s="251"/>
      <c r="P241" s="251"/>
      <c r="Q241" s="251"/>
      <c r="R241" s="251"/>
      <c r="S241" s="276">
        <f t="shared" si="171"/>
        <v>0</v>
      </c>
      <c r="T241" s="366">
        <f t="shared" si="172"/>
        <v>0</v>
      </c>
      <c r="U241" s="366">
        <f t="shared" si="173"/>
        <v>0</v>
      </c>
      <c r="V241" s="366">
        <f t="shared" si="174"/>
        <v>0</v>
      </c>
      <c r="W241" s="366">
        <f t="shared" si="175"/>
        <v>0</v>
      </c>
      <c r="X241" s="366">
        <f t="shared" si="176"/>
        <v>0</v>
      </c>
      <c r="Y241" s="366">
        <f t="shared" si="177"/>
        <v>0</v>
      </c>
      <c r="Z241" s="366">
        <f t="shared" si="178"/>
        <v>0</v>
      </c>
    </row>
    <row r="242" spans="1:26" ht="39" x14ac:dyDescent="0.25">
      <c r="A242" s="19"/>
      <c r="B242" s="18" t="s">
        <v>497</v>
      </c>
      <c r="C242" s="246">
        <f t="shared" si="148"/>
        <v>0</v>
      </c>
      <c r="D242" s="109"/>
      <c r="E242" s="109"/>
      <c r="F242" s="109"/>
      <c r="G242" s="109"/>
      <c r="H242" s="109"/>
      <c r="I242" s="109"/>
      <c r="J242" s="112"/>
      <c r="K242" s="117">
        <f t="shared" si="168"/>
        <v>1.3160000000000001</v>
      </c>
      <c r="L242" s="118"/>
      <c r="M242" s="118"/>
      <c r="N242" s="165">
        <v>1.3160000000000001</v>
      </c>
      <c r="O242" s="118"/>
      <c r="P242" s="118"/>
      <c r="Q242" s="118"/>
      <c r="R242" s="251"/>
      <c r="S242" s="172">
        <f t="shared" si="171"/>
        <v>1.3160000000000001</v>
      </c>
      <c r="T242" s="221">
        <f t="shared" si="172"/>
        <v>0</v>
      </c>
      <c r="U242" s="221">
        <f t="shared" si="173"/>
        <v>0</v>
      </c>
      <c r="V242" s="221">
        <f t="shared" si="174"/>
        <v>1.3160000000000001</v>
      </c>
      <c r="W242" s="221">
        <f t="shared" si="175"/>
        <v>0</v>
      </c>
      <c r="X242" s="221">
        <f t="shared" si="176"/>
        <v>0</v>
      </c>
      <c r="Y242" s="221">
        <f t="shared" si="177"/>
        <v>0</v>
      </c>
      <c r="Z242" s="221">
        <f t="shared" si="178"/>
        <v>0</v>
      </c>
    </row>
    <row r="243" spans="1:26" ht="15" customHeight="1" x14ac:dyDescent="0.25">
      <c r="A243" s="16" t="s">
        <v>29</v>
      </c>
      <c r="B243" s="63" t="s">
        <v>259</v>
      </c>
      <c r="C243" s="244">
        <f t="shared" si="148"/>
        <v>367.32659000000001</v>
      </c>
      <c r="D243" s="110">
        <f t="shared" ref="D243:R243" si="179">D244</f>
        <v>266.60000000000002</v>
      </c>
      <c r="E243" s="110">
        <f t="shared" si="179"/>
        <v>0</v>
      </c>
      <c r="F243" s="110">
        <f t="shared" si="179"/>
        <v>0</v>
      </c>
      <c r="G243" s="110">
        <f t="shared" si="179"/>
        <v>86.257999999999996</v>
      </c>
      <c r="H243" s="110">
        <f t="shared" si="179"/>
        <v>14.3</v>
      </c>
      <c r="I243" s="110">
        <f t="shared" si="179"/>
        <v>0</v>
      </c>
      <c r="J243" s="110">
        <f t="shared" si="179"/>
        <v>0.16858999999999999</v>
      </c>
      <c r="K243" s="117">
        <f t="shared" si="168"/>
        <v>10.894</v>
      </c>
      <c r="L243" s="108">
        <f t="shared" si="179"/>
        <v>1.5</v>
      </c>
      <c r="M243" s="108">
        <f t="shared" si="179"/>
        <v>0</v>
      </c>
      <c r="N243" s="108">
        <f t="shared" si="179"/>
        <v>0.92300000000000004</v>
      </c>
      <c r="O243" s="108">
        <f t="shared" si="179"/>
        <v>8.4710000000000001</v>
      </c>
      <c r="P243" s="108">
        <f t="shared" si="179"/>
        <v>0</v>
      </c>
      <c r="Q243" s="108">
        <f t="shared" si="179"/>
        <v>0</v>
      </c>
      <c r="R243" s="321">
        <f t="shared" si="179"/>
        <v>0</v>
      </c>
      <c r="S243" s="173">
        <f>S244</f>
        <v>378.22059000000002</v>
      </c>
      <c r="T243" s="316">
        <f t="shared" ref="T243:Z243" si="180">T244</f>
        <v>268.10000000000002</v>
      </c>
      <c r="U243" s="316">
        <f t="shared" si="180"/>
        <v>0</v>
      </c>
      <c r="V243" s="316">
        <f t="shared" si="180"/>
        <v>0.92300000000000004</v>
      </c>
      <c r="W243" s="316">
        <f t="shared" si="180"/>
        <v>94.728999999999999</v>
      </c>
      <c r="X243" s="316">
        <f t="shared" si="180"/>
        <v>14.3</v>
      </c>
      <c r="Y243" s="316">
        <f t="shared" si="180"/>
        <v>0</v>
      </c>
      <c r="Z243" s="316">
        <f t="shared" si="180"/>
        <v>0.16858999999999999</v>
      </c>
    </row>
    <row r="244" spans="1:26" x14ac:dyDescent="0.25">
      <c r="A244" s="17"/>
      <c r="B244" s="12" t="s">
        <v>437</v>
      </c>
      <c r="C244" s="122">
        <f t="shared" si="148"/>
        <v>367.32659000000001</v>
      </c>
      <c r="D244" s="161">
        <v>266.60000000000002</v>
      </c>
      <c r="E244" s="109"/>
      <c r="F244" s="109">
        <f>F245+F247+F246</f>
        <v>0</v>
      </c>
      <c r="G244" s="161">
        <v>86.257999999999996</v>
      </c>
      <c r="H244" s="161">
        <v>14.3</v>
      </c>
      <c r="I244" s="110"/>
      <c r="J244" s="112">
        <f>'4 priedas_ nepanaudotos lėšos'!C75</f>
        <v>0.16858999999999999</v>
      </c>
      <c r="K244" s="117">
        <f t="shared" si="168"/>
        <v>10.894</v>
      </c>
      <c r="L244" s="160">
        <v>1.5</v>
      </c>
      <c r="M244" s="118"/>
      <c r="N244" s="118">
        <f>N245+N247+N246</f>
        <v>0.92300000000000004</v>
      </c>
      <c r="O244" s="242">
        <f>6.1+2.371</f>
        <v>8.4710000000000001</v>
      </c>
      <c r="P244" s="160"/>
      <c r="Q244" s="108"/>
      <c r="R244" s="251">
        <f>'4 priedas_ nepanaudotos lėšos'!I75</f>
        <v>0</v>
      </c>
      <c r="S244" s="119">
        <f>T244+U244+V244+W244+X244+Y244+Z244</f>
        <v>378.22059000000002</v>
      </c>
      <c r="T244" s="221">
        <f t="shared" si="172"/>
        <v>268.10000000000002</v>
      </c>
      <c r="U244" s="221">
        <f t="shared" si="173"/>
        <v>0</v>
      </c>
      <c r="V244" s="221">
        <f t="shared" si="174"/>
        <v>0.92300000000000004</v>
      </c>
      <c r="W244" s="221">
        <f t="shared" si="175"/>
        <v>94.728999999999999</v>
      </c>
      <c r="X244" s="221">
        <f t="shared" si="176"/>
        <v>14.3</v>
      </c>
      <c r="Y244" s="221">
        <f t="shared" si="177"/>
        <v>0</v>
      </c>
      <c r="Z244" s="221">
        <f t="shared" si="178"/>
        <v>0.16858999999999999</v>
      </c>
    </row>
    <row r="245" spans="1:26" s="90" customFormat="1" ht="26.25" hidden="1" x14ac:dyDescent="0.25">
      <c r="A245" s="264"/>
      <c r="B245" s="265" t="s">
        <v>246</v>
      </c>
      <c r="C245" s="273">
        <f t="shared" si="148"/>
        <v>0</v>
      </c>
      <c r="D245" s="113"/>
      <c r="E245" s="113"/>
      <c r="F245" s="113"/>
      <c r="G245" s="116"/>
      <c r="H245" s="116"/>
      <c r="I245" s="116"/>
      <c r="J245" s="116"/>
      <c r="K245" s="261">
        <f t="shared" si="168"/>
        <v>0</v>
      </c>
      <c r="L245" s="116"/>
      <c r="M245" s="255"/>
      <c r="N245" s="255"/>
      <c r="O245" s="116"/>
      <c r="P245" s="116"/>
      <c r="Q245" s="255"/>
      <c r="R245" s="255"/>
      <c r="S245" s="276">
        <f>T245+U245+V245+W245+X245+Y245+Z245</f>
        <v>0</v>
      </c>
      <c r="T245" s="366">
        <f t="shared" si="172"/>
        <v>0</v>
      </c>
      <c r="U245" s="366">
        <f t="shared" si="173"/>
        <v>0</v>
      </c>
      <c r="V245" s="366">
        <f t="shared" si="174"/>
        <v>0</v>
      </c>
      <c r="W245" s="366">
        <f t="shared" si="175"/>
        <v>0</v>
      </c>
      <c r="X245" s="366">
        <f t="shared" si="176"/>
        <v>0</v>
      </c>
      <c r="Y245" s="366">
        <f t="shared" si="177"/>
        <v>0</v>
      </c>
      <c r="Z245" s="366">
        <f t="shared" si="178"/>
        <v>0</v>
      </c>
    </row>
    <row r="246" spans="1:26" s="90" customFormat="1" ht="26.25" hidden="1" x14ac:dyDescent="0.25">
      <c r="A246" s="264"/>
      <c r="B246" s="265" t="s">
        <v>336</v>
      </c>
      <c r="C246" s="273">
        <f t="shared" si="148"/>
        <v>0</v>
      </c>
      <c r="D246" s="112"/>
      <c r="E246" s="112"/>
      <c r="F246" s="112"/>
      <c r="G246" s="112"/>
      <c r="H246" s="112"/>
      <c r="I246" s="112"/>
      <c r="J246" s="112"/>
      <c r="K246" s="261">
        <f t="shared" si="168"/>
        <v>0</v>
      </c>
      <c r="L246" s="112"/>
      <c r="M246" s="251"/>
      <c r="N246" s="251"/>
      <c r="O246" s="112"/>
      <c r="P246" s="112"/>
      <c r="Q246" s="251"/>
      <c r="R246" s="251"/>
      <c r="S246" s="276">
        <f>T246+U246+V246+W246+X246+Y246+Z246</f>
        <v>0</v>
      </c>
      <c r="T246" s="366">
        <f t="shared" si="172"/>
        <v>0</v>
      </c>
      <c r="U246" s="366">
        <f t="shared" si="173"/>
        <v>0</v>
      </c>
      <c r="V246" s="366">
        <f t="shared" si="174"/>
        <v>0</v>
      </c>
      <c r="W246" s="366">
        <f t="shared" si="175"/>
        <v>0</v>
      </c>
      <c r="X246" s="366">
        <f t="shared" si="176"/>
        <v>0</v>
      </c>
      <c r="Y246" s="366">
        <f t="shared" si="177"/>
        <v>0</v>
      </c>
      <c r="Z246" s="366">
        <f t="shared" si="178"/>
        <v>0</v>
      </c>
    </row>
    <row r="247" spans="1:26" ht="39" x14ac:dyDescent="0.25">
      <c r="A247" s="17"/>
      <c r="B247" s="18" t="s">
        <v>497</v>
      </c>
      <c r="C247" s="246">
        <f t="shared" si="148"/>
        <v>0</v>
      </c>
      <c r="D247" s="120"/>
      <c r="E247" s="120"/>
      <c r="F247" s="120"/>
      <c r="G247" s="120"/>
      <c r="H247" s="120"/>
      <c r="I247" s="120"/>
      <c r="J247" s="113"/>
      <c r="K247" s="117">
        <f t="shared" si="168"/>
        <v>0.92300000000000004</v>
      </c>
      <c r="L247" s="118"/>
      <c r="M247" s="118"/>
      <c r="N247" s="165">
        <v>0.92300000000000004</v>
      </c>
      <c r="O247" s="118"/>
      <c r="P247" s="118"/>
      <c r="Q247" s="256"/>
      <c r="R247" s="252"/>
      <c r="S247" s="230">
        <f>T247+U247+V247+W247+X247+Y247+Z247</f>
        <v>0.92300000000000004</v>
      </c>
      <c r="T247" s="221">
        <f t="shared" si="172"/>
        <v>0</v>
      </c>
      <c r="U247" s="221">
        <f t="shared" si="173"/>
        <v>0</v>
      </c>
      <c r="V247" s="221">
        <f t="shared" si="174"/>
        <v>0.92300000000000004</v>
      </c>
      <c r="W247" s="221">
        <f t="shared" si="175"/>
        <v>0</v>
      </c>
      <c r="X247" s="221">
        <f t="shared" si="176"/>
        <v>0</v>
      </c>
      <c r="Y247" s="221">
        <f t="shared" si="177"/>
        <v>0</v>
      </c>
      <c r="Z247" s="221">
        <f t="shared" si="178"/>
        <v>0</v>
      </c>
    </row>
    <row r="248" spans="1:26" ht="15" customHeight="1" x14ac:dyDescent="0.25">
      <c r="A248" s="3" t="s">
        <v>30</v>
      </c>
      <c r="B248" s="137" t="s">
        <v>261</v>
      </c>
      <c r="C248" s="244">
        <f t="shared" si="148"/>
        <v>545.15032000000008</v>
      </c>
      <c r="D248" s="110">
        <f t="shared" ref="D248:R248" si="181">D249</f>
        <v>255.5</v>
      </c>
      <c r="E248" s="110">
        <f t="shared" si="181"/>
        <v>0</v>
      </c>
      <c r="F248" s="110">
        <f t="shared" si="181"/>
        <v>0.72</v>
      </c>
      <c r="G248" s="110">
        <f t="shared" si="181"/>
        <v>269.07600000000002</v>
      </c>
      <c r="H248" s="110">
        <f t="shared" si="181"/>
        <v>17.600000000000001</v>
      </c>
      <c r="I248" s="110">
        <f t="shared" si="181"/>
        <v>0</v>
      </c>
      <c r="J248" s="110">
        <f t="shared" si="181"/>
        <v>2.2543199999999999</v>
      </c>
      <c r="K248" s="117">
        <f t="shared" si="168"/>
        <v>7.9409999999999998</v>
      </c>
      <c r="L248" s="108">
        <f t="shared" si="181"/>
        <v>-5.6</v>
      </c>
      <c r="M248" s="108">
        <f t="shared" si="181"/>
        <v>0</v>
      </c>
      <c r="N248" s="108">
        <f t="shared" si="181"/>
        <v>3.9669999999999996</v>
      </c>
      <c r="O248" s="108">
        <f t="shared" si="181"/>
        <v>9.5739999999999998</v>
      </c>
      <c r="P248" s="108">
        <f t="shared" si="181"/>
        <v>0</v>
      </c>
      <c r="Q248" s="108">
        <f t="shared" si="181"/>
        <v>0</v>
      </c>
      <c r="R248" s="321">
        <f t="shared" si="181"/>
        <v>0</v>
      </c>
      <c r="S248" s="173">
        <f>S249</f>
        <v>553.09132000000011</v>
      </c>
      <c r="T248" s="316">
        <f t="shared" ref="T248:Z248" si="182">T249</f>
        <v>249.9</v>
      </c>
      <c r="U248" s="316">
        <f t="shared" si="182"/>
        <v>0</v>
      </c>
      <c r="V248" s="316">
        <f t="shared" si="182"/>
        <v>4.6869999999999994</v>
      </c>
      <c r="W248" s="316">
        <f t="shared" si="182"/>
        <v>278.65000000000003</v>
      </c>
      <c r="X248" s="316">
        <f t="shared" si="182"/>
        <v>17.600000000000001</v>
      </c>
      <c r="Y248" s="316">
        <f t="shared" si="182"/>
        <v>0</v>
      </c>
      <c r="Z248" s="316">
        <f t="shared" si="182"/>
        <v>2.2543199999999999</v>
      </c>
    </row>
    <row r="249" spans="1:26" x14ac:dyDescent="0.25">
      <c r="A249" s="8"/>
      <c r="B249" s="67" t="s">
        <v>437</v>
      </c>
      <c r="C249" s="122">
        <f t="shared" si="148"/>
        <v>545.15032000000008</v>
      </c>
      <c r="D249" s="161">
        <v>255.5</v>
      </c>
      <c r="E249" s="109"/>
      <c r="F249" s="109">
        <f>SUM(F250:F254)</f>
        <v>0.72</v>
      </c>
      <c r="G249" s="161">
        <v>269.07600000000002</v>
      </c>
      <c r="H249" s="161">
        <v>17.600000000000001</v>
      </c>
      <c r="I249" s="110"/>
      <c r="J249" s="112">
        <f>'4 priedas_ nepanaudotos lėšos'!C77</f>
        <v>2.2543199999999999</v>
      </c>
      <c r="K249" s="117">
        <f t="shared" si="168"/>
        <v>7.9409999999999998</v>
      </c>
      <c r="L249" s="165">
        <v>-5.6</v>
      </c>
      <c r="M249" s="118"/>
      <c r="N249" s="165">
        <f>SUM(N250:N254)</f>
        <v>3.9669999999999996</v>
      </c>
      <c r="O249" s="242">
        <f>6.9+2.674</f>
        <v>9.5739999999999998</v>
      </c>
      <c r="P249" s="160"/>
      <c r="Q249" s="108"/>
      <c r="R249" s="251">
        <f>'4 priedas_ nepanaudotos lėšos'!I77</f>
        <v>0</v>
      </c>
      <c r="S249" s="119">
        <f t="shared" ref="S249:S254" si="183">T249+U249+V249+W249+X249+Y249+Z249</f>
        <v>553.09132000000011</v>
      </c>
      <c r="T249" s="221">
        <f t="shared" si="172"/>
        <v>249.9</v>
      </c>
      <c r="U249" s="221">
        <f t="shared" si="173"/>
        <v>0</v>
      </c>
      <c r="V249" s="221">
        <f t="shared" si="174"/>
        <v>4.6869999999999994</v>
      </c>
      <c r="W249" s="221">
        <f t="shared" si="175"/>
        <v>278.65000000000003</v>
      </c>
      <c r="X249" s="221">
        <f t="shared" si="176"/>
        <v>17.600000000000001</v>
      </c>
      <c r="Y249" s="221">
        <f t="shared" si="177"/>
        <v>0</v>
      </c>
      <c r="Z249" s="221">
        <f t="shared" si="178"/>
        <v>2.2543199999999999</v>
      </c>
    </row>
    <row r="250" spans="1:26" s="90" customFormat="1" ht="26.25" hidden="1" x14ac:dyDescent="0.25">
      <c r="A250" s="258"/>
      <c r="B250" s="278" t="s">
        <v>246</v>
      </c>
      <c r="C250" s="273">
        <f t="shared" si="148"/>
        <v>0</v>
      </c>
      <c r="D250" s="116"/>
      <c r="E250" s="116"/>
      <c r="F250" s="113"/>
      <c r="G250" s="116"/>
      <c r="H250" s="116"/>
      <c r="I250" s="116"/>
      <c r="J250" s="116"/>
      <c r="K250" s="117">
        <f t="shared" si="168"/>
        <v>0</v>
      </c>
      <c r="L250" s="255"/>
      <c r="M250" s="255"/>
      <c r="N250" s="279"/>
      <c r="O250" s="255"/>
      <c r="P250" s="255"/>
      <c r="Q250" s="255"/>
      <c r="R250" s="255"/>
      <c r="S250" s="276">
        <f t="shared" si="183"/>
        <v>0</v>
      </c>
      <c r="T250" s="221">
        <f t="shared" si="172"/>
        <v>0</v>
      </c>
      <c r="U250" s="221">
        <f t="shared" si="173"/>
        <v>0</v>
      </c>
      <c r="V250" s="221">
        <f t="shared" si="174"/>
        <v>0</v>
      </c>
      <c r="W250" s="221">
        <f t="shared" si="175"/>
        <v>0</v>
      </c>
      <c r="X250" s="221">
        <f t="shared" si="176"/>
        <v>0</v>
      </c>
      <c r="Y250" s="221">
        <f t="shared" si="177"/>
        <v>0</v>
      </c>
      <c r="Z250" s="221">
        <f t="shared" si="178"/>
        <v>0</v>
      </c>
    </row>
    <row r="251" spans="1:26" s="90" customFormat="1" hidden="1" x14ac:dyDescent="0.25">
      <c r="A251" s="258"/>
      <c r="B251" s="278" t="s">
        <v>312</v>
      </c>
      <c r="C251" s="114">
        <f t="shared" si="148"/>
        <v>0</v>
      </c>
      <c r="D251" s="112"/>
      <c r="E251" s="112"/>
      <c r="F251" s="113"/>
      <c r="G251" s="112"/>
      <c r="H251" s="112"/>
      <c r="I251" s="112"/>
      <c r="J251" s="112"/>
      <c r="K251" s="117">
        <f t="shared" si="168"/>
        <v>0</v>
      </c>
      <c r="L251" s="251"/>
      <c r="M251" s="251"/>
      <c r="N251" s="275"/>
      <c r="O251" s="251"/>
      <c r="P251" s="251"/>
      <c r="Q251" s="251"/>
      <c r="R251" s="251"/>
      <c r="S251" s="280">
        <f t="shared" si="183"/>
        <v>0</v>
      </c>
      <c r="T251" s="221">
        <f t="shared" si="172"/>
        <v>0</v>
      </c>
      <c r="U251" s="221">
        <f t="shared" si="173"/>
        <v>0</v>
      </c>
      <c r="V251" s="221">
        <f t="shared" si="174"/>
        <v>0</v>
      </c>
      <c r="W251" s="221">
        <f t="shared" si="175"/>
        <v>0</v>
      </c>
      <c r="X251" s="221">
        <f t="shared" si="176"/>
        <v>0</v>
      </c>
      <c r="Y251" s="221">
        <f t="shared" si="177"/>
        <v>0</v>
      </c>
      <c r="Z251" s="221">
        <f t="shared" si="178"/>
        <v>0</v>
      </c>
    </row>
    <row r="252" spans="1:26" ht="39" x14ac:dyDescent="0.25">
      <c r="A252" s="8"/>
      <c r="B252" s="21" t="s">
        <v>453</v>
      </c>
      <c r="C252" s="246">
        <f t="shared" si="148"/>
        <v>0.72</v>
      </c>
      <c r="D252" s="123"/>
      <c r="E252" s="123"/>
      <c r="F252" s="167">
        <v>0.72</v>
      </c>
      <c r="G252" s="123"/>
      <c r="H252" s="123"/>
      <c r="I252" s="123"/>
      <c r="J252" s="116"/>
      <c r="K252" s="117">
        <f t="shared" si="168"/>
        <v>0</v>
      </c>
      <c r="L252" s="300"/>
      <c r="M252" s="300"/>
      <c r="N252" s="165"/>
      <c r="O252" s="300"/>
      <c r="P252" s="300"/>
      <c r="Q252" s="300"/>
      <c r="R252" s="255"/>
      <c r="S252" s="231">
        <f t="shared" si="183"/>
        <v>0.72</v>
      </c>
      <c r="T252" s="221">
        <f t="shared" si="172"/>
        <v>0</v>
      </c>
      <c r="U252" s="221">
        <f t="shared" si="173"/>
        <v>0</v>
      </c>
      <c r="V252" s="221">
        <f t="shared" si="174"/>
        <v>0.72</v>
      </c>
      <c r="W252" s="221">
        <f t="shared" si="175"/>
        <v>0</v>
      </c>
      <c r="X252" s="221">
        <f t="shared" si="176"/>
        <v>0</v>
      </c>
      <c r="Y252" s="221">
        <f t="shared" si="177"/>
        <v>0</v>
      </c>
      <c r="Z252" s="221">
        <f t="shared" si="178"/>
        <v>0</v>
      </c>
    </row>
    <row r="253" spans="1:26" s="23" customFormat="1" ht="26.25" x14ac:dyDescent="0.25">
      <c r="A253" s="383"/>
      <c r="B253" s="21" t="s">
        <v>480</v>
      </c>
      <c r="C253" s="291">
        <f t="shared" ref="C253" si="184">D253+E253+F253+G253+H253+I253+J253</f>
        <v>0</v>
      </c>
      <c r="D253" s="292"/>
      <c r="E253" s="292"/>
      <c r="F253" s="167"/>
      <c r="G253" s="292"/>
      <c r="H253" s="292"/>
      <c r="I253" s="292"/>
      <c r="J253" s="292"/>
      <c r="K253" s="370">
        <f t="shared" ref="K253" si="185">L253+M253+N253+O253+P253+Q253+R253</f>
        <v>3.5019999999999998</v>
      </c>
      <c r="L253" s="118"/>
      <c r="M253" s="118"/>
      <c r="N253" s="165">
        <v>3.5019999999999998</v>
      </c>
      <c r="O253" s="118"/>
      <c r="P253" s="118"/>
      <c r="Q253" s="295"/>
      <c r="R253" s="295"/>
      <c r="S253" s="395">
        <f t="shared" si="183"/>
        <v>3.5019999999999998</v>
      </c>
      <c r="T253" s="367">
        <f t="shared" ref="T253" si="186">D253+L253</f>
        <v>0</v>
      </c>
      <c r="U253" s="367">
        <f t="shared" ref="U253" si="187">E253+M253</f>
        <v>0</v>
      </c>
      <c r="V253" s="367">
        <f t="shared" ref="V253" si="188">F253+N253</f>
        <v>3.5019999999999998</v>
      </c>
      <c r="W253" s="367">
        <f t="shared" ref="W253" si="189">G253+O253</f>
        <v>0</v>
      </c>
      <c r="X253" s="367">
        <f t="shared" ref="X253" si="190">H253+P253</f>
        <v>0</v>
      </c>
      <c r="Y253" s="367">
        <f t="shared" ref="Y253" si="191">I253+Q253</f>
        <v>0</v>
      </c>
      <c r="Z253" s="367">
        <f t="shared" ref="Z253" si="192">J253+R253</f>
        <v>0</v>
      </c>
    </row>
    <row r="254" spans="1:26" s="23" customFormat="1" ht="39" x14ac:dyDescent="0.25">
      <c r="A254" s="396"/>
      <c r="B254" s="397" t="s">
        <v>497</v>
      </c>
      <c r="C254" s="291">
        <f t="shared" si="148"/>
        <v>0</v>
      </c>
      <c r="D254" s="292"/>
      <c r="E254" s="292"/>
      <c r="F254" s="292"/>
      <c r="G254" s="292"/>
      <c r="H254" s="292"/>
      <c r="I254" s="292"/>
      <c r="J254" s="292"/>
      <c r="K254" s="370">
        <f t="shared" si="168"/>
        <v>0.46500000000000002</v>
      </c>
      <c r="L254" s="271"/>
      <c r="M254" s="271"/>
      <c r="N254" s="242">
        <v>0.46500000000000002</v>
      </c>
      <c r="O254" s="271"/>
      <c r="P254" s="271"/>
      <c r="Q254" s="295"/>
      <c r="R254" s="295"/>
      <c r="S254" s="395">
        <f t="shared" si="183"/>
        <v>0.46500000000000002</v>
      </c>
      <c r="T254" s="367">
        <f t="shared" si="172"/>
        <v>0</v>
      </c>
      <c r="U254" s="367">
        <f t="shared" si="173"/>
        <v>0</v>
      </c>
      <c r="V254" s="367">
        <f t="shared" si="174"/>
        <v>0.46500000000000002</v>
      </c>
      <c r="W254" s="367">
        <f t="shared" si="175"/>
        <v>0</v>
      </c>
      <c r="X254" s="367">
        <f t="shared" si="176"/>
        <v>0</v>
      </c>
      <c r="Y254" s="367">
        <f t="shared" si="177"/>
        <v>0</v>
      </c>
      <c r="Z254" s="367">
        <f t="shared" si="178"/>
        <v>0</v>
      </c>
    </row>
    <row r="255" spans="1:26" ht="15" customHeight="1" x14ac:dyDescent="0.25">
      <c r="A255" s="17" t="s">
        <v>31</v>
      </c>
      <c r="B255" s="63" t="s">
        <v>260</v>
      </c>
      <c r="C255" s="244">
        <f t="shared" si="148"/>
        <v>1679.6749400000001</v>
      </c>
      <c r="D255" s="110">
        <f t="shared" ref="D255:R255" si="193">D256</f>
        <v>867.7</v>
      </c>
      <c r="E255" s="110">
        <f t="shared" si="193"/>
        <v>0</v>
      </c>
      <c r="F255" s="110">
        <f t="shared" si="193"/>
        <v>54.634999999999998</v>
      </c>
      <c r="G255" s="110">
        <f t="shared" si="193"/>
        <v>666.76900000000001</v>
      </c>
      <c r="H255" s="110">
        <f t="shared" si="193"/>
        <v>80.400000000000006</v>
      </c>
      <c r="I255" s="110">
        <f t="shared" si="193"/>
        <v>0</v>
      </c>
      <c r="J255" s="110">
        <f t="shared" si="193"/>
        <v>10.17094</v>
      </c>
      <c r="K255" s="117">
        <f t="shared" si="168"/>
        <v>52.182000000000002</v>
      </c>
      <c r="L255" s="108">
        <f t="shared" si="193"/>
        <v>7.5</v>
      </c>
      <c r="M255" s="108">
        <f t="shared" si="193"/>
        <v>0</v>
      </c>
      <c r="N255" s="108">
        <f t="shared" si="193"/>
        <v>35.76</v>
      </c>
      <c r="O255" s="108">
        <f t="shared" si="193"/>
        <v>8.9220000000000006</v>
      </c>
      <c r="P255" s="108">
        <f t="shared" si="193"/>
        <v>0</v>
      </c>
      <c r="Q255" s="108">
        <f t="shared" si="193"/>
        <v>0</v>
      </c>
      <c r="R255" s="321">
        <f t="shared" si="193"/>
        <v>0</v>
      </c>
      <c r="S255" s="173">
        <f>S256</f>
        <v>1731.8569400000001</v>
      </c>
      <c r="T255" s="316">
        <f t="shared" ref="T255:Z255" si="194">T256</f>
        <v>875.2</v>
      </c>
      <c r="U255" s="316">
        <f t="shared" si="194"/>
        <v>0</v>
      </c>
      <c r="V255" s="316">
        <f t="shared" si="194"/>
        <v>90.394999999999996</v>
      </c>
      <c r="W255" s="316">
        <f t="shared" si="194"/>
        <v>675.69100000000003</v>
      </c>
      <c r="X255" s="316">
        <f t="shared" si="194"/>
        <v>80.400000000000006</v>
      </c>
      <c r="Y255" s="316">
        <f t="shared" si="194"/>
        <v>0</v>
      </c>
      <c r="Z255" s="316">
        <f t="shared" si="194"/>
        <v>10.17094</v>
      </c>
    </row>
    <row r="256" spans="1:26" x14ac:dyDescent="0.25">
      <c r="A256" s="17"/>
      <c r="B256" s="12" t="s">
        <v>442</v>
      </c>
      <c r="C256" s="122">
        <f t="shared" si="148"/>
        <v>1679.6749400000001</v>
      </c>
      <c r="D256" s="161">
        <v>867.7</v>
      </c>
      <c r="E256" s="109"/>
      <c r="F256" s="109">
        <f>F257+F259+F260+F258</f>
        <v>54.634999999999998</v>
      </c>
      <c r="G256" s="161">
        <v>666.76900000000001</v>
      </c>
      <c r="H256" s="161">
        <v>80.400000000000006</v>
      </c>
      <c r="I256" s="110"/>
      <c r="J256" s="112">
        <f>'4 priedas_ nepanaudotos lėšos'!C79</f>
        <v>10.17094</v>
      </c>
      <c r="K256" s="117">
        <f t="shared" si="168"/>
        <v>52.182000000000002</v>
      </c>
      <c r="L256" s="160">
        <v>7.5</v>
      </c>
      <c r="M256" s="118"/>
      <c r="N256" s="118">
        <f>N257+N259+N260+N258</f>
        <v>35.76</v>
      </c>
      <c r="O256" s="242">
        <f>6.4+2.522</f>
        <v>8.9220000000000006</v>
      </c>
      <c r="P256" s="160"/>
      <c r="Q256" s="108"/>
      <c r="R256" s="251">
        <f>'4 priedas_ nepanaudotos lėšos'!I79</f>
        <v>0</v>
      </c>
      <c r="S256" s="119">
        <f>T256+U256+V256+W256+X256+Y256+Z256</f>
        <v>1731.8569400000001</v>
      </c>
      <c r="T256" s="221">
        <f t="shared" si="172"/>
        <v>875.2</v>
      </c>
      <c r="U256" s="221">
        <f t="shared" si="173"/>
        <v>0</v>
      </c>
      <c r="V256" s="221">
        <f t="shared" si="174"/>
        <v>90.394999999999996</v>
      </c>
      <c r="W256" s="221">
        <f t="shared" si="175"/>
        <v>675.69100000000003</v>
      </c>
      <c r="X256" s="221">
        <f t="shared" si="176"/>
        <v>80.400000000000006</v>
      </c>
      <c r="Y256" s="221">
        <f t="shared" si="177"/>
        <v>0</v>
      </c>
      <c r="Z256" s="221">
        <f t="shared" si="178"/>
        <v>10.17094</v>
      </c>
    </row>
    <row r="257" spans="1:26" ht="26.25" x14ac:dyDescent="0.25">
      <c r="A257" s="17"/>
      <c r="B257" s="18" t="s">
        <v>480</v>
      </c>
      <c r="C257" s="246">
        <f t="shared" si="148"/>
        <v>53.195</v>
      </c>
      <c r="D257" s="109"/>
      <c r="E257" s="109"/>
      <c r="F257" s="161">
        <v>53.195</v>
      </c>
      <c r="G257" s="109"/>
      <c r="H257" s="109"/>
      <c r="I257" s="109"/>
      <c r="J257" s="112"/>
      <c r="K257" s="117">
        <f t="shared" si="168"/>
        <v>31.157</v>
      </c>
      <c r="L257" s="118"/>
      <c r="M257" s="118"/>
      <c r="N257" s="165">
        <v>31.157</v>
      </c>
      <c r="O257" s="118"/>
      <c r="P257" s="118"/>
      <c r="Q257" s="118"/>
      <c r="R257" s="251"/>
      <c r="S257" s="230">
        <f>T257+U257+V257+W257+X257+Y257+Z257</f>
        <v>84.352000000000004</v>
      </c>
      <c r="T257" s="221">
        <f t="shared" si="172"/>
        <v>0</v>
      </c>
      <c r="U257" s="221">
        <f t="shared" si="173"/>
        <v>0</v>
      </c>
      <c r="V257" s="221">
        <f t="shared" si="174"/>
        <v>84.352000000000004</v>
      </c>
      <c r="W257" s="221">
        <f t="shared" si="175"/>
        <v>0</v>
      </c>
      <c r="X257" s="221">
        <f t="shared" si="176"/>
        <v>0</v>
      </c>
      <c r="Y257" s="221">
        <f t="shared" si="177"/>
        <v>0</v>
      </c>
      <c r="Z257" s="221">
        <f t="shared" si="178"/>
        <v>0</v>
      </c>
    </row>
    <row r="258" spans="1:26" ht="39" x14ac:dyDescent="0.25">
      <c r="A258" s="17"/>
      <c r="B258" s="18" t="s">
        <v>453</v>
      </c>
      <c r="C258" s="246">
        <f t="shared" si="148"/>
        <v>1.44</v>
      </c>
      <c r="D258" s="123"/>
      <c r="E258" s="123"/>
      <c r="F258" s="167">
        <v>1.44</v>
      </c>
      <c r="G258" s="123"/>
      <c r="H258" s="123"/>
      <c r="I258" s="123"/>
      <c r="J258" s="116"/>
      <c r="K258" s="117">
        <f t="shared" si="168"/>
        <v>0</v>
      </c>
      <c r="L258" s="300"/>
      <c r="M258" s="300"/>
      <c r="N258" s="165"/>
      <c r="O258" s="300"/>
      <c r="P258" s="300"/>
      <c r="Q258" s="300"/>
      <c r="R258" s="255"/>
      <c r="S258" s="231">
        <f>T258+U258+V258+W258+X258+Y258+Z258</f>
        <v>1.44</v>
      </c>
      <c r="T258" s="221">
        <f t="shared" si="172"/>
        <v>0</v>
      </c>
      <c r="U258" s="221">
        <f t="shared" si="173"/>
        <v>0</v>
      </c>
      <c r="V258" s="221">
        <f t="shared" si="174"/>
        <v>1.44</v>
      </c>
      <c r="W258" s="221">
        <f t="shared" si="175"/>
        <v>0</v>
      </c>
      <c r="X258" s="221">
        <f t="shared" si="176"/>
        <v>0</v>
      </c>
      <c r="Y258" s="221">
        <f t="shared" si="177"/>
        <v>0</v>
      </c>
      <c r="Z258" s="221">
        <f t="shared" si="178"/>
        <v>0</v>
      </c>
    </row>
    <row r="259" spans="1:26" s="90" customFormat="1" ht="26.25" hidden="1" x14ac:dyDescent="0.25">
      <c r="A259" s="264"/>
      <c r="B259" s="265" t="s">
        <v>246</v>
      </c>
      <c r="C259" s="273">
        <f t="shared" si="148"/>
        <v>0</v>
      </c>
      <c r="D259" s="112"/>
      <c r="E259" s="112"/>
      <c r="F259" s="112"/>
      <c r="G259" s="112"/>
      <c r="H259" s="112"/>
      <c r="I259" s="112"/>
      <c r="J259" s="112"/>
      <c r="K259" s="117">
        <f t="shared" si="168"/>
        <v>0</v>
      </c>
      <c r="L259" s="112"/>
      <c r="M259" s="112"/>
      <c r="N259" s="112"/>
      <c r="O259" s="251"/>
      <c r="P259" s="251"/>
      <c r="Q259" s="251"/>
      <c r="R259" s="251"/>
      <c r="S259" s="276">
        <f>T259+U259+V259+W259+X259+Y259+Z259</f>
        <v>0</v>
      </c>
      <c r="T259" s="221">
        <f t="shared" si="172"/>
        <v>0</v>
      </c>
      <c r="U259" s="221">
        <f t="shared" si="173"/>
        <v>0</v>
      </c>
      <c r="V259" s="221">
        <f t="shared" si="174"/>
        <v>0</v>
      </c>
      <c r="W259" s="221">
        <f t="shared" si="175"/>
        <v>0</v>
      </c>
      <c r="X259" s="221">
        <f t="shared" si="176"/>
        <v>0</v>
      </c>
      <c r="Y259" s="221">
        <f t="shared" si="177"/>
        <v>0</v>
      </c>
      <c r="Z259" s="221">
        <f t="shared" si="178"/>
        <v>0</v>
      </c>
    </row>
    <row r="260" spans="1:26" s="23" customFormat="1" ht="39" x14ac:dyDescent="0.25">
      <c r="A260" s="398"/>
      <c r="B260" s="266" t="s">
        <v>497</v>
      </c>
      <c r="C260" s="291">
        <f t="shared" si="148"/>
        <v>0</v>
      </c>
      <c r="D260" s="269"/>
      <c r="E260" s="269"/>
      <c r="F260" s="269"/>
      <c r="G260" s="269"/>
      <c r="H260" s="269"/>
      <c r="I260" s="269"/>
      <c r="J260" s="269"/>
      <c r="K260" s="370">
        <f t="shared" si="168"/>
        <v>4.6029999999999998</v>
      </c>
      <c r="L260" s="300"/>
      <c r="M260" s="300"/>
      <c r="N260" s="165">
        <v>4.6029999999999998</v>
      </c>
      <c r="O260" s="271"/>
      <c r="P260" s="271"/>
      <c r="Q260" s="271"/>
      <c r="R260" s="271"/>
      <c r="S260" s="395">
        <f>T260+U260+V260+W260+X260+Y260+Z260</f>
        <v>4.6029999999999998</v>
      </c>
      <c r="T260" s="367">
        <f t="shared" si="172"/>
        <v>0</v>
      </c>
      <c r="U260" s="367">
        <f t="shared" si="173"/>
        <v>0</v>
      </c>
      <c r="V260" s="367">
        <f t="shared" si="174"/>
        <v>4.6029999999999998</v>
      </c>
      <c r="W260" s="367">
        <f t="shared" si="175"/>
        <v>0</v>
      </c>
      <c r="X260" s="367">
        <f t="shared" si="176"/>
        <v>0</v>
      </c>
      <c r="Y260" s="367">
        <f t="shared" si="177"/>
        <v>0</v>
      </c>
      <c r="Z260" s="367">
        <f t="shared" si="178"/>
        <v>0</v>
      </c>
    </row>
    <row r="261" spans="1:26" ht="15" customHeight="1" x14ac:dyDescent="0.25">
      <c r="A261" s="16" t="s">
        <v>32</v>
      </c>
      <c r="B261" s="63" t="s">
        <v>262</v>
      </c>
      <c r="C261" s="244">
        <f t="shared" si="148"/>
        <v>681.79785000000004</v>
      </c>
      <c r="D261" s="110">
        <f t="shared" ref="D261:R261" si="195">D262</f>
        <v>360</v>
      </c>
      <c r="E261" s="110">
        <f t="shared" si="195"/>
        <v>0</v>
      </c>
      <c r="F261" s="110">
        <f t="shared" si="195"/>
        <v>7.5990000000000002</v>
      </c>
      <c r="G261" s="110">
        <f t="shared" si="195"/>
        <v>268.87200000000001</v>
      </c>
      <c r="H261" s="110">
        <f t="shared" si="195"/>
        <v>40</v>
      </c>
      <c r="I261" s="110">
        <f t="shared" si="195"/>
        <v>0</v>
      </c>
      <c r="J261" s="110">
        <f t="shared" si="195"/>
        <v>5.3268500000000003</v>
      </c>
      <c r="K261" s="117">
        <f t="shared" si="168"/>
        <v>55.262999999999998</v>
      </c>
      <c r="L261" s="108">
        <f t="shared" si="195"/>
        <v>5.8</v>
      </c>
      <c r="M261" s="108">
        <f t="shared" si="195"/>
        <v>0</v>
      </c>
      <c r="N261" s="108">
        <f t="shared" si="195"/>
        <v>8.56</v>
      </c>
      <c r="O261" s="108">
        <f t="shared" si="195"/>
        <v>40.902999999999999</v>
      </c>
      <c r="P261" s="108">
        <f t="shared" si="195"/>
        <v>0</v>
      </c>
      <c r="Q261" s="108">
        <f t="shared" si="195"/>
        <v>0</v>
      </c>
      <c r="R261" s="321">
        <f t="shared" si="195"/>
        <v>0</v>
      </c>
      <c r="S261" s="173">
        <f>S262</f>
        <v>737.06085000000007</v>
      </c>
      <c r="T261" s="316">
        <f t="shared" ref="T261:Z261" si="196">T262</f>
        <v>365.8</v>
      </c>
      <c r="U261" s="316">
        <f t="shared" si="196"/>
        <v>0</v>
      </c>
      <c r="V261" s="316">
        <f t="shared" si="196"/>
        <v>16.158999999999999</v>
      </c>
      <c r="W261" s="316">
        <f t="shared" si="196"/>
        <v>309.77500000000003</v>
      </c>
      <c r="X261" s="316">
        <f t="shared" si="196"/>
        <v>40</v>
      </c>
      <c r="Y261" s="316">
        <f t="shared" si="196"/>
        <v>0</v>
      </c>
      <c r="Z261" s="316">
        <f t="shared" si="196"/>
        <v>5.3268500000000003</v>
      </c>
    </row>
    <row r="262" spans="1:26" x14ac:dyDescent="0.25">
      <c r="A262" s="17"/>
      <c r="B262" s="12" t="s">
        <v>442</v>
      </c>
      <c r="C262" s="122">
        <f t="shared" si="148"/>
        <v>681.79785000000004</v>
      </c>
      <c r="D262" s="161">
        <v>360</v>
      </c>
      <c r="E262" s="109"/>
      <c r="F262" s="109">
        <f>F263+F265+F264</f>
        <v>7.5990000000000002</v>
      </c>
      <c r="G262" s="161">
        <v>268.87200000000001</v>
      </c>
      <c r="H262" s="161">
        <v>40</v>
      </c>
      <c r="I262" s="110"/>
      <c r="J262" s="112">
        <f>'4 priedas_ nepanaudotos lėšos'!C81</f>
        <v>5.3268500000000003</v>
      </c>
      <c r="K262" s="117">
        <f t="shared" si="168"/>
        <v>55.262999999999998</v>
      </c>
      <c r="L262" s="160">
        <v>5.8</v>
      </c>
      <c r="M262" s="118"/>
      <c r="N262" s="118">
        <f>N263+N265+N264</f>
        <v>8.56</v>
      </c>
      <c r="O262" s="242">
        <f>29.4+11.503</f>
        <v>40.902999999999999</v>
      </c>
      <c r="P262" s="160"/>
      <c r="Q262" s="108"/>
      <c r="R262" s="251">
        <f>'4 priedas_ nepanaudotos lėšos'!I81</f>
        <v>0</v>
      </c>
      <c r="S262" s="119">
        <f>T262+U262+V262+W262+X262+Y262+Z262</f>
        <v>737.06085000000007</v>
      </c>
      <c r="T262" s="221">
        <f t="shared" si="172"/>
        <v>365.8</v>
      </c>
      <c r="U262" s="221">
        <f t="shared" si="173"/>
        <v>0</v>
      </c>
      <c r="V262" s="221">
        <f t="shared" si="174"/>
        <v>16.158999999999999</v>
      </c>
      <c r="W262" s="221">
        <f t="shared" si="175"/>
        <v>309.77500000000003</v>
      </c>
      <c r="X262" s="221">
        <f t="shared" si="176"/>
        <v>40</v>
      </c>
      <c r="Y262" s="221">
        <f t="shared" si="177"/>
        <v>0</v>
      </c>
      <c r="Z262" s="221">
        <f t="shared" si="178"/>
        <v>5.3268500000000003</v>
      </c>
    </row>
    <row r="263" spans="1:26" ht="26.25" x14ac:dyDescent="0.25">
      <c r="A263" s="17"/>
      <c r="B263" s="18" t="s">
        <v>480</v>
      </c>
      <c r="C263" s="246">
        <f t="shared" si="148"/>
        <v>7.5990000000000002</v>
      </c>
      <c r="D263" s="120"/>
      <c r="E263" s="123"/>
      <c r="F263" s="167">
        <v>7.5990000000000002</v>
      </c>
      <c r="G263" s="123"/>
      <c r="H263" s="123"/>
      <c r="I263" s="123"/>
      <c r="J263" s="116"/>
      <c r="K263" s="117">
        <f t="shared" si="168"/>
        <v>6.2320000000000002</v>
      </c>
      <c r="L263" s="300"/>
      <c r="M263" s="300"/>
      <c r="N263" s="355">
        <v>6.2320000000000002</v>
      </c>
      <c r="O263" s="300"/>
      <c r="P263" s="300"/>
      <c r="Q263" s="300"/>
      <c r="R263" s="255"/>
      <c r="S263" s="230">
        <f>T263+U263+V263+W263+X263+Y263+Z263</f>
        <v>13.831</v>
      </c>
      <c r="T263" s="221">
        <f t="shared" si="172"/>
        <v>0</v>
      </c>
      <c r="U263" s="221">
        <f t="shared" si="173"/>
        <v>0</v>
      </c>
      <c r="V263" s="221">
        <f t="shared" si="174"/>
        <v>13.831</v>
      </c>
      <c r="W263" s="221">
        <f t="shared" si="175"/>
        <v>0</v>
      </c>
      <c r="X263" s="221">
        <f t="shared" si="176"/>
        <v>0</v>
      </c>
      <c r="Y263" s="221">
        <f t="shared" si="177"/>
        <v>0</v>
      </c>
      <c r="Z263" s="221">
        <f t="shared" si="178"/>
        <v>0</v>
      </c>
    </row>
    <row r="264" spans="1:26" s="90" customFormat="1" ht="26.25" hidden="1" x14ac:dyDescent="0.25">
      <c r="A264" s="264"/>
      <c r="B264" s="265" t="s">
        <v>336</v>
      </c>
      <c r="C264" s="273">
        <f t="shared" si="148"/>
        <v>0</v>
      </c>
      <c r="D264" s="116"/>
      <c r="E264" s="116"/>
      <c r="F264" s="260"/>
      <c r="G264" s="116"/>
      <c r="H264" s="116"/>
      <c r="I264" s="116"/>
      <c r="J264" s="116"/>
      <c r="K264" s="261">
        <f t="shared" si="168"/>
        <v>0</v>
      </c>
      <c r="L264" s="255"/>
      <c r="M264" s="255"/>
      <c r="N264" s="275"/>
      <c r="O264" s="255"/>
      <c r="P264" s="255"/>
      <c r="Q264" s="255"/>
      <c r="R264" s="255"/>
      <c r="S264" s="276">
        <f>T264+U264+V264+W264+X264+Y264+Z264</f>
        <v>0</v>
      </c>
      <c r="T264" s="366">
        <f t="shared" si="172"/>
        <v>0</v>
      </c>
      <c r="U264" s="366">
        <f t="shared" si="173"/>
        <v>0</v>
      </c>
      <c r="V264" s="366">
        <f t="shared" si="174"/>
        <v>0</v>
      </c>
      <c r="W264" s="366">
        <f t="shared" si="175"/>
        <v>0</v>
      </c>
      <c r="X264" s="366">
        <f t="shared" si="176"/>
        <v>0</v>
      </c>
      <c r="Y264" s="366">
        <f t="shared" si="177"/>
        <v>0</v>
      </c>
      <c r="Z264" s="366">
        <f t="shared" si="178"/>
        <v>0</v>
      </c>
    </row>
    <row r="265" spans="1:26" ht="39" x14ac:dyDescent="0.25">
      <c r="A265" s="19"/>
      <c r="B265" s="18" t="s">
        <v>497</v>
      </c>
      <c r="C265" s="246">
        <f t="shared" si="148"/>
        <v>0</v>
      </c>
      <c r="D265" s="120"/>
      <c r="E265" s="120"/>
      <c r="F265" s="120"/>
      <c r="G265" s="120"/>
      <c r="H265" s="120"/>
      <c r="I265" s="120"/>
      <c r="J265" s="113"/>
      <c r="K265" s="117">
        <f t="shared" si="168"/>
        <v>2.3279999999999998</v>
      </c>
      <c r="L265" s="256"/>
      <c r="M265" s="256"/>
      <c r="N265" s="355">
        <v>2.3279999999999998</v>
      </c>
      <c r="O265" s="300"/>
      <c r="P265" s="300"/>
      <c r="Q265" s="256"/>
      <c r="R265" s="252"/>
      <c r="S265" s="230">
        <f>T265+U265+V265+W265+X265+Y265+Z265</f>
        <v>2.3279999999999998</v>
      </c>
      <c r="T265" s="221">
        <f t="shared" si="172"/>
        <v>0</v>
      </c>
      <c r="U265" s="221">
        <f t="shared" si="173"/>
        <v>0</v>
      </c>
      <c r="V265" s="221">
        <f t="shared" si="174"/>
        <v>2.3279999999999998</v>
      </c>
      <c r="W265" s="221">
        <f t="shared" si="175"/>
        <v>0</v>
      </c>
      <c r="X265" s="221">
        <f t="shared" si="176"/>
        <v>0</v>
      </c>
      <c r="Y265" s="221">
        <f t="shared" si="177"/>
        <v>0</v>
      </c>
      <c r="Z265" s="221">
        <f t="shared" si="178"/>
        <v>0</v>
      </c>
    </row>
    <row r="266" spans="1:26" ht="15" customHeight="1" x14ac:dyDescent="0.25">
      <c r="A266" s="16" t="s">
        <v>33</v>
      </c>
      <c r="B266" s="63" t="s">
        <v>263</v>
      </c>
      <c r="C266" s="244">
        <f t="shared" si="148"/>
        <v>1192.2780500000001</v>
      </c>
      <c r="D266" s="110">
        <f t="shared" ref="D266:R266" si="197">D267</f>
        <v>557.20000000000005</v>
      </c>
      <c r="E266" s="110">
        <f t="shared" si="197"/>
        <v>0</v>
      </c>
      <c r="F266" s="110">
        <f t="shared" si="197"/>
        <v>17.359000000000002</v>
      </c>
      <c r="G266" s="110">
        <f t="shared" si="197"/>
        <v>544.92999999999995</v>
      </c>
      <c r="H266" s="110">
        <f t="shared" si="197"/>
        <v>71.5</v>
      </c>
      <c r="I266" s="110">
        <f t="shared" si="197"/>
        <v>0</v>
      </c>
      <c r="J266" s="110">
        <f t="shared" si="197"/>
        <v>1.28905</v>
      </c>
      <c r="K266" s="117">
        <f t="shared" si="168"/>
        <v>49.469000000000001</v>
      </c>
      <c r="L266" s="108">
        <f t="shared" si="197"/>
        <v>10.9</v>
      </c>
      <c r="M266" s="108">
        <f t="shared" si="197"/>
        <v>0</v>
      </c>
      <c r="N266" s="108">
        <f t="shared" si="197"/>
        <v>8.6940000000000008</v>
      </c>
      <c r="O266" s="108">
        <f t="shared" si="197"/>
        <v>29.875</v>
      </c>
      <c r="P266" s="108">
        <f t="shared" si="197"/>
        <v>0</v>
      </c>
      <c r="Q266" s="108">
        <f t="shared" si="197"/>
        <v>0</v>
      </c>
      <c r="R266" s="321">
        <f t="shared" si="197"/>
        <v>0</v>
      </c>
      <c r="S266" s="173">
        <f>S267</f>
        <v>1241.7470500000002</v>
      </c>
      <c r="T266" s="316">
        <f t="shared" ref="T266:Z266" si="198">T267</f>
        <v>568.1</v>
      </c>
      <c r="U266" s="316">
        <f t="shared" si="198"/>
        <v>0</v>
      </c>
      <c r="V266" s="316">
        <f t="shared" si="198"/>
        <v>26.053000000000004</v>
      </c>
      <c r="W266" s="316">
        <f t="shared" si="198"/>
        <v>574.80499999999995</v>
      </c>
      <c r="X266" s="316">
        <f t="shared" si="198"/>
        <v>71.5</v>
      </c>
      <c r="Y266" s="316">
        <f t="shared" si="198"/>
        <v>0</v>
      </c>
      <c r="Z266" s="316">
        <f t="shared" si="198"/>
        <v>1.28905</v>
      </c>
    </row>
    <row r="267" spans="1:26" x14ac:dyDescent="0.25">
      <c r="A267" s="17"/>
      <c r="B267" s="12" t="s">
        <v>442</v>
      </c>
      <c r="C267" s="122">
        <f t="shared" si="148"/>
        <v>1192.2780500000001</v>
      </c>
      <c r="D267" s="161">
        <v>557.20000000000005</v>
      </c>
      <c r="E267" s="109"/>
      <c r="F267" s="109">
        <f>F268+F270+F271+F269</f>
        <v>17.359000000000002</v>
      </c>
      <c r="G267" s="161">
        <v>544.92999999999995</v>
      </c>
      <c r="H267" s="161">
        <v>71.5</v>
      </c>
      <c r="I267" s="110"/>
      <c r="J267" s="112">
        <f>'4 priedas_ nepanaudotos lėšos'!C83</f>
        <v>1.28905</v>
      </c>
      <c r="K267" s="117">
        <f t="shared" si="168"/>
        <v>49.469000000000001</v>
      </c>
      <c r="L267" s="160">
        <v>10.9</v>
      </c>
      <c r="M267" s="118"/>
      <c r="N267" s="118">
        <f>N268+N270+N271+N269</f>
        <v>8.6940000000000008</v>
      </c>
      <c r="O267" s="242">
        <f>21.5+8.375</f>
        <v>29.875</v>
      </c>
      <c r="P267" s="160"/>
      <c r="Q267" s="108"/>
      <c r="R267" s="251">
        <f>'4 priedas_ nepanaudotos lėšos'!I83</f>
        <v>0</v>
      </c>
      <c r="S267" s="119">
        <f>T267+U267+V267+W267+X267+Y267+Z267</f>
        <v>1241.7470500000002</v>
      </c>
      <c r="T267" s="221">
        <f t="shared" si="172"/>
        <v>568.1</v>
      </c>
      <c r="U267" s="221">
        <f t="shared" si="173"/>
        <v>0</v>
      </c>
      <c r="V267" s="221">
        <f t="shared" si="174"/>
        <v>26.053000000000004</v>
      </c>
      <c r="W267" s="221">
        <f t="shared" si="175"/>
        <v>574.80499999999995</v>
      </c>
      <c r="X267" s="221">
        <f t="shared" si="176"/>
        <v>71.5</v>
      </c>
      <c r="Y267" s="221">
        <f t="shared" si="177"/>
        <v>0</v>
      </c>
      <c r="Z267" s="221">
        <f t="shared" si="178"/>
        <v>1.28905</v>
      </c>
    </row>
    <row r="268" spans="1:26" ht="26.25" x14ac:dyDescent="0.25">
      <c r="A268" s="17"/>
      <c r="B268" s="18" t="s">
        <v>480</v>
      </c>
      <c r="C268" s="246">
        <f t="shared" si="148"/>
        <v>15.199</v>
      </c>
      <c r="D268" s="123"/>
      <c r="E268" s="123"/>
      <c r="F268" s="167">
        <v>15.199</v>
      </c>
      <c r="G268" s="123"/>
      <c r="H268" s="123"/>
      <c r="I268" s="123"/>
      <c r="J268" s="116"/>
      <c r="K268" s="117">
        <f t="shared" si="168"/>
        <v>6.2320000000000002</v>
      </c>
      <c r="L268" s="300"/>
      <c r="M268" s="300"/>
      <c r="N268" s="249">
        <v>6.2320000000000002</v>
      </c>
      <c r="O268" s="300"/>
      <c r="P268" s="300"/>
      <c r="Q268" s="300"/>
      <c r="R268" s="255"/>
      <c r="S268" s="230">
        <f>T268+U268+V268+W268+X268+Y268+Z268</f>
        <v>21.431000000000001</v>
      </c>
      <c r="T268" s="221">
        <f t="shared" si="172"/>
        <v>0</v>
      </c>
      <c r="U268" s="221">
        <f t="shared" si="173"/>
        <v>0</v>
      </c>
      <c r="V268" s="221">
        <f t="shared" si="174"/>
        <v>21.431000000000001</v>
      </c>
      <c r="W268" s="221">
        <f t="shared" si="175"/>
        <v>0</v>
      </c>
      <c r="X268" s="221">
        <f t="shared" si="176"/>
        <v>0</v>
      </c>
      <c r="Y268" s="221">
        <f t="shared" si="177"/>
        <v>0</v>
      </c>
      <c r="Z268" s="221">
        <f t="shared" si="178"/>
        <v>0</v>
      </c>
    </row>
    <row r="269" spans="1:26" ht="39" x14ac:dyDescent="0.25">
      <c r="A269" s="17"/>
      <c r="B269" s="18" t="s">
        <v>453</v>
      </c>
      <c r="C269" s="246">
        <f t="shared" si="148"/>
        <v>2.16</v>
      </c>
      <c r="D269" s="123"/>
      <c r="E269" s="123"/>
      <c r="F269" s="167">
        <v>2.16</v>
      </c>
      <c r="G269" s="123"/>
      <c r="H269" s="123"/>
      <c r="I269" s="123"/>
      <c r="J269" s="116"/>
      <c r="K269" s="117">
        <f t="shared" si="168"/>
        <v>0</v>
      </c>
      <c r="L269" s="300"/>
      <c r="M269" s="300"/>
      <c r="N269" s="165"/>
      <c r="O269" s="300"/>
      <c r="P269" s="300"/>
      <c r="Q269" s="300"/>
      <c r="R269" s="255"/>
      <c r="S269" s="231">
        <f>T269+U269+V269+W269+X269+Y269+Z269</f>
        <v>2.16</v>
      </c>
      <c r="T269" s="221">
        <f t="shared" si="172"/>
        <v>0</v>
      </c>
      <c r="U269" s="221">
        <f t="shared" si="173"/>
        <v>0</v>
      </c>
      <c r="V269" s="221">
        <f t="shared" si="174"/>
        <v>2.16</v>
      </c>
      <c r="W269" s="221">
        <f t="shared" si="175"/>
        <v>0</v>
      </c>
      <c r="X269" s="221">
        <f t="shared" si="176"/>
        <v>0</v>
      </c>
      <c r="Y269" s="221">
        <f t="shared" si="177"/>
        <v>0</v>
      </c>
      <c r="Z269" s="221">
        <f t="shared" si="178"/>
        <v>0</v>
      </c>
    </row>
    <row r="270" spans="1:26" s="90" customFormat="1" ht="26.25" hidden="1" x14ac:dyDescent="0.25">
      <c r="A270" s="264"/>
      <c r="B270" s="265" t="s">
        <v>210</v>
      </c>
      <c r="C270" s="273">
        <f t="shared" si="148"/>
        <v>0</v>
      </c>
      <c r="D270" s="116"/>
      <c r="E270" s="116"/>
      <c r="F270" s="113"/>
      <c r="G270" s="116"/>
      <c r="H270" s="116"/>
      <c r="I270" s="116"/>
      <c r="J270" s="116"/>
      <c r="K270" s="117">
        <f t="shared" si="168"/>
        <v>0</v>
      </c>
      <c r="L270" s="255"/>
      <c r="M270" s="255"/>
      <c r="N270" s="116"/>
      <c r="O270" s="255"/>
      <c r="P270" s="255"/>
      <c r="Q270" s="255"/>
      <c r="R270" s="255"/>
      <c r="S270" s="276">
        <f>T270+U270+V270+W270+X270+Y270+Z270</f>
        <v>0</v>
      </c>
      <c r="T270" s="221">
        <f t="shared" si="172"/>
        <v>0</v>
      </c>
      <c r="U270" s="221">
        <f t="shared" si="173"/>
        <v>0</v>
      </c>
      <c r="V270" s="221">
        <f t="shared" si="174"/>
        <v>0</v>
      </c>
      <c r="W270" s="221">
        <f t="shared" si="175"/>
        <v>0</v>
      </c>
      <c r="X270" s="221">
        <f t="shared" si="176"/>
        <v>0</v>
      </c>
      <c r="Y270" s="221">
        <f t="shared" si="177"/>
        <v>0</v>
      </c>
      <c r="Z270" s="221">
        <f t="shared" si="178"/>
        <v>0</v>
      </c>
    </row>
    <row r="271" spans="1:26" s="23" customFormat="1" ht="39" x14ac:dyDescent="0.25">
      <c r="A271" s="398"/>
      <c r="B271" s="266" t="s">
        <v>497</v>
      </c>
      <c r="C271" s="291">
        <f t="shared" si="148"/>
        <v>0</v>
      </c>
      <c r="D271" s="292"/>
      <c r="E271" s="292"/>
      <c r="F271" s="292"/>
      <c r="G271" s="292"/>
      <c r="H271" s="292"/>
      <c r="I271" s="292"/>
      <c r="J271" s="292"/>
      <c r="K271" s="370">
        <f t="shared" si="168"/>
        <v>2.4620000000000002</v>
      </c>
      <c r="L271" s="295"/>
      <c r="M271" s="295"/>
      <c r="N271" s="165">
        <v>2.4620000000000002</v>
      </c>
      <c r="O271" s="295"/>
      <c r="P271" s="295"/>
      <c r="Q271" s="295"/>
      <c r="R271" s="295"/>
      <c r="S271" s="395">
        <f>T271+U271+V271+W271+X271+Y271+Z271</f>
        <v>2.4620000000000002</v>
      </c>
      <c r="T271" s="367">
        <f t="shared" si="172"/>
        <v>0</v>
      </c>
      <c r="U271" s="367">
        <f t="shared" si="173"/>
        <v>0</v>
      </c>
      <c r="V271" s="367">
        <f t="shared" si="174"/>
        <v>2.4620000000000002</v>
      </c>
      <c r="W271" s="367">
        <f t="shared" si="175"/>
        <v>0</v>
      </c>
      <c r="X271" s="367">
        <f t="shared" si="176"/>
        <v>0</v>
      </c>
      <c r="Y271" s="367">
        <f t="shared" si="177"/>
        <v>0</v>
      </c>
      <c r="Z271" s="367">
        <f t="shared" si="178"/>
        <v>0</v>
      </c>
    </row>
    <row r="272" spans="1:26" ht="15" customHeight="1" x14ac:dyDescent="0.25">
      <c r="A272" s="16" t="s">
        <v>34</v>
      </c>
      <c r="B272" s="63" t="s">
        <v>264</v>
      </c>
      <c r="C272" s="244">
        <f t="shared" si="148"/>
        <v>731.93065999999999</v>
      </c>
      <c r="D272" s="110">
        <f t="shared" ref="D272:R272" si="199">D273</f>
        <v>359.2</v>
      </c>
      <c r="E272" s="110">
        <f t="shared" si="199"/>
        <v>0</v>
      </c>
      <c r="F272" s="110">
        <f t="shared" si="199"/>
        <v>3.8</v>
      </c>
      <c r="G272" s="110">
        <f t="shared" si="199"/>
        <v>328.49299999999999</v>
      </c>
      <c r="H272" s="110">
        <f t="shared" si="199"/>
        <v>40</v>
      </c>
      <c r="I272" s="110">
        <f t="shared" si="199"/>
        <v>0</v>
      </c>
      <c r="J272" s="110">
        <f t="shared" si="199"/>
        <v>0.43765999999999999</v>
      </c>
      <c r="K272" s="117">
        <f t="shared" si="168"/>
        <v>38.442</v>
      </c>
      <c r="L272" s="108">
        <f t="shared" si="199"/>
        <v>10</v>
      </c>
      <c r="M272" s="108">
        <f t="shared" si="199"/>
        <v>0</v>
      </c>
      <c r="N272" s="108">
        <f t="shared" si="199"/>
        <v>3.2589999999999999</v>
      </c>
      <c r="O272" s="108">
        <f t="shared" si="199"/>
        <v>25.183</v>
      </c>
      <c r="P272" s="108">
        <f t="shared" si="199"/>
        <v>0</v>
      </c>
      <c r="Q272" s="108">
        <f t="shared" si="199"/>
        <v>0</v>
      </c>
      <c r="R272" s="321">
        <f t="shared" si="199"/>
        <v>0</v>
      </c>
      <c r="S272" s="173">
        <f>S273</f>
        <v>770.37266</v>
      </c>
      <c r="T272" s="316">
        <f t="shared" ref="T272:Z272" si="200">T273</f>
        <v>369.2</v>
      </c>
      <c r="U272" s="316">
        <f t="shared" si="200"/>
        <v>0</v>
      </c>
      <c r="V272" s="316">
        <f t="shared" si="200"/>
        <v>7.0589999999999993</v>
      </c>
      <c r="W272" s="316">
        <f t="shared" si="200"/>
        <v>353.67599999999999</v>
      </c>
      <c r="X272" s="316">
        <f t="shared" si="200"/>
        <v>40</v>
      </c>
      <c r="Y272" s="316">
        <f t="shared" si="200"/>
        <v>0</v>
      </c>
      <c r="Z272" s="316">
        <f t="shared" si="200"/>
        <v>0.43765999999999999</v>
      </c>
    </row>
    <row r="273" spans="1:26" x14ac:dyDescent="0.25">
      <c r="A273" s="17"/>
      <c r="B273" s="12" t="s">
        <v>442</v>
      </c>
      <c r="C273" s="122">
        <f t="shared" si="148"/>
        <v>731.93065999999999</v>
      </c>
      <c r="D273" s="161">
        <v>359.2</v>
      </c>
      <c r="E273" s="109"/>
      <c r="F273" s="109">
        <f>SUM(F274:F277)</f>
        <v>3.8</v>
      </c>
      <c r="G273" s="161">
        <v>328.49299999999999</v>
      </c>
      <c r="H273" s="161">
        <v>40</v>
      </c>
      <c r="I273" s="110"/>
      <c r="J273" s="112">
        <f>'4 priedas_ nepanaudotos lėšos'!C85</f>
        <v>0.43765999999999999</v>
      </c>
      <c r="K273" s="117">
        <f t="shared" si="168"/>
        <v>38.442</v>
      </c>
      <c r="L273" s="160">
        <v>10</v>
      </c>
      <c r="M273" s="118"/>
      <c r="N273" s="118">
        <f>SUM(N274:N277)</f>
        <v>3.2589999999999999</v>
      </c>
      <c r="O273" s="242">
        <f>18.1+7.083</f>
        <v>25.183</v>
      </c>
      <c r="P273" s="160"/>
      <c r="Q273" s="108"/>
      <c r="R273" s="251">
        <f>'4 priedas_ nepanaudotos lėšos'!I85</f>
        <v>0</v>
      </c>
      <c r="S273" s="119">
        <f>T273+U273+V273+W273+X273+Y273+Z273</f>
        <v>770.37266</v>
      </c>
      <c r="T273" s="221">
        <f t="shared" si="172"/>
        <v>369.2</v>
      </c>
      <c r="U273" s="221">
        <f t="shared" si="173"/>
        <v>0</v>
      </c>
      <c r="V273" s="221">
        <f t="shared" si="174"/>
        <v>7.0589999999999993</v>
      </c>
      <c r="W273" s="221">
        <f t="shared" si="175"/>
        <v>353.67599999999999</v>
      </c>
      <c r="X273" s="221">
        <f t="shared" si="176"/>
        <v>40</v>
      </c>
      <c r="Y273" s="221">
        <f t="shared" si="177"/>
        <v>0</v>
      </c>
      <c r="Z273" s="221">
        <f t="shared" si="178"/>
        <v>0.43765999999999999</v>
      </c>
    </row>
    <row r="274" spans="1:26" ht="26.25" x14ac:dyDescent="0.25">
      <c r="A274" s="17"/>
      <c r="B274" s="18" t="s">
        <v>480</v>
      </c>
      <c r="C274" s="246">
        <f t="shared" ref="C274:C338" si="201">D274+E274+F274+G274+H274+I274+J274</f>
        <v>3.8</v>
      </c>
      <c r="D274" s="109"/>
      <c r="E274" s="109"/>
      <c r="F274" s="161">
        <v>3.8</v>
      </c>
      <c r="G274" s="109"/>
      <c r="H274" s="109"/>
      <c r="I274" s="109"/>
      <c r="J274" s="112"/>
      <c r="K274" s="117">
        <f t="shared" si="168"/>
        <v>2.077</v>
      </c>
      <c r="L274" s="118"/>
      <c r="M274" s="118"/>
      <c r="N274" s="165">
        <v>2.077</v>
      </c>
      <c r="O274" s="118"/>
      <c r="P274" s="118"/>
      <c r="Q274" s="118"/>
      <c r="R274" s="251"/>
      <c r="S274" s="230">
        <f>T274+U274+V274+W274+X274+Y274+Z274</f>
        <v>5.8769999999999998</v>
      </c>
      <c r="T274" s="221">
        <f t="shared" si="172"/>
        <v>0</v>
      </c>
      <c r="U274" s="221">
        <f t="shared" si="173"/>
        <v>0</v>
      </c>
      <c r="V274" s="221">
        <f t="shared" si="174"/>
        <v>5.8769999999999998</v>
      </c>
      <c r="W274" s="221">
        <f t="shared" si="175"/>
        <v>0</v>
      </c>
      <c r="X274" s="221">
        <f t="shared" si="176"/>
        <v>0</v>
      </c>
      <c r="Y274" s="221">
        <f t="shared" si="177"/>
        <v>0</v>
      </c>
      <c r="Z274" s="221">
        <f t="shared" si="178"/>
        <v>0</v>
      </c>
    </row>
    <row r="275" spans="1:26" s="90" customFormat="1" ht="26.25" hidden="1" x14ac:dyDescent="0.25">
      <c r="A275" s="264"/>
      <c r="B275" s="265" t="s">
        <v>246</v>
      </c>
      <c r="C275" s="273">
        <f t="shared" si="201"/>
        <v>0</v>
      </c>
      <c r="D275" s="112"/>
      <c r="E275" s="112"/>
      <c r="F275" s="274"/>
      <c r="G275" s="112"/>
      <c r="H275" s="112"/>
      <c r="I275" s="112"/>
      <c r="J275" s="112"/>
      <c r="K275" s="117">
        <f t="shared" si="168"/>
        <v>0</v>
      </c>
      <c r="L275" s="251"/>
      <c r="M275" s="251"/>
      <c r="N275" s="275"/>
      <c r="O275" s="251"/>
      <c r="P275" s="251"/>
      <c r="Q275" s="251"/>
      <c r="R275" s="251"/>
      <c r="S275" s="276">
        <f>T275+U275+V275+W275+X275+Y275+Z275</f>
        <v>0</v>
      </c>
      <c r="T275" s="221">
        <f t="shared" si="172"/>
        <v>0</v>
      </c>
      <c r="U275" s="221">
        <f t="shared" si="173"/>
        <v>0</v>
      </c>
      <c r="V275" s="221">
        <f t="shared" si="174"/>
        <v>0</v>
      </c>
      <c r="W275" s="221">
        <f t="shared" si="175"/>
        <v>0</v>
      </c>
      <c r="X275" s="221">
        <f t="shared" si="176"/>
        <v>0</v>
      </c>
      <c r="Y275" s="221">
        <f t="shared" si="177"/>
        <v>0</v>
      </c>
      <c r="Z275" s="221">
        <f t="shared" si="178"/>
        <v>0</v>
      </c>
    </row>
    <row r="276" spans="1:26" ht="39" hidden="1" x14ac:dyDescent="0.25">
      <c r="A276" s="17"/>
      <c r="B276" s="93" t="s">
        <v>453</v>
      </c>
      <c r="C276" s="246">
        <f t="shared" si="201"/>
        <v>0</v>
      </c>
      <c r="D276" s="109"/>
      <c r="E276" s="109"/>
      <c r="F276" s="168"/>
      <c r="G276" s="109"/>
      <c r="H276" s="109"/>
      <c r="I276" s="109"/>
      <c r="J276" s="112"/>
      <c r="K276" s="117">
        <f t="shared" si="168"/>
        <v>0</v>
      </c>
      <c r="L276" s="118"/>
      <c r="M276" s="118"/>
      <c r="N276" s="165"/>
      <c r="O276" s="118"/>
      <c r="P276" s="118"/>
      <c r="Q276" s="118"/>
      <c r="R276" s="251"/>
      <c r="S276" s="172">
        <f>T276+U276+V276+W276+X276+Y276+Z276</f>
        <v>0</v>
      </c>
      <c r="T276" s="221">
        <f t="shared" si="172"/>
        <v>0</v>
      </c>
      <c r="U276" s="221">
        <f t="shared" si="173"/>
        <v>0</v>
      </c>
      <c r="V276" s="221">
        <f t="shared" si="174"/>
        <v>0</v>
      </c>
      <c r="W276" s="221">
        <f t="shared" si="175"/>
        <v>0</v>
      </c>
      <c r="X276" s="221">
        <f t="shared" si="176"/>
        <v>0</v>
      </c>
      <c r="Y276" s="221">
        <f t="shared" si="177"/>
        <v>0</v>
      </c>
      <c r="Z276" s="221">
        <f t="shared" si="178"/>
        <v>0</v>
      </c>
    </row>
    <row r="277" spans="1:26" s="23" customFormat="1" ht="39" x14ac:dyDescent="0.25">
      <c r="A277" s="398"/>
      <c r="B277" s="399" t="s">
        <v>497</v>
      </c>
      <c r="C277" s="291">
        <f t="shared" si="201"/>
        <v>0</v>
      </c>
      <c r="D277" s="269"/>
      <c r="E277" s="269"/>
      <c r="F277" s="269"/>
      <c r="G277" s="269"/>
      <c r="H277" s="269"/>
      <c r="I277" s="269"/>
      <c r="J277" s="269"/>
      <c r="K277" s="370">
        <f t="shared" si="168"/>
        <v>1.1819999999999999</v>
      </c>
      <c r="L277" s="271"/>
      <c r="M277" s="271"/>
      <c r="N277" s="242">
        <v>1.1819999999999999</v>
      </c>
      <c r="O277" s="271"/>
      <c r="P277" s="271"/>
      <c r="Q277" s="271"/>
      <c r="R277" s="271"/>
      <c r="S277" s="368">
        <f>T277+U277+V277+W277+X277+Y277+Z277</f>
        <v>1.1819999999999999</v>
      </c>
      <c r="T277" s="367">
        <f t="shared" si="172"/>
        <v>0</v>
      </c>
      <c r="U277" s="367">
        <f t="shared" si="173"/>
        <v>0</v>
      </c>
      <c r="V277" s="367">
        <f t="shared" si="174"/>
        <v>1.1819999999999999</v>
      </c>
      <c r="W277" s="367">
        <f t="shared" si="175"/>
        <v>0</v>
      </c>
      <c r="X277" s="367">
        <f t="shared" si="176"/>
        <v>0</v>
      </c>
      <c r="Y277" s="367">
        <f t="shared" si="177"/>
        <v>0</v>
      </c>
      <c r="Z277" s="367">
        <f t="shared" si="178"/>
        <v>0</v>
      </c>
    </row>
    <row r="278" spans="1:26" ht="15" customHeight="1" x14ac:dyDescent="0.25">
      <c r="A278" s="16" t="s">
        <v>35</v>
      </c>
      <c r="B278" s="63" t="s">
        <v>265</v>
      </c>
      <c r="C278" s="244">
        <f t="shared" si="201"/>
        <v>726.72800000000007</v>
      </c>
      <c r="D278" s="110">
        <f t="shared" ref="D278:R278" si="202">D279</f>
        <v>344.4</v>
      </c>
      <c r="E278" s="110">
        <f t="shared" si="202"/>
        <v>0</v>
      </c>
      <c r="F278" s="110">
        <f t="shared" si="202"/>
        <v>9.0389999999999997</v>
      </c>
      <c r="G278" s="110">
        <f t="shared" si="202"/>
        <v>328.55900000000003</v>
      </c>
      <c r="H278" s="110">
        <f t="shared" si="202"/>
        <v>44.1</v>
      </c>
      <c r="I278" s="110">
        <f t="shared" si="202"/>
        <v>0</v>
      </c>
      <c r="J278" s="110">
        <f t="shared" si="202"/>
        <v>0.63</v>
      </c>
      <c r="K278" s="117">
        <f t="shared" si="168"/>
        <v>27.062000000000001</v>
      </c>
      <c r="L278" s="108">
        <f t="shared" si="202"/>
        <v>6.8</v>
      </c>
      <c r="M278" s="108">
        <f t="shared" si="202"/>
        <v>0</v>
      </c>
      <c r="N278" s="108">
        <f t="shared" si="202"/>
        <v>8.245000000000001</v>
      </c>
      <c r="O278" s="108">
        <f t="shared" si="202"/>
        <v>12.016999999999999</v>
      </c>
      <c r="P278" s="108">
        <f t="shared" si="202"/>
        <v>0</v>
      </c>
      <c r="Q278" s="108">
        <f t="shared" si="202"/>
        <v>0</v>
      </c>
      <c r="R278" s="321">
        <f t="shared" si="202"/>
        <v>0</v>
      </c>
      <c r="S278" s="400">
        <f>S279</f>
        <v>753.79</v>
      </c>
      <c r="T278" s="316">
        <f t="shared" ref="T278:Z278" si="203">T279</f>
        <v>351.2</v>
      </c>
      <c r="U278" s="316">
        <f t="shared" si="203"/>
        <v>0</v>
      </c>
      <c r="V278" s="316">
        <f t="shared" si="203"/>
        <v>17.283999999999999</v>
      </c>
      <c r="W278" s="316">
        <f t="shared" si="203"/>
        <v>340.57600000000002</v>
      </c>
      <c r="X278" s="316">
        <f t="shared" si="203"/>
        <v>44.1</v>
      </c>
      <c r="Y278" s="316">
        <f t="shared" si="203"/>
        <v>0</v>
      </c>
      <c r="Z278" s="316">
        <f t="shared" si="203"/>
        <v>0.63</v>
      </c>
    </row>
    <row r="279" spans="1:26" x14ac:dyDescent="0.25">
      <c r="A279" s="17"/>
      <c r="B279" s="12" t="s">
        <v>442</v>
      </c>
      <c r="C279" s="122">
        <f t="shared" si="201"/>
        <v>726.72800000000007</v>
      </c>
      <c r="D279" s="161">
        <v>344.4</v>
      </c>
      <c r="E279" s="109"/>
      <c r="F279" s="109">
        <f>SUM(F280:F282)</f>
        <v>9.0389999999999997</v>
      </c>
      <c r="G279" s="161">
        <v>328.55900000000003</v>
      </c>
      <c r="H279" s="161">
        <v>44.1</v>
      </c>
      <c r="I279" s="110"/>
      <c r="J279" s="112">
        <f>'4 priedas_ nepanaudotos lėšos'!C87</f>
        <v>0.63</v>
      </c>
      <c r="K279" s="117">
        <f t="shared" si="168"/>
        <v>27.062000000000001</v>
      </c>
      <c r="L279" s="165">
        <v>6.8</v>
      </c>
      <c r="M279" s="118"/>
      <c r="N279" s="118">
        <f>SUM(N280:N282)</f>
        <v>8.245000000000001</v>
      </c>
      <c r="O279" s="242">
        <f>8.6+3.417</f>
        <v>12.016999999999999</v>
      </c>
      <c r="P279" s="160"/>
      <c r="Q279" s="108"/>
      <c r="R279" s="251">
        <f>'4 priedas_ nepanaudotos lėšos'!I87</f>
        <v>0</v>
      </c>
      <c r="S279" s="238">
        <f>T279+U279+V279+W279+X279+Y279+Z279</f>
        <v>753.79</v>
      </c>
      <c r="T279" s="221">
        <f t="shared" si="172"/>
        <v>351.2</v>
      </c>
      <c r="U279" s="221">
        <f t="shared" si="173"/>
        <v>0</v>
      </c>
      <c r="V279" s="221">
        <f>SUM(V280:V282)</f>
        <v>17.283999999999999</v>
      </c>
      <c r="W279" s="221">
        <f t="shared" si="175"/>
        <v>340.57600000000002</v>
      </c>
      <c r="X279" s="221">
        <f t="shared" si="176"/>
        <v>44.1</v>
      </c>
      <c r="Y279" s="221">
        <f t="shared" si="177"/>
        <v>0</v>
      </c>
      <c r="Z279" s="221">
        <f t="shared" si="178"/>
        <v>0.63</v>
      </c>
    </row>
    <row r="280" spans="1:26" ht="26.25" x14ac:dyDescent="0.25">
      <c r="A280" s="17"/>
      <c r="B280" s="18" t="s">
        <v>480</v>
      </c>
      <c r="C280" s="246">
        <f t="shared" si="201"/>
        <v>7.5990000000000002</v>
      </c>
      <c r="D280" s="120"/>
      <c r="E280" s="123"/>
      <c r="F280" s="167">
        <v>7.5990000000000002</v>
      </c>
      <c r="G280" s="123"/>
      <c r="H280" s="123"/>
      <c r="I280" s="123"/>
      <c r="J280" s="116"/>
      <c r="K280" s="117">
        <f t="shared" si="168"/>
        <v>6.2320000000000002</v>
      </c>
      <c r="L280" s="300"/>
      <c r="M280" s="300"/>
      <c r="N280" s="249">
        <v>6.2320000000000002</v>
      </c>
      <c r="O280" s="300"/>
      <c r="P280" s="300"/>
      <c r="Q280" s="300"/>
      <c r="R280" s="255"/>
      <c r="S280" s="230">
        <f>T280+U280+V280+W280+X280+Y280+Z280</f>
        <v>13.831</v>
      </c>
      <c r="T280" s="221">
        <f t="shared" si="172"/>
        <v>0</v>
      </c>
      <c r="U280" s="221">
        <f t="shared" si="173"/>
        <v>0</v>
      </c>
      <c r="V280" s="221">
        <f t="shared" si="174"/>
        <v>13.831</v>
      </c>
      <c r="W280" s="221">
        <f t="shared" si="175"/>
        <v>0</v>
      </c>
      <c r="X280" s="221">
        <f t="shared" si="176"/>
        <v>0</v>
      </c>
      <c r="Y280" s="221">
        <f t="shared" si="177"/>
        <v>0</v>
      </c>
      <c r="Z280" s="221">
        <f t="shared" si="178"/>
        <v>0</v>
      </c>
    </row>
    <row r="281" spans="1:26" ht="39" x14ac:dyDescent="0.25">
      <c r="A281" s="17"/>
      <c r="B281" s="18" t="s">
        <v>453</v>
      </c>
      <c r="C281" s="246">
        <f t="shared" si="201"/>
        <v>1.44</v>
      </c>
      <c r="D281" s="120"/>
      <c r="E281" s="123"/>
      <c r="F281" s="167">
        <v>1.44</v>
      </c>
      <c r="G281" s="123"/>
      <c r="H281" s="123"/>
      <c r="I281" s="123"/>
      <c r="J281" s="116"/>
      <c r="K281" s="117">
        <f t="shared" si="168"/>
        <v>0</v>
      </c>
      <c r="L281" s="300"/>
      <c r="M281" s="300"/>
      <c r="N281" s="165"/>
      <c r="O281" s="300"/>
      <c r="P281" s="300"/>
      <c r="Q281" s="300"/>
      <c r="R281" s="255"/>
      <c r="S281" s="231">
        <f>T281+U281+V281+W281+X281+Y281+Z281</f>
        <v>1.44</v>
      </c>
      <c r="T281" s="221">
        <f t="shared" si="172"/>
        <v>0</v>
      </c>
      <c r="U281" s="221">
        <f t="shared" si="173"/>
        <v>0</v>
      </c>
      <c r="V281" s="221">
        <f t="shared" si="174"/>
        <v>1.44</v>
      </c>
      <c r="W281" s="221">
        <f t="shared" si="175"/>
        <v>0</v>
      </c>
      <c r="X281" s="221">
        <f t="shared" si="176"/>
        <v>0</v>
      </c>
      <c r="Y281" s="221">
        <f t="shared" si="177"/>
        <v>0</v>
      </c>
      <c r="Z281" s="221">
        <f t="shared" si="178"/>
        <v>0</v>
      </c>
    </row>
    <row r="282" spans="1:26" s="23" customFormat="1" ht="39" x14ac:dyDescent="0.25">
      <c r="A282" s="267"/>
      <c r="B282" s="266" t="s">
        <v>497</v>
      </c>
      <c r="C282" s="291">
        <f t="shared" si="201"/>
        <v>0</v>
      </c>
      <c r="D282" s="292"/>
      <c r="E282" s="292"/>
      <c r="F282" s="167"/>
      <c r="G282" s="292"/>
      <c r="H282" s="292"/>
      <c r="I282" s="292"/>
      <c r="J282" s="292"/>
      <c r="K282" s="370">
        <f t="shared" si="168"/>
        <v>2.0129999999999999</v>
      </c>
      <c r="L282" s="295"/>
      <c r="M282" s="295"/>
      <c r="N282" s="165">
        <v>2.0129999999999999</v>
      </c>
      <c r="O282" s="295"/>
      <c r="P282" s="295"/>
      <c r="Q282" s="295"/>
      <c r="R282" s="295"/>
      <c r="S282" s="395">
        <f>T282+U282+V282+W282+X282+Y282+Z282</f>
        <v>2.0129999999999999</v>
      </c>
      <c r="T282" s="367">
        <f t="shared" si="172"/>
        <v>0</v>
      </c>
      <c r="U282" s="367">
        <f t="shared" si="173"/>
        <v>0</v>
      </c>
      <c r="V282" s="367">
        <f t="shared" si="174"/>
        <v>2.0129999999999999</v>
      </c>
      <c r="W282" s="367">
        <f t="shared" si="175"/>
        <v>0</v>
      </c>
      <c r="X282" s="367">
        <f t="shared" si="176"/>
        <v>0</v>
      </c>
      <c r="Y282" s="367">
        <f t="shared" si="177"/>
        <v>0</v>
      </c>
      <c r="Z282" s="367">
        <f t="shared" si="178"/>
        <v>0</v>
      </c>
    </row>
    <row r="283" spans="1:26" ht="15" customHeight="1" x14ac:dyDescent="0.25">
      <c r="A283" s="16" t="s">
        <v>36</v>
      </c>
      <c r="B283" s="63" t="s">
        <v>266</v>
      </c>
      <c r="C283" s="244">
        <f t="shared" si="201"/>
        <v>1615.1450899999998</v>
      </c>
      <c r="D283" s="110">
        <f t="shared" ref="D283:R283" si="204">D284</f>
        <v>789.9</v>
      </c>
      <c r="E283" s="110">
        <f t="shared" si="204"/>
        <v>0</v>
      </c>
      <c r="F283" s="110">
        <f t="shared" si="204"/>
        <v>25.677999999999997</v>
      </c>
      <c r="G283" s="110">
        <f t="shared" si="204"/>
        <v>698.95500000000004</v>
      </c>
      <c r="H283" s="110">
        <f t="shared" si="204"/>
        <v>95.6</v>
      </c>
      <c r="I283" s="110">
        <f t="shared" si="204"/>
        <v>0</v>
      </c>
      <c r="J283" s="110">
        <f t="shared" si="204"/>
        <v>5.0120899999999997</v>
      </c>
      <c r="K283" s="117">
        <f t="shared" si="168"/>
        <v>52.96</v>
      </c>
      <c r="L283" s="108">
        <f t="shared" si="204"/>
        <v>-2.2000000000000002</v>
      </c>
      <c r="M283" s="108">
        <f t="shared" si="204"/>
        <v>0</v>
      </c>
      <c r="N283" s="108">
        <f t="shared" si="204"/>
        <v>20.873000000000001</v>
      </c>
      <c r="O283" s="108">
        <f t="shared" si="204"/>
        <v>34.286999999999999</v>
      </c>
      <c r="P283" s="108">
        <f t="shared" si="204"/>
        <v>0</v>
      </c>
      <c r="Q283" s="108">
        <f t="shared" si="204"/>
        <v>0</v>
      </c>
      <c r="R283" s="321">
        <f t="shared" si="204"/>
        <v>0</v>
      </c>
      <c r="S283" s="173">
        <f>S284</f>
        <v>1668.1050899999998</v>
      </c>
      <c r="T283" s="316">
        <f t="shared" ref="T283:Z283" si="205">T284</f>
        <v>787.69999999999993</v>
      </c>
      <c r="U283" s="316">
        <f t="shared" si="205"/>
        <v>0</v>
      </c>
      <c r="V283" s="316">
        <f t="shared" si="205"/>
        <v>46.551000000000002</v>
      </c>
      <c r="W283" s="316">
        <f t="shared" si="205"/>
        <v>733.24200000000008</v>
      </c>
      <c r="X283" s="316">
        <f t="shared" si="205"/>
        <v>95.6</v>
      </c>
      <c r="Y283" s="316">
        <f t="shared" si="205"/>
        <v>0</v>
      </c>
      <c r="Z283" s="316">
        <f t="shared" si="205"/>
        <v>5.0120899999999997</v>
      </c>
    </row>
    <row r="284" spans="1:26" x14ac:dyDescent="0.25">
      <c r="A284" s="17"/>
      <c r="B284" s="12" t="s">
        <v>442</v>
      </c>
      <c r="C284" s="122">
        <f t="shared" si="201"/>
        <v>1615.1450899999998</v>
      </c>
      <c r="D284" s="161">
        <v>789.9</v>
      </c>
      <c r="E284" s="109"/>
      <c r="F284" s="109">
        <f>SUM(F285:F288)</f>
        <v>25.677999999999997</v>
      </c>
      <c r="G284" s="161">
        <v>698.95500000000004</v>
      </c>
      <c r="H284" s="161">
        <v>95.6</v>
      </c>
      <c r="I284" s="110"/>
      <c r="J284" s="112">
        <f>'4 priedas_ nepanaudotos lėšos'!C89</f>
        <v>5.0120899999999997</v>
      </c>
      <c r="K284" s="117">
        <f t="shared" si="168"/>
        <v>52.96</v>
      </c>
      <c r="L284" s="242">
        <v>-2.2000000000000002</v>
      </c>
      <c r="M284" s="118"/>
      <c r="N284" s="118">
        <f>SUM(N285:N288)</f>
        <v>20.873000000000001</v>
      </c>
      <c r="O284" s="242">
        <f>24.7+9.587</f>
        <v>34.286999999999999</v>
      </c>
      <c r="P284" s="160"/>
      <c r="Q284" s="108"/>
      <c r="R284" s="251">
        <f>'4 priedas_ nepanaudotos lėšos'!I89</f>
        <v>0</v>
      </c>
      <c r="S284" s="119">
        <f>T284+U284+V284+W284+X284+Y284+Z284</f>
        <v>1668.1050899999998</v>
      </c>
      <c r="T284" s="221">
        <f t="shared" si="172"/>
        <v>787.69999999999993</v>
      </c>
      <c r="U284" s="221">
        <f t="shared" si="173"/>
        <v>0</v>
      </c>
      <c r="V284" s="221">
        <f t="shared" si="174"/>
        <v>46.551000000000002</v>
      </c>
      <c r="W284" s="221">
        <f t="shared" si="175"/>
        <v>733.24200000000008</v>
      </c>
      <c r="X284" s="221">
        <f t="shared" si="176"/>
        <v>95.6</v>
      </c>
      <c r="Y284" s="221">
        <f t="shared" si="177"/>
        <v>0</v>
      </c>
      <c r="Z284" s="221">
        <f t="shared" si="178"/>
        <v>5.0120899999999997</v>
      </c>
    </row>
    <row r="285" spans="1:26" ht="26.25" x14ac:dyDescent="0.25">
      <c r="A285" s="17"/>
      <c r="B285" s="18" t="s">
        <v>480</v>
      </c>
      <c r="C285" s="246">
        <f t="shared" si="201"/>
        <v>22.797999999999998</v>
      </c>
      <c r="D285" s="109"/>
      <c r="E285" s="109"/>
      <c r="F285" s="167">
        <v>22.797999999999998</v>
      </c>
      <c r="G285" s="109"/>
      <c r="H285" s="109"/>
      <c r="I285" s="109"/>
      <c r="J285" s="112"/>
      <c r="K285" s="117">
        <f t="shared" si="168"/>
        <v>16.617000000000001</v>
      </c>
      <c r="L285" s="118"/>
      <c r="M285" s="118"/>
      <c r="N285" s="165">
        <v>16.617000000000001</v>
      </c>
      <c r="O285" s="118"/>
      <c r="P285" s="118"/>
      <c r="Q285" s="118"/>
      <c r="R285" s="251"/>
      <c r="S285" s="230">
        <f>T285+U285+V285+W285+X285+Y285+Z285</f>
        <v>39.414999999999999</v>
      </c>
      <c r="T285" s="221">
        <f t="shared" si="172"/>
        <v>0</v>
      </c>
      <c r="U285" s="221">
        <f t="shared" si="173"/>
        <v>0</v>
      </c>
      <c r="V285" s="221">
        <f t="shared" si="174"/>
        <v>39.414999999999999</v>
      </c>
      <c r="W285" s="221">
        <f t="shared" si="175"/>
        <v>0</v>
      </c>
      <c r="X285" s="221">
        <f t="shared" si="176"/>
        <v>0</v>
      </c>
      <c r="Y285" s="221">
        <f t="shared" si="177"/>
        <v>0</v>
      </c>
      <c r="Z285" s="221">
        <f t="shared" si="178"/>
        <v>0</v>
      </c>
    </row>
    <row r="286" spans="1:26" s="23" customFormat="1" ht="39" x14ac:dyDescent="0.25">
      <c r="A286" s="267"/>
      <c r="B286" s="266" t="s">
        <v>497</v>
      </c>
      <c r="C286" s="291">
        <f t="shared" si="201"/>
        <v>0</v>
      </c>
      <c r="D286" s="269"/>
      <c r="E286" s="269"/>
      <c r="F286" s="270"/>
      <c r="G286" s="269"/>
      <c r="H286" s="269"/>
      <c r="I286" s="269"/>
      <c r="J286" s="269"/>
      <c r="K286" s="370">
        <f t="shared" si="168"/>
        <v>4.2560000000000002</v>
      </c>
      <c r="L286" s="271"/>
      <c r="M286" s="271"/>
      <c r="N286" s="165">
        <v>4.2560000000000002</v>
      </c>
      <c r="O286" s="271"/>
      <c r="P286" s="271"/>
      <c r="Q286" s="271"/>
      <c r="R286" s="271"/>
      <c r="S286" s="395">
        <f>T286+U286+V286+W286+X286+Y286+Z286</f>
        <v>4.2560000000000002</v>
      </c>
      <c r="T286" s="367">
        <f t="shared" si="172"/>
        <v>0</v>
      </c>
      <c r="U286" s="367">
        <f t="shared" si="173"/>
        <v>0</v>
      </c>
      <c r="V286" s="367">
        <f t="shared" si="174"/>
        <v>4.2560000000000002</v>
      </c>
      <c r="W286" s="367">
        <f t="shared" si="175"/>
        <v>0</v>
      </c>
      <c r="X286" s="367">
        <f t="shared" si="176"/>
        <v>0</v>
      </c>
      <c r="Y286" s="367">
        <f t="shared" si="177"/>
        <v>0</v>
      </c>
      <c r="Z286" s="367">
        <f t="shared" si="178"/>
        <v>0</v>
      </c>
    </row>
    <row r="287" spans="1:26" ht="39" x14ac:dyDescent="0.25">
      <c r="A287" s="17"/>
      <c r="B287" s="18" t="s">
        <v>453</v>
      </c>
      <c r="C287" s="246">
        <f t="shared" si="201"/>
        <v>2.88</v>
      </c>
      <c r="D287" s="120"/>
      <c r="E287" s="123"/>
      <c r="F287" s="167">
        <v>2.88</v>
      </c>
      <c r="G287" s="123"/>
      <c r="H287" s="123"/>
      <c r="I287" s="123"/>
      <c r="J287" s="116"/>
      <c r="K287" s="117">
        <f t="shared" si="168"/>
        <v>0</v>
      </c>
      <c r="L287" s="300"/>
      <c r="M287" s="300"/>
      <c r="N287" s="165"/>
      <c r="O287" s="300"/>
      <c r="P287" s="300"/>
      <c r="Q287" s="300"/>
      <c r="R287" s="255"/>
      <c r="S287" s="231">
        <f>T287+U287+V287+W287+X287+Y287+Z287</f>
        <v>2.88</v>
      </c>
      <c r="T287" s="221">
        <f t="shared" si="172"/>
        <v>0</v>
      </c>
      <c r="U287" s="221">
        <f t="shared" si="173"/>
        <v>0</v>
      </c>
      <c r="V287" s="221">
        <f t="shared" si="174"/>
        <v>2.88</v>
      </c>
      <c r="W287" s="221">
        <f t="shared" si="175"/>
        <v>0</v>
      </c>
      <c r="X287" s="221">
        <f t="shared" si="176"/>
        <v>0</v>
      </c>
      <c r="Y287" s="221">
        <f t="shared" si="177"/>
        <v>0</v>
      </c>
      <c r="Z287" s="221">
        <f t="shared" si="178"/>
        <v>0</v>
      </c>
    </row>
    <row r="288" spans="1:26" s="90" customFormat="1" ht="26.25" hidden="1" x14ac:dyDescent="0.25">
      <c r="A288" s="277"/>
      <c r="B288" s="265" t="s">
        <v>245</v>
      </c>
      <c r="C288" s="273">
        <f t="shared" si="201"/>
        <v>0</v>
      </c>
      <c r="D288" s="112"/>
      <c r="E288" s="112"/>
      <c r="F288" s="113"/>
      <c r="G288" s="112"/>
      <c r="H288" s="112"/>
      <c r="I288" s="112"/>
      <c r="J288" s="112"/>
      <c r="K288" s="117">
        <f t="shared" si="168"/>
        <v>0</v>
      </c>
      <c r="L288" s="112"/>
      <c r="M288" s="112"/>
      <c r="N288" s="112"/>
      <c r="O288" s="112"/>
      <c r="P288" s="112"/>
      <c r="Q288" s="112"/>
      <c r="R288" s="251"/>
      <c r="S288" s="276">
        <f>T288+U288+V288+W288+X288+Y288+Z288</f>
        <v>0</v>
      </c>
      <c r="T288" s="221">
        <f t="shared" si="172"/>
        <v>0</v>
      </c>
      <c r="U288" s="221">
        <f t="shared" si="173"/>
        <v>0</v>
      </c>
      <c r="V288" s="221">
        <f t="shared" si="174"/>
        <v>0</v>
      </c>
      <c r="W288" s="221">
        <f t="shared" si="175"/>
        <v>0</v>
      </c>
      <c r="X288" s="221">
        <f t="shared" si="176"/>
        <v>0</v>
      </c>
      <c r="Y288" s="221">
        <f t="shared" si="177"/>
        <v>0</v>
      </c>
      <c r="Z288" s="221">
        <f t="shared" si="178"/>
        <v>0</v>
      </c>
    </row>
    <row r="289" spans="1:26" ht="15" customHeight="1" x14ac:dyDescent="0.25">
      <c r="A289" s="16" t="s">
        <v>37</v>
      </c>
      <c r="B289" s="63" t="s">
        <v>267</v>
      </c>
      <c r="C289" s="244">
        <f t="shared" si="201"/>
        <v>2024.07422</v>
      </c>
      <c r="D289" s="110">
        <f t="shared" ref="D289:R289" si="206">D290</f>
        <v>1868.7</v>
      </c>
      <c r="E289" s="110">
        <f t="shared" si="206"/>
        <v>0</v>
      </c>
      <c r="F289" s="110">
        <f t="shared" si="206"/>
        <v>0</v>
      </c>
      <c r="G289" s="110">
        <f t="shared" si="206"/>
        <v>55.895000000000003</v>
      </c>
      <c r="H289" s="110">
        <f t="shared" si="206"/>
        <v>87.5</v>
      </c>
      <c r="I289" s="110">
        <f t="shared" si="206"/>
        <v>0</v>
      </c>
      <c r="J289" s="110">
        <f t="shared" si="206"/>
        <v>11.97922</v>
      </c>
      <c r="K289" s="117">
        <f t="shared" si="168"/>
        <v>123.991</v>
      </c>
      <c r="L289" s="108">
        <f t="shared" si="206"/>
        <v>97.4</v>
      </c>
      <c r="M289" s="108">
        <f t="shared" si="206"/>
        <v>0</v>
      </c>
      <c r="N289" s="108">
        <f t="shared" si="206"/>
        <v>23.390999999999998</v>
      </c>
      <c r="O289" s="108">
        <f t="shared" si="206"/>
        <v>3.1999999999999997</v>
      </c>
      <c r="P289" s="108">
        <f t="shared" si="206"/>
        <v>0</v>
      </c>
      <c r="Q289" s="108">
        <f t="shared" si="206"/>
        <v>0</v>
      </c>
      <c r="R289" s="321">
        <f t="shared" si="206"/>
        <v>0</v>
      </c>
      <c r="S289" s="173">
        <f>S290</f>
        <v>2148.0652200000004</v>
      </c>
      <c r="T289" s="316">
        <f t="shared" ref="T289:Z289" si="207">T290</f>
        <v>1966.1000000000001</v>
      </c>
      <c r="U289" s="316">
        <f t="shared" si="207"/>
        <v>0</v>
      </c>
      <c r="V289" s="316">
        <f t="shared" si="207"/>
        <v>23.390999999999998</v>
      </c>
      <c r="W289" s="316">
        <f t="shared" si="207"/>
        <v>59.095000000000006</v>
      </c>
      <c r="X289" s="316">
        <f t="shared" si="207"/>
        <v>87.5</v>
      </c>
      <c r="Y289" s="316">
        <f t="shared" si="207"/>
        <v>0</v>
      </c>
      <c r="Z289" s="316">
        <f t="shared" si="207"/>
        <v>11.97922</v>
      </c>
    </row>
    <row r="290" spans="1:26" x14ac:dyDescent="0.25">
      <c r="A290" s="17"/>
      <c r="B290" s="12" t="s">
        <v>437</v>
      </c>
      <c r="C290" s="122">
        <f t="shared" si="201"/>
        <v>2024.07422</v>
      </c>
      <c r="D290" s="161">
        <v>1868.7</v>
      </c>
      <c r="E290" s="109"/>
      <c r="F290" s="109">
        <f>F291</f>
        <v>0</v>
      </c>
      <c r="G290" s="161">
        <v>55.895000000000003</v>
      </c>
      <c r="H290" s="161">
        <v>87.5</v>
      </c>
      <c r="I290" s="110"/>
      <c r="J290" s="112">
        <f>'4 priedas_ nepanaudotos lėšos'!C91</f>
        <v>11.97922</v>
      </c>
      <c r="K290" s="117">
        <f t="shared" si="168"/>
        <v>123.991</v>
      </c>
      <c r="L290" s="242">
        <v>97.4</v>
      </c>
      <c r="M290" s="118"/>
      <c r="N290" s="118">
        <f>N291</f>
        <v>23.390999999999998</v>
      </c>
      <c r="O290" s="242">
        <f>2.3+0.9</f>
        <v>3.1999999999999997</v>
      </c>
      <c r="P290" s="242"/>
      <c r="Q290" s="108"/>
      <c r="R290" s="251">
        <f>'4 priedas_ nepanaudotos lėšos'!I91</f>
        <v>0</v>
      </c>
      <c r="S290" s="119">
        <f>T290+U290+V290+W290+X290+Y290+Z290</f>
        <v>2148.0652200000004</v>
      </c>
      <c r="T290" s="221">
        <f t="shared" si="172"/>
        <v>1966.1000000000001</v>
      </c>
      <c r="U290" s="221">
        <f t="shared" si="173"/>
        <v>0</v>
      </c>
      <c r="V290" s="221">
        <f t="shared" si="174"/>
        <v>23.390999999999998</v>
      </c>
      <c r="W290" s="221">
        <f t="shared" si="175"/>
        <v>59.095000000000006</v>
      </c>
      <c r="X290" s="221">
        <f t="shared" si="176"/>
        <v>87.5</v>
      </c>
      <c r="Y290" s="221">
        <f t="shared" si="177"/>
        <v>0</v>
      </c>
      <c r="Z290" s="221">
        <f t="shared" si="178"/>
        <v>11.97922</v>
      </c>
    </row>
    <row r="291" spans="1:26" ht="39" x14ac:dyDescent="0.25">
      <c r="A291" s="17"/>
      <c r="B291" s="18" t="s">
        <v>497</v>
      </c>
      <c r="C291" s="246">
        <f t="shared" si="201"/>
        <v>0</v>
      </c>
      <c r="D291" s="122"/>
      <c r="E291" s="122"/>
      <c r="F291" s="122"/>
      <c r="G291" s="122"/>
      <c r="H291" s="122"/>
      <c r="I291" s="122"/>
      <c r="J291" s="114"/>
      <c r="K291" s="117">
        <f t="shared" si="168"/>
        <v>23.390999999999998</v>
      </c>
      <c r="L291" s="299"/>
      <c r="M291" s="299"/>
      <c r="N291" s="242">
        <v>23.390999999999998</v>
      </c>
      <c r="O291" s="299"/>
      <c r="P291" s="299"/>
      <c r="Q291" s="299"/>
      <c r="R291" s="253"/>
      <c r="S291" s="230">
        <f>T291+U291+V291+W291+X291+Y291+Z291</f>
        <v>23.390999999999998</v>
      </c>
      <c r="T291" s="221">
        <f t="shared" si="172"/>
        <v>0</v>
      </c>
      <c r="U291" s="221">
        <f t="shared" si="173"/>
        <v>0</v>
      </c>
      <c r="V291" s="221">
        <f t="shared" si="174"/>
        <v>23.390999999999998</v>
      </c>
      <c r="W291" s="221">
        <f t="shared" si="175"/>
        <v>0</v>
      </c>
      <c r="X291" s="221">
        <f t="shared" si="176"/>
        <v>0</v>
      </c>
      <c r="Y291" s="221">
        <f t="shared" si="177"/>
        <v>0</v>
      </c>
      <c r="Z291" s="221">
        <f t="shared" si="178"/>
        <v>0</v>
      </c>
    </row>
    <row r="292" spans="1:26" s="11" customFormat="1" ht="15" customHeight="1" x14ac:dyDescent="0.25">
      <c r="A292" s="16" t="s">
        <v>38</v>
      </c>
      <c r="B292" s="63" t="s">
        <v>268</v>
      </c>
      <c r="C292" s="244">
        <f t="shared" si="201"/>
        <v>849.54830000000004</v>
      </c>
      <c r="D292" s="110">
        <f t="shared" ref="D292:R292" si="208">D293</f>
        <v>734.6</v>
      </c>
      <c r="E292" s="110">
        <f t="shared" si="208"/>
        <v>0</v>
      </c>
      <c r="F292" s="110">
        <f t="shared" si="208"/>
        <v>0</v>
      </c>
      <c r="G292" s="110">
        <f t="shared" si="208"/>
        <v>40.9</v>
      </c>
      <c r="H292" s="110">
        <f t="shared" si="208"/>
        <v>62.6</v>
      </c>
      <c r="I292" s="110">
        <f t="shared" si="208"/>
        <v>0</v>
      </c>
      <c r="J292" s="110">
        <f t="shared" si="208"/>
        <v>11.4483</v>
      </c>
      <c r="K292" s="117">
        <f t="shared" si="168"/>
        <v>52.644999999999996</v>
      </c>
      <c r="L292" s="108">
        <f t="shared" si="208"/>
        <v>22.3</v>
      </c>
      <c r="M292" s="108">
        <f t="shared" si="208"/>
        <v>0</v>
      </c>
      <c r="N292" s="108">
        <f t="shared" si="208"/>
        <v>0</v>
      </c>
      <c r="O292" s="108">
        <f t="shared" si="208"/>
        <v>1.9449999999999998</v>
      </c>
      <c r="P292" s="108">
        <f t="shared" si="208"/>
        <v>28.4</v>
      </c>
      <c r="Q292" s="108">
        <f t="shared" si="208"/>
        <v>0</v>
      </c>
      <c r="R292" s="321">
        <f t="shared" si="208"/>
        <v>0</v>
      </c>
      <c r="S292" s="224">
        <f>S293</f>
        <v>902.19330000000002</v>
      </c>
      <c r="T292" s="316">
        <f t="shared" ref="T292:Z292" si="209">T293</f>
        <v>756.9</v>
      </c>
      <c r="U292" s="316">
        <f t="shared" si="209"/>
        <v>0</v>
      </c>
      <c r="V292" s="316">
        <f t="shared" si="209"/>
        <v>0</v>
      </c>
      <c r="W292" s="316">
        <f t="shared" si="209"/>
        <v>42.844999999999999</v>
      </c>
      <c r="X292" s="316">
        <f t="shared" si="209"/>
        <v>91</v>
      </c>
      <c r="Y292" s="316">
        <f t="shared" si="209"/>
        <v>0</v>
      </c>
      <c r="Z292" s="316">
        <f t="shared" si="209"/>
        <v>11.4483</v>
      </c>
    </row>
    <row r="293" spans="1:26" x14ac:dyDescent="0.25">
      <c r="A293" s="17"/>
      <c r="B293" s="12" t="s">
        <v>437</v>
      </c>
      <c r="C293" s="245">
        <f t="shared" si="201"/>
        <v>849.54830000000004</v>
      </c>
      <c r="D293" s="161">
        <v>734.6</v>
      </c>
      <c r="E293" s="109"/>
      <c r="F293" s="109"/>
      <c r="G293" s="161">
        <v>40.9</v>
      </c>
      <c r="H293" s="161">
        <v>62.6</v>
      </c>
      <c r="I293" s="109"/>
      <c r="J293" s="112">
        <f>'4 priedas_ nepanaudotos lėšos'!C93</f>
        <v>11.4483</v>
      </c>
      <c r="K293" s="117">
        <f t="shared" si="168"/>
        <v>52.644999999999996</v>
      </c>
      <c r="L293" s="165">
        <v>22.3</v>
      </c>
      <c r="M293" s="118"/>
      <c r="N293" s="118"/>
      <c r="O293" s="165">
        <f>1.4+0.545</f>
        <v>1.9449999999999998</v>
      </c>
      <c r="P293" s="165">
        <v>28.4</v>
      </c>
      <c r="Q293" s="118"/>
      <c r="R293" s="251">
        <f>'4 priedas_ nepanaudotos lėšos'!I93</f>
        <v>0</v>
      </c>
      <c r="S293" s="225">
        <f>T293+U293+V293+W293+X293+Y293+Z293</f>
        <v>902.19330000000002</v>
      </c>
      <c r="T293" s="221">
        <f t="shared" si="172"/>
        <v>756.9</v>
      </c>
      <c r="U293" s="221">
        <f t="shared" si="173"/>
        <v>0</v>
      </c>
      <c r="V293" s="221">
        <f t="shared" si="174"/>
        <v>0</v>
      </c>
      <c r="W293" s="221">
        <f t="shared" si="175"/>
        <v>42.844999999999999</v>
      </c>
      <c r="X293" s="221">
        <f t="shared" si="176"/>
        <v>91</v>
      </c>
      <c r="Y293" s="221">
        <f t="shared" si="177"/>
        <v>0</v>
      </c>
      <c r="Z293" s="221">
        <f t="shared" si="178"/>
        <v>11.4483</v>
      </c>
    </row>
    <row r="294" spans="1:26" ht="15" customHeight="1" x14ac:dyDescent="0.25">
      <c r="A294" s="16" t="s">
        <v>39</v>
      </c>
      <c r="B294" s="63" t="s">
        <v>269</v>
      </c>
      <c r="C294" s="244">
        <f t="shared" si="201"/>
        <v>773.50042999999994</v>
      </c>
      <c r="D294" s="110">
        <f t="shared" ref="D294:R294" si="210">D295</f>
        <v>367.6</v>
      </c>
      <c r="E294" s="110">
        <f t="shared" si="210"/>
        <v>0</v>
      </c>
      <c r="F294" s="110">
        <f t="shared" si="210"/>
        <v>124.291</v>
      </c>
      <c r="G294" s="110">
        <f t="shared" si="210"/>
        <v>210.917</v>
      </c>
      <c r="H294" s="110">
        <f t="shared" si="210"/>
        <v>68</v>
      </c>
      <c r="I294" s="110">
        <f t="shared" si="210"/>
        <v>0</v>
      </c>
      <c r="J294" s="110">
        <f t="shared" si="210"/>
        <v>2.6924299999999999</v>
      </c>
      <c r="K294" s="117">
        <f t="shared" si="168"/>
        <v>-73.397999999999996</v>
      </c>
      <c r="L294" s="108">
        <f t="shared" si="210"/>
        <v>-111.7</v>
      </c>
      <c r="M294" s="108">
        <f t="shared" si="210"/>
        <v>0</v>
      </c>
      <c r="N294" s="108">
        <f t="shared" si="210"/>
        <v>0</v>
      </c>
      <c r="O294" s="108">
        <f t="shared" si="210"/>
        <v>10.302</v>
      </c>
      <c r="P294" s="108">
        <f t="shared" si="210"/>
        <v>28</v>
      </c>
      <c r="Q294" s="108">
        <f t="shared" si="210"/>
        <v>0</v>
      </c>
      <c r="R294" s="321">
        <f t="shared" si="210"/>
        <v>0</v>
      </c>
      <c r="S294" s="173">
        <f>S295</f>
        <v>700.10243000000003</v>
      </c>
      <c r="T294" s="316">
        <f t="shared" ref="T294:Z294" si="211">T295</f>
        <v>255.90000000000003</v>
      </c>
      <c r="U294" s="316">
        <f t="shared" si="211"/>
        <v>0</v>
      </c>
      <c r="V294" s="316">
        <f t="shared" si="211"/>
        <v>124.291</v>
      </c>
      <c r="W294" s="316">
        <f t="shared" si="211"/>
        <v>221.21899999999999</v>
      </c>
      <c r="X294" s="316">
        <f t="shared" si="211"/>
        <v>96</v>
      </c>
      <c r="Y294" s="316">
        <f t="shared" si="211"/>
        <v>0</v>
      </c>
      <c r="Z294" s="316">
        <f t="shared" si="211"/>
        <v>2.6924299999999999</v>
      </c>
    </row>
    <row r="295" spans="1:26" x14ac:dyDescent="0.25">
      <c r="A295" s="17"/>
      <c r="B295" s="12" t="s">
        <v>442</v>
      </c>
      <c r="C295" s="245">
        <f t="shared" si="201"/>
        <v>773.50042999999994</v>
      </c>
      <c r="D295" s="161">
        <v>367.6</v>
      </c>
      <c r="E295" s="109"/>
      <c r="F295" s="109">
        <f>SUM(F296:F297)</f>
        <v>124.291</v>
      </c>
      <c r="G295" s="161">
        <v>210.917</v>
      </c>
      <c r="H295" s="161">
        <v>68</v>
      </c>
      <c r="I295" s="110"/>
      <c r="J295" s="112">
        <f>'4 priedas_ nepanaudotos lėšos'!C95</f>
        <v>2.6924299999999999</v>
      </c>
      <c r="K295" s="117">
        <f t="shared" si="168"/>
        <v>-73.397999999999996</v>
      </c>
      <c r="L295" s="165">
        <v>-111.7</v>
      </c>
      <c r="M295" s="118"/>
      <c r="N295" s="118">
        <f>SUM(N296:N297)</f>
        <v>0</v>
      </c>
      <c r="O295" s="242">
        <f>7.4+2.902</f>
        <v>10.302</v>
      </c>
      <c r="P295" s="165">
        <v>28</v>
      </c>
      <c r="Q295" s="108"/>
      <c r="R295" s="251">
        <f>'4 priedas_ nepanaudotos lėšos'!I95</f>
        <v>0</v>
      </c>
      <c r="S295" s="119">
        <f>T295+U295+V295+W295+X295+Y295+Z295</f>
        <v>700.10243000000003</v>
      </c>
      <c r="T295" s="221">
        <f t="shared" si="172"/>
        <v>255.90000000000003</v>
      </c>
      <c r="U295" s="221">
        <f t="shared" si="173"/>
        <v>0</v>
      </c>
      <c r="V295" s="221">
        <f t="shared" si="174"/>
        <v>124.291</v>
      </c>
      <c r="W295" s="221">
        <f t="shared" si="175"/>
        <v>221.21899999999999</v>
      </c>
      <c r="X295" s="221">
        <f t="shared" si="176"/>
        <v>96</v>
      </c>
      <c r="Y295" s="221">
        <f t="shared" si="177"/>
        <v>0</v>
      </c>
      <c r="Z295" s="221">
        <f t="shared" si="178"/>
        <v>2.6924299999999999</v>
      </c>
    </row>
    <row r="296" spans="1:26" ht="26.25" hidden="1" x14ac:dyDescent="0.25">
      <c r="A296" s="17"/>
      <c r="B296" s="18" t="s">
        <v>326</v>
      </c>
      <c r="C296" s="245">
        <f t="shared" si="201"/>
        <v>0</v>
      </c>
      <c r="D296" s="109"/>
      <c r="E296" s="109"/>
      <c r="F296" s="161"/>
      <c r="G296" s="109"/>
      <c r="H296" s="109"/>
      <c r="I296" s="110"/>
      <c r="J296" s="112"/>
      <c r="K296" s="117">
        <f t="shared" ref="K296:K343" si="212">L296+M296+N296+O296+P296+Q296+R296</f>
        <v>0</v>
      </c>
      <c r="L296" s="110"/>
      <c r="M296" s="118"/>
      <c r="N296" s="118"/>
      <c r="O296" s="110"/>
      <c r="P296" s="110"/>
      <c r="Q296" s="110"/>
      <c r="R296" s="251"/>
      <c r="S296" s="119">
        <f>T296+U296+V296+W296+X296+Y296+Z296</f>
        <v>0</v>
      </c>
      <c r="T296" s="221">
        <f t="shared" si="172"/>
        <v>0</v>
      </c>
      <c r="U296" s="221">
        <f t="shared" si="173"/>
        <v>0</v>
      </c>
      <c r="V296" s="221">
        <f t="shared" si="174"/>
        <v>0</v>
      </c>
      <c r="W296" s="221">
        <f t="shared" si="175"/>
        <v>0</v>
      </c>
      <c r="X296" s="221">
        <f t="shared" si="176"/>
        <v>0</v>
      </c>
      <c r="Y296" s="221">
        <f t="shared" si="177"/>
        <v>0</v>
      </c>
      <c r="Z296" s="221">
        <f t="shared" si="178"/>
        <v>0</v>
      </c>
    </row>
    <row r="297" spans="1:26" x14ac:dyDescent="0.25">
      <c r="A297" s="17"/>
      <c r="B297" s="20" t="s">
        <v>421</v>
      </c>
      <c r="C297" s="246">
        <f t="shared" si="201"/>
        <v>124.291</v>
      </c>
      <c r="D297" s="122"/>
      <c r="E297" s="122"/>
      <c r="F297" s="167">
        <v>124.291</v>
      </c>
      <c r="G297" s="122"/>
      <c r="H297" s="122"/>
      <c r="I297" s="122"/>
      <c r="J297" s="114"/>
      <c r="K297" s="117">
        <f t="shared" si="212"/>
        <v>0</v>
      </c>
      <c r="L297" s="299"/>
      <c r="M297" s="299"/>
      <c r="N297" s="242"/>
      <c r="O297" s="299"/>
      <c r="P297" s="299"/>
      <c r="Q297" s="299"/>
      <c r="R297" s="253"/>
      <c r="S297" s="230">
        <f>T297+U297+V297+W297+X297+Y297+Z297</f>
        <v>124.291</v>
      </c>
      <c r="T297" s="221">
        <f t="shared" si="172"/>
        <v>0</v>
      </c>
      <c r="U297" s="221">
        <f t="shared" si="173"/>
        <v>0</v>
      </c>
      <c r="V297" s="221">
        <f t="shared" si="174"/>
        <v>124.291</v>
      </c>
      <c r="W297" s="221">
        <f t="shared" si="175"/>
        <v>0</v>
      </c>
      <c r="X297" s="221">
        <f t="shared" si="176"/>
        <v>0</v>
      </c>
      <c r="Y297" s="221">
        <f t="shared" si="177"/>
        <v>0</v>
      </c>
      <c r="Z297" s="221">
        <f t="shared" si="178"/>
        <v>0</v>
      </c>
    </row>
    <row r="298" spans="1:26" ht="15.75" customHeight="1" x14ac:dyDescent="0.25">
      <c r="A298" s="16" t="s">
        <v>40</v>
      </c>
      <c r="B298" s="64" t="s">
        <v>270</v>
      </c>
      <c r="C298" s="244">
        <f t="shared" si="201"/>
        <v>818.14585999999997</v>
      </c>
      <c r="D298" s="110">
        <f t="shared" ref="D298:R298" si="213">D299</f>
        <v>631.29999999999995</v>
      </c>
      <c r="E298" s="110">
        <f t="shared" si="213"/>
        <v>0</v>
      </c>
      <c r="F298" s="110">
        <f t="shared" si="213"/>
        <v>0</v>
      </c>
      <c r="G298" s="110">
        <f t="shared" si="213"/>
        <v>0</v>
      </c>
      <c r="H298" s="110">
        <f t="shared" si="213"/>
        <v>183.5</v>
      </c>
      <c r="I298" s="110">
        <f t="shared" si="213"/>
        <v>0</v>
      </c>
      <c r="J298" s="110">
        <f t="shared" si="213"/>
        <v>3.3458600000000001</v>
      </c>
      <c r="K298" s="117">
        <f t="shared" si="212"/>
        <v>61</v>
      </c>
      <c r="L298" s="108">
        <f t="shared" si="213"/>
        <v>61</v>
      </c>
      <c r="M298" s="108">
        <f t="shared" si="213"/>
        <v>0</v>
      </c>
      <c r="N298" s="108">
        <f t="shared" si="213"/>
        <v>0</v>
      </c>
      <c r="O298" s="108">
        <f t="shared" si="213"/>
        <v>0</v>
      </c>
      <c r="P298" s="108">
        <f t="shared" si="213"/>
        <v>0</v>
      </c>
      <c r="Q298" s="108">
        <f t="shared" si="213"/>
        <v>0</v>
      </c>
      <c r="R298" s="321">
        <f t="shared" si="213"/>
        <v>0</v>
      </c>
      <c r="S298" s="173">
        <f>S299</f>
        <v>879.14585999999997</v>
      </c>
      <c r="T298" s="316">
        <f t="shared" ref="T298:Z298" si="214">T299</f>
        <v>692.3</v>
      </c>
      <c r="U298" s="316">
        <f t="shared" si="214"/>
        <v>0</v>
      </c>
      <c r="V298" s="316">
        <f t="shared" si="214"/>
        <v>0</v>
      </c>
      <c r="W298" s="316">
        <f t="shared" si="214"/>
        <v>0</v>
      </c>
      <c r="X298" s="316">
        <f t="shared" si="214"/>
        <v>183.5</v>
      </c>
      <c r="Y298" s="316">
        <f t="shared" si="214"/>
        <v>0</v>
      </c>
      <c r="Z298" s="316">
        <f t="shared" si="214"/>
        <v>3.3458600000000001</v>
      </c>
    </row>
    <row r="299" spans="1:26" ht="15.75" customHeight="1" x14ac:dyDescent="0.25">
      <c r="A299" s="17"/>
      <c r="B299" s="12" t="s">
        <v>439</v>
      </c>
      <c r="C299" s="245">
        <f t="shared" si="201"/>
        <v>818.14585999999997</v>
      </c>
      <c r="D299" s="161">
        <v>631.29999999999995</v>
      </c>
      <c r="E299" s="109"/>
      <c r="F299" s="109"/>
      <c r="G299" s="109"/>
      <c r="H299" s="161">
        <v>183.5</v>
      </c>
      <c r="I299" s="109"/>
      <c r="J299" s="112">
        <f>'4 priedas_ nepanaudotos lėšos'!C97</f>
        <v>3.3458600000000001</v>
      </c>
      <c r="K299" s="117">
        <f t="shared" si="212"/>
        <v>61</v>
      </c>
      <c r="L299" s="165">
        <v>61</v>
      </c>
      <c r="M299" s="118"/>
      <c r="N299" s="118"/>
      <c r="O299" s="118"/>
      <c r="P299" s="165"/>
      <c r="Q299" s="118"/>
      <c r="R299" s="251">
        <f>'4 priedas_ nepanaudotos lėšos'!I97</f>
        <v>0</v>
      </c>
      <c r="S299" s="171">
        <f>T299+U299+V299+W299+X299+Y299+Z299</f>
        <v>879.14585999999997</v>
      </c>
      <c r="T299" s="221">
        <f t="shared" si="172"/>
        <v>692.3</v>
      </c>
      <c r="U299" s="221">
        <f t="shared" si="173"/>
        <v>0</v>
      </c>
      <c r="V299" s="221">
        <f t="shared" si="174"/>
        <v>0</v>
      </c>
      <c r="W299" s="221">
        <f t="shared" si="175"/>
        <v>0</v>
      </c>
      <c r="X299" s="221">
        <f t="shared" si="176"/>
        <v>183.5</v>
      </c>
      <c r="Y299" s="221">
        <f t="shared" si="177"/>
        <v>0</v>
      </c>
      <c r="Z299" s="221">
        <f t="shared" si="178"/>
        <v>3.3458600000000001</v>
      </c>
    </row>
    <row r="300" spans="1:26" ht="15.75" customHeight="1" x14ac:dyDescent="0.25">
      <c r="A300" s="16" t="s">
        <v>41</v>
      </c>
      <c r="B300" s="63" t="s">
        <v>271</v>
      </c>
      <c r="C300" s="244">
        <f t="shared" si="201"/>
        <v>192.6</v>
      </c>
      <c r="D300" s="110">
        <f t="shared" ref="D300:R300" si="215">D301</f>
        <v>188.7</v>
      </c>
      <c r="E300" s="110">
        <f t="shared" si="215"/>
        <v>0</v>
      </c>
      <c r="F300" s="110">
        <f t="shared" si="215"/>
        <v>0</v>
      </c>
      <c r="G300" s="110">
        <f t="shared" si="215"/>
        <v>0</v>
      </c>
      <c r="H300" s="110">
        <f t="shared" si="215"/>
        <v>3.9</v>
      </c>
      <c r="I300" s="110">
        <f t="shared" si="215"/>
        <v>0</v>
      </c>
      <c r="J300" s="110">
        <f t="shared" si="215"/>
        <v>0</v>
      </c>
      <c r="K300" s="117">
        <f t="shared" si="212"/>
        <v>14.1</v>
      </c>
      <c r="L300" s="108">
        <f t="shared" si="215"/>
        <v>13.1</v>
      </c>
      <c r="M300" s="108">
        <f t="shared" si="215"/>
        <v>0</v>
      </c>
      <c r="N300" s="108">
        <f t="shared" si="215"/>
        <v>0</v>
      </c>
      <c r="O300" s="108">
        <f t="shared" si="215"/>
        <v>0</v>
      </c>
      <c r="P300" s="108">
        <f t="shared" si="215"/>
        <v>1</v>
      </c>
      <c r="Q300" s="108">
        <f t="shared" si="215"/>
        <v>0</v>
      </c>
      <c r="R300" s="321">
        <f t="shared" si="215"/>
        <v>0</v>
      </c>
      <c r="S300" s="229">
        <f>S301</f>
        <v>206.7</v>
      </c>
      <c r="T300" s="316">
        <f t="shared" ref="T300:Z300" si="216">T301</f>
        <v>201.79999999999998</v>
      </c>
      <c r="U300" s="316">
        <f t="shared" si="216"/>
        <v>0</v>
      </c>
      <c r="V300" s="316">
        <f t="shared" si="216"/>
        <v>0</v>
      </c>
      <c r="W300" s="316">
        <f t="shared" si="216"/>
        <v>0</v>
      </c>
      <c r="X300" s="316">
        <f t="shared" si="216"/>
        <v>4.9000000000000004</v>
      </c>
      <c r="Y300" s="316">
        <f t="shared" si="216"/>
        <v>0</v>
      </c>
      <c r="Z300" s="316">
        <f t="shared" si="216"/>
        <v>0</v>
      </c>
    </row>
    <row r="301" spans="1:26" ht="15.75" customHeight="1" x14ac:dyDescent="0.25">
      <c r="A301" s="17"/>
      <c r="B301" s="12" t="s">
        <v>439</v>
      </c>
      <c r="C301" s="245">
        <f t="shared" si="201"/>
        <v>192.6</v>
      </c>
      <c r="D301" s="161">
        <v>188.7</v>
      </c>
      <c r="E301" s="109"/>
      <c r="F301" s="109"/>
      <c r="G301" s="109"/>
      <c r="H301" s="161">
        <v>3.9</v>
      </c>
      <c r="I301" s="109"/>
      <c r="J301" s="112">
        <f>'4 priedas_ nepanaudotos lėšos'!C99</f>
        <v>0</v>
      </c>
      <c r="K301" s="117">
        <f t="shared" si="212"/>
        <v>14.1</v>
      </c>
      <c r="L301" s="165">
        <v>13.1</v>
      </c>
      <c r="M301" s="118"/>
      <c r="N301" s="118"/>
      <c r="O301" s="118"/>
      <c r="P301" s="165">
        <v>1</v>
      </c>
      <c r="Q301" s="118"/>
      <c r="R301" s="251">
        <f>'4 priedas_ nepanaudotos lėšos'!I99</f>
        <v>0</v>
      </c>
      <c r="S301" s="7">
        <f>T301+U301+V301+W301+X301+Y301+Z301</f>
        <v>206.7</v>
      </c>
      <c r="T301" s="221">
        <f t="shared" si="172"/>
        <v>201.79999999999998</v>
      </c>
      <c r="U301" s="221">
        <f t="shared" si="173"/>
        <v>0</v>
      </c>
      <c r="V301" s="221">
        <f t="shared" si="174"/>
        <v>0</v>
      </c>
      <c r="W301" s="221">
        <f t="shared" si="175"/>
        <v>0</v>
      </c>
      <c r="X301" s="221">
        <f t="shared" si="176"/>
        <v>4.9000000000000004</v>
      </c>
      <c r="Y301" s="221">
        <f t="shared" si="177"/>
        <v>0</v>
      </c>
      <c r="Z301" s="221">
        <f t="shared" si="178"/>
        <v>0</v>
      </c>
    </row>
    <row r="302" spans="1:26" ht="15.75" customHeight="1" x14ac:dyDescent="0.25">
      <c r="A302" s="16" t="s">
        <v>42</v>
      </c>
      <c r="B302" s="63" t="s">
        <v>272</v>
      </c>
      <c r="C302" s="244">
        <f t="shared" si="201"/>
        <v>231.9</v>
      </c>
      <c r="D302" s="110">
        <f t="shared" ref="D302:R302" si="217">D303</f>
        <v>221.9</v>
      </c>
      <c r="E302" s="110">
        <f t="shared" si="217"/>
        <v>0</v>
      </c>
      <c r="F302" s="110">
        <f t="shared" si="217"/>
        <v>0</v>
      </c>
      <c r="G302" s="110">
        <f t="shared" si="217"/>
        <v>0</v>
      </c>
      <c r="H302" s="110">
        <f t="shared" si="217"/>
        <v>10</v>
      </c>
      <c r="I302" s="110">
        <f t="shared" si="217"/>
        <v>0</v>
      </c>
      <c r="J302" s="110">
        <f t="shared" si="217"/>
        <v>0</v>
      </c>
      <c r="K302" s="117">
        <f t="shared" si="212"/>
        <v>8.8000000000000007</v>
      </c>
      <c r="L302" s="108">
        <f t="shared" si="217"/>
        <v>8.8000000000000007</v>
      </c>
      <c r="M302" s="108">
        <f t="shared" si="217"/>
        <v>0</v>
      </c>
      <c r="N302" s="108">
        <f t="shared" si="217"/>
        <v>0</v>
      </c>
      <c r="O302" s="108">
        <f t="shared" si="217"/>
        <v>0</v>
      </c>
      <c r="P302" s="108">
        <f t="shared" si="217"/>
        <v>0</v>
      </c>
      <c r="Q302" s="108">
        <f t="shared" si="217"/>
        <v>0</v>
      </c>
      <c r="R302" s="321">
        <f t="shared" si="217"/>
        <v>0</v>
      </c>
      <c r="S302" s="229">
        <f>S303</f>
        <v>240.70000000000002</v>
      </c>
      <c r="T302" s="316">
        <f t="shared" ref="T302:Z302" si="218">T303</f>
        <v>230.70000000000002</v>
      </c>
      <c r="U302" s="316">
        <f t="shared" si="218"/>
        <v>0</v>
      </c>
      <c r="V302" s="316">
        <f t="shared" si="218"/>
        <v>0</v>
      </c>
      <c r="W302" s="316">
        <f t="shared" si="218"/>
        <v>0</v>
      </c>
      <c r="X302" s="316">
        <f t="shared" si="218"/>
        <v>10</v>
      </c>
      <c r="Y302" s="316">
        <f t="shared" si="218"/>
        <v>0</v>
      </c>
      <c r="Z302" s="316">
        <f t="shared" si="218"/>
        <v>0</v>
      </c>
    </row>
    <row r="303" spans="1:26" ht="15.75" customHeight="1" x14ac:dyDescent="0.25">
      <c r="A303" s="17"/>
      <c r="B303" s="12" t="s">
        <v>439</v>
      </c>
      <c r="C303" s="245">
        <f t="shared" si="201"/>
        <v>231.9</v>
      </c>
      <c r="D303" s="161">
        <v>221.9</v>
      </c>
      <c r="E303" s="109"/>
      <c r="F303" s="109"/>
      <c r="G303" s="109"/>
      <c r="H303" s="161">
        <v>10</v>
      </c>
      <c r="I303" s="109"/>
      <c r="J303" s="112">
        <f>'4 priedas_ nepanaudotos lėšos'!C101</f>
        <v>0</v>
      </c>
      <c r="K303" s="117">
        <f t="shared" si="212"/>
        <v>8.8000000000000007</v>
      </c>
      <c r="L303" s="165">
        <v>8.8000000000000007</v>
      </c>
      <c r="M303" s="118"/>
      <c r="N303" s="118"/>
      <c r="O303" s="118"/>
      <c r="P303" s="165"/>
      <c r="Q303" s="118"/>
      <c r="R303" s="251">
        <f>'4 priedas_ nepanaudotos lėšos'!I101</f>
        <v>0</v>
      </c>
      <c r="S303" s="7">
        <f>T303+U303+V303+W303+X303+Y303+Z303</f>
        <v>240.70000000000002</v>
      </c>
      <c r="T303" s="221">
        <f t="shared" ref="T303:T343" si="219">D303+L303</f>
        <v>230.70000000000002</v>
      </c>
      <c r="U303" s="221">
        <f t="shared" ref="U303:U343" si="220">E303+M303</f>
        <v>0</v>
      </c>
      <c r="V303" s="221">
        <f t="shared" ref="V303:V343" si="221">F303+N303</f>
        <v>0</v>
      </c>
      <c r="W303" s="221">
        <f t="shared" ref="W303:W343" si="222">G303+O303</f>
        <v>0</v>
      </c>
      <c r="X303" s="221">
        <f t="shared" ref="X303:X343" si="223">H303+P303</f>
        <v>10</v>
      </c>
      <c r="Y303" s="221">
        <f t="shared" ref="Y303:Y343" si="224">I303+Q303</f>
        <v>0</v>
      </c>
      <c r="Z303" s="221">
        <f t="shared" ref="Z303:Z343" si="225">J303+R303</f>
        <v>0</v>
      </c>
    </row>
    <row r="304" spans="1:26" ht="15.75" customHeight="1" x14ac:dyDescent="0.25">
      <c r="A304" s="16" t="s">
        <v>49</v>
      </c>
      <c r="B304" s="63" t="s">
        <v>273</v>
      </c>
      <c r="C304" s="244">
        <f t="shared" si="201"/>
        <v>217</v>
      </c>
      <c r="D304" s="110">
        <f t="shared" ref="D304:R304" si="226">D305</f>
        <v>212.9</v>
      </c>
      <c r="E304" s="110">
        <f t="shared" si="226"/>
        <v>0</v>
      </c>
      <c r="F304" s="110">
        <f t="shared" si="226"/>
        <v>0</v>
      </c>
      <c r="G304" s="110">
        <f t="shared" si="226"/>
        <v>0</v>
      </c>
      <c r="H304" s="110">
        <f t="shared" si="226"/>
        <v>4.0999999999999996</v>
      </c>
      <c r="I304" s="110">
        <f t="shared" si="226"/>
        <v>0</v>
      </c>
      <c r="J304" s="110">
        <f t="shared" si="226"/>
        <v>0</v>
      </c>
      <c r="K304" s="117">
        <f t="shared" si="212"/>
        <v>12.5</v>
      </c>
      <c r="L304" s="108">
        <f t="shared" si="226"/>
        <v>12.5</v>
      </c>
      <c r="M304" s="108">
        <f t="shared" si="226"/>
        <v>0</v>
      </c>
      <c r="N304" s="108">
        <f t="shared" si="226"/>
        <v>0</v>
      </c>
      <c r="O304" s="108">
        <f t="shared" si="226"/>
        <v>0</v>
      </c>
      <c r="P304" s="108">
        <f t="shared" si="226"/>
        <v>0</v>
      </c>
      <c r="Q304" s="108">
        <f t="shared" si="226"/>
        <v>0</v>
      </c>
      <c r="R304" s="321">
        <f t="shared" si="226"/>
        <v>0</v>
      </c>
      <c r="S304" s="229">
        <f>S305</f>
        <v>229.5</v>
      </c>
      <c r="T304" s="316">
        <f t="shared" ref="T304:Z304" si="227">T305</f>
        <v>225.4</v>
      </c>
      <c r="U304" s="316">
        <f t="shared" si="227"/>
        <v>0</v>
      </c>
      <c r="V304" s="316">
        <f t="shared" si="227"/>
        <v>0</v>
      </c>
      <c r="W304" s="316">
        <f t="shared" si="227"/>
        <v>0</v>
      </c>
      <c r="X304" s="316">
        <f t="shared" si="227"/>
        <v>4.0999999999999996</v>
      </c>
      <c r="Y304" s="316">
        <f t="shared" si="227"/>
        <v>0</v>
      </c>
      <c r="Z304" s="316">
        <f t="shared" si="227"/>
        <v>0</v>
      </c>
    </row>
    <row r="305" spans="1:26" ht="15.75" customHeight="1" x14ac:dyDescent="0.25">
      <c r="A305" s="17"/>
      <c r="B305" s="12" t="s">
        <v>439</v>
      </c>
      <c r="C305" s="245">
        <f t="shared" si="201"/>
        <v>217</v>
      </c>
      <c r="D305" s="161">
        <v>212.9</v>
      </c>
      <c r="E305" s="109"/>
      <c r="F305" s="109"/>
      <c r="G305" s="109"/>
      <c r="H305" s="161">
        <v>4.0999999999999996</v>
      </c>
      <c r="I305" s="109"/>
      <c r="J305" s="112">
        <f>'4 priedas_ nepanaudotos lėšos'!C103</f>
        <v>0</v>
      </c>
      <c r="K305" s="117">
        <f t="shared" si="212"/>
        <v>12.5</v>
      </c>
      <c r="L305" s="165">
        <v>12.5</v>
      </c>
      <c r="M305" s="118"/>
      <c r="N305" s="118"/>
      <c r="O305" s="118"/>
      <c r="P305" s="165"/>
      <c r="Q305" s="118"/>
      <c r="R305" s="251">
        <f>'4 priedas_ nepanaudotos lėšos'!I103</f>
        <v>0</v>
      </c>
      <c r="S305" s="7">
        <f>T305+U305+V305+W305+X305+Y305+Z305</f>
        <v>229.5</v>
      </c>
      <c r="T305" s="221">
        <f t="shared" si="219"/>
        <v>225.4</v>
      </c>
      <c r="U305" s="221">
        <f t="shared" si="220"/>
        <v>0</v>
      </c>
      <c r="V305" s="221">
        <f t="shared" si="221"/>
        <v>0</v>
      </c>
      <c r="W305" s="221">
        <f t="shared" si="222"/>
        <v>0</v>
      </c>
      <c r="X305" s="221">
        <f t="shared" si="223"/>
        <v>4.0999999999999996</v>
      </c>
      <c r="Y305" s="221">
        <f t="shared" si="224"/>
        <v>0</v>
      </c>
      <c r="Z305" s="221">
        <f t="shared" si="225"/>
        <v>0</v>
      </c>
    </row>
    <row r="306" spans="1:26" ht="15.75" customHeight="1" x14ac:dyDescent="0.25">
      <c r="A306" s="16" t="s">
        <v>50</v>
      </c>
      <c r="B306" s="63" t="s">
        <v>274</v>
      </c>
      <c r="C306" s="244">
        <f t="shared" si="201"/>
        <v>119.89999999999999</v>
      </c>
      <c r="D306" s="110">
        <f t="shared" ref="D306:R306" si="228">D307</f>
        <v>114.8</v>
      </c>
      <c r="E306" s="110">
        <f t="shared" si="228"/>
        <v>0</v>
      </c>
      <c r="F306" s="110">
        <f t="shared" si="228"/>
        <v>0</v>
      </c>
      <c r="G306" s="110">
        <f t="shared" si="228"/>
        <v>0</v>
      </c>
      <c r="H306" s="110">
        <f t="shared" si="228"/>
        <v>5.0999999999999996</v>
      </c>
      <c r="I306" s="110">
        <f t="shared" si="228"/>
        <v>0</v>
      </c>
      <c r="J306" s="110">
        <f t="shared" si="228"/>
        <v>0</v>
      </c>
      <c r="K306" s="117">
        <f t="shared" si="212"/>
        <v>4.4000000000000004</v>
      </c>
      <c r="L306" s="108">
        <f t="shared" si="228"/>
        <v>4.4000000000000004</v>
      </c>
      <c r="M306" s="108">
        <f t="shared" si="228"/>
        <v>0</v>
      </c>
      <c r="N306" s="108">
        <f t="shared" si="228"/>
        <v>0</v>
      </c>
      <c r="O306" s="108">
        <f t="shared" si="228"/>
        <v>0</v>
      </c>
      <c r="P306" s="108">
        <f t="shared" si="228"/>
        <v>0</v>
      </c>
      <c r="Q306" s="108">
        <f t="shared" si="228"/>
        <v>0</v>
      </c>
      <c r="R306" s="321">
        <f t="shared" si="228"/>
        <v>0</v>
      </c>
      <c r="S306" s="229">
        <f>S307</f>
        <v>124.3</v>
      </c>
      <c r="T306" s="316">
        <f t="shared" ref="T306:Z306" si="229">T307</f>
        <v>119.2</v>
      </c>
      <c r="U306" s="316">
        <f t="shared" si="229"/>
        <v>0</v>
      </c>
      <c r="V306" s="316">
        <f t="shared" si="229"/>
        <v>0</v>
      </c>
      <c r="W306" s="316">
        <f t="shared" si="229"/>
        <v>0</v>
      </c>
      <c r="X306" s="316">
        <f t="shared" si="229"/>
        <v>5.0999999999999996</v>
      </c>
      <c r="Y306" s="316">
        <f t="shared" si="229"/>
        <v>0</v>
      </c>
      <c r="Z306" s="316">
        <f t="shared" si="229"/>
        <v>0</v>
      </c>
    </row>
    <row r="307" spans="1:26" ht="15.75" customHeight="1" x14ac:dyDescent="0.25">
      <c r="A307" s="17"/>
      <c r="B307" s="12" t="s">
        <v>439</v>
      </c>
      <c r="C307" s="245">
        <f t="shared" si="201"/>
        <v>119.89999999999999</v>
      </c>
      <c r="D307" s="161">
        <v>114.8</v>
      </c>
      <c r="E307" s="109"/>
      <c r="F307" s="109"/>
      <c r="G307" s="109"/>
      <c r="H307" s="161">
        <v>5.0999999999999996</v>
      </c>
      <c r="I307" s="109"/>
      <c r="J307" s="112"/>
      <c r="K307" s="117">
        <f t="shared" si="212"/>
        <v>4.4000000000000004</v>
      </c>
      <c r="L307" s="165">
        <v>4.4000000000000004</v>
      </c>
      <c r="M307" s="118"/>
      <c r="N307" s="118"/>
      <c r="O307" s="118"/>
      <c r="P307" s="165"/>
      <c r="Q307" s="118"/>
      <c r="R307" s="251"/>
      <c r="S307" s="7">
        <f>T307+U307+V307+W307+X307+Y307+Z307</f>
        <v>124.3</v>
      </c>
      <c r="T307" s="221">
        <f t="shared" si="219"/>
        <v>119.2</v>
      </c>
      <c r="U307" s="221">
        <f t="shared" si="220"/>
        <v>0</v>
      </c>
      <c r="V307" s="221">
        <f t="shared" si="221"/>
        <v>0</v>
      </c>
      <c r="W307" s="221">
        <f t="shared" si="222"/>
        <v>0</v>
      </c>
      <c r="X307" s="221">
        <f t="shared" si="223"/>
        <v>5.0999999999999996</v>
      </c>
      <c r="Y307" s="221">
        <f t="shared" si="224"/>
        <v>0</v>
      </c>
      <c r="Z307" s="221">
        <f t="shared" si="225"/>
        <v>0</v>
      </c>
    </row>
    <row r="308" spans="1:26" ht="15.75" customHeight="1" x14ac:dyDescent="0.25">
      <c r="A308" s="16" t="s">
        <v>43</v>
      </c>
      <c r="B308" s="63" t="s">
        <v>275</v>
      </c>
      <c r="C308" s="244">
        <f t="shared" si="201"/>
        <v>182.14703</v>
      </c>
      <c r="D308" s="110">
        <f t="shared" ref="D308:R308" si="230">D309</f>
        <v>179.6</v>
      </c>
      <c r="E308" s="110">
        <f t="shared" si="230"/>
        <v>0</v>
      </c>
      <c r="F308" s="110">
        <f t="shared" si="230"/>
        <v>0</v>
      </c>
      <c r="G308" s="110">
        <f t="shared" si="230"/>
        <v>0</v>
      </c>
      <c r="H308" s="110">
        <f t="shared" si="230"/>
        <v>2.4</v>
      </c>
      <c r="I308" s="110">
        <f t="shared" si="230"/>
        <v>0</v>
      </c>
      <c r="J308" s="110">
        <f t="shared" si="230"/>
        <v>0.14702999999999999</v>
      </c>
      <c r="K308" s="117">
        <f t="shared" si="212"/>
        <v>6.8</v>
      </c>
      <c r="L308" s="108">
        <f t="shared" si="230"/>
        <v>6.8</v>
      </c>
      <c r="M308" s="108">
        <f t="shared" si="230"/>
        <v>0</v>
      </c>
      <c r="N308" s="108">
        <f t="shared" si="230"/>
        <v>0</v>
      </c>
      <c r="O308" s="108">
        <f t="shared" si="230"/>
        <v>0</v>
      </c>
      <c r="P308" s="108">
        <f t="shared" si="230"/>
        <v>0</v>
      </c>
      <c r="Q308" s="108">
        <f t="shared" si="230"/>
        <v>0</v>
      </c>
      <c r="R308" s="321">
        <f t="shared" si="230"/>
        <v>0</v>
      </c>
      <c r="S308" s="173">
        <f>S309</f>
        <v>188.94703000000001</v>
      </c>
      <c r="T308" s="316">
        <f t="shared" ref="T308:Z308" si="231">T309</f>
        <v>186.4</v>
      </c>
      <c r="U308" s="316">
        <f t="shared" si="231"/>
        <v>0</v>
      </c>
      <c r="V308" s="316">
        <f t="shared" si="231"/>
        <v>0</v>
      </c>
      <c r="W308" s="316">
        <f t="shared" si="231"/>
        <v>0</v>
      </c>
      <c r="X308" s="316">
        <f t="shared" si="231"/>
        <v>2.4</v>
      </c>
      <c r="Y308" s="316">
        <f t="shared" si="231"/>
        <v>0</v>
      </c>
      <c r="Z308" s="316">
        <f t="shared" si="231"/>
        <v>0.14702999999999999</v>
      </c>
    </row>
    <row r="309" spans="1:26" ht="15.75" customHeight="1" x14ac:dyDescent="0.25">
      <c r="A309" s="17"/>
      <c r="B309" s="12" t="s">
        <v>439</v>
      </c>
      <c r="C309" s="245">
        <f t="shared" si="201"/>
        <v>182.14703</v>
      </c>
      <c r="D309" s="161">
        <v>179.6</v>
      </c>
      <c r="E309" s="109"/>
      <c r="F309" s="109"/>
      <c r="G309" s="109"/>
      <c r="H309" s="161">
        <v>2.4</v>
      </c>
      <c r="I309" s="109"/>
      <c r="J309" s="112">
        <f>'4 priedas_ nepanaudotos lėšos'!C105</f>
        <v>0.14702999999999999</v>
      </c>
      <c r="K309" s="117">
        <f t="shared" si="212"/>
        <v>6.8</v>
      </c>
      <c r="L309" s="165">
        <v>6.8</v>
      </c>
      <c r="M309" s="118"/>
      <c r="N309" s="118"/>
      <c r="O309" s="118"/>
      <c r="P309" s="165"/>
      <c r="Q309" s="118"/>
      <c r="R309" s="251">
        <f>'4 priedas_ nepanaudotos lėšos'!I105</f>
        <v>0</v>
      </c>
      <c r="S309" s="171">
        <f>T309+U309+V309+W309+X309+Y309+Z309</f>
        <v>188.94703000000001</v>
      </c>
      <c r="T309" s="221">
        <f t="shared" si="219"/>
        <v>186.4</v>
      </c>
      <c r="U309" s="221">
        <f t="shared" si="220"/>
        <v>0</v>
      </c>
      <c r="V309" s="221">
        <f t="shared" si="221"/>
        <v>0</v>
      </c>
      <c r="W309" s="221">
        <f t="shared" si="222"/>
        <v>0</v>
      </c>
      <c r="X309" s="221">
        <f t="shared" si="223"/>
        <v>2.4</v>
      </c>
      <c r="Y309" s="221">
        <f t="shared" si="224"/>
        <v>0</v>
      </c>
      <c r="Z309" s="221">
        <f t="shared" si="225"/>
        <v>0.14702999999999999</v>
      </c>
    </row>
    <row r="310" spans="1:26" ht="15.75" customHeight="1" x14ac:dyDescent="0.25">
      <c r="A310" s="16" t="s">
        <v>51</v>
      </c>
      <c r="B310" s="63" t="s">
        <v>276</v>
      </c>
      <c r="C310" s="244">
        <f t="shared" si="201"/>
        <v>163.20000000000002</v>
      </c>
      <c r="D310" s="110">
        <f t="shared" ref="D310:R310" si="232">D311</f>
        <v>161.4</v>
      </c>
      <c r="E310" s="110">
        <f t="shared" si="232"/>
        <v>0</v>
      </c>
      <c r="F310" s="110">
        <f t="shared" si="232"/>
        <v>0</v>
      </c>
      <c r="G310" s="110">
        <f t="shared" si="232"/>
        <v>0</v>
      </c>
      <c r="H310" s="110">
        <f t="shared" si="232"/>
        <v>1.8</v>
      </c>
      <c r="I310" s="110">
        <f t="shared" si="232"/>
        <v>0</v>
      </c>
      <c r="J310" s="110">
        <f t="shared" si="232"/>
        <v>0</v>
      </c>
      <c r="K310" s="117">
        <f t="shared" si="212"/>
        <v>-7.5</v>
      </c>
      <c r="L310" s="108">
        <f t="shared" si="232"/>
        <v>-8.5</v>
      </c>
      <c r="M310" s="108">
        <f t="shared" si="232"/>
        <v>0</v>
      </c>
      <c r="N310" s="108">
        <f t="shared" si="232"/>
        <v>0</v>
      </c>
      <c r="O310" s="108">
        <f t="shared" si="232"/>
        <v>0</v>
      </c>
      <c r="P310" s="108">
        <f t="shared" si="232"/>
        <v>1</v>
      </c>
      <c r="Q310" s="108">
        <f t="shared" si="232"/>
        <v>0</v>
      </c>
      <c r="R310" s="321">
        <f t="shared" si="232"/>
        <v>0</v>
      </c>
      <c r="S310" s="229">
        <f>S311</f>
        <v>155.70000000000002</v>
      </c>
      <c r="T310" s="316">
        <f t="shared" ref="T310:Z310" si="233">T311</f>
        <v>152.9</v>
      </c>
      <c r="U310" s="316">
        <f t="shared" si="233"/>
        <v>0</v>
      </c>
      <c r="V310" s="316">
        <f t="shared" si="233"/>
        <v>0</v>
      </c>
      <c r="W310" s="316">
        <f t="shared" si="233"/>
        <v>0</v>
      </c>
      <c r="X310" s="316">
        <f t="shared" si="233"/>
        <v>2.8</v>
      </c>
      <c r="Y310" s="316">
        <f t="shared" si="233"/>
        <v>0</v>
      </c>
      <c r="Z310" s="316">
        <f t="shared" si="233"/>
        <v>0</v>
      </c>
    </row>
    <row r="311" spans="1:26" ht="15.75" customHeight="1" x14ac:dyDescent="0.25">
      <c r="A311" s="17"/>
      <c r="B311" s="12" t="s">
        <v>439</v>
      </c>
      <c r="C311" s="245">
        <f t="shared" si="201"/>
        <v>163.20000000000002</v>
      </c>
      <c r="D311" s="161">
        <v>161.4</v>
      </c>
      <c r="E311" s="109"/>
      <c r="F311" s="109"/>
      <c r="G311" s="109"/>
      <c r="H311" s="161">
        <v>1.8</v>
      </c>
      <c r="I311" s="109"/>
      <c r="J311" s="112">
        <f>'4 priedas_ nepanaudotos lėšos'!C107</f>
        <v>0</v>
      </c>
      <c r="K311" s="117">
        <f t="shared" si="212"/>
        <v>-7.5</v>
      </c>
      <c r="L311" s="165">
        <v>-8.5</v>
      </c>
      <c r="M311" s="118"/>
      <c r="N311" s="118"/>
      <c r="O311" s="118"/>
      <c r="P311" s="165">
        <v>1</v>
      </c>
      <c r="Q311" s="118"/>
      <c r="R311" s="251">
        <f>'4 priedas_ nepanaudotos lėšos'!I107</f>
        <v>0</v>
      </c>
      <c r="S311" s="7">
        <f>T311+U311+V311+W311+X311+Y311+Z311</f>
        <v>155.70000000000002</v>
      </c>
      <c r="T311" s="221">
        <f t="shared" si="219"/>
        <v>152.9</v>
      </c>
      <c r="U311" s="221">
        <f t="shared" si="220"/>
        <v>0</v>
      </c>
      <c r="V311" s="221">
        <f t="shared" si="221"/>
        <v>0</v>
      </c>
      <c r="W311" s="221">
        <f t="shared" si="222"/>
        <v>0</v>
      </c>
      <c r="X311" s="221">
        <f t="shared" si="223"/>
        <v>2.8</v>
      </c>
      <c r="Y311" s="221">
        <f t="shared" si="224"/>
        <v>0</v>
      </c>
      <c r="Z311" s="221">
        <f t="shared" si="225"/>
        <v>0</v>
      </c>
    </row>
    <row r="312" spans="1:26" ht="15.75" customHeight="1" x14ac:dyDescent="0.25">
      <c r="A312" s="16" t="s">
        <v>52</v>
      </c>
      <c r="B312" s="63" t="s">
        <v>278</v>
      </c>
      <c r="C312" s="244">
        <f t="shared" si="201"/>
        <v>1058.8980000000001</v>
      </c>
      <c r="D312" s="110">
        <f t="shared" ref="D312:Q313" si="234">D313</f>
        <v>1002.9</v>
      </c>
      <c r="E312" s="110">
        <f t="shared" si="234"/>
        <v>0</v>
      </c>
      <c r="F312" s="110">
        <f t="shared" si="234"/>
        <v>50.752000000000002</v>
      </c>
      <c r="G312" s="110">
        <f t="shared" si="234"/>
        <v>0</v>
      </c>
      <c r="H312" s="110">
        <f t="shared" si="234"/>
        <v>5</v>
      </c>
      <c r="I312" s="110">
        <f t="shared" si="234"/>
        <v>0</v>
      </c>
      <c r="J312" s="110">
        <f t="shared" si="234"/>
        <v>0.246</v>
      </c>
      <c r="K312" s="117">
        <f t="shared" si="212"/>
        <v>48.400000000000006</v>
      </c>
      <c r="L312" s="108">
        <f t="shared" si="234"/>
        <v>47.7</v>
      </c>
      <c r="M312" s="108">
        <f t="shared" si="234"/>
        <v>0</v>
      </c>
      <c r="N312" s="108">
        <f t="shared" si="234"/>
        <v>0</v>
      </c>
      <c r="O312" s="108">
        <f t="shared" si="234"/>
        <v>0</v>
      </c>
      <c r="P312" s="108">
        <f t="shared" si="234"/>
        <v>0.7</v>
      </c>
      <c r="Q312" s="108">
        <f t="shared" si="234"/>
        <v>0</v>
      </c>
      <c r="R312" s="321">
        <f t="shared" ref="R312" si="235">R313</f>
        <v>0</v>
      </c>
      <c r="S312" s="226">
        <f>S313</f>
        <v>1107.298</v>
      </c>
      <c r="T312" s="316">
        <f t="shared" ref="T312:Z312" si="236">T313</f>
        <v>1050.5999999999999</v>
      </c>
      <c r="U312" s="316">
        <f t="shared" si="236"/>
        <v>0</v>
      </c>
      <c r="V312" s="316">
        <f t="shared" si="236"/>
        <v>50.752000000000002</v>
      </c>
      <c r="W312" s="316">
        <f t="shared" si="236"/>
        <v>0</v>
      </c>
      <c r="X312" s="316">
        <f t="shared" si="236"/>
        <v>5.7</v>
      </c>
      <c r="Y312" s="316">
        <f t="shared" si="236"/>
        <v>0</v>
      </c>
      <c r="Z312" s="316">
        <f t="shared" si="236"/>
        <v>0.246</v>
      </c>
    </row>
    <row r="313" spans="1:26" ht="15.75" customHeight="1" x14ac:dyDescent="0.25">
      <c r="A313" s="17"/>
      <c r="B313" s="12" t="s">
        <v>444</v>
      </c>
      <c r="C313" s="122">
        <f t="shared" si="201"/>
        <v>1058.8980000000001</v>
      </c>
      <c r="D313" s="161">
        <v>1002.9</v>
      </c>
      <c r="E313" s="109"/>
      <c r="F313" s="109">
        <f t="shared" si="234"/>
        <v>50.752000000000002</v>
      </c>
      <c r="G313" s="109"/>
      <c r="H313" s="161">
        <v>5</v>
      </c>
      <c r="I313" s="109"/>
      <c r="J313" s="112">
        <f>'4 priedas_ nepanaudotos lėšos'!C109</f>
        <v>0.246</v>
      </c>
      <c r="K313" s="117">
        <f t="shared" si="212"/>
        <v>48.400000000000006</v>
      </c>
      <c r="L313" s="165">
        <v>47.7</v>
      </c>
      <c r="M313" s="118"/>
      <c r="N313" s="118">
        <f t="shared" si="234"/>
        <v>0</v>
      </c>
      <c r="O313" s="118"/>
      <c r="P313" s="165">
        <v>0.7</v>
      </c>
      <c r="Q313" s="118"/>
      <c r="R313" s="251">
        <f>'4 priedas_ nepanaudotos lėšos'!I109</f>
        <v>0</v>
      </c>
      <c r="S313" s="237">
        <f>T313+U313+V313+W313+X313+Y313+Z313</f>
        <v>1107.298</v>
      </c>
      <c r="T313" s="221">
        <f t="shared" si="219"/>
        <v>1050.5999999999999</v>
      </c>
      <c r="U313" s="221">
        <f t="shared" si="220"/>
        <v>0</v>
      </c>
      <c r="V313" s="221">
        <f t="shared" si="221"/>
        <v>50.752000000000002</v>
      </c>
      <c r="W313" s="221">
        <f t="shared" si="222"/>
        <v>0</v>
      </c>
      <c r="X313" s="221">
        <f t="shared" si="223"/>
        <v>5.7</v>
      </c>
      <c r="Y313" s="221">
        <f t="shared" si="224"/>
        <v>0</v>
      </c>
      <c r="Z313" s="221">
        <f t="shared" si="225"/>
        <v>0.246</v>
      </c>
    </row>
    <row r="314" spans="1:26" ht="15.75" customHeight="1" x14ac:dyDescent="0.25">
      <c r="A314" s="17"/>
      <c r="B314" s="20" t="s">
        <v>323</v>
      </c>
      <c r="C314" s="120">
        <f t="shared" si="201"/>
        <v>50.752000000000002</v>
      </c>
      <c r="D314" s="120"/>
      <c r="E314" s="120"/>
      <c r="F314" s="167">
        <v>50.752000000000002</v>
      </c>
      <c r="G314" s="120"/>
      <c r="H314" s="120"/>
      <c r="I314" s="120"/>
      <c r="J314" s="113"/>
      <c r="K314" s="117">
        <f t="shared" si="212"/>
        <v>0</v>
      </c>
      <c r="L314" s="256"/>
      <c r="M314" s="256"/>
      <c r="N314" s="249"/>
      <c r="O314" s="256"/>
      <c r="P314" s="256"/>
      <c r="Q314" s="256"/>
      <c r="R314" s="252"/>
      <c r="S314" s="233">
        <f>T314+U314+V314+W314+X314+Y314+Z314</f>
        <v>50.752000000000002</v>
      </c>
      <c r="T314" s="221">
        <f t="shared" si="219"/>
        <v>0</v>
      </c>
      <c r="U314" s="221">
        <f t="shared" si="220"/>
        <v>0</v>
      </c>
      <c r="V314" s="221">
        <f t="shared" si="221"/>
        <v>50.752000000000002</v>
      </c>
      <c r="W314" s="221">
        <f t="shared" si="222"/>
        <v>0</v>
      </c>
      <c r="X314" s="221">
        <f t="shared" si="223"/>
        <v>0</v>
      </c>
      <c r="Y314" s="221">
        <f t="shared" si="224"/>
        <v>0</v>
      </c>
      <c r="Z314" s="221">
        <f t="shared" si="225"/>
        <v>0</v>
      </c>
    </row>
    <row r="315" spans="1:26" ht="15.75" customHeight="1" x14ac:dyDescent="0.25">
      <c r="A315" s="16" t="s">
        <v>44</v>
      </c>
      <c r="B315" s="63" t="s">
        <v>277</v>
      </c>
      <c r="C315" s="244">
        <f t="shared" si="201"/>
        <v>467.35262</v>
      </c>
      <c r="D315" s="110">
        <f t="shared" ref="D315:R315" si="237">D316</f>
        <v>406</v>
      </c>
      <c r="E315" s="110">
        <f t="shared" si="237"/>
        <v>0</v>
      </c>
      <c r="F315" s="110">
        <f t="shared" si="237"/>
        <v>0</v>
      </c>
      <c r="G315" s="110">
        <f t="shared" si="237"/>
        <v>0</v>
      </c>
      <c r="H315" s="110">
        <f t="shared" si="237"/>
        <v>47.3</v>
      </c>
      <c r="I315" s="110">
        <f t="shared" si="237"/>
        <v>0</v>
      </c>
      <c r="J315" s="110">
        <f t="shared" si="237"/>
        <v>14.052619999999999</v>
      </c>
      <c r="K315" s="117">
        <f t="shared" si="212"/>
        <v>28.5</v>
      </c>
      <c r="L315" s="108">
        <f t="shared" si="237"/>
        <v>28.5</v>
      </c>
      <c r="M315" s="108">
        <f t="shared" si="237"/>
        <v>0</v>
      </c>
      <c r="N315" s="108">
        <f t="shared" si="237"/>
        <v>0</v>
      </c>
      <c r="O315" s="108">
        <f t="shared" si="237"/>
        <v>0</v>
      </c>
      <c r="P315" s="108">
        <f t="shared" si="237"/>
        <v>0</v>
      </c>
      <c r="Q315" s="108">
        <f t="shared" si="237"/>
        <v>0</v>
      </c>
      <c r="R315" s="321">
        <f t="shared" si="237"/>
        <v>0</v>
      </c>
      <c r="S315" s="173">
        <f>S316</f>
        <v>495.85262</v>
      </c>
      <c r="T315" s="316">
        <f t="shared" ref="T315:Z315" si="238">T316</f>
        <v>434.5</v>
      </c>
      <c r="U315" s="316">
        <f t="shared" si="238"/>
        <v>0</v>
      </c>
      <c r="V315" s="316">
        <f t="shared" si="238"/>
        <v>0</v>
      </c>
      <c r="W315" s="316">
        <f t="shared" si="238"/>
        <v>0</v>
      </c>
      <c r="X315" s="316">
        <f t="shared" si="238"/>
        <v>47.3</v>
      </c>
      <c r="Y315" s="316">
        <f t="shared" si="238"/>
        <v>0</v>
      </c>
      <c r="Z315" s="316">
        <f t="shared" si="238"/>
        <v>14.052619999999999</v>
      </c>
    </row>
    <row r="316" spans="1:26" ht="15.75" customHeight="1" x14ac:dyDescent="0.25">
      <c r="A316" s="17"/>
      <c r="B316" s="12" t="s">
        <v>439</v>
      </c>
      <c r="C316" s="245">
        <f t="shared" si="201"/>
        <v>467.35262</v>
      </c>
      <c r="D316" s="161">
        <v>406</v>
      </c>
      <c r="E316" s="109"/>
      <c r="F316" s="109"/>
      <c r="G316" s="109"/>
      <c r="H316" s="161">
        <v>47.3</v>
      </c>
      <c r="I316" s="109"/>
      <c r="J316" s="112">
        <f>'4 priedas_ nepanaudotos lėšos'!C111</f>
        <v>14.052619999999999</v>
      </c>
      <c r="K316" s="117">
        <f t="shared" si="212"/>
        <v>28.5</v>
      </c>
      <c r="L316" s="165">
        <v>28.5</v>
      </c>
      <c r="M316" s="118"/>
      <c r="N316" s="118"/>
      <c r="O316" s="118"/>
      <c r="P316" s="165"/>
      <c r="Q316" s="118"/>
      <c r="R316" s="251">
        <f>'4 priedas_ nepanaudotos lėšos'!I111</f>
        <v>0</v>
      </c>
      <c r="S316" s="171">
        <f>T316+U316+V316+W316+X316+Y316+Z316</f>
        <v>495.85262</v>
      </c>
      <c r="T316" s="221">
        <f t="shared" si="219"/>
        <v>434.5</v>
      </c>
      <c r="U316" s="221">
        <f t="shared" si="220"/>
        <v>0</v>
      </c>
      <c r="V316" s="221">
        <f t="shared" si="221"/>
        <v>0</v>
      </c>
      <c r="W316" s="221">
        <f t="shared" si="222"/>
        <v>0</v>
      </c>
      <c r="X316" s="221">
        <f t="shared" si="223"/>
        <v>47.3</v>
      </c>
      <c r="Y316" s="221">
        <f t="shared" si="224"/>
        <v>0</v>
      </c>
      <c r="Z316" s="221">
        <f t="shared" si="225"/>
        <v>14.052619999999999</v>
      </c>
    </row>
    <row r="317" spans="1:26" ht="15.75" customHeight="1" x14ac:dyDescent="0.25">
      <c r="A317" s="16" t="s">
        <v>45</v>
      </c>
      <c r="B317" s="63" t="s">
        <v>331</v>
      </c>
      <c r="C317" s="244">
        <f t="shared" si="201"/>
        <v>278.37800000000004</v>
      </c>
      <c r="D317" s="110">
        <f t="shared" ref="D317:R317" si="239">D318</f>
        <v>220.3</v>
      </c>
      <c r="E317" s="110">
        <f t="shared" si="239"/>
        <v>0</v>
      </c>
      <c r="F317" s="110">
        <f t="shared" si="239"/>
        <v>53.078000000000003</v>
      </c>
      <c r="G317" s="110">
        <f t="shared" si="239"/>
        <v>0</v>
      </c>
      <c r="H317" s="110">
        <f t="shared" si="239"/>
        <v>5</v>
      </c>
      <c r="I317" s="110">
        <f t="shared" si="239"/>
        <v>0</v>
      </c>
      <c r="J317" s="110">
        <f t="shared" si="239"/>
        <v>0</v>
      </c>
      <c r="K317" s="117">
        <f t="shared" si="212"/>
        <v>15.7</v>
      </c>
      <c r="L317" s="108">
        <f t="shared" si="239"/>
        <v>15.7</v>
      </c>
      <c r="M317" s="108">
        <f t="shared" si="239"/>
        <v>0</v>
      </c>
      <c r="N317" s="108">
        <f t="shared" si="239"/>
        <v>0</v>
      </c>
      <c r="O317" s="108">
        <f t="shared" si="239"/>
        <v>0</v>
      </c>
      <c r="P317" s="108">
        <f t="shared" si="239"/>
        <v>0</v>
      </c>
      <c r="Q317" s="108">
        <f t="shared" si="239"/>
        <v>0</v>
      </c>
      <c r="R317" s="321">
        <f t="shared" si="239"/>
        <v>0</v>
      </c>
      <c r="S317" s="226">
        <f>S318</f>
        <v>294.07799999999997</v>
      </c>
      <c r="T317" s="316">
        <f t="shared" ref="T317:Z317" si="240">T318</f>
        <v>236</v>
      </c>
      <c r="U317" s="316">
        <f t="shared" si="240"/>
        <v>0</v>
      </c>
      <c r="V317" s="316">
        <f t="shared" si="240"/>
        <v>53.078000000000003</v>
      </c>
      <c r="W317" s="316">
        <f t="shared" si="240"/>
        <v>0</v>
      </c>
      <c r="X317" s="316">
        <f t="shared" si="240"/>
        <v>5</v>
      </c>
      <c r="Y317" s="316">
        <f t="shared" si="240"/>
        <v>0</v>
      </c>
      <c r="Z317" s="316">
        <f t="shared" si="240"/>
        <v>0</v>
      </c>
    </row>
    <row r="318" spans="1:26" ht="15.75" customHeight="1" x14ac:dyDescent="0.25">
      <c r="A318" s="17"/>
      <c r="B318" s="12" t="s">
        <v>445</v>
      </c>
      <c r="C318" s="122">
        <f t="shared" si="201"/>
        <v>278.37800000000004</v>
      </c>
      <c r="D318" s="161">
        <v>220.3</v>
      </c>
      <c r="E318" s="109"/>
      <c r="F318" s="109">
        <f>F321+F320+F319</f>
        <v>53.078000000000003</v>
      </c>
      <c r="G318" s="109"/>
      <c r="H318" s="161">
        <v>5</v>
      </c>
      <c r="I318" s="109"/>
      <c r="J318" s="112">
        <f>'4 priedas_ nepanaudotos lėšos'!C113</f>
        <v>0</v>
      </c>
      <c r="K318" s="117">
        <f t="shared" si="212"/>
        <v>15.7</v>
      </c>
      <c r="L318" s="165">
        <v>15.7</v>
      </c>
      <c r="M318" s="118"/>
      <c r="N318" s="118">
        <f>N321+N320+N319</f>
        <v>0</v>
      </c>
      <c r="O318" s="118"/>
      <c r="P318" s="165"/>
      <c r="Q318" s="118"/>
      <c r="R318" s="251">
        <f>'4 priedas_ nepanaudotos lėšos'!I113</f>
        <v>0</v>
      </c>
      <c r="S318" s="237">
        <f>T318+U318+V318+W318+X318+Y318+Z318</f>
        <v>294.07799999999997</v>
      </c>
      <c r="T318" s="221">
        <f t="shared" si="219"/>
        <v>236</v>
      </c>
      <c r="U318" s="221">
        <f t="shared" si="220"/>
        <v>0</v>
      </c>
      <c r="V318" s="221">
        <f t="shared" si="221"/>
        <v>53.078000000000003</v>
      </c>
      <c r="W318" s="221">
        <f t="shared" si="222"/>
        <v>0</v>
      </c>
      <c r="X318" s="221">
        <f t="shared" si="223"/>
        <v>5</v>
      </c>
      <c r="Y318" s="221">
        <f t="shared" si="224"/>
        <v>0</v>
      </c>
      <c r="Z318" s="221">
        <f t="shared" si="225"/>
        <v>0</v>
      </c>
    </row>
    <row r="319" spans="1:26" x14ac:dyDescent="0.25">
      <c r="A319" s="17"/>
      <c r="B319" s="18" t="s">
        <v>410</v>
      </c>
      <c r="C319" s="122">
        <f t="shared" si="201"/>
        <v>5.8769999999999998</v>
      </c>
      <c r="D319" s="109"/>
      <c r="E319" s="109"/>
      <c r="F319" s="167">
        <v>5.8769999999999998</v>
      </c>
      <c r="G319" s="109"/>
      <c r="H319" s="109"/>
      <c r="I319" s="109"/>
      <c r="J319" s="112"/>
      <c r="K319" s="117">
        <f t="shared" si="212"/>
        <v>0</v>
      </c>
      <c r="L319" s="118"/>
      <c r="M319" s="118"/>
      <c r="N319" s="165"/>
      <c r="O319" s="118"/>
      <c r="P319" s="118"/>
      <c r="Q319" s="118"/>
      <c r="R319" s="251"/>
      <c r="S319" s="233">
        <f>T319+U319+V319+W319+X319+Y319+Z319</f>
        <v>5.8769999999999998</v>
      </c>
      <c r="T319" s="221">
        <f t="shared" si="219"/>
        <v>0</v>
      </c>
      <c r="U319" s="221">
        <f t="shared" si="220"/>
        <v>0</v>
      </c>
      <c r="V319" s="221">
        <f t="shared" si="221"/>
        <v>5.8769999999999998</v>
      </c>
      <c r="W319" s="221">
        <f t="shared" si="222"/>
        <v>0</v>
      </c>
      <c r="X319" s="221">
        <f t="shared" si="223"/>
        <v>0</v>
      </c>
      <c r="Y319" s="221">
        <f t="shared" si="224"/>
        <v>0</v>
      </c>
      <c r="Z319" s="221">
        <f t="shared" si="225"/>
        <v>0</v>
      </c>
    </row>
    <row r="320" spans="1:26" x14ac:dyDescent="0.25">
      <c r="A320" s="17"/>
      <c r="B320" s="18" t="s">
        <v>346</v>
      </c>
      <c r="C320" s="120">
        <f t="shared" si="201"/>
        <v>25.001000000000001</v>
      </c>
      <c r="D320" s="109"/>
      <c r="E320" s="109"/>
      <c r="F320" s="167">
        <v>25.001000000000001</v>
      </c>
      <c r="G320" s="109"/>
      <c r="H320" s="109"/>
      <c r="I320" s="109"/>
      <c r="J320" s="112"/>
      <c r="K320" s="117">
        <f t="shared" si="212"/>
        <v>0</v>
      </c>
      <c r="L320" s="118"/>
      <c r="M320" s="118"/>
      <c r="N320" s="165"/>
      <c r="O320" s="118"/>
      <c r="P320" s="118"/>
      <c r="Q320" s="118"/>
      <c r="R320" s="251"/>
      <c r="S320" s="233">
        <f>T320+U320+V320+W320+X320+Y320+Z320</f>
        <v>25.001000000000001</v>
      </c>
      <c r="T320" s="221">
        <f t="shared" si="219"/>
        <v>0</v>
      </c>
      <c r="U320" s="221">
        <f t="shared" si="220"/>
        <v>0</v>
      </c>
      <c r="V320" s="221">
        <f t="shared" si="221"/>
        <v>25.001000000000001</v>
      </c>
      <c r="W320" s="221">
        <f t="shared" si="222"/>
        <v>0</v>
      </c>
      <c r="X320" s="221">
        <f t="shared" si="223"/>
        <v>0</v>
      </c>
      <c r="Y320" s="221">
        <f t="shared" si="224"/>
        <v>0</v>
      </c>
      <c r="Z320" s="221">
        <f t="shared" si="225"/>
        <v>0</v>
      </c>
    </row>
    <row r="321" spans="1:26" ht="15.75" customHeight="1" x14ac:dyDescent="0.25">
      <c r="A321" s="17"/>
      <c r="B321" s="20" t="s">
        <v>129</v>
      </c>
      <c r="C321" s="120">
        <f t="shared" si="201"/>
        <v>22.2</v>
      </c>
      <c r="D321" s="120"/>
      <c r="E321" s="120"/>
      <c r="F321" s="167">
        <v>22.2</v>
      </c>
      <c r="G321" s="120"/>
      <c r="H321" s="120"/>
      <c r="I321" s="120"/>
      <c r="J321" s="113"/>
      <c r="K321" s="117">
        <f t="shared" si="212"/>
        <v>0</v>
      </c>
      <c r="L321" s="256"/>
      <c r="M321" s="256"/>
      <c r="N321" s="249"/>
      <c r="O321" s="256"/>
      <c r="P321" s="256"/>
      <c r="Q321" s="256"/>
      <c r="R321" s="252"/>
      <c r="S321" s="235">
        <f>T321+U321+V321+W321+X321+Y321+Z321</f>
        <v>22.2</v>
      </c>
      <c r="T321" s="221">
        <f t="shared" si="219"/>
        <v>0</v>
      </c>
      <c r="U321" s="221">
        <f t="shared" si="220"/>
        <v>0</v>
      </c>
      <c r="V321" s="221">
        <f t="shared" si="221"/>
        <v>22.2</v>
      </c>
      <c r="W321" s="221">
        <f t="shared" si="222"/>
        <v>0</v>
      </c>
      <c r="X321" s="221">
        <f t="shared" si="223"/>
        <v>0</v>
      </c>
      <c r="Y321" s="221">
        <f t="shared" si="224"/>
        <v>0</v>
      </c>
      <c r="Z321" s="221">
        <f t="shared" si="225"/>
        <v>0</v>
      </c>
    </row>
    <row r="322" spans="1:26" ht="15.75" customHeight="1" x14ac:dyDescent="0.25">
      <c r="A322" s="16" t="s">
        <v>46</v>
      </c>
      <c r="B322" s="63" t="s">
        <v>279</v>
      </c>
      <c r="C322" s="244">
        <f t="shared" si="201"/>
        <v>826.65800000000002</v>
      </c>
      <c r="D322" s="110">
        <f t="shared" ref="D322:R322" si="241">D323</f>
        <v>706.1</v>
      </c>
      <c r="E322" s="110">
        <f t="shared" si="241"/>
        <v>0</v>
      </c>
      <c r="F322" s="110">
        <f t="shared" si="241"/>
        <v>30.006</v>
      </c>
      <c r="G322" s="110">
        <f t="shared" si="241"/>
        <v>0</v>
      </c>
      <c r="H322" s="110">
        <f t="shared" si="241"/>
        <v>81</v>
      </c>
      <c r="I322" s="110">
        <f t="shared" si="241"/>
        <v>0</v>
      </c>
      <c r="J322" s="110">
        <f t="shared" si="241"/>
        <v>9.5519999999999996</v>
      </c>
      <c r="K322" s="117">
        <f t="shared" si="212"/>
        <v>-94</v>
      </c>
      <c r="L322" s="108">
        <f t="shared" si="241"/>
        <v>-94</v>
      </c>
      <c r="M322" s="108">
        <f t="shared" si="241"/>
        <v>0</v>
      </c>
      <c r="N322" s="108">
        <f t="shared" si="241"/>
        <v>0</v>
      </c>
      <c r="O322" s="108">
        <f t="shared" si="241"/>
        <v>0</v>
      </c>
      <c r="P322" s="108">
        <f t="shared" si="241"/>
        <v>0</v>
      </c>
      <c r="Q322" s="108">
        <f t="shared" si="241"/>
        <v>0</v>
      </c>
      <c r="R322" s="321">
        <f t="shared" si="241"/>
        <v>0</v>
      </c>
      <c r="S322" s="226">
        <f>S323</f>
        <v>732.65800000000002</v>
      </c>
      <c r="T322" s="316">
        <f t="shared" ref="T322:Z322" si="242">T323</f>
        <v>612.1</v>
      </c>
      <c r="U322" s="316">
        <f t="shared" si="242"/>
        <v>0</v>
      </c>
      <c r="V322" s="316">
        <f t="shared" si="242"/>
        <v>30.006</v>
      </c>
      <c r="W322" s="316">
        <f t="shared" si="242"/>
        <v>0</v>
      </c>
      <c r="X322" s="316">
        <f t="shared" si="242"/>
        <v>81</v>
      </c>
      <c r="Y322" s="316">
        <f t="shared" si="242"/>
        <v>0</v>
      </c>
      <c r="Z322" s="316">
        <f t="shared" si="242"/>
        <v>9.5519999999999996</v>
      </c>
    </row>
    <row r="323" spans="1:26" ht="15.75" customHeight="1" x14ac:dyDescent="0.25">
      <c r="A323" s="17"/>
      <c r="B323" s="12" t="s">
        <v>445</v>
      </c>
      <c r="C323" s="245">
        <f t="shared" si="201"/>
        <v>826.65800000000002</v>
      </c>
      <c r="D323" s="161">
        <v>706.1</v>
      </c>
      <c r="E323" s="109"/>
      <c r="F323" s="109">
        <f>F324</f>
        <v>30.006</v>
      </c>
      <c r="G323" s="109"/>
      <c r="H323" s="161">
        <v>81</v>
      </c>
      <c r="I323" s="109"/>
      <c r="J323" s="112">
        <f>'4 priedas_ nepanaudotos lėšos'!C115</f>
        <v>9.5519999999999996</v>
      </c>
      <c r="K323" s="117">
        <f t="shared" si="212"/>
        <v>-94</v>
      </c>
      <c r="L323" s="165">
        <v>-94</v>
      </c>
      <c r="M323" s="118"/>
      <c r="N323" s="118">
        <f>N324</f>
        <v>0</v>
      </c>
      <c r="O323" s="118"/>
      <c r="P323" s="165"/>
      <c r="Q323" s="118"/>
      <c r="R323" s="251">
        <f>'4 priedas_ nepanaudotos lėšos'!I115</f>
        <v>0</v>
      </c>
      <c r="S323" s="227">
        <f>T323+U323+V323+W323+X323+Y323+Z323</f>
        <v>732.65800000000002</v>
      </c>
      <c r="T323" s="221">
        <f t="shared" si="219"/>
        <v>612.1</v>
      </c>
      <c r="U323" s="221">
        <f t="shared" si="220"/>
        <v>0</v>
      </c>
      <c r="V323" s="221">
        <f t="shared" si="221"/>
        <v>30.006</v>
      </c>
      <c r="W323" s="221">
        <f t="shared" si="222"/>
        <v>0</v>
      </c>
      <c r="X323" s="221">
        <f t="shared" si="223"/>
        <v>81</v>
      </c>
      <c r="Y323" s="221">
        <f t="shared" si="224"/>
        <v>0</v>
      </c>
      <c r="Z323" s="221">
        <f t="shared" si="225"/>
        <v>9.5519999999999996</v>
      </c>
    </row>
    <row r="324" spans="1:26" x14ac:dyDescent="0.25">
      <c r="A324" s="17"/>
      <c r="B324" s="18" t="s">
        <v>410</v>
      </c>
      <c r="C324" s="245">
        <f t="shared" si="201"/>
        <v>30.006</v>
      </c>
      <c r="D324" s="109"/>
      <c r="E324" s="109"/>
      <c r="F324" s="161">
        <v>30.006</v>
      </c>
      <c r="G324" s="109"/>
      <c r="H324" s="109"/>
      <c r="I324" s="109"/>
      <c r="J324" s="112"/>
      <c r="K324" s="117">
        <f t="shared" si="212"/>
        <v>0</v>
      </c>
      <c r="L324" s="118"/>
      <c r="M324" s="118"/>
      <c r="N324" s="165"/>
      <c r="O324" s="118"/>
      <c r="P324" s="118"/>
      <c r="Q324" s="118"/>
      <c r="R324" s="251"/>
      <c r="S324" s="230">
        <f>T324+U324+V324+W324+X324+Y324+Z324</f>
        <v>30.006</v>
      </c>
      <c r="T324" s="221">
        <f t="shared" si="219"/>
        <v>0</v>
      </c>
      <c r="U324" s="221">
        <f t="shared" si="220"/>
        <v>0</v>
      </c>
      <c r="V324" s="221">
        <f t="shared" si="221"/>
        <v>30.006</v>
      </c>
      <c r="W324" s="221">
        <f t="shared" si="222"/>
        <v>0</v>
      </c>
      <c r="X324" s="221">
        <f t="shared" si="223"/>
        <v>0</v>
      </c>
      <c r="Y324" s="221">
        <f t="shared" si="224"/>
        <v>0</v>
      </c>
      <c r="Z324" s="221">
        <f t="shared" si="225"/>
        <v>0</v>
      </c>
    </row>
    <row r="325" spans="1:26" ht="15.75" customHeight="1" x14ac:dyDescent="0.25">
      <c r="A325" s="16" t="s">
        <v>47</v>
      </c>
      <c r="B325" s="63" t="s">
        <v>281</v>
      </c>
      <c r="C325" s="244">
        <f t="shared" si="201"/>
        <v>2275.4894799999997</v>
      </c>
      <c r="D325" s="110">
        <f t="shared" ref="D325:R325" si="243">D326</f>
        <v>1195.8</v>
      </c>
      <c r="E325" s="110">
        <f t="shared" si="243"/>
        <v>832.2</v>
      </c>
      <c r="F325" s="110">
        <f t="shared" si="243"/>
        <v>72.177999999999997</v>
      </c>
      <c r="G325" s="110">
        <f t="shared" si="243"/>
        <v>0</v>
      </c>
      <c r="H325" s="110">
        <f t="shared" si="243"/>
        <v>150</v>
      </c>
      <c r="I325" s="110">
        <f t="shared" si="243"/>
        <v>0</v>
      </c>
      <c r="J325" s="110">
        <f t="shared" si="243"/>
        <v>25.31148</v>
      </c>
      <c r="K325" s="117">
        <f t="shared" si="212"/>
        <v>62.9</v>
      </c>
      <c r="L325" s="108">
        <f t="shared" si="243"/>
        <v>62.9</v>
      </c>
      <c r="M325" s="108">
        <f t="shared" si="243"/>
        <v>0</v>
      </c>
      <c r="N325" s="108">
        <f t="shared" si="243"/>
        <v>0</v>
      </c>
      <c r="O325" s="108">
        <f t="shared" si="243"/>
        <v>0</v>
      </c>
      <c r="P325" s="108">
        <f t="shared" si="243"/>
        <v>0</v>
      </c>
      <c r="Q325" s="108">
        <f t="shared" si="243"/>
        <v>0</v>
      </c>
      <c r="R325" s="321">
        <f t="shared" si="243"/>
        <v>0</v>
      </c>
      <c r="S325" s="173">
        <f>S326</f>
        <v>2338.3894799999998</v>
      </c>
      <c r="T325" s="316">
        <f t="shared" ref="T325:Z325" si="244">T326</f>
        <v>1258.7</v>
      </c>
      <c r="U325" s="316">
        <f t="shared" si="244"/>
        <v>832.2</v>
      </c>
      <c r="V325" s="316">
        <f t="shared" si="244"/>
        <v>72.177999999999997</v>
      </c>
      <c r="W325" s="316">
        <f t="shared" si="244"/>
        <v>0</v>
      </c>
      <c r="X325" s="316">
        <f t="shared" si="244"/>
        <v>150</v>
      </c>
      <c r="Y325" s="316">
        <f t="shared" si="244"/>
        <v>0</v>
      </c>
      <c r="Z325" s="316">
        <f t="shared" si="244"/>
        <v>25.31148</v>
      </c>
    </row>
    <row r="326" spans="1:26" ht="15.75" customHeight="1" x14ac:dyDescent="0.25">
      <c r="A326" s="17"/>
      <c r="B326" s="12" t="s">
        <v>445</v>
      </c>
      <c r="C326" s="245">
        <f t="shared" si="201"/>
        <v>2275.4894799999997</v>
      </c>
      <c r="D326" s="161">
        <v>1195.8</v>
      </c>
      <c r="E326" s="109">
        <f>E327+E328</f>
        <v>832.2</v>
      </c>
      <c r="F326" s="109">
        <f>F330+F332+F331+F329</f>
        <v>72.177999999999997</v>
      </c>
      <c r="G326" s="109"/>
      <c r="H326" s="161">
        <v>150</v>
      </c>
      <c r="I326" s="109"/>
      <c r="J326" s="112">
        <f>'4 priedas_ nepanaudotos lėšos'!C117</f>
        <v>25.31148</v>
      </c>
      <c r="K326" s="117">
        <f t="shared" si="212"/>
        <v>62.9</v>
      </c>
      <c r="L326" s="165">
        <v>62.9</v>
      </c>
      <c r="M326" s="118">
        <f>M327+M328</f>
        <v>0</v>
      </c>
      <c r="N326" s="118">
        <f>N330+N332+N331+N329</f>
        <v>0</v>
      </c>
      <c r="O326" s="118"/>
      <c r="P326" s="165"/>
      <c r="Q326" s="118"/>
      <c r="R326" s="251">
        <f>'4 priedas_ nepanaudotos lėšos'!I117</f>
        <v>0</v>
      </c>
      <c r="S326" s="119">
        <f t="shared" ref="S326:S332" si="245">T326+U326+V326+W326+X326+Y326+Z326</f>
        <v>2338.3894799999998</v>
      </c>
      <c r="T326" s="221">
        <f t="shared" si="219"/>
        <v>1258.7</v>
      </c>
      <c r="U326" s="221">
        <f t="shared" si="220"/>
        <v>832.2</v>
      </c>
      <c r="V326" s="221">
        <f t="shared" si="221"/>
        <v>72.177999999999997</v>
      </c>
      <c r="W326" s="221">
        <f t="shared" si="222"/>
        <v>0</v>
      </c>
      <c r="X326" s="221">
        <f t="shared" si="223"/>
        <v>150</v>
      </c>
      <c r="Y326" s="221">
        <f t="shared" si="224"/>
        <v>0</v>
      </c>
      <c r="Z326" s="221">
        <f t="shared" si="225"/>
        <v>25.31148</v>
      </c>
    </row>
    <row r="327" spans="1:26" x14ac:dyDescent="0.25">
      <c r="A327" s="17"/>
      <c r="B327" s="18" t="s">
        <v>347</v>
      </c>
      <c r="C327" s="120">
        <f t="shared" si="201"/>
        <v>677</v>
      </c>
      <c r="D327" s="120"/>
      <c r="E327" s="167">
        <v>677</v>
      </c>
      <c r="F327" s="120"/>
      <c r="G327" s="120"/>
      <c r="H327" s="120"/>
      <c r="I327" s="120"/>
      <c r="J327" s="113"/>
      <c r="K327" s="117">
        <f t="shared" si="212"/>
        <v>0</v>
      </c>
      <c r="L327" s="256"/>
      <c r="M327" s="249"/>
      <c r="N327" s="256"/>
      <c r="O327" s="256"/>
      <c r="P327" s="256"/>
      <c r="Q327" s="256"/>
      <c r="R327" s="252"/>
      <c r="S327" s="235">
        <f t="shared" si="245"/>
        <v>677</v>
      </c>
      <c r="T327" s="221">
        <f t="shared" si="219"/>
        <v>0</v>
      </c>
      <c r="U327" s="221">
        <f t="shared" si="220"/>
        <v>677</v>
      </c>
      <c r="V327" s="221">
        <f t="shared" si="221"/>
        <v>0</v>
      </c>
      <c r="W327" s="221">
        <f t="shared" si="222"/>
        <v>0</v>
      </c>
      <c r="X327" s="221">
        <f t="shared" si="223"/>
        <v>0</v>
      </c>
      <c r="Y327" s="221">
        <f t="shared" si="224"/>
        <v>0</v>
      </c>
      <c r="Z327" s="221">
        <f t="shared" si="225"/>
        <v>0</v>
      </c>
    </row>
    <row r="328" spans="1:26" ht="26.25" x14ac:dyDescent="0.25">
      <c r="A328" s="17"/>
      <c r="B328" s="18" t="s">
        <v>348</v>
      </c>
      <c r="C328" s="120">
        <f t="shared" si="201"/>
        <v>155.19999999999999</v>
      </c>
      <c r="D328" s="120"/>
      <c r="E328" s="167">
        <v>155.19999999999999</v>
      </c>
      <c r="F328" s="120"/>
      <c r="G328" s="120"/>
      <c r="H328" s="120"/>
      <c r="I328" s="120"/>
      <c r="J328" s="113"/>
      <c r="K328" s="117">
        <f t="shared" si="212"/>
        <v>0</v>
      </c>
      <c r="L328" s="256"/>
      <c r="M328" s="249"/>
      <c r="N328" s="256"/>
      <c r="O328" s="256"/>
      <c r="P328" s="256"/>
      <c r="Q328" s="256"/>
      <c r="R328" s="252"/>
      <c r="S328" s="235">
        <f t="shared" si="245"/>
        <v>155.19999999999999</v>
      </c>
      <c r="T328" s="221">
        <f t="shared" si="219"/>
        <v>0</v>
      </c>
      <c r="U328" s="221">
        <f t="shared" si="220"/>
        <v>155.19999999999999</v>
      </c>
      <c r="V328" s="221">
        <f t="shared" si="221"/>
        <v>0</v>
      </c>
      <c r="W328" s="221">
        <f t="shared" si="222"/>
        <v>0</v>
      </c>
      <c r="X328" s="221">
        <f t="shared" si="223"/>
        <v>0</v>
      </c>
      <c r="Y328" s="221">
        <f t="shared" si="224"/>
        <v>0</v>
      </c>
      <c r="Z328" s="221">
        <f t="shared" si="225"/>
        <v>0</v>
      </c>
    </row>
    <row r="329" spans="1:26" ht="15.75" hidden="1" customHeight="1" x14ac:dyDescent="0.25">
      <c r="A329" s="17"/>
      <c r="B329" s="18" t="s">
        <v>338</v>
      </c>
      <c r="C329" s="120">
        <f t="shared" si="201"/>
        <v>0</v>
      </c>
      <c r="D329" s="120"/>
      <c r="E329" s="120"/>
      <c r="F329" s="120"/>
      <c r="G329" s="120"/>
      <c r="H329" s="120"/>
      <c r="I329" s="120"/>
      <c r="J329" s="113"/>
      <c r="K329" s="117">
        <f t="shared" si="212"/>
        <v>0</v>
      </c>
      <c r="L329" s="256"/>
      <c r="M329" s="120"/>
      <c r="N329" s="256"/>
      <c r="O329" s="256"/>
      <c r="P329" s="256"/>
      <c r="Q329" s="256"/>
      <c r="R329" s="252"/>
      <c r="S329" s="235">
        <f t="shared" si="245"/>
        <v>0</v>
      </c>
      <c r="T329" s="221">
        <f t="shared" si="219"/>
        <v>0</v>
      </c>
      <c r="U329" s="221">
        <f t="shared" si="220"/>
        <v>0</v>
      </c>
      <c r="V329" s="221">
        <f t="shared" si="221"/>
        <v>0</v>
      </c>
      <c r="W329" s="221">
        <f t="shared" si="222"/>
        <v>0</v>
      </c>
      <c r="X329" s="221">
        <f t="shared" si="223"/>
        <v>0</v>
      </c>
      <c r="Y329" s="221">
        <f t="shared" si="224"/>
        <v>0</v>
      </c>
      <c r="Z329" s="221">
        <f t="shared" si="225"/>
        <v>0</v>
      </c>
    </row>
    <row r="330" spans="1:26" x14ac:dyDescent="0.25">
      <c r="A330" s="17"/>
      <c r="B330" s="18" t="s">
        <v>410</v>
      </c>
      <c r="C330" s="120">
        <f t="shared" si="201"/>
        <v>72.177999999999997</v>
      </c>
      <c r="D330" s="120"/>
      <c r="E330" s="120"/>
      <c r="F330" s="167">
        <v>72.177999999999997</v>
      </c>
      <c r="G330" s="120"/>
      <c r="H330" s="120"/>
      <c r="I330" s="120"/>
      <c r="J330" s="113"/>
      <c r="K330" s="117">
        <f t="shared" si="212"/>
        <v>0</v>
      </c>
      <c r="L330" s="256"/>
      <c r="M330" s="256"/>
      <c r="N330" s="249"/>
      <c r="O330" s="256"/>
      <c r="P330" s="256"/>
      <c r="Q330" s="256"/>
      <c r="R330" s="252"/>
      <c r="S330" s="233">
        <f t="shared" si="245"/>
        <v>72.177999999999997</v>
      </c>
      <c r="T330" s="221">
        <f t="shared" si="219"/>
        <v>0</v>
      </c>
      <c r="U330" s="221">
        <f t="shared" si="220"/>
        <v>0</v>
      </c>
      <c r="V330" s="221">
        <f t="shared" si="221"/>
        <v>72.177999999999997</v>
      </c>
      <c r="W330" s="221">
        <f t="shared" si="222"/>
        <v>0</v>
      </c>
      <c r="X330" s="221">
        <f t="shared" si="223"/>
        <v>0</v>
      </c>
      <c r="Y330" s="221">
        <f t="shared" si="224"/>
        <v>0</v>
      </c>
      <c r="Z330" s="221">
        <f t="shared" si="225"/>
        <v>0</v>
      </c>
    </row>
    <row r="331" spans="1:26" ht="39" hidden="1" x14ac:dyDescent="0.25">
      <c r="A331" s="17"/>
      <c r="B331" s="18" t="s">
        <v>330</v>
      </c>
      <c r="C331" s="120">
        <f t="shared" si="201"/>
        <v>0</v>
      </c>
      <c r="D331" s="120"/>
      <c r="E331" s="120"/>
      <c r="F331" s="120"/>
      <c r="G331" s="120"/>
      <c r="H331" s="120"/>
      <c r="I331" s="120"/>
      <c r="J331" s="113"/>
      <c r="K331" s="117">
        <f t="shared" si="212"/>
        <v>0</v>
      </c>
      <c r="L331" s="256"/>
      <c r="M331" s="256"/>
      <c r="N331" s="256"/>
      <c r="O331" s="256"/>
      <c r="P331" s="256"/>
      <c r="Q331" s="256"/>
      <c r="R331" s="252"/>
      <c r="S331" s="127">
        <f t="shared" si="245"/>
        <v>0</v>
      </c>
      <c r="T331" s="221">
        <f t="shared" si="219"/>
        <v>0</v>
      </c>
      <c r="U331" s="221">
        <f t="shared" si="220"/>
        <v>0</v>
      </c>
      <c r="V331" s="221">
        <f t="shared" si="221"/>
        <v>0</v>
      </c>
      <c r="W331" s="221">
        <f t="shared" si="222"/>
        <v>0</v>
      </c>
      <c r="X331" s="221">
        <f t="shared" si="223"/>
        <v>0</v>
      </c>
      <c r="Y331" s="221">
        <f t="shared" si="224"/>
        <v>0</v>
      </c>
      <c r="Z331" s="221">
        <f t="shared" si="225"/>
        <v>0</v>
      </c>
    </row>
    <row r="332" spans="1:26" ht="15.75" hidden="1" customHeight="1" x14ac:dyDescent="0.25">
      <c r="A332" s="17"/>
      <c r="B332" s="20" t="s">
        <v>142</v>
      </c>
      <c r="C332" s="120">
        <f t="shared" si="201"/>
        <v>0</v>
      </c>
      <c r="D332" s="109"/>
      <c r="E332" s="120"/>
      <c r="F332" s="120"/>
      <c r="G332" s="109"/>
      <c r="H332" s="109"/>
      <c r="I332" s="109"/>
      <c r="J332" s="112"/>
      <c r="K332" s="117">
        <f t="shared" si="212"/>
        <v>0</v>
      </c>
      <c r="L332" s="118"/>
      <c r="M332" s="118"/>
      <c r="N332" s="118"/>
      <c r="O332" s="118"/>
      <c r="P332" s="118"/>
      <c r="Q332" s="118"/>
      <c r="R332" s="251"/>
      <c r="S332" s="127">
        <f t="shared" si="245"/>
        <v>0</v>
      </c>
      <c r="T332" s="221">
        <f t="shared" si="219"/>
        <v>0</v>
      </c>
      <c r="U332" s="221">
        <f t="shared" si="220"/>
        <v>0</v>
      </c>
      <c r="V332" s="221">
        <f t="shared" si="221"/>
        <v>0</v>
      </c>
      <c r="W332" s="221">
        <f t="shared" si="222"/>
        <v>0</v>
      </c>
      <c r="X332" s="221">
        <f t="shared" si="223"/>
        <v>0</v>
      </c>
      <c r="Y332" s="221">
        <f t="shared" si="224"/>
        <v>0</v>
      </c>
      <c r="Z332" s="221">
        <f t="shared" si="225"/>
        <v>0</v>
      </c>
    </row>
    <row r="333" spans="1:26" ht="15.75" customHeight="1" x14ac:dyDescent="0.25">
      <c r="A333" s="16" t="s">
        <v>48</v>
      </c>
      <c r="B333" s="63" t="s">
        <v>280</v>
      </c>
      <c r="C333" s="244">
        <f t="shared" si="201"/>
        <v>1065.7889200000002</v>
      </c>
      <c r="D333" s="110">
        <f>D334</f>
        <v>512.6</v>
      </c>
      <c r="E333" s="110">
        <f t="shared" ref="E333:R333" si="246">E334</f>
        <v>0</v>
      </c>
      <c r="F333" s="110">
        <f t="shared" si="246"/>
        <v>28.045999999999999</v>
      </c>
      <c r="G333" s="110">
        <f t="shared" si="246"/>
        <v>0</v>
      </c>
      <c r="H333" s="110">
        <f t="shared" si="246"/>
        <v>500</v>
      </c>
      <c r="I333" s="110">
        <f t="shared" si="246"/>
        <v>0</v>
      </c>
      <c r="J333" s="110">
        <f t="shared" si="246"/>
        <v>25.14292</v>
      </c>
      <c r="K333" s="117">
        <f t="shared" si="212"/>
        <v>-59.8</v>
      </c>
      <c r="L333" s="108">
        <f>L334</f>
        <v>-59.8</v>
      </c>
      <c r="M333" s="108">
        <f t="shared" si="246"/>
        <v>0</v>
      </c>
      <c r="N333" s="108">
        <f t="shared" si="246"/>
        <v>0</v>
      </c>
      <c r="O333" s="108">
        <f t="shared" si="246"/>
        <v>0</v>
      </c>
      <c r="P333" s="108">
        <f t="shared" si="246"/>
        <v>0</v>
      </c>
      <c r="Q333" s="108">
        <f t="shared" si="246"/>
        <v>0</v>
      </c>
      <c r="R333" s="321">
        <f t="shared" si="246"/>
        <v>0</v>
      </c>
      <c r="S333" s="173">
        <f>S334</f>
        <v>1005.98892</v>
      </c>
      <c r="T333" s="316">
        <f t="shared" ref="T333:Z333" si="247">T334</f>
        <v>452.8</v>
      </c>
      <c r="U333" s="316">
        <f t="shared" si="247"/>
        <v>0</v>
      </c>
      <c r="V333" s="316">
        <f t="shared" si="247"/>
        <v>28.045999999999999</v>
      </c>
      <c r="W333" s="316">
        <f t="shared" si="247"/>
        <v>0</v>
      </c>
      <c r="X333" s="316">
        <f t="shared" si="247"/>
        <v>500</v>
      </c>
      <c r="Y333" s="316">
        <f t="shared" si="247"/>
        <v>0</v>
      </c>
      <c r="Z333" s="316">
        <f t="shared" si="247"/>
        <v>25.14292</v>
      </c>
    </row>
    <row r="334" spans="1:26" ht="15.75" customHeight="1" x14ac:dyDescent="0.25">
      <c r="A334" s="17"/>
      <c r="B334" s="12" t="s">
        <v>445</v>
      </c>
      <c r="C334" s="245">
        <f t="shared" si="201"/>
        <v>1065.7889200000002</v>
      </c>
      <c r="D334" s="161">
        <v>512.6</v>
      </c>
      <c r="E334" s="109"/>
      <c r="F334" s="109">
        <f>F335</f>
        <v>28.045999999999999</v>
      </c>
      <c r="G334" s="109"/>
      <c r="H334" s="161">
        <v>500</v>
      </c>
      <c r="I334" s="109"/>
      <c r="J334" s="112">
        <f>'4 priedas_ nepanaudotos lėšos'!C119</f>
        <v>25.14292</v>
      </c>
      <c r="K334" s="117">
        <f t="shared" si="212"/>
        <v>-59.8</v>
      </c>
      <c r="L334" s="165">
        <v>-59.8</v>
      </c>
      <c r="M334" s="118"/>
      <c r="N334" s="118">
        <f>N335</f>
        <v>0</v>
      </c>
      <c r="O334" s="118"/>
      <c r="P334" s="165"/>
      <c r="Q334" s="118"/>
      <c r="R334" s="251">
        <f>'4 priedas_ nepanaudotos lėšos'!I119</f>
        <v>0</v>
      </c>
      <c r="S334" s="171">
        <f>T334+U334+V334+W334+X334+Y334+Z334</f>
        <v>1005.98892</v>
      </c>
      <c r="T334" s="221">
        <f t="shared" si="219"/>
        <v>452.8</v>
      </c>
      <c r="U334" s="221">
        <f t="shared" si="220"/>
        <v>0</v>
      </c>
      <c r="V334" s="221">
        <f t="shared" si="221"/>
        <v>28.045999999999999</v>
      </c>
      <c r="W334" s="221">
        <f t="shared" si="222"/>
        <v>0</v>
      </c>
      <c r="X334" s="221">
        <f t="shared" si="223"/>
        <v>500</v>
      </c>
      <c r="Y334" s="221">
        <f t="shared" si="224"/>
        <v>0</v>
      </c>
      <c r="Z334" s="221">
        <f t="shared" si="225"/>
        <v>25.14292</v>
      </c>
    </row>
    <row r="335" spans="1:26" x14ac:dyDescent="0.25">
      <c r="A335" s="17"/>
      <c r="B335" s="18" t="s">
        <v>410</v>
      </c>
      <c r="C335" s="245">
        <f t="shared" si="201"/>
        <v>28.045999999999999</v>
      </c>
      <c r="D335" s="109"/>
      <c r="E335" s="109"/>
      <c r="F335" s="161">
        <v>28.045999999999999</v>
      </c>
      <c r="G335" s="109"/>
      <c r="H335" s="109"/>
      <c r="I335" s="109"/>
      <c r="J335" s="112"/>
      <c r="K335" s="117">
        <f t="shared" si="212"/>
        <v>0</v>
      </c>
      <c r="L335" s="118"/>
      <c r="M335" s="118"/>
      <c r="N335" s="165"/>
      <c r="O335" s="118"/>
      <c r="P335" s="118"/>
      <c r="Q335" s="118"/>
      <c r="R335" s="251"/>
      <c r="S335" s="230">
        <f>T335+U335+V335+W335+X335+Y335+Z335</f>
        <v>28.045999999999999</v>
      </c>
      <c r="T335" s="221">
        <f t="shared" si="219"/>
        <v>0</v>
      </c>
      <c r="U335" s="221">
        <f t="shared" si="220"/>
        <v>0</v>
      </c>
      <c r="V335" s="221">
        <f t="shared" si="221"/>
        <v>28.045999999999999</v>
      </c>
      <c r="W335" s="221">
        <f t="shared" si="222"/>
        <v>0</v>
      </c>
      <c r="X335" s="221">
        <f t="shared" si="223"/>
        <v>0</v>
      </c>
      <c r="Y335" s="221">
        <f t="shared" si="224"/>
        <v>0</v>
      </c>
      <c r="Z335" s="221">
        <f t="shared" si="225"/>
        <v>0</v>
      </c>
    </row>
    <row r="336" spans="1:26" ht="15.95" customHeight="1" x14ac:dyDescent="0.25">
      <c r="A336" s="179" t="s">
        <v>53</v>
      </c>
      <c r="B336" s="180" t="s">
        <v>433</v>
      </c>
      <c r="C336" s="247">
        <f t="shared" si="201"/>
        <v>81767.201820000002</v>
      </c>
      <c r="D336" s="162">
        <f t="shared" ref="D336:J336" si="248">D16+D18+D97+D102+D109+D116+D123+D130+D137+D144+D151+D158+D165+D172+D174+D177+D182+D186+D193+D197+D206+D209+D216+D223+D229+D235+D243+D248+D255+D261+D266+D272+D278+D283+D289+D292+D294+D298+D300+D302+D304+D306+D308+D310+D312+D315+D317+D322+D325+D333</f>
        <v>44805.999999999993</v>
      </c>
      <c r="E336" s="162">
        <f t="shared" si="248"/>
        <v>6271.73</v>
      </c>
      <c r="F336" s="162">
        <f t="shared" si="248"/>
        <v>5412.7481900000012</v>
      </c>
      <c r="G336" s="162">
        <f t="shared" si="248"/>
        <v>16927.300000000003</v>
      </c>
      <c r="H336" s="162">
        <f t="shared" si="248"/>
        <v>2626.0999999999995</v>
      </c>
      <c r="I336" s="162">
        <f t="shared" si="248"/>
        <v>1023</v>
      </c>
      <c r="J336" s="170">
        <f t="shared" si="248"/>
        <v>4700.3236300000017</v>
      </c>
      <c r="K336" s="302">
        <f t="shared" si="212"/>
        <v>1447.3385800000001</v>
      </c>
      <c r="L336" s="303">
        <f t="shared" ref="L336:R336" si="249">L16+L18+L97+L102+L109+L116+L123+L130+L137+L144+L151+L158+L165+L172+L174+L177+L182+L186+L193+L197+L206+L209+L216+L223+L229+L235+L243+L248+L255+L261+L266+L272+L278+L283+L289+L292+L294+L298+L300+L302+L304+L306+L308+L310+L312+L315+L317+L322+L325+L333</f>
        <v>15.547999999999988</v>
      </c>
      <c r="M336" s="303">
        <f t="shared" si="249"/>
        <v>367.7999999999999</v>
      </c>
      <c r="N336" s="303">
        <f t="shared" si="249"/>
        <v>166.49057999999997</v>
      </c>
      <c r="O336" s="303">
        <f t="shared" si="249"/>
        <v>801.70000000000027</v>
      </c>
      <c r="P336" s="303">
        <f t="shared" si="249"/>
        <v>95.8</v>
      </c>
      <c r="Q336" s="303">
        <f t="shared" si="249"/>
        <v>0</v>
      </c>
      <c r="R336" s="303">
        <f t="shared" si="249"/>
        <v>0</v>
      </c>
      <c r="S336" s="239">
        <f>T336+U336+V336+W336+X336+Y336+Z336</f>
        <v>83214.540399999998</v>
      </c>
      <c r="T336" s="318">
        <f>D336+L336</f>
        <v>44821.547999999995</v>
      </c>
      <c r="U336" s="318">
        <f t="shared" si="220"/>
        <v>6639.53</v>
      </c>
      <c r="V336" s="318">
        <f t="shared" si="221"/>
        <v>5579.2387700000008</v>
      </c>
      <c r="W336" s="318">
        <f t="shared" si="222"/>
        <v>17729.000000000004</v>
      </c>
      <c r="X336" s="318">
        <f t="shared" si="223"/>
        <v>2721.8999999999996</v>
      </c>
      <c r="Y336" s="318">
        <f t="shared" si="224"/>
        <v>1023</v>
      </c>
      <c r="Z336" s="318">
        <f t="shared" si="225"/>
        <v>4700.3236300000017</v>
      </c>
    </row>
    <row r="337" spans="1:26" x14ac:dyDescent="0.25">
      <c r="A337" s="179" t="s">
        <v>411</v>
      </c>
      <c r="B337" s="5" t="s">
        <v>434</v>
      </c>
      <c r="C337" s="248">
        <f t="shared" si="201"/>
        <v>12980.071610000001</v>
      </c>
      <c r="D337" s="109">
        <f t="shared" ref="D337:J337" si="250">D17+D19+D98+D103+D110+D117+D124+D131+D138+D145+D152+D159+D166+D173</f>
        <v>11833.4</v>
      </c>
      <c r="E337" s="109">
        <f t="shared" si="250"/>
        <v>643.81100000000004</v>
      </c>
      <c r="F337" s="109">
        <f t="shared" si="250"/>
        <v>28.881679999999999</v>
      </c>
      <c r="G337" s="109">
        <f t="shared" si="250"/>
        <v>0</v>
      </c>
      <c r="H337" s="109">
        <f t="shared" si="250"/>
        <v>43.600000000000009</v>
      </c>
      <c r="I337" s="109">
        <f t="shared" si="250"/>
        <v>0</v>
      </c>
      <c r="J337" s="109">
        <f t="shared" si="250"/>
        <v>430.37893000000003</v>
      </c>
      <c r="K337" s="117">
        <f t="shared" si="212"/>
        <v>137.83748</v>
      </c>
      <c r="L337" s="118">
        <f t="shared" ref="L337:R337" si="251">L17+L19+L98+L103+L110+L117+L124+L131+L138+L145+L152+L159+L166+L173</f>
        <v>109.4</v>
      </c>
      <c r="M337" s="118">
        <f t="shared" si="251"/>
        <v>30.437999999999992</v>
      </c>
      <c r="N337" s="118">
        <f t="shared" si="251"/>
        <v>9.9479999999999999E-2</v>
      </c>
      <c r="O337" s="118">
        <f t="shared" si="251"/>
        <v>0</v>
      </c>
      <c r="P337" s="118">
        <f t="shared" si="251"/>
        <v>0.5</v>
      </c>
      <c r="Q337" s="118">
        <f t="shared" si="251"/>
        <v>0</v>
      </c>
      <c r="R337" s="251">
        <f t="shared" si="251"/>
        <v>-2.6</v>
      </c>
      <c r="S337" s="171">
        <f>T337+U337+V337+W337+X337+Y337+Z337</f>
        <v>13117.909089999999</v>
      </c>
      <c r="T337" s="221">
        <f>D337+L337</f>
        <v>11942.8</v>
      </c>
      <c r="U337" s="221">
        <f t="shared" si="220"/>
        <v>674.24900000000002</v>
      </c>
      <c r="V337" s="221">
        <f t="shared" si="221"/>
        <v>28.981159999999999</v>
      </c>
      <c r="W337" s="221">
        <f t="shared" si="222"/>
        <v>0</v>
      </c>
      <c r="X337" s="221">
        <f t="shared" si="223"/>
        <v>44.100000000000009</v>
      </c>
      <c r="Y337" s="221">
        <f t="shared" si="224"/>
        <v>0</v>
      </c>
      <c r="Z337" s="221">
        <f t="shared" si="225"/>
        <v>427.77893</v>
      </c>
    </row>
    <row r="338" spans="1:26" x14ac:dyDescent="0.25">
      <c r="A338" s="179" t="s">
        <v>412</v>
      </c>
      <c r="B338" s="5" t="s">
        <v>435</v>
      </c>
      <c r="C338" s="248">
        <f t="shared" si="201"/>
        <v>12435.990179999999</v>
      </c>
      <c r="D338" s="109">
        <f t="shared" ref="D338:J338" si="252">D48+D101+D106+D113+D120+D127+D134+D141+D148+D155+D162+D169+D175</f>
        <v>5883.43</v>
      </c>
      <c r="E338" s="109">
        <f t="shared" si="252"/>
        <v>824.2</v>
      </c>
      <c r="F338" s="109">
        <f t="shared" si="252"/>
        <v>3030.3618299999998</v>
      </c>
      <c r="G338" s="109">
        <f t="shared" si="252"/>
        <v>0</v>
      </c>
      <c r="H338" s="109">
        <f t="shared" si="252"/>
        <v>564.5</v>
      </c>
      <c r="I338" s="109">
        <f t="shared" si="252"/>
        <v>245</v>
      </c>
      <c r="J338" s="109">
        <f t="shared" si="252"/>
        <v>1888.4983499999998</v>
      </c>
      <c r="K338" s="117">
        <f t="shared" si="212"/>
        <v>107.8481</v>
      </c>
      <c r="L338" s="118">
        <f t="shared" ref="L338:R338" si="253">L48+L101+L106+L113+L120+L127+L134+L141+L148+L155+L162+L169+L175</f>
        <v>9.1479999999999997</v>
      </c>
      <c r="M338" s="118">
        <f t="shared" si="253"/>
        <v>0</v>
      </c>
      <c r="N338" s="118">
        <f t="shared" si="253"/>
        <v>59.900100000000002</v>
      </c>
      <c r="O338" s="118">
        <f t="shared" si="253"/>
        <v>0</v>
      </c>
      <c r="P338" s="118">
        <f t="shared" si="253"/>
        <v>36.200000000000003</v>
      </c>
      <c r="Q338" s="118">
        <f t="shared" si="253"/>
        <v>0</v>
      </c>
      <c r="R338" s="251">
        <f t="shared" si="253"/>
        <v>2.6</v>
      </c>
      <c r="S338" s="171">
        <f t="shared" ref="S338:S343" si="254">T338+U338+V338+W338+X338+Y338+Z338</f>
        <v>12543.83828</v>
      </c>
      <c r="T338" s="221">
        <f t="shared" si="219"/>
        <v>5892.5780000000004</v>
      </c>
      <c r="U338" s="221">
        <f t="shared" si="220"/>
        <v>824.2</v>
      </c>
      <c r="V338" s="221">
        <f t="shared" si="221"/>
        <v>3090.2619299999997</v>
      </c>
      <c r="W338" s="221">
        <f t="shared" si="222"/>
        <v>0</v>
      </c>
      <c r="X338" s="221">
        <f t="shared" si="223"/>
        <v>600.70000000000005</v>
      </c>
      <c r="Y338" s="221">
        <f t="shared" si="224"/>
        <v>245</v>
      </c>
      <c r="Z338" s="221">
        <f t="shared" si="225"/>
        <v>1891.0983499999998</v>
      </c>
    </row>
    <row r="339" spans="1:26" x14ac:dyDescent="0.25">
      <c r="A339" s="179" t="s">
        <v>413</v>
      </c>
      <c r="B339" s="5" t="s">
        <v>436</v>
      </c>
      <c r="C339" s="248">
        <f t="shared" ref="C339:C343" si="255">D339+E339+F339+G339+H339+I339+J339</f>
        <v>980.62546999999984</v>
      </c>
      <c r="D339" s="109">
        <f t="shared" ref="D339:J339" si="256">D57+D178</f>
        <v>345.79999999999995</v>
      </c>
      <c r="E339" s="109">
        <f t="shared" si="256"/>
        <v>481.83</v>
      </c>
      <c r="F339" s="109">
        <f t="shared" si="256"/>
        <v>0</v>
      </c>
      <c r="G339" s="109">
        <f t="shared" si="256"/>
        <v>0</v>
      </c>
      <c r="H339" s="109">
        <f t="shared" si="256"/>
        <v>147.80000000000001</v>
      </c>
      <c r="I339" s="109">
        <f t="shared" si="256"/>
        <v>0</v>
      </c>
      <c r="J339" s="109">
        <f t="shared" si="256"/>
        <v>5.1954700000000003</v>
      </c>
      <c r="K339" s="117">
        <f t="shared" si="212"/>
        <v>13.2</v>
      </c>
      <c r="L339" s="118">
        <f t="shared" ref="L339:R339" si="257">L57+L178</f>
        <v>13.2</v>
      </c>
      <c r="M339" s="118">
        <f t="shared" si="257"/>
        <v>0</v>
      </c>
      <c r="N339" s="118">
        <f t="shared" si="257"/>
        <v>0</v>
      </c>
      <c r="O339" s="118">
        <f t="shared" si="257"/>
        <v>0</v>
      </c>
      <c r="P339" s="118">
        <f t="shared" si="257"/>
        <v>0</v>
      </c>
      <c r="Q339" s="118">
        <f t="shared" si="257"/>
        <v>0</v>
      </c>
      <c r="R339" s="251">
        <f t="shared" si="257"/>
        <v>0</v>
      </c>
      <c r="S339" s="171">
        <f t="shared" si="254"/>
        <v>993.82546999999988</v>
      </c>
      <c r="T339" s="221">
        <f t="shared" si="219"/>
        <v>358.99999999999994</v>
      </c>
      <c r="U339" s="221">
        <f t="shared" si="220"/>
        <v>481.83</v>
      </c>
      <c r="V339" s="221">
        <f t="shared" si="221"/>
        <v>0</v>
      </c>
      <c r="W339" s="221">
        <f t="shared" si="222"/>
        <v>0</v>
      </c>
      <c r="X339" s="221">
        <f t="shared" si="223"/>
        <v>147.80000000000001</v>
      </c>
      <c r="Y339" s="221">
        <f t="shared" si="224"/>
        <v>0</v>
      </c>
      <c r="Z339" s="221">
        <f t="shared" si="225"/>
        <v>5.1954700000000003</v>
      </c>
    </row>
    <row r="340" spans="1:26" x14ac:dyDescent="0.25">
      <c r="A340" s="179" t="s">
        <v>414</v>
      </c>
      <c r="B340" s="5" t="s">
        <v>437</v>
      </c>
      <c r="C340" s="248">
        <f t="shared" si="255"/>
        <v>33556.362660000006</v>
      </c>
      <c r="D340" s="109">
        <f t="shared" ref="D340:J340" si="258">D58+D183+D187+D194+D198+D207+D210+D217+D224+D230+D236+D244+D249+D256+D262+D267+D279+D273+D284+D290+D293+D295</f>
        <v>13663.400000000003</v>
      </c>
      <c r="E340" s="109">
        <f t="shared" si="258"/>
        <v>0</v>
      </c>
      <c r="F340" s="109">
        <f t="shared" si="258"/>
        <v>967.21300000000019</v>
      </c>
      <c r="G340" s="109">
        <f t="shared" si="258"/>
        <v>16927.300000000003</v>
      </c>
      <c r="H340" s="109">
        <f t="shared" si="258"/>
        <v>871.1</v>
      </c>
      <c r="I340" s="109">
        <f t="shared" si="258"/>
        <v>401</v>
      </c>
      <c r="J340" s="109">
        <f t="shared" si="258"/>
        <v>726.34965999999997</v>
      </c>
      <c r="K340" s="117">
        <f t="shared" si="212"/>
        <v>832.60400000000027</v>
      </c>
      <c r="L340" s="118">
        <f t="shared" ref="L340:R340" si="259">L58+L183+L187+L194+L198+L207+L210+L217+L224+L230+L236+L244+L249+L256+L262+L267+L279+L273+L284+L290+L293+L295</f>
        <v>-176.99999999999994</v>
      </c>
      <c r="M340" s="118">
        <f t="shared" si="259"/>
        <v>0</v>
      </c>
      <c r="N340" s="118">
        <f t="shared" si="259"/>
        <v>151.50399999999999</v>
      </c>
      <c r="O340" s="118">
        <f t="shared" si="259"/>
        <v>801.70000000000027</v>
      </c>
      <c r="P340" s="118">
        <f t="shared" si="259"/>
        <v>56.4</v>
      </c>
      <c r="Q340" s="118">
        <f t="shared" si="259"/>
        <v>0</v>
      </c>
      <c r="R340" s="251">
        <f t="shared" si="259"/>
        <v>0</v>
      </c>
      <c r="S340" s="171">
        <f t="shared" si="254"/>
        <v>34388.966660000006</v>
      </c>
      <c r="T340" s="221">
        <f t="shared" si="219"/>
        <v>13486.400000000003</v>
      </c>
      <c r="U340" s="221">
        <f t="shared" si="220"/>
        <v>0</v>
      </c>
      <c r="V340" s="221">
        <f t="shared" si="221"/>
        <v>1118.7170000000001</v>
      </c>
      <c r="W340" s="221">
        <f t="shared" si="222"/>
        <v>17729.000000000004</v>
      </c>
      <c r="X340" s="221">
        <f t="shared" si="223"/>
        <v>927.5</v>
      </c>
      <c r="Y340" s="221">
        <f t="shared" si="224"/>
        <v>401</v>
      </c>
      <c r="Z340" s="221">
        <f t="shared" si="225"/>
        <v>726.34965999999997</v>
      </c>
    </row>
    <row r="341" spans="1:26" x14ac:dyDescent="0.25">
      <c r="A341" s="179" t="s">
        <v>415</v>
      </c>
      <c r="B341" s="5" t="s">
        <v>447</v>
      </c>
      <c r="C341" s="248">
        <f t="shared" si="255"/>
        <v>1038.53</v>
      </c>
      <c r="D341" s="109">
        <f t="shared" ref="D341:J341" si="260">D66</f>
        <v>667.53</v>
      </c>
      <c r="E341" s="109">
        <f t="shared" si="260"/>
        <v>221</v>
      </c>
      <c r="F341" s="109">
        <f t="shared" si="260"/>
        <v>0</v>
      </c>
      <c r="G341" s="109">
        <f t="shared" si="260"/>
        <v>0</v>
      </c>
      <c r="H341" s="109">
        <f t="shared" si="260"/>
        <v>0</v>
      </c>
      <c r="I341" s="109">
        <f t="shared" si="260"/>
        <v>150</v>
      </c>
      <c r="J341" s="109">
        <f t="shared" si="260"/>
        <v>0</v>
      </c>
      <c r="K341" s="117">
        <f t="shared" si="212"/>
        <v>0</v>
      </c>
      <c r="L341" s="118">
        <f t="shared" ref="L341:R341" si="261">L66</f>
        <v>0</v>
      </c>
      <c r="M341" s="118">
        <f t="shared" si="261"/>
        <v>0</v>
      </c>
      <c r="N341" s="118">
        <f t="shared" si="261"/>
        <v>0</v>
      </c>
      <c r="O341" s="118">
        <f t="shared" si="261"/>
        <v>0</v>
      </c>
      <c r="P341" s="118">
        <f t="shared" si="261"/>
        <v>0</v>
      </c>
      <c r="Q341" s="118">
        <f t="shared" si="261"/>
        <v>0</v>
      </c>
      <c r="R341" s="251">
        <f t="shared" si="261"/>
        <v>0</v>
      </c>
      <c r="S341" s="228">
        <f t="shared" si="254"/>
        <v>1038.53</v>
      </c>
      <c r="T341" s="221">
        <f t="shared" si="219"/>
        <v>667.53</v>
      </c>
      <c r="U341" s="221">
        <f t="shared" si="220"/>
        <v>221</v>
      </c>
      <c r="V341" s="221">
        <f t="shared" si="221"/>
        <v>0</v>
      </c>
      <c r="W341" s="221">
        <f t="shared" si="222"/>
        <v>0</v>
      </c>
      <c r="X341" s="221">
        <f t="shared" si="223"/>
        <v>0</v>
      </c>
      <c r="Y341" s="221">
        <f t="shared" si="224"/>
        <v>150</v>
      </c>
      <c r="Z341" s="221">
        <f t="shared" si="225"/>
        <v>0</v>
      </c>
    </row>
    <row r="342" spans="1:26" x14ac:dyDescent="0.25">
      <c r="A342" s="179" t="s">
        <v>416</v>
      </c>
      <c r="B342" s="5" t="s">
        <v>439</v>
      </c>
      <c r="C342" s="248">
        <f t="shared" si="255"/>
        <v>5495.9285100000006</v>
      </c>
      <c r="D342" s="109">
        <f t="shared" ref="D342:J342" si="262">D69+D299+D301+D303+D305+D307+D309+D311+D313+D316</f>
        <v>5110.2</v>
      </c>
      <c r="E342" s="109">
        <f t="shared" si="262"/>
        <v>0</v>
      </c>
      <c r="F342" s="109">
        <f t="shared" si="262"/>
        <v>77.837000000000003</v>
      </c>
      <c r="G342" s="109">
        <f t="shared" si="262"/>
        <v>0</v>
      </c>
      <c r="H342" s="109">
        <f t="shared" si="262"/>
        <v>263.10000000000002</v>
      </c>
      <c r="I342" s="109">
        <f t="shared" si="262"/>
        <v>27</v>
      </c>
      <c r="J342" s="109">
        <f t="shared" si="262"/>
        <v>17.791509999999999</v>
      </c>
      <c r="K342" s="117">
        <f t="shared" si="212"/>
        <v>138.69999999999999</v>
      </c>
      <c r="L342" s="118">
        <f t="shared" ref="L342:R342" si="263">L69+L299+L301+L303+L305+L307+L309+L311+L313+L316</f>
        <v>136</v>
      </c>
      <c r="M342" s="118">
        <f t="shared" si="263"/>
        <v>0</v>
      </c>
      <c r="N342" s="118">
        <f t="shared" si="263"/>
        <v>0</v>
      </c>
      <c r="O342" s="118">
        <f t="shared" si="263"/>
        <v>0</v>
      </c>
      <c r="P342" s="118">
        <f t="shared" si="263"/>
        <v>2.7</v>
      </c>
      <c r="Q342" s="118">
        <f t="shared" si="263"/>
        <v>0</v>
      </c>
      <c r="R342" s="251">
        <f t="shared" si="263"/>
        <v>0</v>
      </c>
      <c r="S342" s="171">
        <f t="shared" si="254"/>
        <v>5634.6285100000005</v>
      </c>
      <c r="T342" s="221">
        <f t="shared" si="219"/>
        <v>5246.2</v>
      </c>
      <c r="U342" s="221">
        <f t="shared" si="220"/>
        <v>0</v>
      </c>
      <c r="V342" s="221">
        <f t="shared" si="221"/>
        <v>77.837000000000003</v>
      </c>
      <c r="W342" s="221">
        <f t="shared" si="222"/>
        <v>0</v>
      </c>
      <c r="X342" s="221">
        <f t="shared" si="223"/>
        <v>265.8</v>
      </c>
      <c r="Y342" s="221">
        <f t="shared" si="224"/>
        <v>27</v>
      </c>
      <c r="Z342" s="221">
        <f t="shared" si="225"/>
        <v>17.791509999999999</v>
      </c>
    </row>
    <row r="343" spans="1:26" x14ac:dyDescent="0.25">
      <c r="A343" s="179" t="s">
        <v>417</v>
      </c>
      <c r="B343" s="5" t="s">
        <v>438</v>
      </c>
      <c r="C343" s="248">
        <f t="shared" si="255"/>
        <v>15279.693390000002</v>
      </c>
      <c r="D343" s="109">
        <f t="shared" ref="D343:J343" si="264">D72+D318+D323+D326+D334</f>
        <v>7302.2400000000007</v>
      </c>
      <c r="E343" s="109">
        <f t="shared" si="264"/>
        <v>4100.8890000000001</v>
      </c>
      <c r="F343" s="109">
        <f t="shared" si="264"/>
        <v>1308.4546800000001</v>
      </c>
      <c r="G343" s="109">
        <f t="shared" si="264"/>
        <v>0</v>
      </c>
      <c r="H343" s="109">
        <f t="shared" si="264"/>
        <v>736</v>
      </c>
      <c r="I343" s="109">
        <f t="shared" si="264"/>
        <v>200</v>
      </c>
      <c r="J343" s="109">
        <f t="shared" si="264"/>
        <v>1632.10971</v>
      </c>
      <c r="K343" s="117">
        <f t="shared" si="212"/>
        <v>217.14900000000003</v>
      </c>
      <c r="L343" s="118">
        <f t="shared" ref="L343:R343" si="265">L72+L318+L323+L326+L334</f>
        <v>-75.199999999999989</v>
      </c>
      <c r="M343" s="118">
        <f t="shared" si="265"/>
        <v>337.36200000000002</v>
      </c>
      <c r="N343" s="118">
        <f t="shared" si="265"/>
        <v>-45.013000000000012</v>
      </c>
      <c r="O343" s="118">
        <f t="shared" si="265"/>
        <v>0</v>
      </c>
      <c r="P343" s="118">
        <f t="shared" si="265"/>
        <v>0</v>
      </c>
      <c r="Q343" s="118">
        <f t="shared" si="265"/>
        <v>0</v>
      </c>
      <c r="R343" s="251">
        <f t="shared" si="265"/>
        <v>0</v>
      </c>
      <c r="S343" s="171">
        <f t="shared" si="254"/>
        <v>15496.842390000002</v>
      </c>
      <c r="T343" s="221">
        <f t="shared" si="219"/>
        <v>7227.0400000000009</v>
      </c>
      <c r="U343" s="221">
        <f t="shared" si="220"/>
        <v>4438.2510000000002</v>
      </c>
      <c r="V343" s="221">
        <f t="shared" si="221"/>
        <v>1263.4416800000001</v>
      </c>
      <c r="W343" s="221">
        <f t="shared" si="222"/>
        <v>0</v>
      </c>
      <c r="X343" s="221">
        <f t="shared" si="223"/>
        <v>736</v>
      </c>
      <c r="Y343" s="221">
        <f t="shared" si="224"/>
        <v>200</v>
      </c>
      <c r="Z343" s="221">
        <f t="shared" si="225"/>
        <v>1632.10971</v>
      </c>
    </row>
    <row r="344" spans="1:26" hidden="1" x14ac:dyDescent="0.25">
      <c r="D344" s="104"/>
      <c r="E344" s="104"/>
      <c r="F344" s="104"/>
      <c r="G344" s="104"/>
      <c r="H344" s="104"/>
      <c r="I344" s="104"/>
      <c r="J344" s="104"/>
    </row>
    <row r="345" spans="1:26" hidden="1" x14ac:dyDescent="0.25"/>
    <row r="346" spans="1:26" hidden="1" x14ac:dyDescent="0.25"/>
    <row r="347" spans="1:26" hidden="1" x14ac:dyDescent="0.25">
      <c r="B347" s="439" t="s">
        <v>407</v>
      </c>
      <c r="C347" s="187">
        <v>81767.201820000002</v>
      </c>
      <c r="D347" s="98">
        <v>44805.999999999993</v>
      </c>
      <c r="E347" s="98">
        <v>6271.7300000000005</v>
      </c>
      <c r="F347" s="98">
        <v>5412.7481900000021</v>
      </c>
      <c r="G347" s="98">
        <v>16927.300000000003</v>
      </c>
      <c r="H347" s="98">
        <v>2626.1</v>
      </c>
      <c r="I347" s="98">
        <v>1023</v>
      </c>
      <c r="J347" s="111">
        <v>4700.3236300000017</v>
      </c>
    </row>
    <row r="348" spans="1:26" hidden="1" x14ac:dyDescent="0.25">
      <c r="B348" s="439"/>
      <c r="C348" s="188">
        <f t="shared" ref="C348:J348" si="266">C347-C336</f>
        <v>0</v>
      </c>
      <c r="D348" s="175">
        <f t="shared" si="266"/>
        <v>0</v>
      </c>
      <c r="E348" s="175">
        <f t="shared" si="266"/>
        <v>0</v>
      </c>
      <c r="F348" s="175">
        <f t="shared" si="266"/>
        <v>0</v>
      </c>
      <c r="G348" s="191">
        <f t="shared" si="266"/>
        <v>0</v>
      </c>
      <c r="H348" s="175">
        <f t="shared" si="266"/>
        <v>0</v>
      </c>
      <c r="I348" s="175">
        <f t="shared" si="266"/>
        <v>0</v>
      </c>
      <c r="J348" s="175">
        <f t="shared" si="266"/>
        <v>0</v>
      </c>
      <c r="K348" s="104"/>
      <c r="L348" s="104"/>
      <c r="M348" s="104"/>
      <c r="N348" s="104"/>
      <c r="O348" s="104"/>
      <c r="P348" s="104"/>
      <c r="Q348" s="104"/>
      <c r="R348" s="322"/>
      <c r="T348" s="104"/>
      <c r="U348" s="104"/>
      <c r="V348" s="104"/>
      <c r="W348" s="104"/>
      <c r="X348" s="104"/>
      <c r="Y348" s="104"/>
      <c r="Z348" s="104"/>
    </row>
    <row r="349" spans="1:26" hidden="1" x14ac:dyDescent="0.25">
      <c r="B349" s="178"/>
    </row>
    <row r="350" spans="1:26" hidden="1" x14ac:dyDescent="0.25">
      <c r="B350" s="439" t="s">
        <v>418</v>
      </c>
      <c r="C350" s="187">
        <f t="shared" ref="C350:Z350" si="267">C16+C18+C97+C102+C109+C116+C123+C130+C137+C144+C151+C158+C165+C172+C174+C177+C182+C186+C193+C197+C206+C209+C216+C223+C229+C235+C243+C248+C255+C261+C266+C272+C278+C283+C289+C292+C294+C298+C300+C302+C304+C306+C308+C310+C312+C315+C317+C322+C325+C333</f>
        <v>81767.201819999987</v>
      </c>
      <c r="D350" s="104">
        <f t="shared" si="267"/>
        <v>44805.999999999993</v>
      </c>
      <c r="E350" s="104">
        <f t="shared" si="267"/>
        <v>6271.73</v>
      </c>
      <c r="F350" s="104">
        <f t="shared" si="267"/>
        <v>5412.7481900000012</v>
      </c>
      <c r="G350" s="104">
        <f t="shared" si="267"/>
        <v>16927.300000000003</v>
      </c>
      <c r="H350" s="104">
        <f t="shared" si="267"/>
        <v>2626.0999999999995</v>
      </c>
      <c r="I350" s="104">
        <f t="shared" si="267"/>
        <v>1023</v>
      </c>
      <c r="J350" s="104">
        <f t="shared" si="267"/>
        <v>4700.3236300000017</v>
      </c>
      <c r="K350" s="104">
        <f t="shared" si="267"/>
        <v>1447.3385800000005</v>
      </c>
      <c r="L350" s="104">
        <f t="shared" si="267"/>
        <v>15.547999999999988</v>
      </c>
      <c r="M350" s="104">
        <f t="shared" si="267"/>
        <v>367.7999999999999</v>
      </c>
      <c r="N350" s="104">
        <f t="shared" si="267"/>
        <v>166.49057999999997</v>
      </c>
      <c r="O350" s="104">
        <f t="shared" si="267"/>
        <v>801.70000000000027</v>
      </c>
      <c r="P350" s="104">
        <f t="shared" si="267"/>
        <v>95.8</v>
      </c>
      <c r="Q350" s="104">
        <f t="shared" si="267"/>
        <v>0</v>
      </c>
      <c r="R350" s="322">
        <f t="shared" si="267"/>
        <v>0</v>
      </c>
      <c r="S350" s="104">
        <f t="shared" si="267"/>
        <v>83214.540399999969</v>
      </c>
      <c r="T350" s="104">
        <f t="shared" si="267"/>
        <v>44821.547999999995</v>
      </c>
      <c r="U350" s="104">
        <f t="shared" si="267"/>
        <v>6639.53</v>
      </c>
      <c r="V350" s="104">
        <f t="shared" si="267"/>
        <v>5579.2387700000008</v>
      </c>
      <c r="W350" s="104">
        <f t="shared" si="267"/>
        <v>17729</v>
      </c>
      <c r="X350" s="104">
        <f t="shared" si="267"/>
        <v>2721.8999999999996</v>
      </c>
      <c r="Y350" s="104">
        <f t="shared" si="267"/>
        <v>1023</v>
      </c>
      <c r="Z350" s="104">
        <f t="shared" si="267"/>
        <v>4700.3236300000026</v>
      </c>
    </row>
    <row r="351" spans="1:26" hidden="1" x14ac:dyDescent="0.25">
      <c r="B351" s="439"/>
      <c r="C351" s="188">
        <f t="shared" ref="C351:Z351" si="268">C350-C336</f>
        <v>0</v>
      </c>
      <c r="D351" s="175">
        <f t="shared" si="268"/>
        <v>0</v>
      </c>
      <c r="E351" s="175">
        <f t="shared" si="268"/>
        <v>0</v>
      </c>
      <c r="F351" s="175">
        <f t="shared" si="268"/>
        <v>0</v>
      </c>
      <c r="G351" s="175">
        <f t="shared" si="268"/>
        <v>0</v>
      </c>
      <c r="H351" s="175">
        <f t="shared" si="268"/>
        <v>0</v>
      </c>
      <c r="I351" s="175">
        <f t="shared" si="268"/>
        <v>0</v>
      </c>
      <c r="J351" s="175">
        <f t="shared" si="268"/>
        <v>0</v>
      </c>
      <c r="K351" s="175">
        <f t="shared" si="268"/>
        <v>0</v>
      </c>
      <c r="L351" s="175">
        <f t="shared" si="268"/>
        <v>0</v>
      </c>
      <c r="M351" s="175">
        <f t="shared" si="268"/>
        <v>0</v>
      </c>
      <c r="N351" s="175">
        <f t="shared" si="268"/>
        <v>0</v>
      </c>
      <c r="O351" s="175">
        <f t="shared" si="268"/>
        <v>0</v>
      </c>
      <c r="P351" s="175">
        <f t="shared" si="268"/>
        <v>0</v>
      </c>
      <c r="Q351" s="175">
        <f t="shared" si="268"/>
        <v>0</v>
      </c>
      <c r="R351" s="323">
        <f t="shared" si="268"/>
        <v>0</v>
      </c>
      <c r="S351" s="175">
        <f t="shared" si="268"/>
        <v>0</v>
      </c>
      <c r="T351" s="175">
        <f t="shared" si="268"/>
        <v>0</v>
      </c>
      <c r="U351" s="175">
        <f t="shared" si="268"/>
        <v>0</v>
      </c>
      <c r="V351" s="175">
        <f t="shared" si="268"/>
        <v>0</v>
      </c>
      <c r="W351" s="175">
        <f t="shared" si="268"/>
        <v>0</v>
      </c>
      <c r="X351" s="175">
        <f t="shared" si="268"/>
        <v>0</v>
      </c>
      <c r="Y351" s="175">
        <f t="shared" si="268"/>
        <v>0</v>
      </c>
      <c r="Z351" s="175">
        <f t="shared" si="268"/>
        <v>0</v>
      </c>
    </row>
    <row r="352" spans="1:26" hidden="1" x14ac:dyDescent="0.25"/>
    <row r="353" hidden="1" x14ac:dyDescent="0.25"/>
  </sheetData>
  <sheetProtection formatCells="0" formatColumns="0" formatRows="0" insertColumns="0" insertRows="0" insertHyperlinks="0" deleteColumns="0" deleteRows="0" sort="0" autoFilter="0" pivotTables="0"/>
  <mergeCells count="31">
    <mergeCell ref="Y6:Z6"/>
    <mergeCell ref="T14:Z14"/>
    <mergeCell ref="A14:A15"/>
    <mergeCell ref="B14:B15"/>
    <mergeCell ref="D14:J14"/>
    <mergeCell ref="L14:R14"/>
    <mergeCell ref="S14:S15"/>
    <mergeCell ref="A7:U7"/>
    <mergeCell ref="Y7:Z7"/>
    <mergeCell ref="A8:U8"/>
    <mergeCell ref="Y8:Z8"/>
    <mergeCell ref="A9:U9"/>
    <mergeCell ref="Y9:Z9"/>
    <mergeCell ref="A10:U10"/>
    <mergeCell ref="Y10:Z10"/>
    <mergeCell ref="B347:B348"/>
    <mergeCell ref="B350:B351"/>
    <mergeCell ref="K14:K15"/>
    <mergeCell ref="Y1:Z1"/>
    <mergeCell ref="Y2:Z2"/>
    <mergeCell ref="Y3:Z3"/>
    <mergeCell ref="Y4:Z4"/>
    <mergeCell ref="Y5:Z5"/>
    <mergeCell ref="A1:U1"/>
    <mergeCell ref="A2:U2"/>
    <mergeCell ref="A3:U3"/>
    <mergeCell ref="A4:U4"/>
    <mergeCell ref="A5:U5"/>
    <mergeCell ref="A6:U6"/>
    <mergeCell ref="C14:C15"/>
    <mergeCell ref="A12:Z12"/>
  </mergeCells>
  <pageMargins left="1.1811023622047245" right="0.39370078740157483" top="0.78740157480314965" bottom="0.78740157480314965" header="0.31496062992125984" footer="0.31496062992125984"/>
  <pageSetup paperSize="9" scale="89" fitToHeight="0" orientation="portrait" r:id="rId1"/>
  <ignoredErrors>
    <ignoredError sqref="S89:Z151 S254:Z278 T182:Z183 S18:Z71 S87:U88 W87:Z88 S73:Z85 S72:U72 W72:Z72 S184:Z213 S215:Z252 S182 S280:Z343 T279:U279 V279:Z279 S153:Z181 S152:Y15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D2108-A21D-4834-BD09-FF93403C862E}">
  <sheetPr codeName="Lapas4">
    <pageSetUpPr fitToPage="1"/>
  </sheetPr>
  <dimension ref="A1:Y213"/>
  <sheetViews>
    <sheetView showZeros="0" tabSelected="1" zoomScaleNormal="100" workbookViewId="0">
      <pane xSplit="2" ySplit="13" topLeftCell="C14" activePane="bottomRight" state="frozen"/>
      <selection activeCell="G21" sqref="G21"/>
      <selection pane="topRight" activeCell="G21" sqref="G21"/>
      <selection pane="bottomLeft" activeCell="G21" sqref="G21"/>
      <selection pane="bottomRight" activeCell="AG25" sqref="AG25"/>
    </sheetView>
  </sheetViews>
  <sheetFormatPr defaultColWidth="9.140625" defaultRowHeight="15" x14ac:dyDescent="0.25"/>
  <cols>
    <col min="1" max="1" width="5.7109375" style="1" customWidth="1"/>
    <col min="2" max="2" width="76.7109375" style="1" customWidth="1"/>
    <col min="3" max="3" width="13.7109375" style="104" hidden="1" customWidth="1"/>
    <col min="4" max="8" width="13.7109375" style="98" hidden="1" customWidth="1"/>
    <col min="9" max="9" width="12.42578125" style="14" hidden="1" customWidth="1"/>
    <col min="10" max="14" width="12.42578125" style="1" hidden="1" customWidth="1"/>
    <col min="15" max="15" width="15.7109375" style="104" customWidth="1"/>
    <col min="16" max="20" width="13.7109375" style="98" hidden="1" customWidth="1"/>
    <col min="21" max="21" width="9.140625" style="1" hidden="1" customWidth="1"/>
    <col min="22" max="22" width="9.140625" style="346" hidden="1" customWidth="1"/>
    <col min="23" max="25" width="9.140625" style="1" hidden="1" customWidth="1"/>
    <col min="26" max="26" width="9.140625" style="1" customWidth="1"/>
    <col min="27" max="16384" width="9.140625" style="1"/>
  </cols>
  <sheetData>
    <row r="1" spans="1:22" s="23" customFormat="1" x14ac:dyDescent="0.25">
      <c r="A1" s="461" t="s">
        <v>124</v>
      </c>
      <c r="B1" s="461"/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99"/>
      <c r="Q1" s="166"/>
      <c r="R1" s="99"/>
      <c r="S1" s="442"/>
      <c r="T1" s="442"/>
      <c r="V1" s="345"/>
    </row>
    <row r="2" spans="1:22" s="23" customFormat="1" x14ac:dyDescent="0.25">
      <c r="A2" s="461" t="s">
        <v>381</v>
      </c>
      <c r="B2" s="461"/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99"/>
      <c r="Q2" s="166"/>
      <c r="R2" s="99"/>
      <c r="S2" s="100"/>
      <c r="T2" s="100"/>
      <c r="V2" s="345"/>
    </row>
    <row r="3" spans="1:22" s="23" customFormat="1" x14ac:dyDescent="0.25">
      <c r="A3" s="461" t="s">
        <v>449</v>
      </c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99"/>
      <c r="Q3" s="166"/>
      <c r="R3" s="99"/>
      <c r="S3" s="442"/>
      <c r="T3" s="442"/>
      <c r="V3" s="345"/>
    </row>
    <row r="4" spans="1:22" s="23" customFormat="1" x14ac:dyDescent="0.25">
      <c r="A4" s="461" t="s">
        <v>430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  <c r="O4" s="461"/>
      <c r="P4" s="99"/>
      <c r="Q4" s="166"/>
      <c r="R4" s="99"/>
      <c r="S4" s="442"/>
      <c r="T4" s="442"/>
      <c r="V4" s="345"/>
    </row>
    <row r="5" spans="1:22" s="23" customFormat="1" x14ac:dyDescent="0.25">
      <c r="A5" s="461" t="s">
        <v>470</v>
      </c>
      <c r="B5" s="461"/>
      <c r="C5" s="461"/>
      <c r="D5" s="461"/>
      <c r="E5" s="461"/>
      <c r="F5" s="461"/>
      <c r="G5" s="461"/>
      <c r="H5" s="461"/>
      <c r="I5" s="461"/>
      <c r="J5" s="461"/>
      <c r="K5" s="461"/>
      <c r="L5" s="461"/>
      <c r="M5" s="461"/>
      <c r="N5" s="461"/>
      <c r="O5" s="461"/>
      <c r="P5" s="99"/>
      <c r="Q5" s="166"/>
      <c r="R5" s="99"/>
      <c r="S5" s="100"/>
      <c r="T5" s="100"/>
      <c r="V5" s="345"/>
    </row>
    <row r="6" spans="1:22" s="23" customFormat="1" x14ac:dyDescent="0.25">
      <c r="A6" s="461" t="s">
        <v>476</v>
      </c>
      <c r="B6" s="461"/>
      <c r="C6" s="461"/>
      <c r="D6" s="461"/>
      <c r="E6" s="461"/>
      <c r="F6" s="461"/>
      <c r="G6" s="461"/>
      <c r="H6" s="461"/>
      <c r="I6" s="461"/>
      <c r="J6" s="461"/>
      <c r="K6" s="461"/>
      <c r="L6" s="461"/>
      <c r="M6" s="461"/>
      <c r="N6" s="461"/>
      <c r="O6" s="461"/>
      <c r="P6" s="99"/>
      <c r="Q6" s="166"/>
      <c r="R6" s="99"/>
      <c r="S6" s="442"/>
      <c r="T6" s="442"/>
      <c r="V6" s="345"/>
    </row>
    <row r="7" spans="1:22" s="23" customFormat="1" x14ac:dyDescent="0.25">
      <c r="A7" s="461" t="s">
        <v>499</v>
      </c>
      <c r="B7" s="461"/>
      <c r="C7" s="461"/>
      <c r="D7" s="461"/>
      <c r="E7" s="461"/>
      <c r="F7" s="461"/>
      <c r="G7" s="461"/>
      <c r="H7" s="461"/>
      <c r="I7" s="461"/>
      <c r="J7" s="461"/>
      <c r="K7" s="461"/>
      <c r="L7" s="461"/>
      <c r="M7" s="461"/>
      <c r="N7" s="461"/>
      <c r="O7" s="461"/>
      <c r="P7" s="99"/>
      <c r="Q7" s="166"/>
      <c r="R7" s="99"/>
      <c r="S7" s="100"/>
      <c r="T7" s="100"/>
      <c r="V7" s="345"/>
    </row>
    <row r="8" spans="1:22" s="23" customFormat="1" x14ac:dyDescent="0.25">
      <c r="A8" s="461" t="s">
        <v>501</v>
      </c>
      <c r="B8" s="461"/>
      <c r="C8" s="461"/>
      <c r="D8" s="461"/>
      <c r="E8" s="461"/>
      <c r="F8" s="461"/>
      <c r="G8" s="461"/>
      <c r="H8" s="461"/>
      <c r="I8" s="461"/>
      <c r="J8" s="461"/>
      <c r="K8" s="461"/>
      <c r="L8" s="461"/>
      <c r="M8" s="461"/>
      <c r="N8" s="461"/>
      <c r="O8" s="461"/>
      <c r="P8" s="99"/>
      <c r="Q8" s="166"/>
      <c r="R8" s="99"/>
      <c r="S8" s="442"/>
      <c r="T8" s="442"/>
      <c r="V8" s="345"/>
    </row>
    <row r="9" spans="1:22" s="23" customFormat="1" ht="12" customHeight="1" x14ac:dyDescent="0.25">
      <c r="B9" s="24"/>
      <c r="C9" s="102"/>
      <c r="D9" s="103"/>
      <c r="E9" s="99"/>
      <c r="F9" s="99"/>
      <c r="G9" s="99"/>
      <c r="H9" s="99"/>
      <c r="I9" s="74"/>
      <c r="J9" s="24"/>
      <c r="O9" s="102"/>
      <c r="P9" s="103"/>
      <c r="Q9" s="99"/>
      <c r="R9" s="99"/>
      <c r="S9" s="99"/>
      <c r="T9" s="99"/>
      <c r="V9" s="345"/>
    </row>
    <row r="10" spans="1:22" ht="15" customHeight="1" x14ac:dyDescent="0.25">
      <c r="A10" s="436" t="s">
        <v>301</v>
      </c>
      <c r="B10" s="436"/>
      <c r="C10" s="436"/>
      <c r="D10" s="436"/>
      <c r="E10" s="436"/>
      <c r="F10" s="436"/>
      <c r="G10" s="436"/>
      <c r="H10" s="436"/>
      <c r="I10" s="436"/>
      <c r="J10" s="436"/>
      <c r="K10" s="436"/>
      <c r="L10" s="436"/>
      <c r="M10" s="436"/>
      <c r="N10" s="436"/>
      <c r="O10" s="436"/>
      <c r="P10" s="436"/>
      <c r="Q10" s="436"/>
      <c r="R10" s="436"/>
      <c r="S10" s="436"/>
      <c r="T10" s="436"/>
      <c r="U10" s="61"/>
    </row>
    <row r="11" spans="1:22" x14ac:dyDescent="0.25">
      <c r="F11" s="105"/>
      <c r="G11" s="105"/>
      <c r="L11" s="2"/>
      <c r="M11" s="2"/>
      <c r="O11" s="2" t="s">
        <v>139</v>
      </c>
      <c r="R11" s="105"/>
      <c r="S11" s="2" t="s">
        <v>139</v>
      </c>
    </row>
    <row r="12" spans="1:22" ht="15" customHeight="1" x14ac:dyDescent="0.25">
      <c r="A12" s="409" t="s">
        <v>1</v>
      </c>
      <c r="B12" s="449" t="s">
        <v>285</v>
      </c>
      <c r="C12" s="459" t="s">
        <v>0</v>
      </c>
      <c r="D12" s="450" t="s">
        <v>217</v>
      </c>
      <c r="E12" s="450"/>
      <c r="F12" s="450"/>
      <c r="G12" s="450"/>
      <c r="H12" s="450"/>
      <c r="I12" s="456" t="s">
        <v>466</v>
      </c>
      <c r="J12" s="458" t="s">
        <v>217</v>
      </c>
      <c r="K12" s="458"/>
      <c r="L12" s="458"/>
      <c r="M12" s="458"/>
      <c r="N12" s="458"/>
      <c r="O12" s="453" t="s">
        <v>0</v>
      </c>
      <c r="P12" s="312" t="s">
        <v>217</v>
      </c>
      <c r="Q12" s="313"/>
      <c r="R12" s="313"/>
      <c r="S12" s="314"/>
      <c r="T12" s="312"/>
    </row>
    <row r="13" spans="1:22" ht="45.75" customHeight="1" x14ac:dyDescent="0.25">
      <c r="A13" s="409"/>
      <c r="B13" s="449"/>
      <c r="C13" s="460"/>
      <c r="D13" s="305" t="s">
        <v>193</v>
      </c>
      <c r="E13" s="305" t="s">
        <v>282</v>
      </c>
      <c r="F13" s="305" t="s">
        <v>283</v>
      </c>
      <c r="G13" s="305" t="s">
        <v>404</v>
      </c>
      <c r="H13" s="305" t="s">
        <v>142</v>
      </c>
      <c r="I13" s="457"/>
      <c r="J13" s="324" t="s">
        <v>193</v>
      </c>
      <c r="K13" s="324" t="s">
        <v>282</v>
      </c>
      <c r="L13" s="324" t="s">
        <v>283</v>
      </c>
      <c r="M13" s="324" t="s">
        <v>404</v>
      </c>
      <c r="N13" s="324" t="s">
        <v>142</v>
      </c>
      <c r="O13" s="454"/>
      <c r="P13" s="308" t="s">
        <v>193</v>
      </c>
      <c r="Q13" s="308" t="s">
        <v>282</v>
      </c>
      <c r="R13" s="308" t="s">
        <v>283</v>
      </c>
      <c r="S13" s="308" t="s">
        <v>404</v>
      </c>
      <c r="T13" s="308" t="s">
        <v>142</v>
      </c>
    </row>
    <row r="14" spans="1:22" ht="15" customHeight="1" x14ac:dyDescent="0.25">
      <c r="A14" s="17" t="s">
        <v>5</v>
      </c>
      <c r="B14" s="71" t="s">
        <v>216</v>
      </c>
      <c r="C14" s="107">
        <f t="shared" ref="C14:C46" si="0">D14+E14+F14+G14+H14</f>
        <v>4452.7384500000007</v>
      </c>
      <c r="D14" s="107">
        <f>D15+D16+D17+D18+D19+D20+D21</f>
        <v>4337.9358200000006</v>
      </c>
      <c r="E14" s="107">
        <f t="shared" ref="E14:T14" si="1">E15+E16+E17+E18+E19+E20+E21</f>
        <v>0.86904000000000003</v>
      </c>
      <c r="F14" s="107">
        <f t="shared" si="1"/>
        <v>24.438960000000002</v>
      </c>
      <c r="G14" s="107">
        <f t="shared" si="1"/>
        <v>89.494630000000001</v>
      </c>
      <c r="H14" s="107">
        <f t="shared" si="1"/>
        <v>0</v>
      </c>
      <c r="I14" s="106">
        <f t="shared" ref="I14:I77" si="2">J14+K14+L14+M14+N14</f>
        <v>-2.6</v>
      </c>
      <c r="J14" s="106">
        <f>J15+J16+J17+J18+J19+J20+J21</f>
        <v>-2.6</v>
      </c>
      <c r="K14" s="106">
        <f>K15+K16+K17+K18+K19+K20+K21</f>
        <v>0</v>
      </c>
      <c r="L14" s="106">
        <f t="shared" ref="L14:N14" si="3">L15+L16+L17+L18+L19+L20+L21</f>
        <v>0</v>
      </c>
      <c r="M14" s="106">
        <f t="shared" si="3"/>
        <v>0</v>
      </c>
      <c r="N14" s="106">
        <f t="shared" si="3"/>
        <v>0</v>
      </c>
      <c r="O14" s="163">
        <f t="shared" si="1"/>
        <v>4450.1384500000004</v>
      </c>
      <c r="P14" s="222">
        <f t="shared" si="1"/>
        <v>4335.3358200000002</v>
      </c>
      <c r="Q14" s="222">
        <f t="shared" si="1"/>
        <v>0.86904000000000003</v>
      </c>
      <c r="R14" s="222">
        <f t="shared" si="1"/>
        <v>24.438960000000002</v>
      </c>
      <c r="S14" s="222">
        <f t="shared" si="1"/>
        <v>89.494630000000001</v>
      </c>
      <c r="T14" s="222">
        <f t="shared" si="1"/>
        <v>0</v>
      </c>
      <c r="V14" s="347">
        <f>O14-'3 priedas_asignavimai'!Z18</f>
        <v>0</v>
      </c>
    </row>
    <row r="15" spans="1:22" ht="15" customHeight="1" x14ac:dyDescent="0.25">
      <c r="A15" s="17"/>
      <c r="B15" s="9" t="s">
        <v>434</v>
      </c>
      <c r="C15" s="109">
        <f t="shared" si="0"/>
        <v>429.78361000000001</v>
      </c>
      <c r="D15" s="161">
        <v>429.78361000000001</v>
      </c>
      <c r="E15" s="161"/>
      <c r="F15" s="161"/>
      <c r="G15" s="161"/>
      <c r="H15" s="161"/>
      <c r="I15" s="118">
        <f t="shared" si="2"/>
        <v>-2.6</v>
      </c>
      <c r="J15" s="165">
        <v>-2.6</v>
      </c>
      <c r="K15" s="165"/>
      <c r="L15" s="165"/>
      <c r="M15" s="165"/>
      <c r="N15" s="165"/>
      <c r="O15" s="119">
        <f>P15+Q15+R15+S15+T15</f>
        <v>427.18360999999999</v>
      </c>
      <c r="P15" s="221">
        <f>D15+J15</f>
        <v>427.18360999999999</v>
      </c>
      <c r="Q15" s="221">
        <f t="shared" ref="Q15:S15" si="4">E15+K15</f>
        <v>0</v>
      </c>
      <c r="R15" s="221">
        <f t="shared" si="4"/>
        <v>0</v>
      </c>
      <c r="S15" s="221">
        <f t="shared" si="4"/>
        <v>0</v>
      </c>
      <c r="T15" s="221">
        <f>H15+N15</f>
        <v>0</v>
      </c>
      <c r="V15" s="347">
        <f>O15-'3 priedas_asignavimai'!Z19</f>
        <v>0</v>
      </c>
    </row>
    <row r="16" spans="1:22" ht="15" customHeight="1" x14ac:dyDescent="0.25">
      <c r="A16" s="17"/>
      <c r="B16" s="9" t="s">
        <v>435</v>
      </c>
      <c r="C16" s="109">
        <f t="shared" si="0"/>
        <v>1836.7634899999998</v>
      </c>
      <c r="D16" s="161">
        <v>1727.0489</v>
      </c>
      <c r="E16" s="161"/>
      <c r="F16" s="161">
        <v>20.21996</v>
      </c>
      <c r="G16" s="161">
        <v>89.494630000000001</v>
      </c>
      <c r="H16" s="161"/>
      <c r="I16" s="118">
        <f t="shared" si="2"/>
        <v>0</v>
      </c>
      <c r="J16" s="165"/>
      <c r="K16" s="165"/>
      <c r="L16" s="165"/>
      <c r="M16" s="165"/>
      <c r="N16" s="165"/>
      <c r="O16" s="119">
        <f t="shared" ref="O16:O40" si="5">P16+Q16+R16+S16+T16</f>
        <v>1836.7634899999998</v>
      </c>
      <c r="P16" s="221">
        <f t="shared" ref="P16:P21" si="6">D16+J16</f>
        <v>1727.0489</v>
      </c>
      <c r="Q16" s="221">
        <f t="shared" ref="Q16:Q21" si="7">E16+K16</f>
        <v>0</v>
      </c>
      <c r="R16" s="221">
        <f t="shared" ref="R16:R21" si="8">F16+L16</f>
        <v>20.21996</v>
      </c>
      <c r="S16" s="221">
        <f t="shared" ref="S16:S21" si="9">G16+M16</f>
        <v>89.494630000000001</v>
      </c>
      <c r="T16" s="221">
        <f t="shared" ref="T16:T21" si="10">H16+N16</f>
        <v>0</v>
      </c>
      <c r="V16" s="347">
        <f>O16-'3 priedas_asignavimai'!Z48</f>
        <v>0</v>
      </c>
    </row>
    <row r="17" spans="1:24" ht="15" customHeight="1" x14ac:dyDescent="0.25">
      <c r="A17" s="17"/>
      <c r="B17" s="9" t="s">
        <v>436</v>
      </c>
      <c r="C17" s="109">
        <f t="shared" si="0"/>
        <v>5.0880400000000003</v>
      </c>
      <c r="D17" s="161"/>
      <c r="E17" s="161">
        <v>0.86904000000000003</v>
      </c>
      <c r="F17" s="161">
        <v>4.2190000000000003</v>
      </c>
      <c r="G17" s="161"/>
      <c r="H17" s="161"/>
      <c r="I17" s="118">
        <f t="shared" si="2"/>
        <v>0</v>
      </c>
      <c r="J17" s="165"/>
      <c r="K17" s="165"/>
      <c r="L17" s="165"/>
      <c r="M17" s="165"/>
      <c r="N17" s="165"/>
      <c r="O17" s="119">
        <f t="shared" si="5"/>
        <v>5.0880400000000003</v>
      </c>
      <c r="P17" s="221">
        <f t="shared" si="6"/>
        <v>0</v>
      </c>
      <c r="Q17" s="221">
        <f t="shared" si="7"/>
        <v>0.86904000000000003</v>
      </c>
      <c r="R17" s="221">
        <f t="shared" si="8"/>
        <v>4.2190000000000003</v>
      </c>
      <c r="S17" s="221">
        <f t="shared" si="9"/>
        <v>0</v>
      </c>
      <c r="T17" s="221">
        <f t="shared" si="10"/>
        <v>0</v>
      </c>
      <c r="V17" s="347">
        <f>O17-'3 priedas_asignavimai'!Z57</f>
        <v>0</v>
      </c>
    </row>
    <row r="18" spans="1:24" x14ac:dyDescent="0.25">
      <c r="A18" s="17"/>
      <c r="B18" s="69" t="s">
        <v>437</v>
      </c>
      <c r="C18" s="109">
        <f t="shared" si="0"/>
        <v>609</v>
      </c>
      <c r="D18" s="161">
        <v>609</v>
      </c>
      <c r="E18" s="161"/>
      <c r="F18" s="161"/>
      <c r="G18" s="161"/>
      <c r="H18" s="161"/>
      <c r="I18" s="118">
        <f t="shared" si="2"/>
        <v>0</v>
      </c>
      <c r="J18" s="165"/>
      <c r="K18" s="165"/>
      <c r="L18" s="165"/>
      <c r="M18" s="165"/>
      <c r="N18" s="165"/>
      <c r="O18" s="5">
        <f t="shared" si="5"/>
        <v>609</v>
      </c>
      <c r="P18" s="221">
        <f t="shared" si="6"/>
        <v>609</v>
      </c>
      <c r="Q18" s="221">
        <f t="shared" si="7"/>
        <v>0</v>
      </c>
      <c r="R18" s="221">
        <f t="shared" si="8"/>
        <v>0</v>
      </c>
      <c r="S18" s="221">
        <f t="shared" si="9"/>
        <v>0</v>
      </c>
      <c r="T18" s="221">
        <f t="shared" si="10"/>
        <v>0</v>
      </c>
      <c r="V18" s="347">
        <f>O18-'3 priedas_asignavimai'!Z58</f>
        <v>0</v>
      </c>
    </row>
    <row r="19" spans="1:24" ht="15" hidden="1" customHeight="1" x14ac:dyDescent="0.25">
      <c r="A19" s="17"/>
      <c r="B19" s="9" t="s">
        <v>56</v>
      </c>
      <c r="C19" s="109">
        <f t="shared" si="0"/>
        <v>0</v>
      </c>
      <c r="D19" s="161"/>
      <c r="E19" s="161"/>
      <c r="F19" s="161"/>
      <c r="G19" s="161"/>
      <c r="H19" s="161"/>
      <c r="I19" s="118">
        <f t="shared" si="2"/>
        <v>0</v>
      </c>
      <c r="J19" s="165"/>
      <c r="K19" s="165"/>
      <c r="L19" s="165"/>
      <c r="M19" s="165"/>
      <c r="N19" s="165"/>
      <c r="O19" s="119">
        <f t="shared" si="5"/>
        <v>0</v>
      </c>
      <c r="P19" s="221">
        <f t="shared" si="6"/>
        <v>0</v>
      </c>
      <c r="Q19" s="221">
        <f t="shared" si="7"/>
        <v>0</v>
      </c>
      <c r="R19" s="221">
        <f t="shared" si="8"/>
        <v>0</v>
      </c>
      <c r="S19" s="221">
        <f t="shared" si="9"/>
        <v>0</v>
      </c>
      <c r="T19" s="221">
        <f t="shared" si="10"/>
        <v>0</v>
      </c>
      <c r="V19" s="347">
        <f>O19-'3 priedas_asignavimai'!Z68</f>
        <v>0</v>
      </c>
    </row>
    <row r="20" spans="1:24" ht="15" hidden="1" customHeight="1" x14ac:dyDescent="0.25">
      <c r="A20" s="17"/>
      <c r="B20" s="9" t="s">
        <v>3</v>
      </c>
      <c r="C20" s="109">
        <f t="shared" si="0"/>
        <v>0</v>
      </c>
      <c r="D20" s="161"/>
      <c r="E20" s="161"/>
      <c r="F20" s="161"/>
      <c r="G20" s="161"/>
      <c r="H20" s="161"/>
      <c r="I20" s="118">
        <f t="shared" si="2"/>
        <v>0</v>
      </c>
      <c r="J20" s="165"/>
      <c r="K20" s="165"/>
      <c r="L20" s="165"/>
      <c r="M20" s="165"/>
      <c r="N20" s="165"/>
      <c r="O20" s="119">
        <f t="shared" si="5"/>
        <v>0</v>
      </c>
      <c r="P20" s="221">
        <f t="shared" si="6"/>
        <v>0</v>
      </c>
      <c r="Q20" s="221">
        <f t="shared" si="7"/>
        <v>0</v>
      </c>
      <c r="R20" s="221">
        <f t="shared" si="8"/>
        <v>0</v>
      </c>
      <c r="S20" s="221">
        <f t="shared" si="9"/>
        <v>0</v>
      </c>
      <c r="T20" s="221">
        <f t="shared" si="10"/>
        <v>0</v>
      </c>
      <c r="V20" s="347">
        <f>O20-'3 priedas_asignavimai'!Z69</f>
        <v>0</v>
      </c>
    </row>
    <row r="21" spans="1:24" ht="15" customHeight="1" x14ac:dyDescent="0.25">
      <c r="A21" s="17"/>
      <c r="B21" s="70" t="s">
        <v>438</v>
      </c>
      <c r="C21" s="109">
        <f t="shared" si="0"/>
        <v>1572.10331</v>
      </c>
      <c r="D21" s="161">
        <v>1572.10331</v>
      </c>
      <c r="E21" s="161"/>
      <c r="F21" s="161"/>
      <c r="G21" s="161"/>
      <c r="H21" s="161"/>
      <c r="I21" s="118">
        <f t="shared" si="2"/>
        <v>0</v>
      </c>
      <c r="J21" s="165"/>
      <c r="K21" s="165"/>
      <c r="L21" s="165"/>
      <c r="M21" s="165"/>
      <c r="N21" s="165"/>
      <c r="O21" s="119">
        <f t="shared" si="5"/>
        <v>1572.10331</v>
      </c>
      <c r="P21" s="221">
        <f t="shared" si="6"/>
        <v>1572.10331</v>
      </c>
      <c r="Q21" s="221">
        <f t="shared" si="7"/>
        <v>0</v>
      </c>
      <c r="R21" s="221">
        <f t="shared" si="8"/>
        <v>0</v>
      </c>
      <c r="S21" s="221">
        <f t="shared" si="9"/>
        <v>0</v>
      </c>
      <c r="T21" s="221">
        <f t="shared" si="10"/>
        <v>0</v>
      </c>
      <c r="V21" s="347">
        <f>O21-'3 priedas_asignavimai'!Z72</f>
        <v>0</v>
      </c>
    </row>
    <row r="22" spans="1:24" ht="15" customHeight="1" x14ac:dyDescent="0.25">
      <c r="A22" s="16" t="s">
        <v>57</v>
      </c>
      <c r="B22" s="62" t="s">
        <v>230</v>
      </c>
      <c r="C22" s="110">
        <f t="shared" si="0"/>
        <v>2.26464</v>
      </c>
      <c r="D22" s="110">
        <f>D23+D24</f>
        <v>0.105</v>
      </c>
      <c r="E22" s="110">
        <f t="shared" ref="E22:T22" si="11">E23+E24</f>
        <v>2.15964</v>
      </c>
      <c r="F22" s="110">
        <f t="shared" si="11"/>
        <v>0</v>
      </c>
      <c r="G22" s="110">
        <f t="shared" si="11"/>
        <v>0</v>
      </c>
      <c r="H22" s="110">
        <f t="shared" si="11"/>
        <v>0</v>
      </c>
      <c r="I22" s="108">
        <f t="shared" si="2"/>
        <v>0</v>
      </c>
      <c r="J22" s="108">
        <f>J23+J24</f>
        <v>0</v>
      </c>
      <c r="K22" s="108">
        <f t="shared" ref="K22:N22" si="12">K23+K24</f>
        <v>0</v>
      </c>
      <c r="L22" s="108">
        <f t="shared" si="12"/>
        <v>0</v>
      </c>
      <c r="M22" s="108">
        <f t="shared" si="12"/>
        <v>0</v>
      </c>
      <c r="N22" s="108">
        <f t="shared" si="12"/>
        <v>0</v>
      </c>
      <c r="O22" s="126">
        <f t="shared" si="11"/>
        <v>2.26464</v>
      </c>
      <c r="P22" s="220">
        <f t="shared" si="11"/>
        <v>0.105</v>
      </c>
      <c r="Q22" s="220">
        <f t="shared" si="11"/>
        <v>2.15964</v>
      </c>
      <c r="R22" s="220">
        <f t="shared" si="11"/>
        <v>0</v>
      </c>
      <c r="S22" s="220">
        <f t="shared" si="11"/>
        <v>0</v>
      </c>
      <c r="T22" s="220">
        <f t="shared" si="11"/>
        <v>0</v>
      </c>
      <c r="V22" s="347">
        <f>O22-'3 priedas_asignavimai'!Z97</f>
        <v>0</v>
      </c>
    </row>
    <row r="23" spans="1:24" s="331" customFormat="1" ht="15" hidden="1" customHeight="1" x14ac:dyDescent="0.25">
      <c r="A23" s="332"/>
      <c r="B23" s="333" t="s">
        <v>2</v>
      </c>
      <c r="C23" s="327">
        <f t="shared" si="0"/>
        <v>0</v>
      </c>
      <c r="D23" s="335"/>
      <c r="E23" s="335"/>
      <c r="F23" s="335"/>
      <c r="G23" s="335"/>
      <c r="H23" s="335"/>
      <c r="I23" s="328">
        <f t="shared" si="2"/>
        <v>0</v>
      </c>
      <c r="J23" s="335"/>
      <c r="K23" s="335"/>
      <c r="L23" s="335"/>
      <c r="M23" s="335"/>
      <c r="N23" s="335"/>
      <c r="O23" s="329">
        <f t="shared" si="5"/>
        <v>0</v>
      </c>
      <c r="P23" s="338">
        <f>D23+J23</f>
        <v>0</v>
      </c>
      <c r="Q23" s="338">
        <f>E23+K23</f>
        <v>0</v>
      </c>
      <c r="R23" s="338">
        <f>F23+L23</f>
        <v>0</v>
      </c>
      <c r="S23" s="338">
        <f>G23+M23</f>
        <v>0</v>
      </c>
      <c r="T23" s="338">
        <f>H23+N23</f>
        <v>0</v>
      </c>
      <c r="V23" s="348">
        <f>O23-'3 priedas_asignavimai'!Z98</f>
        <v>0</v>
      </c>
    </row>
    <row r="24" spans="1:24" ht="15" customHeight="1" x14ac:dyDescent="0.25">
      <c r="A24" s="17"/>
      <c r="B24" s="4" t="s">
        <v>435</v>
      </c>
      <c r="C24" s="109">
        <f t="shared" si="0"/>
        <v>2.26464</v>
      </c>
      <c r="D24" s="161">
        <v>0.105</v>
      </c>
      <c r="E24" s="161">
        <v>2.15964</v>
      </c>
      <c r="F24" s="161"/>
      <c r="G24" s="161"/>
      <c r="H24" s="161"/>
      <c r="I24" s="118">
        <f t="shared" si="2"/>
        <v>0</v>
      </c>
      <c r="J24" s="165"/>
      <c r="K24" s="165"/>
      <c r="L24" s="165"/>
      <c r="M24" s="165"/>
      <c r="N24" s="165"/>
      <c r="O24" s="119">
        <f t="shared" ref="O24" si="13">P24+Q24+R24+S24+T24</f>
        <v>2.26464</v>
      </c>
      <c r="P24" s="221">
        <f t="shared" ref="P24" si="14">D24+J24</f>
        <v>0.105</v>
      </c>
      <c r="Q24" s="221">
        <f t="shared" ref="Q24" si="15">E24+K24</f>
        <v>2.15964</v>
      </c>
      <c r="R24" s="221">
        <f t="shared" ref="R24" si="16">F24+L24</f>
        <v>0</v>
      </c>
      <c r="S24" s="221">
        <f t="shared" ref="S24" si="17">G24+M24</f>
        <v>0</v>
      </c>
      <c r="T24" s="221">
        <f t="shared" ref="T24" si="18">H24+N24</f>
        <v>0</v>
      </c>
      <c r="V24" s="347">
        <f>O24-'3 priedas_asignavimai'!Z101</f>
        <v>0</v>
      </c>
    </row>
    <row r="25" spans="1:24" ht="15" customHeight="1" x14ac:dyDescent="0.25">
      <c r="A25" s="3" t="s">
        <v>6</v>
      </c>
      <c r="B25" s="68" t="s">
        <v>232</v>
      </c>
      <c r="C25" s="110">
        <f t="shared" si="0"/>
        <v>0.50814999999999999</v>
      </c>
      <c r="D25" s="110">
        <f>D26</f>
        <v>0.21</v>
      </c>
      <c r="E25" s="110">
        <f t="shared" ref="E25:X25" si="19">E26</f>
        <v>0.29815000000000003</v>
      </c>
      <c r="F25" s="110">
        <f t="shared" si="19"/>
        <v>0</v>
      </c>
      <c r="G25" s="110">
        <f t="shared" si="19"/>
        <v>0</v>
      </c>
      <c r="H25" s="110">
        <f t="shared" si="19"/>
        <v>0</v>
      </c>
      <c r="I25" s="108">
        <f t="shared" si="2"/>
        <v>0</v>
      </c>
      <c r="J25" s="108">
        <f>J26</f>
        <v>0</v>
      </c>
      <c r="K25" s="108">
        <f t="shared" si="19"/>
        <v>0</v>
      </c>
      <c r="L25" s="108">
        <f t="shared" si="19"/>
        <v>0</v>
      </c>
      <c r="M25" s="108">
        <f t="shared" si="19"/>
        <v>0</v>
      </c>
      <c r="N25" s="108">
        <f t="shared" si="19"/>
        <v>0</v>
      </c>
      <c r="O25" s="126">
        <f t="shared" si="19"/>
        <v>0.50814999999999999</v>
      </c>
      <c r="P25" s="220">
        <f t="shared" si="19"/>
        <v>0.21</v>
      </c>
      <c r="Q25" s="220">
        <f t="shared" si="19"/>
        <v>0.29815000000000003</v>
      </c>
      <c r="R25" s="220">
        <f t="shared" si="19"/>
        <v>0</v>
      </c>
      <c r="S25" s="220">
        <f t="shared" si="19"/>
        <v>0</v>
      </c>
      <c r="T25" s="220">
        <f t="shared" si="19"/>
        <v>0</v>
      </c>
      <c r="U25" s="110">
        <f t="shared" si="19"/>
        <v>0</v>
      </c>
      <c r="V25" s="349">
        <f t="shared" si="19"/>
        <v>0</v>
      </c>
      <c r="W25" s="110">
        <f t="shared" si="19"/>
        <v>0</v>
      </c>
      <c r="X25" s="110">
        <f t="shared" si="19"/>
        <v>0</v>
      </c>
    </row>
    <row r="26" spans="1:24" ht="15" customHeight="1" x14ac:dyDescent="0.25">
      <c r="A26" s="8"/>
      <c r="B26" s="1" t="s">
        <v>435</v>
      </c>
      <c r="C26" s="109">
        <f t="shared" si="0"/>
        <v>0.50814999999999999</v>
      </c>
      <c r="D26" s="161">
        <v>0.21</v>
      </c>
      <c r="E26" s="161">
        <v>0.29815000000000003</v>
      </c>
      <c r="F26" s="161"/>
      <c r="G26" s="161"/>
      <c r="H26" s="161"/>
      <c r="I26" s="118">
        <f t="shared" si="2"/>
        <v>0</v>
      </c>
      <c r="J26" s="165"/>
      <c r="K26" s="165"/>
      <c r="L26" s="165"/>
      <c r="M26" s="165"/>
      <c r="N26" s="165"/>
      <c r="O26" s="119">
        <f t="shared" ref="O26" si="20">P26+Q26+R26+S26+T26</f>
        <v>0.50814999999999999</v>
      </c>
      <c r="P26" s="221">
        <f t="shared" ref="P26" si="21">D26+J26</f>
        <v>0.21</v>
      </c>
      <c r="Q26" s="221">
        <f t="shared" ref="Q26" si="22">E26+K26</f>
        <v>0.29815000000000003</v>
      </c>
      <c r="R26" s="221">
        <f t="shared" ref="R26" si="23">F26+L26</f>
        <v>0</v>
      </c>
      <c r="S26" s="221">
        <f t="shared" ref="S26" si="24">G26+M26</f>
        <v>0</v>
      </c>
      <c r="T26" s="221">
        <f t="shared" ref="T26" si="25">H26+N26</f>
        <v>0</v>
      </c>
      <c r="V26" s="347">
        <f>O26-'3 priedas_asignavimai'!Z106</f>
        <v>0</v>
      </c>
    </row>
    <row r="27" spans="1:24" ht="15" customHeight="1" x14ac:dyDescent="0.25">
      <c r="A27" s="3" t="s">
        <v>7</v>
      </c>
      <c r="B27" s="68" t="s">
        <v>233</v>
      </c>
      <c r="C27" s="110">
        <f t="shared" si="0"/>
        <v>13.790740000000001</v>
      </c>
      <c r="D27" s="110">
        <f>D28+D29</f>
        <v>0.79549999999999998</v>
      </c>
      <c r="E27" s="110">
        <f t="shared" ref="E27:T27" si="26">E28+E29</f>
        <v>12.995240000000001</v>
      </c>
      <c r="F27" s="110">
        <f t="shared" si="26"/>
        <v>0</v>
      </c>
      <c r="G27" s="110">
        <f t="shared" si="26"/>
        <v>0</v>
      </c>
      <c r="H27" s="110">
        <f t="shared" si="26"/>
        <v>0</v>
      </c>
      <c r="I27" s="108">
        <f t="shared" si="2"/>
        <v>0</v>
      </c>
      <c r="J27" s="108">
        <f>J28+J29</f>
        <v>0</v>
      </c>
      <c r="K27" s="108">
        <f t="shared" ref="K27:N27" si="27">K28+K29</f>
        <v>0</v>
      </c>
      <c r="L27" s="108">
        <f t="shared" si="27"/>
        <v>0</v>
      </c>
      <c r="M27" s="108">
        <f t="shared" si="27"/>
        <v>0</v>
      </c>
      <c r="N27" s="108">
        <f t="shared" si="27"/>
        <v>0</v>
      </c>
      <c r="O27" s="126">
        <f t="shared" si="26"/>
        <v>13.790740000000001</v>
      </c>
      <c r="P27" s="220">
        <f t="shared" si="26"/>
        <v>0.79549999999999998</v>
      </c>
      <c r="Q27" s="220">
        <f t="shared" si="26"/>
        <v>12.995240000000001</v>
      </c>
      <c r="R27" s="220">
        <f t="shared" si="26"/>
        <v>0</v>
      </c>
      <c r="S27" s="220">
        <f t="shared" si="26"/>
        <v>0</v>
      </c>
      <c r="T27" s="220">
        <f t="shared" si="26"/>
        <v>0</v>
      </c>
      <c r="V27" s="347">
        <f>O27-'3 priedas_asignavimai'!Z109</f>
        <v>0</v>
      </c>
    </row>
    <row r="28" spans="1:24" s="331" customFormat="1" ht="15" hidden="1" customHeight="1" x14ac:dyDescent="0.25">
      <c r="A28" s="343"/>
      <c r="B28" s="344" t="s">
        <v>2</v>
      </c>
      <c r="C28" s="327">
        <f t="shared" si="0"/>
        <v>0</v>
      </c>
      <c r="D28" s="335"/>
      <c r="E28" s="335"/>
      <c r="F28" s="335"/>
      <c r="G28" s="335"/>
      <c r="H28" s="335"/>
      <c r="I28" s="108">
        <f t="shared" si="2"/>
        <v>0</v>
      </c>
      <c r="J28" s="335"/>
      <c r="K28" s="335"/>
      <c r="L28" s="335"/>
      <c r="M28" s="335"/>
      <c r="N28" s="335"/>
      <c r="O28" s="329">
        <f t="shared" si="5"/>
        <v>0</v>
      </c>
      <c r="P28" s="338">
        <f>D28+J28</f>
        <v>0</v>
      </c>
      <c r="Q28" s="338">
        <f>E28+K28</f>
        <v>0</v>
      </c>
      <c r="R28" s="338">
        <f>F28+L28</f>
        <v>0</v>
      </c>
      <c r="S28" s="338">
        <f>G28+M28</f>
        <v>0</v>
      </c>
      <c r="T28" s="338">
        <f>H28+N28</f>
        <v>0</v>
      </c>
      <c r="V28" s="348">
        <f>O28-'3 priedas_asignavimai'!Z110</f>
        <v>0</v>
      </c>
    </row>
    <row r="29" spans="1:24" ht="15" customHeight="1" x14ac:dyDescent="0.25">
      <c r="A29" s="8"/>
      <c r="B29" s="1" t="s">
        <v>435</v>
      </c>
      <c r="C29" s="109">
        <f t="shared" si="0"/>
        <v>13.790740000000001</v>
      </c>
      <c r="D29" s="161">
        <v>0.79549999999999998</v>
      </c>
      <c r="E29" s="161">
        <v>12.995240000000001</v>
      </c>
      <c r="F29" s="161"/>
      <c r="G29" s="161"/>
      <c r="H29" s="161"/>
      <c r="I29" s="108">
        <f t="shared" si="2"/>
        <v>0</v>
      </c>
      <c r="J29" s="165"/>
      <c r="K29" s="165"/>
      <c r="L29" s="165"/>
      <c r="M29" s="165"/>
      <c r="N29" s="165"/>
      <c r="O29" s="119">
        <f t="shared" ref="O29" si="28">P29+Q29+R29+S29+T29</f>
        <v>13.790740000000001</v>
      </c>
      <c r="P29" s="221">
        <f t="shared" ref="P29" si="29">D29+J29</f>
        <v>0.79549999999999998</v>
      </c>
      <c r="Q29" s="221">
        <f t="shared" ref="Q29" si="30">E29+K29</f>
        <v>12.995240000000001</v>
      </c>
      <c r="R29" s="221">
        <f t="shared" ref="R29" si="31">F29+L29</f>
        <v>0</v>
      </c>
      <c r="S29" s="221">
        <f t="shared" ref="S29" si="32">G29+M29</f>
        <v>0</v>
      </c>
      <c r="T29" s="221">
        <f t="shared" ref="T29" si="33">H29+N29</f>
        <v>0</v>
      </c>
      <c r="V29" s="347">
        <f>O29-'3 priedas_asignavimai'!Z113</f>
        <v>0</v>
      </c>
    </row>
    <row r="30" spans="1:24" ht="15" customHeight="1" x14ac:dyDescent="0.25">
      <c r="A30" s="3" t="s">
        <v>284</v>
      </c>
      <c r="B30" s="68" t="s">
        <v>234</v>
      </c>
      <c r="C30" s="110">
        <f t="shared" si="0"/>
        <v>1.0786100000000001</v>
      </c>
      <c r="D30" s="110">
        <f>D31+D32</f>
        <v>0.21099999999999999</v>
      </c>
      <c r="E30" s="110">
        <f t="shared" ref="E30:T30" si="34">E31+E32</f>
        <v>0.86760999999999999</v>
      </c>
      <c r="F30" s="110">
        <f t="shared" si="34"/>
        <v>0</v>
      </c>
      <c r="G30" s="110">
        <f t="shared" si="34"/>
        <v>0</v>
      </c>
      <c r="H30" s="110">
        <f t="shared" si="34"/>
        <v>0</v>
      </c>
      <c r="I30" s="108">
        <f t="shared" si="2"/>
        <v>0</v>
      </c>
      <c r="J30" s="108">
        <f>J31+J32</f>
        <v>0</v>
      </c>
      <c r="K30" s="108">
        <f t="shared" ref="K30:N30" si="35">K31+K32</f>
        <v>0</v>
      </c>
      <c r="L30" s="108">
        <f t="shared" si="35"/>
        <v>0</v>
      </c>
      <c r="M30" s="108">
        <f t="shared" si="35"/>
        <v>0</v>
      </c>
      <c r="N30" s="108">
        <f t="shared" si="35"/>
        <v>0</v>
      </c>
      <c r="O30" s="126">
        <f t="shared" si="34"/>
        <v>1.0786100000000001</v>
      </c>
      <c r="P30" s="220">
        <f t="shared" si="34"/>
        <v>0.21099999999999999</v>
      </c>
      <c r="Q30" s="220">
        <f t="shared" si="34"/>
        <v>0.86760999999999999</v>
      </c>
      <c r="R30" s="220">
        <f t="shared" si="34"/>
        <v>0</v>
      </c>
      <c r="S30" s="220">
        <f t="shared" si="34"/>
        <v>0</v>
      </c>
      <c r="T30" s="220">
        <f t="shared" si="34"/>
        <v>0</v>
      </c>
      <c r="V30" s="347">
        <f>O30-'3 priedas_asignavimai'!Z116</f>
        <v>0</v>
      </c>
    </row>
    <row r="31" spans="1:24" s="331" customFormat="1" ht="15" hidden="1" customHeight="1" x14ac:dyDescent="0.25">
      <c r="A31" s="343"/>
      <c r="B31" s="344" t="s">
        <v>2</v>
      </c>
      <c r="C31" s="327">
        <f t="shared" si="0"/>
        <v>0</v>
      </c>
      <c r="D31" s="335"/>
      <c r="E31" s="335"/>
      <c r="F31" s="335"/>
      <c r="G31" s="335"/>
      <c r="H31" s="335"/>
      <c r="I31" s="108">
        <f t="shared" si="2"/>
        <v>0</v>
      </c>
      <c r="J31" s="335"/>
      <c r="K31" s="335"/>
      <c r="L31" s="335"/>
      <c r="M31" s="335"/>
      <c r="N31" s="335"/>
      <c r="O31" s="329">
        <f t="shared" si="5"/>
        <v>0</v>
      </c>
      <c r="P31" s="338">
        <f>D31+J31</f>
        <v>0</v>
      </c>
      <c r="Q31" s="338">
        <f>E31+K31</f>
        <v>0</v>
      </c>
      <c r="R31" s="338">
        <f>F31+L31</f>
        <v>0</v>
      </c>
      <c r="S31" s="338">
        <f>G31+M31</f>
        <v>0</v>
      </c>
      <c r="T31" s="338">
        <f>H31+N31</f>
        <v>0</v>
      </c>
      <c r="V31" s="348">
        <f>O31-'3 priedas_asignavimai'!Z117</f>
        <v>0</v>
      </c>
    </row>
    <row r="32" spans="1:24" ht="15" customHeight="1" x14ac:dyDescent="0.25">
      <c r="A32" s="8"/>
      <c r="B32" s="1" t="s">
        <v>435</v>
      </c>
      <c r="C32" s="109">
        <f t="shared" si="0"/>
        <v>1.0786100000000001</v>
      </c>
      <c r="D32" s="161">
        <v>0.21099999999999999</v>
      </c>
      <c r="E32" s="161">
        <v>0.86760999999999999</v>
      </c>
      <c r="F32" s="161"/>
      <c r="G32" s="161"/>
      <c r="H32" s="161"/>
      <c r="I32" s="108">
        <f t="shared" si="2"/>
        <v>0</v>
      </c>
      <c r="J32" s="165"/>
      <c r="K32" s="165"/>
      <c r="L32" s="165"/>
      <c r="M32" s="165"/>
      <c r="N32" s="165"/>
      <c r="O32" s="119">
        <f t="shared" ref="O32" si="36">P32+Q32+R32+S32+T32</f>
        <v>1.0786100000000001</v>
      </c>
      <c r="P32" s="221">
        <f t="shared" ref="P32" si="37">D32+J32</f>
        <v>0.21099999999999999</v>
      </c>
      <c r="Q32" s="221">
        <f t="shared" ref="Q32" si="38">E32+K32</f>
        <v>0.86760999999999999</v>
      </c>
      <c r="R32" s="221">
        <f t="shared" ref="R32" si="39">F32+L32</f>
        <v>0</v>
      </c>
      <c r="S32" s="221">
        <f t="shared" ref="S32" si="40">G32+M32</f>
        <v>0</v>
      </c>
      <c r="T32" s="221">
        <f t="shared" ref="T32" si="41">H32+N32</f>
        <v>0</v>
      </c>
      <c r="V32" s="347">
        <f>O32-'3 priedas_asignavimai'!Z120</f>
        <v>0</v>
      </c>
    </row>
    <row r="33" spans="1:22" ht="15" customHeight="1" x14ac:dyDescent="0.25">
      <c r="A33" s="3" t="s">
        <v>9</v>
      </c>
      <c r="B33" s="68" t="s">
        <v>235</v>
      </c>
      <c r="C33" s="110">
        <f t="shared" si="0"/>
        <v>0.25015999999999999</v>
      </c>
      <c r="D33" s="110">
        <f>D34+D35</f>
        <v>0.09</v>
      </c>
      <c r="E33" s="110">
        <f t="shared" ref="E33:T33" si="42">E34+E35</f>
        <v>0.16016</v>
      </c>
      <c r="F33" s="110">
        <f t="shared" si="42"/>
        <v>0</v>
      </c>
      <c r="G33" s="110">
        <f t="shared" si="42"/>
        <v>0</v>
      </c>
      <c r="H33" s="110">
        <f t="shared" si="42"/>
        <v>0</v>
      </c>
      <c r="I33" s="108">
        <f t="shared" si="2"/>
        <v>0</v>
      </c>
      <c r="J33" s="108">
        <f>J34+J35</f>
        <v>0</v>
      </c>
      <c r="K33" s="108">
        <f t="shared" ref="K33:N33" si="43">K34+K35</f>
        <v>0</v>
      </c>
      <c r="L33" s="108">
        <f t="shared" si="43"/>
        <v>0</v>
      </c>
      <c r="M33" s="108">
        <f t="shared" si="43"/>
        <v>0</v>
      </c>
      <c r="N33" s="108">
        <f t="shared" si="43"/>
        <v>0</v>
      </c>
      <c r="O33" s="126">
        <f t="shared" si="42"/>
        <v>0.25015999999999999</v>
      </c>
      <c r="P33" s="220">
        <f t="shared" si="42"/>
        <v>0.09</v>
      </c>
      <c r="Q33" s="220">
        <f t="shared" si="42"/>
        <v>0.16016</v>
      </c>
      <c r="R33" s="220">
        <f t="shared" si="42"/>
        <v>0</v>
      </c>
      <c r="S33" s="220">
        <f t="shared" si="42"/>
        <v>0</v>
      </c>
      <c r="T33" s="220">
        <f t="shared" si="42"/>
        <v>0</v>
      </c>
      <c r="V33" s="347">
        <f>O33-'3 priedas_asignavimai'!Z123</f>
        <v>0</v>
      </c>
    </row>
    <row r="34" spans="1:22" s="331" customFormat="1" ht="15" hidden="1" customHeight="1" x14ac:dyDescent="0.25">
      <c r="A34" s="343"/>
      <c r="B34" s="344" t="s">
        <v>2</v>
      </c>
      <c r="C34" s="327">
        <f t="shared" si="0"/>
        <v>0</v>
      </c>
      <c r="D34" s="335"/>
      <c r="E34" s="335"/>
      <c r="F34" s="335"/>
      <c r="G34" s="335"/>
      <c r="H34" s="335"/>
      <c r="I34" s="328">
        <f t="shared" si="2"/>
        <v>0</v>
      </c>
      <c r="J34" s="335"/>
      <c r="K34" s="335"/>
      <c r="L34" s="335"/>
      <c r="M34" s="335"/>
      <c r="N34" s="335"/>
      <c r="O34" s="329">
        <f t="shared" si="5"/>
        <v>0</v>
      </c>
      <c r="P34" s="338">
        <f>D34+J34</f>
        <v>0</v>
      </c>
      <c r="Q34" s="338">
        <f>E34+K34</f>
        <v>0</v>
      </c>
      <c r="R34" s="338">
        <f>F34+L34</f>
        <v>0</v>
      </c>
      <c r="S34" s="338">
        <f>G34+M34</f>
        <v>0</v>
      </c>
      <c r="T34" s="338">
        <f>H34+N34</f>
        <v>0</v>
      </c>
      <c r="V34" s="348">
        <f>O34-'3 priedas_asignavimai'!Z124</f>
        <v>0</v>
      </c>
    </row>
    <row r="35" spans="1:22" ht="15" customHeight="1" x14ac:dyDescent="0.25">
      <c r="A35" s="8"/>
      <c r="B35" s="1" t="s">
        <v>435</v>
      </c>
      <c r="C35" s="109">
        <f t="shared" si="0"/>
        <v>0.25015999999999999</v>
      </c>
      <c r="D35" s="161">
        <v>0.09</v>
      </c>
      <c r="E35" s="161">
        <v>0.16016</v>
      </c>
      <c r="F35" s="161"/>
      <c r="G35" s="161"/>
      <c r="H35" s="161"/>
      <c r="I35" s="118">
        <f t="shared" si="2"/>
        <v>0</v>
      </c>
      <c r="J35" s="165"/>
      <c r="K35" s="165"/>
      <c r="L35" s="165"/>
      <c r="M35" s="165"/>
      <c r="N35" s="165"/>
      <c r="O35" s="119">
        <f t="shared" ref="O35" si="44">P35+Q35+R35+S35+T35</f>
        <v>0.25015999999999999</v>
      </c>
      <c r="P35" s="221">
        <f t="shared" ref="P35" si="45">D35+J35</f>
        <v>0.09</v>
      </c>
      <c r="Q35" s="221">
        <f t="shared" ref="Q35" si="46">E35+K35</f>
        <v>0.16016</v>
      </c>
      <c r="R35" s="221">
        <f t="shared" ref="R35" si="47">F35+L35</f>
        <v>0</v>
      </c>
      <c r="S35" s="221">
        <f t="shared" ref="S35" si="48">G35+M35</f>
        <v>0</v>
      </c>
      <c r="T35" s="221">
        <f t="shared" ref="T35" si="49">H35+N35</f>
        <v>0</v>
      </c>
      <c r="V35" s="347">
        <f>O35-'3 priedas_asignavimai'!Z127</f>
        <v>0</v>
      </c>
    </row>
    <row r="36" spans="1:22" ht="15" customHeight="1" x14ac:dyDescent="0.25">
      <c r="A36" s="3" t="s">
        <v>10</v>
      </c>
      <c r="B36" s="68" t="s">
        <v>236</v>
      </c>
      <c r="C36" s="110">
        <f t="shared" si="0"/>
        <v>8.9557500000000001</v>
      </c>
      <c r="D36" s="110">
        <f>D38+D37</f>
        <v>0.86250000000000004</v>
      </c>
      <c r="E36" s="110">
        <f t="shared" ref="E36:H36" si="50">E38+E37</f>
        <v>8.0932499999999994</v>
      </c>
      <c r="F36" s="110">
        <f t="shared" si="50"/>
        <v>0</v>
      </c>
      <c r="G36" s="110">
        <f t="shared" si="50"/>
        <v>0</v>
      </c>
      <c r="H36" s="110">
        <f t="shared" si="50"/>
        <v>0</v>
      </c>
      <c r="I36" s="108">
        <f t="shared" si="2"/>
        <v>0</v>
      </c>
      <c r="J36" s="108">
        <f>J38+J37</f>
        <v>0</v>
      </c>
      <c r="K36" s="108">
        <f t="shared" ref="K36:N36" si="51">K38+K37</f>
        <v>0</v>
      </c>
      <c r="L36" s="108">
        <f t="shared" si="51"/>
        <v>0</v>
      </c>
      <c r="M36" s="108">
        <f t="shared" si="51"/>
        <v>0</v>
      </c>
      <c r="N36" s="108">
        <f t="shared" si="51"/>
        <v>0</v>
      </c>
      <c r="O36" s="126">
        <f t="shared" ref="O36" si="52">O38+O37</f>
        <v>8.9557500000000001</v>
      </c>
      <c r="P36" s="220">
        <f t="shared" ref="P36" si="53">P38+P37</f>
        <v>0.86250000000000004</v>
      </c>
      <c r="Q36" s="220">
        <f t="shared" ref="Q36" si="54">Q38+Q37</f>
        <v>8.0932499999999994</v>
      </c>
      <c r="R36" s="220">
        <f t="shared" ref="R36" si="55">R38+R37</f>
        <v>0</v>
      </c>
      <c r="S36" s="220">
        <f t="shared" ref="S36" si="56">S38+S37</f>
        <v>0</v>
      </c>
      <c r="T36" s="220">
        <f t="shared" ref="T36" si="57">T38+T37</f>
        <v>0</v>
      </c>
      <c r="V36" s="347">
        <f>O36-'3 priedas_asignavimai'!Z130</f>
        <v>0</v>
      </c>
    </row>
    <row r="37" spans="1:22" ht="15" customHeight="1" x14ac:dyDescent="0.25">
      <c r="A37" s="8"/>
      <c r="B37" s="67" t="s">
        <v>434</v>
      </c>
      <c r="C37" s="109">
        <f t="shared" si="0"/>
        <v>0.59531999999999996</v>
      </c>
      <c r="D37" s="161"/>
      <c r="E37" s="161">
        <v>0.59531999999999996</v>
      </c>
      <c r="F37" s="161"/>
      <c r="G37" s="161"/>
      <c r="H37" s="161"/>
      <c r="I37" s="118">
        <f t="shared" si="2"/>
        <v>0</v>
      </c>
      <c r="J37" s="165"/>
      <c r="K37" s="165"/>
      <c r="L37" s="165"/>
      <c r="M37" s="165"/>
      <c r="N37" s="165"/>
      <c r="O37" s="119">
        <f t="shared" ref="O37:O38" si="58">P37+Q37+R37+S37+T37</f>
        <v>0.59531999999999996</v>
      </c>
      <c r="P37" s="221">
        <f t="shared" ref="P37:P38" si="59">D37+J37</f>
        <v>0</v>
      </c>
      <c r="Q37" s="221">
        <f t="shared" ref="Q37:Q38" si="60">E37+K37</f>
        <v>0.59531999999999996</v>
      </c>
      <c r="R37" s="221">
        <f t="shared" ref="R37:R38" si="61">F37+L37</f>
        <v>0</v>
      </c>
      <c r="S37" s="221">
        <f t="shared" ref="S37:S38" si="62">G37+M37</f>
        <v>0</v>
      </c>
      <c r="T37" s="221">
        <f t="shared" ref="T37:T38" si="63">H37+N37</f>
        <v>0</v>
      </c>
      <c r="V37" s="347"/>
    </row>
    <row r="38" spans="1:22" ht="15" customHeight="1" x14ac:dyDescent="0.25">
      <c r="A38" s="8"/>
      <c r="B38" s="1" t="s">
        <v>435</v>
      </c>
      <c r="C38" s="109">
        <f t="shared" si="0"/>
        <v>8.3604300000000009</v>
      </c>
      <c r="D38" s="161">
        <v>0.86250000000000004</v>
      </c>
      <c r="E38" s="161">
        <v>7.4979300000000002</v>
      </c>
      <c r="F38" s="161"/>
      <c r="G38" s="161"/>
      <c r="H38" s="161"/>
      <c r="I38" s="118">
        <f t="shared" si="2"/>
        <v>0</v>
      </c>
      <c r="J38" s="165"/>
      <c r="K38" s="165"/>
      <c r="L38" s="165"/>
      <c r="M38" s="165"/>
      <c r="N38" s="165"/>
      <c r="O38" s="119">
        <f t="shared" si="58"/>
        <v>8.3604300000000009</v>
      </c>
      <c r="P38" s="221">
        <f t="shared" si="59"/>
        <v>0.86250000000000004</v>
      </c>
      <c r="Q38" s="221">
        <f t="shared" si="60"/>
        <v>7.4979300000000002</v>
      </c>
      <c r="R38" s="221">
        <f t="shared" si="61"/>
        <v>0</v>
      </c>
      <c r="S38" s="221">
        <f t="shared" si="62"/>
        <v>0</v>
      </c>
      <c r="T38" s="221">
        <f t="shared" si="63"/>
        <v>0</v>
      </c>
      <c r="V38" s="347">
        <f>O38-'3 priedas_asignavimai'!Z134</f>
        <v>0</v>
      </c>
    </row>
    <row r="39" spans="1:22" ht="15" customHeight="1" x14ac:dyDescent="0.25">
      <c r="A39" s="3" t="s">
        <v>11</v>
      </c>
      <c r="B39" s="68" t="s">
        <v>237</v>
      </c>
      <c r="C39" s="110">
        <f t="shared" si="0"/>
        <v>8.7545199999999994</v>
      </c>
      <c r="D39" s="110">
        <f>D40+D41</f>
        <v>8.24</v>
      </c>
      <c r="E39" s="110">
        <f t="shared" ref="E39:T39" si="64">E40+E41</f>
        <v>0.51451999999999998</v>
      </c>
      <c r="F39" s="110">
        <f t="shared" si="64"/>
        <v>0</v>
      </c>
      <c r="G39" s="110">
        <f t="shared" si="64"/>
        <v>0</v>
      </c>
      <c r="H39" s="110">
        <f t="shared" si="64"/>
        <v>0</v>
      </c>
      <c r="I39" s="108">
        <f t="shared" si="2"/>
        <v>0</v>
      </c>
      <c r="J39" s="108">
        <f>J40+J41</f>
        <v>0</v>
      </c>
      <c r="K39" s="108">
        <f t="shared" ref="K39:N39" si="65">K40+K41</f>
        <v>0</v>
      </c>
      <c r="L39" s="108">
        <f t="shared" si="65"/>
        <v>0</v>
      </c>
      <c r="M39" s="108">
        <f t="shared" si="65"/>
        <v>0</v>
      </c>
      <c r="N39" s="108">
        <f t="shared" si="65"/>
        <v>0</v>
      </c>
      <c r="O39" s="126">
        <f t="shared" si="64"/>
        <v>8.7545199999999994</v>
      </c>
      <c r="P39" s="220">
        <f t="shared" si="64"/>
        <v>8.24</v>
      </c>
      <c r="Q39" s="220">
        <f t="shared" si="64"/>
        <v>0.51451999999999998</v>
      </c>
      <c r="R39" s="220">
        <f t="shared" si="64"/>
        <v>0</v>
      </c>
      <c r="S39" s="220">
        <f t="shared" si="64"/>
        <v>0</v>
      </c>
      <c r="T39" s="220">
        <f t="shared" si="64"/>
        <v>0</v>
      </c>
      <c r="V39" s="347">
        <f>O39-'3 priedas_asignavimai'!Z137</f>
        <v>0</v>
      </c>
    </row>
    <row r="40" spans="1:22" s="331" customFormat="1" ht="15" hidden="1" customHeight="1" x14ac:dyDescent="0.25">
      <c r="A40" s="343"/>
      <c r="B40" s="344" t="s">
        <v>2</v>
      </c>
      <c r="C40" s="327">
        <f t="shared" si="0"/>
        <v>0</v>
      </c>
      <c r="D40" s="339"/>
      <c r="E40" s="339"/>
      <c r="F40" s="339"/>
      <c r="G40" s="339"/>
      <c r="H40" s="339"/>
      <c r="I40" s="328">
        <f t="shared" si="2"/>
        <v>0</v>
      </c>
      <c r="J40" s="339"/>
      <c r="K40" s="339"/>
      <c r="L40" s="339"/>
      <c r="M40" s="339"/>
      <c r="N40" s="339"/>
      <c r="O40" s="329">
        <f t="shared" si="5"/>
        <v>0</v>
      </c>
      <c r="P40" s="338">
        <f>D40+J40</f>
        <v>0</v>
      </c>
      <c r="Q40" s="338">
        <f>E40+K40</f>
        <v>0</v>
      </c>
      <c r="R40" s="338">
        <f>F40+L40</f>
        <v>0</v>
      </c>
      <c r="S40" s="338">
        <f>G40+M40</f>
        <v>0</v>
      </c>
      <c r="T40" s="338">
        <f>H40+N40</f>
        <v>0</v>
      </c>
      <c r="V40" s="348"/>
    </row>
    <row r="41" spans="1:22" ht="15" customHeight="1" x14ac:dyDescent="0.25">
      <c r="A41" s="8"/>
      <c r="B41" s="1" t="s">
        <v>435</v>
      </c>
      <c r="C41" s="109">
        <f t="shared" si="0"/>
        <v>8.7545199999999994</v>
      </c>
      <c r="D41" s="161">
        <v>8.24</v>
      </c>
      <c r="E41" s="161">
        <v>0.51451999999999998</v>
      </c>
      <c r="F41" s="161"/>
      <c r="G41" s="161"/>
      <c r="H41" s="161"/>
      <c r="I41" s="118">
        <f t="shared" si="2"/>
        <v>0</v>
      </c>
      <c r="J41" s="165"/>
      <c r="K41" s="165"/>
      <c r="L41" s="165"/>
      <c r="M41" s="165"/>
      <c r="N41" s="165"/>
      <c r="O41" s="119">
        <f t="shared" ref="O41" si="66">P41+Q41+R41+S41+T41</f>
        <v>8.7545199999999994</v>
      </c>
      <c r="P41" s="221">
        <f t="shared" ref="P41" si="67">D41+J41</f>
        <v>8.24</v>
      </c>
      <c r="Q41" s="221">
        <f t="shared" ref="Q41" si="68">E41+K41</f>
        <v>0.51451999999999998</v>
      </c>
      <c r="R41" s="221">
        <f t="shared" ref="R41" si="69">F41+L41</f>
        <v>0</v>
      </c>
      <c r="S41" s="221">
        <f t="shared" ref="S41" si="70">G41+M41</f>
        <v>0</v>
      </c>
      <c r="T41" s="221">
        <f t="shared" ref="T41" si="71">H41+N41</f>
        <v>0</v>
      </c>
      <c r="V41" s="347">
        <f>O41-'3 priedas_asignavimai'!Z141</f>
        <v>0</v>
      </c>
    </row>
    <row r="42" spans="1:22" ht="15" customHeight="1" x14ac:dyDescent="0.25">
      <c r="A42" s="3" t="s">
        <v>12</v>
      </c>
      <c r="B42" s="68" t="s">
        <v>238</v>
      </c>
      <c r="C42" s="110">
        <f t="shared" si="0"/>
        <v>8.0794899999999998</v>
      </c>
      <c r="D42" s="110">
        <f t="shared" ref="D42:T42" si="72">D43</f>
        <v>3.4544999999999999</v>
      </c>
      <c r="E42" s="110">
        <f t="shared" si="72"/>
        <v>4.6249900000000004</v>
      </c>
      <c r="F42" s="110">
        <f t="shared" si="72"/>
        <v>0</v>
      </c>
      <c r="G42" s="110">
        <f t="shared" si="72"/>
        <v>0</v>
      </c>
      <c r="H42" s="110">
        <f t="shared" si="72"/>
        <v>0</v>
      </c>
      <c r="I42" s="108">
        <f t="shared" si="2"/>
        <v>0</v>
      </c>
      <c r="J42" s="108">
        <f t="shared" si="72"/>
        <v>0</v>
      </c>
      <c r="K42" s="108">
        <f t="shared" si="72"/>
        <v>0</v>
      </c>
      <c r="L42" s="108">
        <f t="shared" si="72"/>
        <v>0</v>
      </c>
      <c r="M42" s="108">
        <f t="shared" si="72"/>
        <v>0</v>
      </c>
      <c r="N42" s="108">
        <f t="shared" si="72"/>
        <v>0</v>
      </c>
      <c r="O42" s="126">
        <f t="shared" si="72"/>
        <v>8.0794899999999998</v>
      </c>
      <c r="P42" s="220">
        <f t="shared" si="72"/>
        <v>3.4544999999999999</v>
      </c>
      <c r="Q42" s="220">
        <f t="shared" si="72"/>
        <v>4.6249900000000004</v>
      </c>
      <c r="R42" s="220">
        <f t="shared" si="72"/>
        <v>0</v>
      </c>
      <c r="S42" s="220">
        <f t="shared" si="72"/>
        <v>0</v>
      </c>
      <c r="T42" s="220">
        <f t="shared" si="72"/>
        <v>0</v>
      </c>
      <c r="V42" s="347">
        <f>O42-'3 priedas_asignavimai'!Z144</f>
        <v>0</v>
      </c>
    </row>
    <row r="43" spans="1:22" ht="15" customHeight="1" x14ac:dyDescent="0.25">
      <c r="A43" s="8"/>
      <c r="B43" s="1" t="s">
        <v>435</v>
      </c>
      <c r="C43" s="109">
        <f t="shared" si="0"/>
        <v>8.0794899999999998</v>
      </c>
      <c r="D43" s="161">
        <v>3.4544999999999999</v>
      </c>
      <c r="E43" s="161">
        <v>4.6249900000000004</v>
      </c>
      <c r="F43" s="161"/>
      <c r="G43" s="161"/>
      <c r="H43" s="161"/>
      <c r="I43" s="118">
        <f t="shared" si="2"/>
        <v>0</v>
      </c>
      <c r="J43" s="165"/>
      <c r="K43" s="165"/>
      <c r="L43" s="165"/>
      <c r="M43" s="165"/>
      <c r="N43" s="165"/>
      <c r="O43" s="119">
        <f t="shared" ref="O43" si="73">P43+Q43+R43+S43+T43</f>
        <v>8.0794899999999998</v>
      </c>
      <c r="P43" s="221">
        <f t="shared" ref="P43" si="74">D43+J43</f>
        <v>3.4544999999999999</v>
      </c>
      <c r="Q43" s="221">
        <f t="shared" ref="Q43" si="75">E43+K43</f>
        <v>4.6249900000000004</v>
      </c>
      <c r="R43" s="221">
        <f t="shared" ref="R43" si="76">F43+L43</f>
        <v>0</v>
      </c>
      <c r="S43" s="221">
        <f t="shared" ref="S43" si="77">G43+M43</f>
        <v>0</v>
      </c>
      <c r="T43" s="221">
        <f t="shared" ref="T43" si="78">H43+N43</f>
        <v>0</v>
      </c>
      <c r="V43" s="347">
        <f>O43-'3 priedas_asignavimai'!Z148</f>
        <v>0</v>
      </c>
    </row>
    <row r="44" spans="1:22" ht="15" customHeight="1" x14ac:dyDescent="0.25">
      <c r="A44" s="3" t="s">
        <v>13</v>
      </c>
      <c r="B44" s="68" t="s">
        <v>239</v>
      </c>
      <c r="C44" s="110">
        <f t="shared" si="0"/>
        <v>0.21307000000000001</v>
      </c>
      <c r="D44" s="110">
        <f t="shared" ref="D44:T44" si="79">D45</f>
        <v>6.5000000000000002E-2</v>
      </c>
      <c r="E44" s="110">
        <f t="shared" si="79"/>
        <v>0.14807000000000001</v>
      </c>
      <c r="F44" s="110">
        <f t="shared" si="79"/>
        <v>0</v>
      </c>
      <c r="G44" s="110">
        <f t="shared" si="79"/>
        <v>0</v>
      </c>
      <c r="H44" s="110">
        <f t="shared" si="79"/>
        <v>0</v>
      </c>
      <c r="I44" s="108">
        <f t="shared" si="2"/>
        <v>2.6</v>
      </c>
      <c r="J44" s="108">
        <f t="shared" si="79"/>
        <v>2.6</v>
      </c>
      <c r="K44" s="108">
        <f t="shared" si="79"/>
        <v>0</v>
      </c>
      <c r="L44" s="108">
        <f t="shared" si="79"/>
        <v>0</v>
      </c>
      <c r="M44" s="108">
        <f t="shared" si="79"/>
        <v>0</v>
      </c>
      <c r="N44" s="108">
        <f t="shared" si="79"/>
        <v>0</v>
      </c>
      <c r="O44" s="126">
        <f t="shared" si="79"/>
        <v>2.8130700000000002</v>
      </c>
      <c r="P44" s="220">
        <f t="shared" si="79"/>
        <v>2.665</v>
      </c>
      <c r="Q44" s="220">
        <f t="shared" si="79"/>
        <v>0.14807000000000001</v>
      </c>
      <c r="R44" s="220">
        <f t="shared" si="79"/>
        <v>0</v>
      </c>
      <c r="S44" s="220">
        <f t="shared" si="79"/>
        <v>0</v>
      </c>
      <c r="T44" s="220">
        <f t="shared" si="79"/>
        <v>0</v>
      </c>
      <c r="V44" s="347"/>
    </row>
    <row r="45" spans="1:22" ht="15" customHeight="1" x14ac:dyDescent="0.25">
      <c r="A45" s="8"/>
      <c r="B45" s="1" t="s">
        <v>435</v>
      </c>
      <c r="C45" s="109">
        <f t="shared" si="0"/>
        <v>0.21307000000000001</v>
      </c>
      <c r="D45" s="161">
        <v>6.5000000000000002E-2</v>
      </c>
      <c r="E45" s="161">
        <v>0.14807000000000001</v>
      </c>
      <c r="F45" s="161"/>
      <c r="G45" s="161"/>
      <c r="H45" s="161"/>
      <c r="I45" s="118">
        <f t="shared" si="2"/>
        <v>2.6</v>
      </c>
      <c r="J45" s="165">
        <v>2.6</v>
      </c>
      <c r="K45" s="165"/>
      <c r="L45" s="165"/>
      <c r="M45" s="165"/>
      <c r="N45" s="165"/>
      <c r="O45" s="119">
        <f t="shared" ref="O45" si="80">P45+Q45+R45+S45+T45</f>
        <v>2.8130700000000002</v>
      </c>
      <c r="P45" s="221">
        <f t="shared" ref="P45" si="81">D45+J45</f>
        <v>2.665</v>
      </c>
      <c r="Q45" s="221">
        <f t="shared" ref="Q45" si="82">E45+K45</f>
        <v>0.14807000000000001</v>
      </c>
      <c r="R45" s="221">
        <f t="shared" ref="R45" si="83">F45+L45</f>
        <v>0</v>
      </c>
      <c r="S45" s="221">
        <f t="shared" ref="S45" si="84">G45+M45</f>
        <v>0</v>
      </c>
      <c r="T45" s="221">
        <f t="shared" ref="T45" si="85">H45+N45</f>
        <v>0</v>
      </c>
      <c r="V45" s="347"/>
    </row>
    <row r="46" spans="1:22" ht="15" customHeight="1" x14ac:dyDescent="0.25">
      <c r="A46" s="3" t="s">
        <v>14</v>
      </c>
      <c r="B46" s="68" t="s">
        <v>240</v>
      </c>
      <c r="C46" s="110">
        <f t="shared" si="0"/>
        <v>1.3348599999999999</v>
      </c>
      <c r="D46" s="110">
        <f t="shared" ref="D46:T46" si="86">D47</f>
        <v>0.245</v>
      </c>
      <c r="E46" s="110">
        <f t="shared" si="86"/>
        <v>1.0898600000000001</v>
      </c>
      <c r="F46" s="110">
        <f t="shared" si="86"/>
        <v>0</v>
      </c>
      <c r="G46" s="110">
        <f t="shared" si="86"/>
        <v>0</v>
      </c>
      <c r="H46" s="110">
        <f t="shared" si="86"/>
        <v>0</v>
      </c>
      <c r="I46" s="108">
        <f t="shared" si="2"/>
        <v>0</v>
      </c>
      <c r="J46" s="108">
        <f t="shared" si="86"/>
        <v>0</v>
      </c>
      <c r="K46" s="108">
        <f t="shared" si="86"/>
        <v>0</v>
      </c>
      <c r="L46" s="108">
        <f t="shared" si="86"/>
        <v>0</v>
      </c>
      <c r="M46" s="108">
        <f t="shared" si="86"/>
        <v>0</v>
      </c>
      <c r="N46" s="108">
        <f t="shared" si="86"/>
        <v>0</v>
      </c>
      <c r="O46" s="126">
        <f t="shared" si="86"/>
        <v>1.3348599999999999</v>
      </c>
      <c r="P46" s="220">
        <f t="shared" si="86"/>
        <v>0.245</v>
      </c>
      <c r="Q46" s="220">
        <f t="shared" si="86"/>
        <v>1.0898600000000001</v>
      </c>
      <c r="R46" s="220">
        <f t="shared" si="86"/>
        <v>0</v>
      </c>
      <c r="S46" s="220">
        <f t="shared" si="86"/>
        <v>0</v>
      </c>
      <c r="T46" s="220">
        <f t="shared" si="86"/>
        <v>0</v>
      </c>
      <c r="V46" s="347">
        <f>O46-'3 priedas_asignavimai'!Z158</f>
        <v>0</v>
      </c>
    </row>
    <row r="47" spans="1:22" ht="15" customHeight="1" x14ac:dyDescent="0.25">
      <c r="A47" s="8"/>
      <c r="B47" s="1" t="s">
        <v>435</v>
      </c>
      <c r="C47" s="109">
        <f t="shared" ref="C47:C78" si="87">D47+E47+F47+G47+H47</f>
        <v>1.3348599999999999</v>
      </c>
      <c r="D47" s="161">
        <v>0.245</v>
      </c>
      <c r="E47" s="161">
        <v>1.0898600000000001</v>
      </c>
      <c r="F47" s="161"/>
      <c r="G47" s="161"/>
      <c r="H47" s="161"/>
      <c r="I47" s="118">
        <f t="shared" si="2"/>
        <v>0</v>
      </c>
      <c r="J47" s="165"/>
      <c r="K47" s="165"/>
      <c r="L47" s="165"/>
      <c r="M47" s="165"/>
      <c r="N47" s="165"/>
      <c r="O47" s="119">
        <f t="shared" ref="O47" si="88">P47+Q47+R47+S47+T47</f>
        <v>1.3348599999999999</v>
      </c>
      <c r="P47" s="221">
        <f t="shared" ref="P47" si="89">D47+J47</f>
        <v>0.245</v>
      </c>
      <c r="Q47" s="221">
        <f t="shared" ref="Q47" si="90">E47+K47</f>
        <v>1.0898600000000001</v>
      </c>
      <c r="R47" s="221">
        <f t="shared" ref="R47" si="91">F47+L47</f>
        <v>0</v>
      </c>
      <c r="S47" s="221">
        <f t="shared" ref="S47" si="92">G47+M47</f>
        <v>0</v>
      </c>
      <c r="T47" s="221">
        <f t="shared" ref="T47" si="93">H47+N47</f>
        <v>0</v>
      </c>
      <c r="V47" s="347">
        <f>O47-'3 priedas_asignavimai'!Z162</f>
        <v>0</v>
      </c>
    </row>
    <row r="48" spans="1:22" ht="15" customHeight="1" x14ac:dyDescent="0.25">
      <c r="A48" s="3" t="s">
        <v>15</v>
      </c>
      <c r="B48" s="68" t="s">
        <v>241</v>
      </c>
      <c r="C48" s="110">
        <f t="shared" si="87"/>
        <v>6.5225</v>
      </c>
      <c r="D48" s="110">
        <f t="shared" ref="D48:N50" si="94">D49</f>
        <v>6.5225</v>
      </c>
      <c r="E48" s="110">
        <f t="shared" si="94"/>
        <v>0</v>
      </c>
      <c r="F48" s="110">
        <f t="shared" si="94"/>
        <v>0</v>
      </c>
      <c r="G48" s="110">
        <f t="shared" si="94"/>
        <v>0</v>
      </c>
      <c r="H48" s="110">
        <f t="shared" si="94"/>
        <v>0</v>
      </c>
      <c r="I48" s="108">
        <f t="shared" si="2"/>
        <v>0</v>
      </c>
      <c r="J48" s="108">
        <f t="shared" si="94"/>
        <v>0</v>
      </c>
      <c r="K48" s="108">
        <f t="shared" si="94"/>
        <v>0</v>
      </c>
      <c r="L48" s="108">
        <f t="shared" si="94"/>
        <v>0</v>
      </c>
      <c r="M48" s="108">
        <f t="shared" si="94"/>
        <v>0</v>
      </c>
      <c r="N48" s="108">
        <f t="shared" si="94"/>
        <v>0</v>
      </c>
      <c r="O48" s="239">
        <f t="shared" ref="O48:T48" si="95">O49</f>
        <v>6.5225</v>
      </c>
      <c r="P48" s="220">
        <f t="shared" si="95"/>
        <v>6.5225</v>
      </c>
      <c r="Q48" s="220">
        <f t="shared" si="95"/>
        <v>0</v>
      </c>
      <c r="R48" s="220">
        <f t="shared" si="95"/>
        <v>0</v>
      </c>
      <c r="S48" s="220">
        <f t="shared" si="95"/>
        <v>0</v>
      </c>
      <c r="T48" s="220">
        <f t="shared" si="95"/>
        <v>0</v>
      </c>
      <c r="V48" s="347">
        <f>O48-'3 priedas_asignavimai'!Z165</f>
        <v>0</v>
      </c>
    </row>
    <row r="49" spans="1:22" ht="15" customHeight="1" x14ac:dyDescent="0.25">
      <c r="A49" s="15"/>
      <c r="B49" s="1" t="s">
        <v>435</v>
      </c>
      <c r="C49" s="109">
        <f t="shared" si="87"/>
        <v>6.5225</v>
      </c>
      <c r="D49" s="161">
        <v>6.5225</v>
      </c>
      <c r="E49" s="161"/>
      <c r="F49" s="161"/>
      <c r="G49" s="161"/>
      <c r="H49" s="161"/>
      <c r="I49" s="118">
        <f t="shared" si="2"/>
        <v>0</v>
      </c>
      <c r="J49" s="165"/>
      <c r="K49" s="165"/>
      <c r="L49" s="165"/>
      <c r="M49" s="165"/>
      <c r="N49" s="165"/>
      <c r="O49" s="236">
        <f t="shared" ref="O49" si="96">P49+Q49+R49+S49+T49</f>
        <v>6.5225</v>
      </c>
      <c r="P49" s="221">
        <f t="shared" ref="P49" si="97">D49+J49</f>
        <v>6.5225</v>
      </c>
      <c r="Q49" s="221">
        <f t="shared" ref="Q49" si="98">E49+K49</f>
        <v>0</v>
      </c>
      <c r="R49" s="221">
        <f t="shared" ref="R49" si="99">F49+L49</f>
        <v>0</v>
      </c>
      <c r="S49" s="221">
        <f t="shared" ref="S49" si="100">G49+M49</f>
        <v>0</v>
      </c>
      <c r="T49" s="221">
        <f t="shared" ref="T49" si="101">H49+N49</f>
        <v>0</v>
      </c>
      <c r="V49" s="347">
        <f>O49-'3 priedas_asignavimai'!Z169</f>
        <v>0</v>
      </c>
    </row>
    <row r="50" spans="1:22" ht="15" customHeight="1" x14ac:dyDescent="0.25">
      <c r="A50" s="3" t="s">
        <v>16</v>
      </c>
      <c r="B50" s="66" t="s">
        <v>243</v>
      </c>
      <c r="C50" s="110">
        <f t="shared" si="87"/>
        <v>0.57769000000000004</v>
      </c>
      <c r="D50" s="110">
        <f t="shared" si="94"/>
        <v>0</v>
      </c>
      <c r="E50" s="110">
        <f t="shared" si="94"/>
        <v>0.57769000000000004</v>
      </c>
      <c r="F50" s="110">
        <f t="shared" si="94"/>
        <v>0</v>
      </c>
      <c r="G50" s="110">
        <f t="shared" si="94"/>
        <v>0</v>
      </c>
      <c r="H50" s="110">
        <f t="shared" si="94"/>
        <v>0</v>
      </c>
      <c r="I50" s="108">
        <f t="shared" si="2"/>
        <v>0</v>
      </c>
      <c r="J50" s="108">
        <f t="shared" si="94"/>
        <v>0</v>
      </c>
      <c r="K50" s="108">
        <f t="shared" si="94"/>
        <v>0</v>
      </c>
      <c r="L50" s="108">
        <f t="shared" si="94"/>
        <v>0</v>
      </c>
      <c r="M50" s="108">
        <f t="shared" si="94"/>
        <v>0</v>
      </c>
      <c r="N50" s="108">
        <f t="shared" si="94"/>
        <v>0</v>
      </c>
      <c r="O50" s="126">
        <f t="shared" ref="O50:T50" si="102">O51</f>
        <v>0.57769000000000004</v>
      </c>
      <c r="P50" s="220">
        <f t="shared" si="102"/>
        <v>0</v>
      </c>
      <c r="Q50" s="220">
        <f t="shared" si="102"/>
        <v>0.57769000000000004</v>
      </c>
      <c r="R50" s="220">
        <f t="shared" si="102"/>
        <v>0</v>
      </c>
      <c r="S50" s="220">
        <f t="shared" si="102"/>
        <v>0</v>
      </c>
      <c r="T50" s="220">
        <f t="shared" si="102"/>
        <v>0</v>
      </c>
      <c r="V50" s="347">
        <f>O50-'3 priedas_asignavimai'!Z174</f>
        <v>0</v>
      </c>
    </row>
    <row r="51" spans="1:22" ht="15" customHeight="1" x14ac:dyDescent="0.25">
      <c r="A51" s="15"/>
      <c r="B51" s="1" t="s">
        <v>435</v>
      </c>
      <c r="C51" s="109">
        <f t="shared" si="87"/>
        <v>0.57769000000000004</v>
      </c>
      <c r="D51" s="161"/>
      <c r="E51" s="161">
        <v>0.57769000000000004</v>
      </c>
      <c r="F51" s="161"/>
      <c r="G51" s="161"/>
      <c r="H51" s="161"/>
      <c r="I51" s="118">
        <f t="shared" si="2"/>
        <v>0</v>
      </c>
      <c r="J51" s="165"/>
      <c r="K51" s="165"/>
      <c r="L51" s="165"/>
      <c r="M51" s="165"/>
      <c r="N51" s="165"/>
      <c r="O51" s="119">
        <f t="shared" ref="O51" si="103">P51+Q51+R51+S51+T51</f>
        <v>0.57769000000000004</v>
      </c>
      <c r="P51" s="221">
        <f t="shared" ref="P51" si="104">D51+J51</f>
        <v>0</v>
      </c>
      <c r="Q51" s="221">
        <f t="shared" ref="Q51" si="105">E51+K51</f>
        <v>0.57769000000000004</v>
      </c>
      <c r="R51" s="221">
        <f t="shared" ref="R51" si="106">F51+L51</f>
        <v>0</v>
      </c>
      <c r="S51" s="221">
        <f t="shared" ref="S51" si="107">G51+M51</f>
        <v>0</v>
      </c>
      <c r="T51" s="221">
        <f t="shared" ref="T51" si="108">H51+N51</f>
        <v>0</v>
      </c>
      <c r="V51" s="347">
        <f>O51-'3 priedas_asignavimai'!Z175</f>
        <v>0</v>
      </c>
    </row>
    <row r="52" spans="1:22" s="14" customFormat="1" ht="15" customHeight="1" x14ac:dyDescent="0.25">
      <c r="A52" s="16" t="s">
        <v>17</v>
      </c>
      <c r="B52" s="62" t="s">
        <v>244</v>
      </c>
      <c r="C52" s="110">
        <f t="shared" si="87"/>
        <v>0.10743</v>
      </c>
      <c r="D52" s="110">
        <f t="shared" ref="D52:T52" si="109">D53</f>
        <v>0</v>
      </c>
      <c r="E52" s="110">
        <f t="shared" si="109"/>
        <v>0.10743</v>
      </c>
      <c r="F52" s="110">
        <f t="shared" si="109"/>
        <v>0</v>
      </c>
      <c r="G52" s="110">
        <f t="shared" si="109"/>
        <v>0</v>
      </c>
      <c r="H52" s="110">
        <f t="shared" si="109"/>
        <v>0</v>
      </c>
      <c r="I52" s="108">
        <f t="shared" si="2"/>
        <v>0</v>
      </c>
      <c r="J52" s="108">
        <f t="shared" si="109"/>
        <v>0</v>
      </c>
      <c r="K52" s="108">
        <f t="shared" si="109"/>
        <v>0</v>
      </c>
      <c r="L52" s="108">
        <f t="shared" si="109"/>
        <v>0</v>
      </c>
      <c r="M52" s="108">
        <f t="shared" si="109"/>
        <v>0</v>
      </c>
      <c r="N52" s="108">
        <f t="shared" si="109"/>
        <v>0</v>
      </c>
      <c r="O52" s="126">
        <f t="shared" si="109"/>
        <v>0.10743</v>
      </c>
      <c r="P52" s="220">
        <f t="shared" si="109"/>
        <v>0</v>
      </c>
      <c r="Q52" s="220">
        <f t="shared" si="109"/>
        <v>0.10743</v>
      </c>
      <c r="R52" s="220">
        <f t="shared" si="109"/>
        <v>0</v>
      </c>
      <c r="S52" s="220">
        <f t="shared" si="109"/>
        <v>0</v>
      </c>
      <c r="T52" s="220">
        <f t="shared" si="109"/>
        <v>0</v>
      </c>
      <c r="V52" s="350">
        <f>O52-'3 priedas_asignavimai'!Z177</f>
        <v>0</v>
      </c>
    </row>
    <row r="53" spans="1:22" s="14" customFormat="1" ht="15" customHeight="1" x14ac:dyDescent="0.25">
      <c r="A53" s="17"/>
      <c r="B53" s="4" t="s">
        <v>436</v>
      </c>
      <c r="C53" s="109">
        <f t="shared" si="87"/>
        <v>0.10743</v>
      </c>
      <c r="D53" s="161"/>
      <c r="E53" s="161">
        <v>0.10743</v>
      </c>
      <c r="F53" s="161"/>
      <c r="G53" s="161"/>
      <c r="H53" s="161"/>
      <c r="I53" s="118">
        <f t="shared" si="2"/>
        <v>0</v>
      </c>
      <c r="J53" s="165"/>
      <c r="K53" s="165"/>
      <c r="L53" s="165"/>
      <c r="M53" s="165"/>
      <c r="N53" s="165"/>
      <c r="O53" s="119">
        <f t="shared" ref="O53" si="110">P53+Q53+R53+S53+T53</f>
        <v>0.10743</v>
      </c>
      <c r="P53" s="221">
        <f t="shared" ref="P53" si="111">D53+J53</f>
        <v>0</v>
      </c>
      <c r="Q53" s="221">
        <f t="shared" ref="Q53" si="112">E53+K53</f>
        <v>0.10743</v>
      </c>
      <c r="R53" s="221">
        <f t="shared" ref="R53" si="113">F53+L53</f>
        <v>0</v>
      </c>
      <c r="S53" s="221">
        <f t="shared" ref="S53" si="114">G53+M53</f>
        <v>0</v>
      </c>
      <c r="T53" s="221">
        <f t="shared" ref="T53" si="115">H53+N53</f>
        <v>0</v>
      </c>
      <c r="V53" s="350">
        <f>O53-'3 priedas_asignavimai'!Z178</f>
        <v>0</v>
      </c>
    </row>
    <row r="54" spans="1:22" s="331" customFormat="1" ht="15" hidden="1" customHeight="1" x14ac:dyDescent="0.25">
      <c r="A54" s="340" t="s">
        <v>18</v>
      </c>
      <c r="B54" s="326" t="s">
        <v>247</v>
      </c>
      <c r="C54" s="327">
        <f t="shared" si="87"/>
        <v>0</v>
      </c>
      <c r="D54" s="339">
        <f t="shared" ref="D54" si="116">D55</f>
        <v>0</v>
      </c>
      <c r="E54" s="339">
        <f t="shared" ref="E54" si="117">E55</f>
        <v>0</v>
      </c>
      <c r="F54" s="339">
        <f t="shared" ref="F54" si="118">F55</f>
        <v>0</v>
      </c>
      <c r="G54" s="339">
        <f t="shared" ref="G54" si="119">G55</f>
        <v>0</v>
      </c>
      <c r="H54" s="339">
        <f t="shared" ref="H54" si="120">H55</f>
        <v>0</v>
      </c>
      <c r="I54" s="328">
        <f t="shared" si="2"/>
        <v>0</v>
      </c>
      <c r="J54" s="339">
        <f t="shared" ref="J54:N54" si="121">J55</f>
        <v>0</v>
      </c>
      <c r="K54" s="339">
        <f t="shared" si="121"/>
        <v>0</v>
      </c>
      <c r="L54" s="339">
        <f t="shared" si="121"/>
        <v>0</v>
      </c>
      <c r="M54" s="339">
        <f t="shared" si="121"/>
        <v>0</v>
      </c>
      <c r="N54" s="339">
        <f t="shared" si="121"/>
        <v>0</v>
      </c>
      <c r="O54" s="329">
        <f t="shared" ref="O54:O65" si="122">P54+Q54+R54+S54+T54</f>
        <v>0</v>
      </c>
      <c r="P54" s="330">
        <f t="shared" ref="P54" si="123">P55</f>
        <v>0</v>
      </c>
      <c r="Q54" s="330">
        <f t="shared" ref="Q54" si="124">Q55</f>
        <v>0</v>
      </c>
      <c r="R54" s="330">
        <f t="shared" ref="R54" si="125">R55</f>
        <v>0</v>
      </c>
      <c r="S54" s="330">
        <f t="shared" ref="S54" si="126">S55</f>
        <v>0</v>
      </c>
      <c r="T54" s="330">
        <f t="shared" ref="T54" si="127">T55</f>
        <v>0</v>
      </c>
      <c r="V54" s="348">
        <f>O54-'3 priedas_asignavimai'!Z182</f>
        <v>0</v>
      </c>
    </row>
    <row r="55" spans="1:22" s="331" customFormat="1" ht="15" hidden="1" customHeight="1" x14ac:dyDescent="0.25">
      <c r="A55" s="341"/>
      <c r="B55" s="342" t="s">
        <v>54</v>
      </c>
      <c r="C55" s="327">
        <f t="shared" si="87"/>
        <v>0</v>
      </c>
      <c r="D55" s="335"/>
      <c r="E55" s="335"/>
      <c r="F55" s="335"/>
      <c r="G55" s="335"/>
      <c r="H55" s="335"/>
      <c r="I55" s="328">
        <f t="shared" si="2"/>
        <v>0</v>
      </c>
      <c r="J55" s="335"/>
      <c r="K55" s="335"/>
      <c r="L55" s="335"/>
      <c r="M55" s="335"/>
      <c r="N55" s="335"/>
      <c r="O55" s="329">
        <f t="shared" si="122"/>
        <v>0</v>
      </c>
      <c r="P55" s="338">
        <f>D55+J55</f>
        <v>0</v>
      </c>
      <c r="Q55" s="338">
        <f>E55+K55</f>
        <v>0</v>
      </c>
      <c r="R55" s="338">
        <f>F55+L55</f>
        <v>0</v>
      </c>
      <c r="S55" s="338">
        <f>G55+M55</f>
        <v>0</v>
      </c>
      <c r="T55" s="338">
        <f>H55+N55</f>
        <v>0</v>
      </c>
      <c r="V55" s="348">
        <f>O55-'3 priedas_asignavimai'!Z183</f>
        <v>0</v>
      </c>
    </row>
    <row r="56" spans="1:22" ht="15" customHeight="1" x14ac:dyDescent="0.25">
      <c r="A56" s="3" t="s">
        <v>18</v>
      </c>
      <c r="B56" s="63" t="s">
        <v>248</v>
      </c>
      <c r="C56" s="110">
        <f t="shared" si="87"/>
        <v>1.68164</v>
      </c>
      <c r="D56" s="110">
        <f t="shared" ref="D56:T56" si="128">D57</f>
        <v>0</v>
      </c>
      <c r="E56" s="110">
        <f t="shared" si="128"/>
        <v>1.68164</v>
      </c>
      <c r="F56" s="110">
        <f t="shared" si="128"/>
        <v>0</v>
      </c>
      <c r="G56" s="110">
        <f t="shared" si="128"/>
        <v>0</v>
      </c>
      <c r="H56" s="110">
        <f t="shared" si="128"/>
        <v>0</v>
      </c>
      <c r="I56" s="108">
        <f t="shared" si="2"/>
        <v>0</v>
      </c>
      <c r="J56" s="108">
        <f t="shared" si="128"/>
        <v>0</v>
      </c>
      <c r="K56" s="108">
        <f t="shared" si="128"/>
        <v>0</v>
      </c>
      <c r="L56" s="108">
        <f t="shared" si="128"/>
        <v>0</v>
      </c>
      <c r="M56" s="108">
        <f t="shared" si="128"/>
        <v>0</v>
      </c>
      <c r="N56" s="108">
        <f t="shared" si="128"/>
        <v>0</v>
      </c>
      <c r="O56" s="126">
        <f t="shared" si="128"/>
        <v>1.68164</v>
      </c>
      <c r="P56" s="220">
        <f t="shared" si="128"/>
        <v>0</v>
      </c>
      <c r="Q56" s="220">
        <f t="shared" si="128"/>
        <v>1.68164</v>
      </c>
      <c r="R56" s="220">
        <f t="shared" si="128"/>
        <v>0</v>
      </c>
      <c r="S56" s="220">
        <f t="shared" si="128"/>
        <v>0</v>
      </c>
      <c r="T56" s="220">
        <f t="shared" si="128"/>
        <v>0</v>
      </c>
      <c r="V56" s="347">
        <f>O56-'3 priedas_asignavimai'!Z186</f>
        <v>0</v>
      </c>
    </row>
    <row r="57" spans="1:22" x14ac:dyDescent="0.25">
      <c r="A57" s="15"/>
      <c r="B57" s="12" t="s">
        <v>437</v>
      </c>
      <c r="C57" s="109">
        <f t="shared" si="87"/>
        <v>1.68164</v>
      </c>
      <c r="D57" s="161"/>
      <c r="E57" s="161">
        <v>1.68164</v>
      </c>
      <c r="F57" s="161"/>
      <c r="G57" s="161"/>
      <c r="H57" s="161"/>
      <c r="I57" s="118">
        <f t="shared" si="2"/>
        <v>0</v>
      </c>
      <c r="J57" s="165"/>
      <c r="K57" s="165"/>
      <c r="L57" s="165"/>
      <c r="M57" s="165"/>
      <c r="N57" s="165"/>
      <c r="O57" s="119">
        <f t="shared" ref="O57" si="129">P57+Q57+R57+S57+T57</f>
        <v>1.68164</v>
      </c>
      <c r="P57" s="221">
        <f t="shared" ref="P57" si="130">D57+J57</f>
        <v>0</v>
      </c>
      <c r="Q57" s="221">
        <f t="shared" ref="Q57" si="131">E57+K57</f>
        <v>1.68164</v>
      </c>
      <c r="R57" s="221">
        <f t="shared" ref="R57" si="132">F57+L57</f>
        <v>0</v>
      </c>
      <c r="S57" s="221">
        <f t="shared" ref="S57" si="133">G57+M57</f>
        <v>0</v>
      </c>
      <c r="T57" s="221">
        <f t="shared" ref="T57" si="134">H57+N57</f>
        <v>0</v>
      </c>
      <c r="V57" s="347">
        <f>O57-'3 priedas_asignavimai'!Z187</f>
        <v>0</v>
      </c>
    </row>
    <row r="58" spans="1:22" s="331" customFormat="1" ht="15" hidden="1" customHeight="1" x14ac:dyDescent="0.25">
      <c r="A58" s="325"/>
      <c r="B58" s="326" t="s">
        <v>249</v>
      </c>
      <c r="C58" s="327">
        <f t="shared" si="87"/>
        <v>0</v>
      </c>
      <c r="D58" s="339">
        <f t="shared" ref="D58" si="135">D59</f>
        <v>0</v>
      </c>
      <c r="E58" s="339">
        <f t="shared" ref="E58" si="136">E59</f>
        <v>0</v>
      </c>
      <c r="F58" s="339">
        <f t="shared" ref="F58" si="137">F59</f>
        <v>0</v>
      </c>
      <c r="G58" s="339">
        <f t="shared" ref="G58" si="138">G59</f>
        <v>0</v>
      </c>
      <c r="H58" s="339">
        <f t="shared" ref="H58" si="139">H59</f>
        <v>0</v>
      </c>
      <c r="I58" s="328">
        <f t="shared" si="2"/>
        <v>0</v>
      </c>
      <c r="J58" s="339">
        <f t="shared" ref="J58:N58" si="140">J59</f>
        <v>0</v>
      </c>
      <c r="K58" s="339">
        <f t="shared" si="140"/>
        <v>0</v>
      </c>
      <c r="L58" s="339">
        <f t="shared" si="140"/>
        <v>0</v>
      </c>
      <c r="M58" s="339">
        <f t="shared" si="140"/>
        <v>0</v>
      </c>
      <c r="N58" s="339">
        <f t="shared" si="140"/>
        <v>0</v>
      </c>
      <c r="O58" s="329">
        <f t="shared" si="122"/>
        <v>0</v>
      </c>
      <c r="P58" s="330">
        <f t="shared" ref="P58" si="141">P59</f>
        <v>0</v>
      </c>
      <c r="Q58" s="330">
        <f t="shared" ref="Q58" si="142">Q59</f>
        <v>0</v>
      </c>
      <c r="R58" s="330">
        <f t="shared" ref="R58" si="143">R59</f>
        <v>0</v>
      </c>
      <c r="S58" s="330">
        <f t="shared" ref="S58" si="144">S59</f>
        <v>0</v>
      </c>
      <c r="T58" s="330">
        <f t="shared" ref="T58" si="145">T59</f>
        <v>0</v>
      </c>
      <c r="V58" s="348">
        <f>O58-'3 priedas_asignavimai'!Z193</f>
        <v>0</v>
      </c>
    </row>
    <row r="59" spans="1:22" s="331" customFormat="1" ht="15" hidden="1" customHeight="1" x14ac:dyDescent="0.25">
      <c r="A59" s="332"/>
      <c r="B59" s="333" t="s">
        <v>54</v>
      </c>
      <c r="C59" s="327">
        <f t="shared" si="87"/>
        <v>0</v>
      </c>
      <c r="D59" s="335"/>
      <c r="E59" s="335"/>
      <c r="F59" s="335"/>
      <c r="G59" s="335"/>
      <c r="H59" s="335"/>
      <c r="I59" s="328">
        <f t="shared" si="2"/>
        <v>0</v>
      </c>
      <c r="J59" s="335"/>
      <c r="K59" s="335"/>
      <c r="L59" s="335"/>
      <c r="M59" s="335"/>
      <c r="N59" s="335"/>
      <c r="O59" s="329">
        <f t="shared" si="122"/>
        <v>0</v>
      </c>
      <c r="P59" s="338">
        <f>D59+J59</f>
        <v>0</v>
      </c>
      <c r="Q59" s="338">
        <f>E59+K59</f>
        <v>0</v>
      </c>
      <c r="R59" s="338">
        <f>F59+L59</f>
        <v>0</v>
      </c>
      <c r="S59" s="338">
        <f>G59+M59</f>
        <v>0</v>
      </c>
      <c r="T59" s="338">
        <f>H59+N59</f>
        <v>0</v>
      </c>
      <c r="V59" s="348">
        <f>O59-'3 priedas_asignavimai'!Z194</f>
        <v>0</v>
      </c>
    </row>
    <row r="60" spans="1:22" ht="15" customHeight="1" x14ac:dyDescent="0.25">
      <c r="A60" s="16" t="s">
        <v>19</v>
      </c>
      <c r="B60" s="63" t="s">
        <v>250</v>
      </c>
      <c r="C60" s="110">
        <f t="shared" si="87"/>
        <v>3.8631199999999999</v>
      </c>
      <c r="D60" s="110">
        <f t="shared" ref="D60:T60" si="146">D61</f>
        <v>0</v>
      </c>
      <c r="E60" s="110">
        <f t="shared" si="146"/>
        <v>3.8631199999999999</v>
      </c>
      <c r="F60" s="110">
        <f t="shared" si="146"/>
        <v>0</v>
      </c>
      <c r="G60" s="110">
        <f t="shared" si="146"/>
        <v>0</v>
      </c>
      <c r="H60" s="110">
        <f t="shared" si="146"/>
        <v>0</v>
      </c>
      <c r="I60" s="108">
        <f t="shared" si="2"/>
        <v>0</v>
      </c>
      <c r="J60" s="108">
        <f t="shared" si="146"/>
        <v>0</v>
      </c>
      <c r="K60" s="108">
        <f t="shared" si="146"/>
        <v>0</v>
      </c>
      <c r="L60" s="108">
        <f t="shared" si="146"/>
        <v>0</v>
      </c>
      <c r="M60" s="108">
        <f t="shared" si="146"/>
        <v>0</v>
      </c>
      <c r="N60" s="108">
        <f t="shared" si="146"/>
        <v>0</v>
      </c>
      <c r="O60" s="126">
        <f t="shared" si="146"/>
        <v>3.8631199999999999</v>
      </c>
      <c r="P60" s="220">
        <f t="shared" si="146"/>
        <v>0</v>
      </c>
      <c r="Q60" s="220">
        <f t="shared" si="146"/>
        <v>3.8631199999999999</v>
      </c>
      <c r="R60" s="220">
        <f t="shared" si="146"/>
        <v>0</v>
      </c>
      <c r="S60" s="220">
        <f t="shared" si="146"/>
        <v>0</v>
      </c>
      <c r="T60" s="220">
        <f t="shared" si="146"/>
        <v>0</v>
      </c>
      <c r="V60" s="347">
        <f>O60-'3 priedas_asignavimai'!Z197</f>
        <v>0</v>
      </c>
    </row>
    <row r="61" spans="1:22" x14ac:dyDescent="0.25">
      <c r="A61" s="17"/>
      <c r="B61" s="12" t="s">
        <v>437</v>
      </c>
      <c r="C61" s="109">
        <f t="shared" si="87"/>
        <v>3.8631199999999999</v>
      </c>
      <c r="D61" s="161"/>
      <c r="E61" s="161">
        <v>3.8631199999999999</v>
      </c>
      <c r="F61" s="161"/>
      <c r="G61" s="161"/>
      <c r="H61" s="161"/>
      <c r="I61" s="118">
        <f t="shared" si="2"/>
        <v>0</v>
      </c>
      <c r="J61" s="165"/>
      <c r="K61" s="165"/>
      <c r="L61" s="165"/>
      <c r="M61" s="165"/>
      <c r="N61" s="165"/>
      <c r="O61" s="119">
        <f t="shared" ref="O61" si="147">P61+Q61+R61+S61+T61</f>
        <v>3.8631199999999999</v>
      </c>
      <c r="P61" s="221">
        <f t="shared" ref="P61" si="148">D61+J61</f>
        <v>0</v>
      </c>
      <c r="Q61" s="221">
        <f t="shared" ref="Q61" si="149">E61+K61</f>
        <v>3.8631199999999999</v>
      </c>
      <c r="R61" s="221">
        <f t="shared" ref="R61" si="150">F61+L61</f>
        <v>0</v>
      </c>
      <c r="S61" s="221">
        <f t="shared" ref="S61" si="151">G61+M61</f>
        <v>0</v>
      </c>
      <c r="T61" s="221">
        <f t="shared" ref="T61" si="152">H61+N61</f>
        <v>0</v>
      </c>
      <c r="V61" s="347">
        <f>O61-'3 priedas_asignavimai'!Z198</f>
        <v>0</v>
      </c>
    </row>
    <row r="62" spans="1:22" s="331" customFormat="1" ht="15" hidden="1" customHeight="1" x14ac:dyDescent="0.25">
      <c r="A62" s="340"/>
      <c r="B62" s="326" t="s">
        <v>251</v>
      </c>
      <c r="C62" s="327">
        <f t="shared" si="87"/>
        <v>0</v>
      </c>
      <c r="D62" s="339">
        <f t="shared" ref="D62" si="153">D63</f>
        <v>0</v>
      </c>
      <c r="E62" s="339">
        <f t="shared" ref="E62" si="154">E63</f>
        <v>0</v>
      </c>
      <c r="F62" s="339">
        <f t="shared" ref="F62" si="155">F63</f>
        <v>0</v>
      </c>
      <c r="G62" s="339">
        <f t="shared" ref="G62" si="156">G63</f>
        <v>0</v>
      </c>
      <c r="H62" s="339">
        <f t="shared" ref="H62" si="157">H63</f>
        <v>0</v>
      </c>
      <c r="I62" s="328">
        <f t="shared" si="2"/>
        <v>0</v>
      </c>
      <c r="J62" s="339">
        <f t="shared" ref="J62:N62" si="158">J63</f>
        <v>0</v>
      </c>
      <c r="K62" s="339">
        <f t="shared" si="158"/>
        <v>0</v>
      </c>
      <c r="L62" s="339">
        <f t="shared" si="158"/>
        <v>0</v>
      </c>
      <c r="M62" s="339">
        <f t="shared" si="158"/>
        <v>0</v>
      </c>
      <c r="N62" s="339">
        <f t="shared" si="158"/>
        <v>0</v>
      </c>
      <c r="O62" s="329">
        <f t="shared" si="122"/>
        <v>0</v>
      </c>
      <c r="P62" s="330">
        <f t="shared" ref="P62" si="159">P63</f>
        <v>0</v>
      </c>
      <c r="Q62" s="330">
        <f t="shared" ref="Q62" si="160">Q63</f>
        <v>0</v>
      </c>
      <c r="R62" s="330">
        <f t="shared" ref="R62" si="161">R63</f>
        <v>0</v>
      </c>
      <c r="S62" s="330">
        <f t="shared" ref="S62" si="162">S63</f>
        <v>0</v>
      </c>
      <c r="T62" s="330">
        <f t="shared" ref="T62" si="163">T63</f>
        <v>0</v>
      </c>
      <c r="V62" s="348">
        <f>P62-'3 priedas_asignavimai'!Z206</f>
        <v>0</v>
      </c>
    </row>
    <row r="63" spans="1:22" s="331" customFormat="1" ht="15" hidden="1" customHeight="1" x14ac:dyDescent="0.25">
      <c r="A63" s="332"/>
      <c r="B63" s="333" t="s">
        <v>54</v>
      </c>
      <c r="C63" s="327">
        <f t="shared" si="87"/>
        <v>0</v>
      </c>
      <c r="D63" s="335"/>
      <c r="E63" s="335"/>
      <c r="F63" s="335"/>
      <c r="G63" s="335"/>
      <c r="H63" s="335"/>
      <c r="I63" s="328">
        <f t="shared" si="2"/>
        <v>0</v>
      </c>
      <c r="J63" s="335"/>
      <c r="K63" s="335"/>
      <c r="L63" s="335"/>
      <c r="M63" s="335"/>
      <c r="N63" s="335"/>
      <c r="O63" s="329">
        <f t="shared" si="122"/>
        <v>0</v>
      </c>
      <c r="P63" s="338">
        <f>D63+J63</f>
        <v>0</v>
      </c>
      <c r="Q63" s="338">
        <f>E63+K63</f>
        <v>0</v>
      </c>
      <c r="R63" s="338">
        <f>F63+L63</f>
        <v>0</v>
      </c>
      <c r="S63" s="338">
        <f>G63+M63</f>
        <v>0</v>
      </c>
      <c r="T63" s="338">
        <f>H63+N63</f>
        <v>0</v>
      </c>
      <c r="V63" s="348">
        <f>P63-'3 priedas_asignavimai'!Z207</f>
        <v>0</v>
      </c>
    </row>
    <row r="64" spans="1:22" s="331" customFormat="1" ht="15" hidden="1" customHeight="1" x14ac:dyDescent="0.25">
      <c r="A64" s="325"/>
      <c r="B64" s="326" t="s">
        <v>132</v>
      </c>
      <c r="C64" s="327">
        <f t="shared" si="87"/>
        <v>0</v>
      </c>
      <c r="D64" s="339">
        <f t="shared" ref="D64" si="164">D65</f>
        <v>0</v>
      </c>
      <c r="E64" s="339">
        <f t="shared" ref="E64" si="165">E65</f>
        <v>0</v>
      </c>
      <c r="F64" s="339">
        <f t="shared" ref="F64" si="166">F65</f>
        <v>0</v>
      </c>
      <c r="G64" s="339">
        <f t="shared" ref="G64" si="167">G65</f>
        <v>0</v>
      </c>
      <c r="H64" s="339">
        <f t="shared" ref="H64" si="168">H65</f>
        <v>0</v>
      </c>
      <c r="I64" s="328">
        <f t="shared" si="2"/>
        <v>0</v>
      </c>
      <c r="J64" s="339">
        <f t="shared" ref="J64:N64" si="169">J65</f>
        <v>0</v>
      </c>
      <c r="K64" s="339">
        <f t="shared" si="169"/>
        <v>0</v>
      </c>
      <c r="L64" s="339">
        <f t="shared" si="169"/>
        <v>0</v>
      </c>
      <c r="M64" s="339">
        <f t="shared" si="169"/>
        <v>0</v>
      </c>
      <c r="N64" s="339">
        <f t="shared" si="169"/>
        <v>0</v>
      </c>
      <c r="O64" s="329">
        <f t="shared" si="122"/>
        <v>0</v>
      </c>
      <c r="P64" s="330">
        <f t="shared" ref="P64" si="170">P65</f>
        <v>0</v>
      </c>
      <c r="Q64" s="330">
        <f t="shared" ref="Q64" si="171">Q65</f>
        <v>0</v>
      </c>
      <c r="R64" s="330">
        <f t="shared" ref="R64" si="172">R65</f>
        <v>0</v>
      </c>
      <c r="S64" s="330">
        <f t="shared" ref="S64" si="173">S65</f>
        <v>0</v>
      </c>
      <c r="T64" s="330">
        <f t="shared" ref="T64" si="174">T65</f>
        <v>0</v>
      </c>
      <c r="V64" s="348">
        <f>O64-'3 priedas_asignavimai'!Z209</f>
        <v>0</v>
      </c>
    </row>
    <row r="65" spans="1:22" s="331" customFormat="1" ht="15" hidden="1" customHeight="1" x14ac:dyDescent="0.25">
      <c r="A65" s="332"/>
      <c r="B65" s="333" t="s">
        <v>54</v>
      </c>
      <c r="C65" s="327">
        <f t="shared" si="87"/>
        <v>0</v>
      </c>
      <c r="D65" s="335"/>
      <c r="E65" s="335"/>
      <c r="F65" s="335"/>
      <c r="G65" s="335"/>
      <c r="H65" s="335"/>
      <c r="I65" s="328">
        <f t="shared" si="2"/>
        <v>0</v>
      </c>
      <c r="J65" s="335"/>
      <c r="K65" s="335"/>
      <c r="L65" s="335"/>
      <c r="M65" s="335"/>
      <c r="N65" s="335"/>
      <c r="O65" s="329">
        <f t="shared" si="122"/>
        <v>0</v>
      </c>
      <c r="P65" s="338">
        <f>D65+J65</f>
        <v>0</v>
      </c>
      <c r="Q65" s="338">
        <f>E65+K65</f>
        <v>0</v>
      </c>
      <c r="R65" s="338">
        <f>F65+L65</f>
        <v>0</v>
      </c>
      <c r="S65" s="338">
        <f>G65+M65</f>
        <v>0</v>
      </c>
      <c r="T65" s="338">
        <f>H65+N65</f>
        <v>0</v>
      </c>
      <c r="V65" s="348">
        <f>O65-'3 priedas_asignavimai'!Z210</f>
        <v>0</v>
      </c>
    </row>
    <row r="66" spans="1:22" ht="15" customHeight="1" x14ac:dyDescent="0.25">
      <c r="A66" s="16" t="s">
        <v>20</v>
      </c>
      <c r="B66" s="63" t="s">
        <v>253</v>
      </c>
      <c r="C66" s="110">
        <f t="shared" si="87"/>
        <v>57.265419999999999</v>
      </c>
      <c r="D66" s="110">
        <f t="shared" ref="D66:T66" si="175">D67</f>
        <v>0</v>
      </c>
      <c r="E66" s="110">
        <f t="shared" si="175"/>
        <v>57.265419999999999</v>
      </c>
      <c r="F66" s="110">
        <f t="shared" si="175"/>
        <v>0</v>
      </c>
      <c r="G66" s="110">
        <f t="shared" si="175"/>
        <v>0</v>
      </c>
      <c r="H66" s="110">
        <f t="shared" si="175"/>
        <v>0</v>
      </c>
      <c r="I66" s="108">
        <f t="shared" si="2"/>
        <v>0</v>
      </c>
      <c r="J66" s="108">
        <f t="shared" si="175"/>
        <v>0</v>
      </c>
      <c r="K66" s="108">
        <f t="shared" si="175"/>
        <v>0</v>
      </c>
      <c r="L66" s="108">
        <f t="shared" si="175"/>
        <v>0</v>
      </c>
      <c r="M66" s="108">
        <f t="shared" si="175"/>
        <v>0</v>
      </c>
      <c r="N66" s="108">
        <f t="shared" si="175"/>
        <v>0</v>
      </c>
      <c r="O66" s="126">
        <f t="shared" si="175"/>
        <v>57.265419999999999</v>
      </c>
      <c r="P66" s="220">
        <f t="shared" si="175"/>
        <v>0</v>
      </c>
      <c r="Q66" s="220">
        <f t="shared" si="175"/>
        <v>57.265419999999999</v>
      </c>
      <c r="R66" s="220">
        <f t="shared" si="175"/>
        <v>0</v>
      </c>
      <c r="S66" s="220">
        <f t="shared" si="175"/>
        <v>0</v>
      </c>
      <c r="T66" s="220">
        <f t="shared" si="175"/>
        <v>0</v>
      </c>
      <c r="V66" s="347">
        <f>O66-'3 priedas_asignavimai'!Z216</f>
        <v>0</v>
      </c>
    </row>
    <row r="67" spans="1:22" x14ac:dyDescent="0.25">
      <c r="A67" s="17"/>
      <c r="B67" s="12" t="s">
        <v>437</v>
      </c>
      <c r="C67" s="109">
        <f t="shared" si="87"/>
        <v>57.265419999999999</v>
      </c>
      <c r="D67" s="161"/>
      <c r="E67" s="161">
        <v>57.265419999999999</v>
      </c>
      <c r="F67" s="161"/>
      <c r="G67" s="161"/>
      <c r="H67" s="161"/>
      <c r="I67" s="118">
        <f t="shared" si="2"/>
        <v>0</v>
      </c>
      <c r="J67" s="165"/>
      <c r="K67" s="165"/>
      <c r="L67" s="165"/>
      <c r="M67" s="165"/>
      <c r="N67" s="165"/>
      <c r="O67" s="119">
        <f t="shared" ref="O67" si="176">P67+Q67+R67+S67+T67</f>
        <v>57.265419999999999</v>
      </c>
      <c r="P67" s="221">
        <f t="shared" ref="P67" si="177">D67+J67</f>
        <v>0</v>
      </c>
      <c r="Q67" s="221">
        <f t="shared" ref="Q67" si="178">E67+K67</f>
        <v>57.265419999999999</v>
      </c>
      <c r="R67" s="221">
        <f t="shared" ref="R67" si="179">F67+L67</f>
        <v>0</v>
      </c>
      <c r="S67" s="221">
        <f t="shared" ref="S67" si="180">G67+M67</f>
        <v>0</v>
      </c>
      <c r="T67" s="221">
        <f t="shared" ref="T67" si="181">H67+N67</f>
        <v>0</v>
      </c>
      <c r="V67" s="347">
        <f>O67-'3 priedas_asignavimai'!Z217</f>
        <v>0</v>
      </c>
    </row>
    <row r="68" spans="1:22" ht="15" customHeight="1" x14ac:dyDescent="0.25">
      <c r="A68" s="16" t="s">
        <v>21</v>
      </c>
      <c r="B68" s="63" t="s">
        <v>255</v>
      </c>
      <c r="C68" s="110">
        <f t="shared" si="87"/>
        <v>2.1496599999999999</v>
      </c>
      <c r="D68" s="110">
        <f t="shared" ref="D68:T68" si="182">D69</f>
        <v>0</v>
      </c>
      <c r="E68" s="110">
        <f t="shared" si="182"/>
        <v>2.1496599999999999</v>
      </c>
      <c r="F68" s="110">
        <f t="shared" si="182"/>
        <v>0</v>
      </c>
      <c r="G68" s="110">
        <f t="shared" si="182"/>
        <v>0</v>
      </c>
      <c r="H68" s="110">
        <f t="shared" si="182"/>
        <v>0</v>
      </c>
      <c r="I68" s="108">
        <f t="shared" si="2"/>
        <v>0</v>
      </c>
      <c r="J68" s="108">
        <f t="shared" si="182"/>
        <v>0</v>
      </c>
      <c r="K68" s="108">
        <f t="shared" si="182"/>
        <v>0</v>
      </c>
      <c r="L68" s="108">
        <f t="shared" si="182"/>
        <v>0</v>
      </c>
      <c r="M68" s="108">
        <f t="shared" si="182"/>
        <v>0</v>
      </c>
      <c r="N68" s="108">
        <f t="shared" si="182"/>
        <v>0</v>
      </c>
      <c r="O68" s="126">
        <f t="shared" si="182"/>
        <v>2.1496599999999999</v>
      </c>
      <c r="P68" s="220">
        <f t="shared" si="182"/>
        <v>0</v>
      </c>
      <c r="Q68" s="220">
        <f t="shared" si="182"/>
        <v>2.1496599999999999</v>
      </c>
      <c r="R68" s="220">
        <f t="shared" si="182"/>
        <v>0</v>
      </c>
      <c r="S68" s="220">
        <f t="shared" si="182"/>
        <v>0</v>
      </c>
      <c r="T68" s="220">
        <f t="shared" si="182"/>
        <v>0</v>
      </c>
      <c r="V68" s="347">
        <f>O68-'3 priedas_asignavimai'!Z223</f>
        <v>0</v>
      </c>
    </row>
    <row r="69" spans="1:22" x14ac:dyDescent="0.25">
      <c r="A69" s="17"/>
      <c r="B69" s="12" t="s">
        <v>437</v>
      </c>
      <c r="C69" s="109">
        <f t="shared" si="87"/>
        <v>2.1496599999999999</v>
      </c>
      <c r="D69" s="161"/>
      <c r="E69" s="161">
        <v>2.1496599999999999</v>
      </c>
      <c r="F69" s="161"/>
      <c r="G69" s="161"/>
      <c r="H69" s="161"/>
      <c r="I69" s="118">
        <f t="shared" si="2"/>
        <v>0</v>
      </c>
      <c r="J69" s="165"/>
      <c r="K69" s="165"/>
      <c r="L69" s="165"/>
      <c r="M69" s="165"/>
      <c r="N69" s="165"/>
      <c r="O69" s="119">
        <f t="shared" ref="O69" si="183">P69+Q69+R69+S69+T69</f>
        <v>2.1496599999999999</v>
      </c>
      <c r="P69" s="221">
        <f t="shared" ref="P69" si="184">D69+J69</f>
        <v>0</v>
      </c>
      <c r="Q69" s="221">
        <f t="shared" ref="Q69" si="185">E69+K69</f>
        <v>2.1496599999999999</v>
      </c>
      <c r="R69" s="221">
        <f t="shared" ref="R69" si="186">F69+L69</f>
        <v>0</v>
      </c>
      <c r="S69" s="221">
        <f t="shared" ref="S69" si="187">G69+M69</f>
        <v>0</v>
      </c>
      <c r="T69" s="221">
        <f t="shared" ref="T69" si="188">H69+N69</f>
        <v>0</v>
      </c>
      <c r="V69" s="347">
        <f>O69-'3 priedas_asignavimai'!Z224</f>
        <v>0</v>
      </c>
    </row>
    <row r="70" spans="1:22" ht="15" customHeight="1" x14ac:dyDescent="0.25">
      <c r="A70" s="16" t="s">
        <v>22</v>
      </c>
      <c r="B70" s="63" t="s">
        <v>256</v>
      </c>
      <c r="C70" s="110">
        <f t="shared" si="87"/>
        <v>8.3769999999999997E-2</v>
      </c>
      <c r="D70" s="110">
        <f t="shared" ref="D70:T70" si="189">D71</f>
        <v>0</v>
      </c>
      <c r="E70" s="110">
        <f t="shared" si="189"/>
        <v>8.3769999999999997E-2</v>
      </c>
      <c r="F70" s="110">
        <f t="shared" si="189"/>
        <v>0</v>
      </c>
      <c r="G70" s="110">
        <f t="shared" si="189"/>
        <v>0</v>
      </c>
      <c r="H70" s="110">
        <f t="shared" si="189"/>
        <v>0</v>
      </c>
      <c r="I70" s="108">
        <f t="shared" si="2"/>
        <v>0</v>
      </c>
      <c r="J70" s="108">
        <f t="shared" si="189"/>
        <v>0</v>
      </c>
      <c r="K70" s="108">
        <f t="shared" si="189"/>
        <v>0</v>
      </c>
      <c r="L70" s="108">
        <f t="shared" si="189"/>
        <v>0</v>
      </c>
      <c r="M70" s="108">
        <f t="shared" si="189"/>
        <v>0</v>
      </c>
      <c r="N70" s="108">
        <f t="shared" si="189"/>
        <v>0</v>
      </c>
      <c r="O70" s="126">
        <f t="shared" si="189"/>
        <v>8.3769999999999997E-2</v>
      </c>
      <c r="P70" s="220">
        <f t="shared" si="189"/>
        <v>0</v>
      </c>
      <c r="Q70" s="220">
        <f t="shared" si="189"/>
        <v>8.3769999999999997E-2</v>
      </c>
      <c r="R70" s="220">
        <f t="shared" si="189"/>
        <v>0</v>
      </c>
      <c r="S70" s="220">
        <f t="shared" si="189"/>
        <v>0</v>
      </c>
      <c r="T70" s="220">
        <f t="shared" si="189"/>
        <v>0</v>
      </c>
      <c r="V70" s="347">
        <f>O70-'3 priedas_asignavimai'!Z229</f>
        <v>0</v>
      </c>
    </row>
    <row r="71" spans="1:22" x14ac:dyDescent="0.25">
      <c r="A71" s="17"/>
      <c r="B71" s="12" t="s">
        <v>437</v>
      </c>
      <c r="C71" s="109">
        <f t="shared" si="87"/>
        <v>8.3769999999999997E-2</v>
      </c>
      <c r="D71" s="161"/>
      <c r="E71" s="161">
        <v>8.3769999999999997E-2</v>
      </c>
      <c r="F71" s="161"/>
      <c r="G71" s="161"/>
      <c r="H71" s="161"/>
      <c r="I71" s="118">
        <f t="shared" si="2"/>
        <v>0</v>
      </c>
      <c r="J71" s="165"/>
      <c r="K71" s="165"/>
      <c r="L71" s="165"/>
      <c r="M71" s="165"/>
      <c r="N71" s="165"/>
      <c r="O71" s="119">
        <f t="shared" ref="O71" si="190">P71+Q71+R71+S71+T71</f>
        <v>8.3769999999999997E-2</v>
      </c>
      <c r="P71" s="221">
        <f t="shared" ref="P71" si="191">D71+J71</f>
        <v>0</v>
      </c>
      <c r="Q71" s="221">
        <f t="shared" ref="Q71" si="192">E71+K71</f>
        <v>8.3769999999999997E-2</v>
      </c>
      <c r="R71" s="221">
        <f t="shared" ref="R71" si="193">F71+L71</f>
        <v>0</v>
      </c>
      <c r="S71" s="221">
        <f t="shared" ref="S71" si="194">G71+M71</f>
        <v>0</v>
      </c>
      <c r="T71" s="221">
        <f t="shared" ref="T71" si="195">H71+N71</f>
        <v>0</v>
      </c>
      <c r="V71" s="347">
        <f>O71-'3 priedas_asignavimai'!Z230</f>
        <v>0</v>
      </c>
    </row>
    <row r="72" spans="1:22" ht="15" customHeight="1" x14ac:dyDescent="0.25">
      <c r="A72" s="16" t="s">
        <v>23</v>
      </c>
      <c r="B72" s="63" t="s">
        <v>258</v>
      </c>
      <c r="C72" s="110">
        <f t="shared" si="87"/>
        <v>0.89659999999999995</v>
      </c>
      <c r="D72" s="110">
        <f t="shared" ref="D72:T72" si="196">D73</f>
        <v>0</v>
      </c>
      <c r="E72" s="110">
        <f t="shared" si="196"/>
        <v>0.89659999999999995</v>
      </c>
      <c r="F72" s="110">
        <f t="shared" si="196"/>
        <v>0</v>
      </c>
      <c r="G72" s="110">
        <f t="shared" si="196"/>
        <v>0</v>
      </c>
      <c r="H72" s="110">
        <f t="shared" si="196"/>
        <v>0</v>
      </c>
      <c r="I72" s="108">
        <f t="shared" si="2"/>
        <v>0</v>
      </c>
      <c r="J72" s="108">
        <f t="shared" si="196"/>
        <v>0</v>
      </c>
      <c r="K72" s="108">
        <f t="shared" si="196"/>
        <v>0</v>
      </c>
      <c r="L72" s="108">
        <f t="shared" si="196"/>
        <v>0</v>
      </c>
      <c r="M72" s="108">
        <f t="shared" si="196"/>
        <v>0</v>
      </c>
      <c r="N72" s="108">
        <f t="shared" si="196"/>
        <v>0</v>
      </c>
      <c r="O72" s="239">
        <f t="shared" si="196"/>
        <v>0.89659999999999995</v>
      </c>
      <c r="P72" s="220">
        <f t="shared" si="196"/>
        <v>0</v>
      </c>
      <c r="Q72" s="220">
        <f t="shared" si="196"/>
        <v>0.89659999999999995</v>
      </c>
      <c r="R72" s="220">
        <f t="shared" si="196"/>
        <v>0</v>
      </c>
      <c r="S72" s="220">
        <f t="shared" si="196"/>
        <v>0</v>
      </c>
      <c r="T72" s="220">
        <f t="shared" si="196"/>
        <v>0</v>
      </c>
      <c r="V72" s="347">
        <f>O72-'3 priedas_asignavimai'!Z235</f>
        <v>0</v>
      </c>
    </row>
    <row r="73" spans="1:22" x14ac:dyDescent="0.25">
      <c r="A73" s="17"/>
      <c r="B73" s="12" t="s">
        <v>437</v>
      </c>
      <c r="C73" s="109">
        <f t="shared" si="87"/>
        <v>0.89659999999999995</v>
      </c>
      <c r="D73" s="161"/>
      <c r="E73" s="161">
        <v>0.89659999999999995</v>
      </c>
      <c r="F73" s="161"/>
      <c r="G73" s="161"/>
      <c r="H73" s="161"/>
      <c r="I73" s="118">
        <f t="shared" si="2"/>
        <v>0</v>
      </c>
      <c r="J73" s="165"/>
      <c r="K73" s="165"/>
      <c r="L73" s="165"/>
      <c r="M73" s="165"/>
      <c r="N73" s="165"/>
      <c r="O73" s="236">
        <f t="shared" ref="O73" si="197">P73+Q73+R73+S73+T73</f>
        <v>0.89659999999999995</v>
      </c>
      <c r="P73" s="221">
        <f t="shared" ref="P73" si="198">D73+J73</f>
        <v>0</v>
      </c>
      <c r="Q73" s="221">
        <f t="shared" ref="Q73" si="199">E73+K73</f>
        <v>0.89659999999999995</v>
      </c>
      <c r="R73" s="221">
        <f t="shared" ref="R73" si="200">F73+L73</f>
        <v>0</v>
      </c>
      <c r="S73" s="221">
        <f t="shared" ref="S73" si="201">G73+M73</f>
        <v>0</v>
      </c>
      <c r="T73" s="221">
        <f t="shared" ref="T73" si="202">H73+N73</f>
        <v>0</v>
      </c>
      <c r="V73" s="347">
        <f>O73-'3 priedas_asignavimai'!Z236</f>
        <v>0</v>
      </c>
    </row>
    <row r="74" spans="1:22" ht="15" customHeight="1" x14ac:dyDescent="0.25">
      <c r="A74" s="16" t="s">
        <v>24</v>
      </c>
      <c r="B74" s="63" t="s">
        <v>259</v>
      </c>
      <c r="C74" s="110">
        <f t="shared" si="87"/>
        <v>0.16858999999999999</v>
      </c>
      <c r="D74" s="110">
        <f t="shared" ref="D74:T74" si="203">D75</f>
        <v>0</v>
      </c>
      <c r="E74" s="110">
        <f t="shared" si="203"/>
        <v>0.16858999999999999</v>
      </c>
      <c r="F74" s="110">
        <f t="shared" si="203"/>
        <v>0</v>
      </c>
      <c r="G74" s="110">
        <f t="shared" si="203"/>
        <v>0</v>
      </c>
      <c r="H74" s="110">
        <f t="shared" si="203"/>
        <v>0</v>
      </c>
      <c r="I74" s="108">
        <f t="shared" si="2"/>
        <v>0</v>
      </c>
      <c r="J74" s="108">
        <f t="shared" si="203"/>
        <v>0</v>
      </c>
      <c r="K74" s="108">
        <f t="shared" si="203"/>
        <v>0</v>
      </c>
      <c r="L74" s="108">
        <f t="shared" si="203"/>
        <v>0</v>
      </c>
      <c r="M74" s="108">
        <f t="shared" si="203"/>
        <v>0</v>
      </c>
      <c r="N74" s="108">
        <f t="shared" si="203"/>
        <v>0</v>
      </c>
      <c r="O74" s="126">
        <f t="shared" si="203"/>
        <v>0.16858999999999999</v>
      </c>
      <c r="P74" s="220">
        <f t="shared" si="203"/>
        <v>0</v>
      </c>
      <c r="Q74" s="220">
        <f t="shared" si="203"/>
        <v>0.16858999999999999</v>
      </c>
      <c r="R74" s="220">
        <f t="shared" si="203"/>
        <v>0</v>
      </c>
      <c r="S74" s="220">
        <f t="shared" si="203"/>
        <v>0</v>
      </c>
      <c r="T74" s="220">
        <f t="shared" si="203"/>
        <v>0</v>
      </c>
      <c r="V74" s="347">
        <f>O74-'3 priedas_asignavimai'!Z243</f>
        <v>0</v>
      </c>
    </row>
    <row r="75" spans="1:22" x14ac:dyDescent="0.25">
      <c r="A75" s="17"/>
      <c r="B75" s="12" t="s">
        <v>437</v>
      </c>
      <c r="C75" s="109">
        <f t="shared" si="87"/>
        <v>0.16858999999999999</v>
      </c>
      <c r="D75" s="161"/>
      <c r="E75" s="161">
        <v>0.16858999999999999</v>
      </c>
      <c r="F75" s="161"/>
      <c r="G75" s="161"/>
      <c r="H75" s="161"/>
      <c r="I75" s="118">
        <f t="shared" si="2"/>
        <v>0</v>
      </c>
      <c r="J75" s="165"/>
      <c r="K75" s="165"/>
      <c r="L75" s="165"/>
      <c r="M75" s="165"/>
      <c r="N75" s="165"/>
      <c r="O75" s="119">
        <f t="shared" ref="O75" si="204">P75+Q75+R75+S75+T75</f>
        <v>0.16858999999999999</v>
      </c>
      <c r="P75" s="221">
        <f t="shared" ref="P75" si="205">D75+J75</f>
        <v>0</v>
      </c>
      <c r="Q75" s="221">
        <f t="shared" ref="Q75" si="206">E75+K75</f>
        <v>0.16858999999999999</v>
      </c>
      <c r="R75" s="221">
        <f t="shared" ref="R75" si="207">F75+L75</f>
        <v>0</v>
      </c>
      <c r="S75" s="221">
        <f t="shared" ref="S75" si="208">G75+M75</f>
        <v>0</v>
      </c>
      <c r="T75" s="221">
        <f t="shared" ref="T75" si="209">H75+N75</f>
        <v>0</v>
      </c>
      <c r="V75" s="347">
        <f>O75-'3 priedas_asignavimai'!Z244</f>
        <v>0</v>
      </c>
    </row>
    <row r="76" spans="1:22" ht="15" customHeight="1" x14ac:dyDescent="0.25">
      <c r="A76" s="16" t="s">
        <v>25</v>
      </c>
      <c r="B76" s="63" t="s">
        <v>261</v>
      </c>
      <c r="C76" s="110">
        <f t="shared" si="87"/>
        <v>2.2543199999999999</v>
      </c>
      <c r="D76" s="110">
        <f t="shared" ref="D76:T76" si="210">D77</f>
        <v>0</v>
      </c>
      <c r="E76" s="110">
        <f t="shared" si="210"/>
        <v>2.2543199999999999</v>
      </c>
      <c r="F76" s="110">
        <f t="shared" si="210"/>
        <v>0</v>
      </c>
      <c r="G76" s="110">
        <f t="shared" si="210"/>
        <v>0</v>
      </c>
      <c r="H76" s="110">
        <f t="shared" si="210"/>
        <v>0</v>
      </c>
      <c r="I76" s="108">
        <f t="shared" si="2"/>
        <v>0</v>
      </c>
      <c r="J76" s="108">
        <f t="shared" si="210"/>
        <v>0</v>
      </c>
      <c r="K76" s="108">
        <f t="shared" si="210"/>
        <v>0</v>
      </c>
      <c r="L76" s="108">
        <f t="shared" si="210"/>
        <v>0</v>
      </c>
      <c r="M76" s="108">
        <f t="shared" si="210"/>
        <v>0</v>
      </c>
      <c r="N76" s="108">
        <f t="shared" si="210"/>
        <v>0</v>
      </c>
      <c r="O76" s="126">
        <f t="shared" si="210"/>
        <v>2.2543199999999999</v>
      </c>
      <c r="P76" s="220">
        <f t="shared" si="210"/>
        <v>0</v>
      </c>
      <c r="Q76" s="220">
        <f t="shared" si="210"/>
        <v>2.2543199999999999</v>
      </c>
      <c r="R76" s="220">
        <f t="shared" si="210"/>
        <v>0</v>
      </c>
      <c r="S76" s="220">
        <f t="shared" si="210"/>
        <v>0</v>
      </c>
      <c r="T76" s="220">
        <f t="shared" si="210"/>
        <v>0</v>
      </c>
      <c r="V76" s="347">
        <f>O76-'3 priedas_asignavimai'!Z248</f>
        <v>0</v>
      </c>
    </row>
    <row r="77" spans="1:22" x14ac:dyDescent="0.25">
      <c r="A77" s="17"/>
      <c r="B77" s="12" t="s">
        <v>437</v>
      </c>
      <c r="C77" s="109">
        <f t="shared" si="87"/>
        <v>2.2543199999999999</v>
      </c>
      <c r="D77" s="161"/>
      <c r="E77" s="161">
        <v>2.2543199999999999</v>
      </c>
      <c r="F77" s="161"/>
      <c r="G77" s="161"/>
      <c r="H77" s="161"/>
      <c r="I77" s="118">
        <f t="shared" si="2"/>
        <v>0</v>
      </c>
      <c r="J77" s="165"/>
      <c r="K77" s="165"/>
      <c r="L77" s="165"/>
      <c r="M77" s="165"/>
      <c r="N77" s="165"/>
      <c r="O77" s="119">
        <f t="shared" ref="O77" si="211">P77+Q77+R77+S77+T77</f>
        <v>2.2543199999999999</v>
      </c>
      <c r="P77" s="221">
        <f t="shared" ref="P77" si="212">D77+J77</f>
        <v>0</v>
      </c>
      <c r="Q77" s="221">
        <f t="shared" ref="Q77" si="213">E77+K77</f>
        <v>2.2543199999999999</v>
      </c>
      <c r="R77" s="221">
        <f t="shared" ref="R77" si="214">F77+L77</f>
        <v>0</v>
      </c>
      <c r="S77" s="221">
        <f t="shared" ref="S77" si="215">G77+M77</f>
        <v>0</v>
      </c>
      <c r="T77" s="221">
        <f t="shared" ref="T77" si="216">H77+N77</f>
        <v>0</v>
      </c>
      <c r="V77" s="347">
        <f>O77-'3 priedas_asignavimai'!Z249</f>
        <v>0</v>
      </c>
    </row>
    <row r="78" spans="1:22" ht="15" customHeight="1" x14ac:dyDescent="0.25">
      <c r="A78" s="16" t="s">
        <v>351</v>
      </c>
      <c r="B78" s="63" t="s">
        <v>260</v>
      </c>
      <c r="C78" s="110">
        <f t="shared" si="87"/>
        <v>10.17094</v>
      </c>
      <c r="D78" s="110">
        <f t="shared" ref="D78:T78" si="217">D79</f>
        <v>0</v>
      </c>
      <c r="E78" s="110">
        <f t="shared" si="217"/>
        <v>10.17094</v>
      </c>
      <c r="F78" s="110">
        <f t="shared" si="217"/>
        <v>0</v>
      </c>
      <c r="G78" s="110">
        <f t="shared" si="217"/>
        <v>0</v>
      </c>
      <c r="H78" s="110">
        <f t="shared" si="217"/>
        <v>0</v>
      </c>
      <c r="I78" s="108">
        <f t="shared" ref="I78:I120" si="218">J78+K78+L78+M78+N78</f>
        <v>0</v>
      </c>
      <c r="J78" s="108">
        <f t="shared" si="217"/>
        <v>0</v>
      </c>
      <c r="K78" s="108">
        <f t="shared" si="217"/>
        <v>0</v>
      </c>
      <c r="L78" s="108">
        <f t="shared" si="217"/>
        <v>0</v>
      </c>
      <c r="M78" s="108">
        <f t="shared" si="217"/>
        <v>0</v>
      </c>
      <c r="N78" s="108">
        <f t="shared" si="217"/>
        <v>0</v>
      </c>
      <c r="O78" s="126">
        <f t="shared" si="217"/>
        <v>10.17094</v>
      </c>
      <c r="P78" s="220">
        <f t="shared" si="217"/>
        <v>0</v>
      </c>
      <c r="Q78" s="220">
        <f t="shared" si="217"/>
        <v>10.17094</v>
      </c>
      <c r="R78" s="220">
        <f t="shared" si="217"/>
        <v>0</v>
      </c>
      <c r="S78" s="220">
        <f t="shared" si="217"/>
        <v>0</v>
      </c>
      <c r="T78" s="220">
        <f t="shared" si="217"/>
        <v>0</v>
      </c>
      <c r="V78" s="347">
        <f>O78-'3 priedas_asignavimai'!Z255</f>
        <v>0</v>
      </c>
    </row>
    <row r="79" spans="1:22" x14ac:dyDescent="0.25">
      <c r="A79" s="17"/>
      <c r="B79" s="12" t="s">
        <v>437</v>
      </c>
      <c r="C79" s="109">
        <f t="shared" ref="C79:C110" si="219">D79+E79+F79+G79+H79</f>
        <v>10.17094</v>
      </c>
      <c r="D79" s="161"/>
      <c r="E79" s="161">
        <v>10.17094</v>
      </c>
      <c r="F79" s="161"/>
      <c r="G79" s="161"/>
      <c r="H79" s="161"/>
      <c r="I79" s="118">
        <f t="shared" si="218"/>
        <v>0</v>
      </c>
      <c r="J79" s="165"/>
      <c r="K79" s="165"/>
      <c r="L79" s="165"/>
      <c r="M79" s="165"/>
      <c r="N79" s="165"/>
      <c r="O79" s="119">
        <f t="shared" ref="O79" si="220">P79+Q79+R79+S79+T79</f>
        <v>10.17094</v>
      </c>
      <c r="P79" s="221">
        <f t="shared" ref="P79" si="221">D79+J79</f>
        <v>0</v>
      </c>
      <c r="Q79" s="221">
        <f t="shared" ref="Q79" si="222">E79+K79</f>
        <v>10.17094</v>
      </c>
      <c r="R79" s="221">
        <f t="shared" ref="R79" si="223">F79+L79</f>
        <v>0</v>
      </c>
      <c r="S79" s="221">
        <f t="shared" ref="S79" si="224">G79+M79</f>
        <v>0</v>
      </c>
      <c r="T79" s="221">
        <f t="shared" ref="T79" si="225">H79+N79</f>
        <v>0</v>
      </c>
      <c r="V79" s="347">
        <f>O79-'3 priedas_asignavimai'!Z256</f>
        <v>0</v>
      </c>
    </row>
    <row r="80" spans="1:22" ht="15" customHeight="1" x14ac:dyDescent="0.25">
      <c r="A80" s="16" t="s">
        <v>26</v>
      </c>
      <c r="B80" s="63" t="s">
        <v>262</v>
      </c>
      <c r="C80" s="110">
        <f t="shared" si="219"/>
        <v>5.3268500000000003</v>
      </c>
      <c r="D80" s="110">
        <f t="shared" ref="D80:T80" si="226">D81</f>
        <v>0</v>
      </c>
      <c r="E80" s="110">
        <f t="shared" si="226"/>
        <v>5.3268500000000003</v>
      </c>
      <c r="F80" s="110">
        <f t="shared" si="226"/>
        <v>0</v>
      </c>
      <c r="G80" s="110">
        <f t="shared" si="226"/>
        <v>0</v>
      </c>
      <c r="H80" s="110">
        <f t="shared" si="226"/>
        <v>0</v>
      </c>
      <c r="I80" s="108">
        <f t="shared" si="218"/>
        <v>0</v>
      </c>
      <c r="J80" s="108">
        <f t="shared" si="226"/>
        <v>0</v>
      </c>
      <c r="K80" s="108">
        <f t="shared" si="226"/>
        <v>0</v>
      </c>
      <c r="L80" s="108">
        <f t="shared" si="226"/>
        <v>0</v>
      </c>
      <c r="M80" s="108">
        <f t="shared" si="226"/>
        <v>0</v>
      </c>
      <c r="N80" s="108">
        <f t="shared" si="226"/>
        <v>0</v>
      </c>
      <c r="O80" s="126">
        <f t="shared" si="226"/>
        <v>5.3268500000000003</v>
      </c>
      <c r="P80" s="220">
        <f t="shared" si="226"/>
        <v>0</v>
      </c>
      <c r="Q80" s="220">
        <f t="shared" si="226"/>
        <v>5.3268500000000003</v>
      </c>
      <c r="R80" s="220">
        <f t="shared" si="226"/>
        <v>0</v>
      </c>
      <c r="S80" s="220">
        <f t="shared" si="226"/>
        <v>0</v>
      </c>
      <c r="T80" s="220">
        <f t="shared" si="226"/>
        <v>0</v>
      </c>
      <c r="V80" s="347">
        <f>O80-'3 priedas_asignavimai'!Z261</f>
        <v>0</v>
      </c>
    </row>
    <row r="81" spans="1:24" x14ac:dyDescent="0.25">
      <c r="A81" s="17"/>
      <c r="B81" s="12" t="s">
        <v>437</v>
      </c>
      <c r="C81" s="109">
        <f t="shared" si="219"/>
        <v>5.3268500000000003</v>
      </c>
      <c r="D81" s="161"/>
      <c r="E81" s="161">
        <v>5.3268500000000003</v>
      </c>
      <c r="F81" s="161"/>
      <c r="G81" s="161"/>
      <c r="H81" s="161"/>
      <c r="I81" s="118">
        <f t="shared" si="218"/>
        <v>0</v>
      </c>
      <c r="J81" s="165"/>
      <c r="K81" s="165"/>
      <c r="L81" s="165"/>
      <c r="M81" s="165"/>
      <c r="N81" s="165"/>
      <c r="O81" s="119">
        <f t="shared" ref="O81" si="227">P81+Q81+R81+S81+T81</f>
        <v>5.3268500000000003</v>
      </c>
      <c r="P81" s="221">
        <f t="shared" ref="P81" si="228">D81+J81</f>
        <v>0</v>
      </c>
      <c r="Q81" s="221">
        <f t="shared" ref="Q81" si="229">E81+K81</f>
        <v>5.3268500000000003</v>
      </c>
      <c r="R81" s="221">
        <f t="shared" ref="R81" si="230">F81+L81</f>
        <v>0</v>
      </c>
      <c r="S81" s="221">
        <f t="shared" ref="S81" si="231">G81+M81</f>
        <v>0</v>
      </c>
      <c r="T81" s="221">
        <f t="shared" ref="T81" si="232">H81+N81</f>
        <v>0</v>
      </c>
      <c r="V81" s="347">
        <f>O81-'3 priedas_asignavimai'!Z262</f>
        <v>0</v>
      </c>
    </row>
    <row r="82" spans="1:24" ht="15" customHeight="1" x14ac:dyDescent="0.25">
      <c r="A82" s="16" t="s">
        <v>27</v>
      </c>
      <c r="B82" s="63" t="s">
        <v>263</v>
      </c>
      <c r="C82" s="110">
        <f t="shared" si="219"/>
        <v>1.28905</v>
      </c>
      <c r="D82" s="110">
        <f t="shared" ref="D82:T82" si="233">D83</f>
        <v>0</v>
      </c>
      <c r="E82" s="110">
        <f t="shared" si="233"/>
        <v>1.28905</v>
      </c>
      <c r="F82" s="110">
        <f t="shared" si="233"/>
        <v>0</v>
      </c>
      <c r="G82" s="110">
        <f t="shared" si="233"/>
        <v>0</v>
      </c>
      <c r="H82" s="110">
        <f t="shared" si="233"/>
        <v>0</v>
      </c>
      <c r="I82" s="108">
        <f t="shared" si="218"/>
        <v>0</v>
      </c>
      <c r="J82" s="108">
        <f t="shared" si="233"/>
        <v>0</v>
      </c>
      <c r="K82" s="108">
        <f t="shared" si="233"/>
        <v>0</v>
      </c>
      <c r="L82" s="108">
        <f t="shared" si="233"/>
        <v>0</v>
      </c>
      <c r="M82" s="108">
        <f t="shared" si="233"/>
        <v>0</v>
      </c>
      <c r="N82" s="108">
        <f t="shared" si="233"/>
        <v>0</v>
      </c>
      <c r="O82" s="126">
        <f t="shared" si="233"/>
        <v>1.28905</v>
      </c>
      <c r="P82" s="220">
        <f t="shared" si="233"/>
        <v>0</v>
      </c>
      <c r="Q82" s="220">
        <f t="shared" si="233"/>
        <v>1.28905</v>
      </c>
      <c r="R82" s="220">
        <f t="shared" si="233"/>
        <v>0</v>
      </c>
      <c r="S82" s="220">
        <f t="shared" si="233"/>
        <v>0</v>
      </c>
      <c r="T82" s="220">
        <f t="shared" si="233"/>
        <v>0</v>
      </c>
      <c r="V82" s="347">
        <f>O82-'3 priedas_asignavimai'!Z266</f>
        <v>0</v>
      </c>
    </row>
    <row r="83" spans="1:24" x14ac:dyDescent="0.25">
      <c r="A83" s="17"/>
      <c r="B83" s="12" t="s">
        <v>437</v>
      </c>
      <c r="C83" s="109">
        <f t="shared" si="219"/>
        <v>1.28905</v>
      </c>
      <c r="D83" s="161"/>
      <c r="E83" s="161">
        <v>1.28905</v>
      </c>
      <c r="F83" s="161"/>
      <c r="G83" s="161"/>
      <c r="H83" s="161"/>
      <c r="I83" s="118">
        <f t="shared" si="218"/>
        <v>0</v>
      </c>
      <c r="J83" s="165"/>
      <c r="K83" s="165"/>
      <c r="L83" s="165"/>
      <c r="M83" s="165"/>
      <c r="N83" s="165"/>
      <c r="O83" s="119">
        <f t="shared" ref="O83" si="234">P83+Q83+R83+S83+T83</f>
        <v>1.28905</v>
      </c>
      <c r="P83" s="221">
        <f t="shared" ref="P83" si="235">D83+J83</f>
        <v>0</v>
      </c>
      <c r="Q83" s="221">
        <f t="shared" ref="Q83" si="236">E83+K83</f>
        <v>1.28905</v>
      </c>
      <c r="R83" s="221">
        <f t="shared" ref="R83" si="237">F83+L83</f>
        <v>0</v>
      </c>
      <c r="S83" s="221">
        <f t="shared" ref="S83" si="238">G83+M83</f>
        <v>0</v>
      </c>
      <c r="T83" s="221">
        <f t="shared" ref="T83" si="239">H83+N83</f>
        <v>0</v>
      </c>
      <c r="V83" s="347">
        <f>O83-'3 priedas_asignavimai'!Z267</f>
        <v>0</v>
      </c>
    </row>
    <row r="84" spans="1:24" ht="15" customHeight="1" x14ac:dyDescent="0.25">
      <c r="A84" s="16" t="s">
        <v>28</v>
      </c>
      <c r="B84" s="63" t="s">
        <v>264</v>
      </c>
      <c r="C84" s="110">
        <f t="shared" si="219"/>
        <v>0.43765999999999999</v>
      </c>
      <c r="D84" s="110">
        <f t="shared" ref="D84:T84" si="240">D85</f>
        <v>0</v>
      </c>
      <c r="E84" s="110">
        <f t="shared" si="240"/>
        <v>0.43765999999999999</v>
      </c>
      <c r="F84" s="110">
        <f t="shared" si="240"/>
        <v>0</v>
      </c>
      <c r="G84" s="110">
        <f t="shared" si="240"/>
        <v>0</v>
      </c>
      <c r="H84" s="110">
        <f t="shared" si="240"/>
        <v>0</v>
      </c>
      <c r="I84" s="108">
        <f t="shared" si="218"/>
        <v>0</v>
      </c>
      <c r="J84" s="108">
        <f t="shared" si="240"/>
        <v>0</v>
      </c>
      <c r="K84" s="108">
        <f t="shared" si="240"/>
        <v>0</v>
      </c>
      <c r="L84" s="108">
        <f t="shared" si="240"/>
        <v>0</v>
      </c>
      <c r="M84" s="108">
        <f t="shared" si="240"/>
        <v>0</v>
      </c>
      <c r="N84" s="108">
        <f t="shared" si="240"/>
        <v>0</v>
      </c>
      <c r="O84" s="126">
        <f t="shared" si="240"/>
        <v>0.43765999999999999</v>
      </c>
      <c r="P84" s="220">
        <f t="shared" si="240"/>
        <v>0</v>
      </c>
      <c r="Q84" s="220">
        <f t="shared" si="240"/>
        <v>0.43765999999999999</v>
      </c>
      <c r="R84" s="220">
        <f t="shared" si="240"/>
        <v>0</v>
      </c>
      <c r="S84" s="220">
        <f t="shared" si="240"/>
        <v>0</v>
      </c>
      <c r="T84" s="220">
        <f t="shared" si="240"/>
        <v>0</v>
      </c>
      <c r="V84" s="347">
        <f>O84-'3 priedas_asignavimai'!Z272</f>
        <v>0</v>
      </c>
    </row>
    <row r="85" spans="1:24" x14ac:dyDescent="0.25">
      <c r="A85" s="17"/>
      <c r="B85" s="12" t="s">
        <v>437</v>
      </c>
      <c r="C85" s="109">
        <f t="shared" si="219"/>
        <v>0.43765999999999999</v>
      </c>
      <c r="D85" s="161"/>
      <c r="E85" s="161">
        <v>0.43765999999999999</v>
      </c>
      <c r="F85" s="161"/>
      <c r="G85" s="161"/>
      <c r="H85" s="161"/>
      <c r="I85" s="118">
        <f t="shared" si="218"/>
        <v>0</v>
      </c>
      <c r="J85" s="165"/>
      <c r="K85" s="165"/>
      <c r="L85" s="165"/>
      <c r="M85" s="165"/>
      <c r="N85" s="165"/>
      <c r="O85" s="119">
        <f t="shared" ref="O85" si="241">P85+Q85+R85+S85+T85</f>
        <v>0.43765999999999999</v>
      </c>
      <c r="P85" s="221">
        <f t="shared" ref="P85" si="242">D85+J85</f>
        <v>0</v>
      </c>
      <c r="Q85" s="221">
        <f t="shared" ref="Q85" si="243">E85+K85</f>
        <v>0.43765999999999999</v>
      </c>
      <c r="R85" s="221">
        <f t="shared" ref="R85" si="244">F85+L85</f>
        <v>0</v>
      </c>
      <c r="S85" s="221">
        <f t="shared" ref="S85" si="245">G85+M85</f>
        <v>0</v>
      </c>
      <c r="T85" s="221">
        <f t="shared" ref="T85" si="246">H85+N85</f>
        <v>0</v>
      </c>
      <c r="V85" s="347">
        <f>O85-'3 priedas_asignavimai'!Z273</f>
        <v>0</v>
      </c>
    </row>
    <row r="86" spans="1:24" ht="15" customHeight="1" x14ac:dyDescent="0.25">
      <c r="A86" s="16" t="s">
        <v>29</v>
      </c>
      <c r="B86" s="63" t="s">
        <v>265</v>
      </c>
      <c r="C86" s="110">
        <f t="shared" si="219"/>
        <v>0.63</v>
      </c>
      <c r="D86" s="110">
        <f t="shared" ref="D86:T86" si="247">D87</f>
        <v>0</v>
      </c>
      <c r="E86" s="110">
        <f t="shared" si="247"/>
        <v>0.63</v>
      </c>
      <c r="F86" s="110">
        <f t="shared" si="247"/>
        <v>0</v>
      </c>
      <c r="G86" s="110">
        <f t="shared" si="247"/>
        <v>0</v>
      </c>
      <c r="H86" s="110">
        <f t="shared" si="247"/>
        <v>0</v>
      </c>
      <c r="I86" s="108">
        <f t="shared" si="218"/>
        <v>0</v>
      </c>
      <c r="J86" s="108">
        <f t="shared" si="247"/>
        <v>0</v>
      </c>
      <c r="K86" s="108">
        <f t="shared" si="247"/>
        <v>0</v>
      </c>
      <c r="L86" s="108">
        <f t="shared" si="247"/>
        <v>0</v>
      </c>
      <c r="M86" s="108">
        <f t="shared" si="247"/>
        <v>0</v>
      </c>
      <c r="N86" s="108">
        <f t="shared" si="247"/>
        <v>0</v>
      </c>
      <c r="O86" s="241">
        <f t="shared" si="247"/>
        <v>0.63</v>
      </c>
      <c r="P86" s="220">
        <f t="shared" si="247"/>
        <v>0</v>
      </c>
      <c r="Q86" s="220">
        <f t="shared" si="247"/>
        <v>0.63</v>
      </c>
      <c r="R86" s="220">
        <f t="shared" si="247"/>
        <v>0</v>
      </c>
      <c r="S86" s="220">
        <f t="shared" si="247"/>
        <v>0</v>
      </c>
      <c r="T86" s="220">
        <f t="shared" si="247"/>
        <v>0</v>
      </c>
      <c r="V86" s="347">
        <f>O86-'3 priedas_asignavimai'!Z278</f>
        <v>0</v>
      </c>
    </row>
    <row r="87" spans="1:24" x14ac:dyDescent="0.25">
      <c r="A87" s="17"/>
      <c r="B87" s="12" t="s">
        <v>437</v>
      </c>
      <c r="C87" s="109">
        <f t="shared" si="219"/>
        <v>0.63</v>
      </c>
      <c r="D87" s="161"/>
      <c r="E87" s="161">
        <v>0.63</v>
      </c>
      <c r="F87" s="161"/>
      <c r="G87" s="161"/>
      <c r="H87" s="161"/>
      <c r="I87" s="118">
        <f t="shared" si="218"/>
        <v>0</v>
      </c>
      <c r="J87" s="165"/>
      <c r="K87" s="165"/>
      <c r="L87" s="165"/>
      <c r="M87" s="165"/>
      <c r="N87" s="165"/>
      <c r="O87" s="238">
        <f t="shared" ref="O87" si="248">P87+Q87+R87+S87+T87</f>
        <v>0.63</v>
      </c>
      <c r="P87" s="221">
        <f t="shared" ref="P87" si="249">D87+J87</f>
        <v>0</v>
      </c>
      <c r="Q87" s="221">
        <f t="shared" ref="Q87" si="250">E87+K87</f>
        <v>0.63</v>
      </c>
      <c r="R87" s="221">
        <f t="shared" ref="R87" si="251">F87+L87</f>
        <v>0</v>
      </c>
      <c r="S87" s="221">
        <f t="shared" ref="S87" si="252">G87+M87</f>
        <v>0</v>
      </c>
      <c r="T87" s="221">
        <f t="shared" ref="T87" si="253">H87+N87</f>
        <v>0</v>
      </c>
      <c r="V87" s="347">
        <f>O87-'3 priedas_asignavimai'!Z279</f>
        <v>0</v>
      </c>
    </row>
    <row r="88" spans="1:24" ht="15" customHeight="1" x14ac:dyDescent="0.25">
      <c r="A88" s="16" t="s">
        <v>30</v>
      </c>
      <c r="B88" s="63" t="s">
        <v>266</v>
      </c>
      <c r="C88" s="110">
        <f t="shared" si="219"/>
        <v>5.0120899999999997</v>
      </c>
      <c r="D88" s="110">
        <f t="shared" ref="D88:X88" si="254">D89</f>
        <v>0</v>
      </c>
      <c r="E88" s="110">
        <f t="shared" si="254"/>
        <v>5.0120899999999997</v>
      </c>
      <c r="F88" s="110">
        <f t="shared" si="254"/>
        <v>0</v>
      </c>
      <c r="G88" s="110">
        <f t="shared" si="254"/>
        <v>0</v>
      </c>
      <c r="H88" s="110">
        <f t="shared" si="254"/>
        <v>0</v>
      </c>
      <c r="I88" s="108">
        <f t="shared" si="218"/>
        <v>0</v>
      </c>
      <c r="J88" s="108">
        <f t="shared" si="254"/>
        <v>0</v>
      </c>
      <c r="K88" s="108">
        <f t="shared" si="254"/>
        <v>0</v>
      </c>
      <c r="L88" s="108">
        <f t="shared" si="254"/>
        <v>0</v>
      </c>
      <c r="M88" s="108">
        <f t="shared" si="254"/>
        <v>0</v>
      </c>
      <c r="N88" s="108">
        <f t="shared" si="254"/>
        <v>0</v>
      </c>
      <c r="O88" s="126">
        <f t="shared" si="254"/>
        <v>5.0120899999999997</v>
      </c>
      <c r="P88" s="220">
        <f t="shared" si="254"/>
        <v>0</v>
      </c>
      <c r="Q88" s="220">
        <f t="shared" si="254"/>
        <v>5.0120899999999997</v>
      </c>
      <c r="R88" s="220">
        <f t="shared" si="254"/>
        <v>0</v>
      </c>
      <c r="S88" s="220">
        <f t="shared" si="254"/>
        <v>0</v>
      </c>
      <c r="T88" s="220">
        <f t="shared" si="254"/>
        <v>0</v>
      </c>
      <c r="U88" s="110">
        <f t="shared" si="254"/>
        <v>0</v>
      </c>
      <c r="V88" s="349">
        <f t="shared" si="254"/>
        <v>0</v>
      </c>
      <c r="W88" s="110">
        <f t="shared" si="254"/>
        <v>0</v>
      </c>
      <c r="X88" s="110">
        <f t="shared" si="254"/>
        <v>0</v>
      </c>
    </row>
    <row r="89" spans="1:24" x14ac:dyDescent="0.25">
      <c r="A89" s="17"/>
      <c r="B89" s="12" t="s">
        <v>437</v>
      </c>
      <c r="C89" s="109">
        <f t="shared" si="219"/>
        <v>5.0120899999999997</v>
      </c>
      <c r="D89" s="161"/>
      <c r="E89" s="161">
        <v>5.0120899999999997</v>
      </c>
      <c r="F89" s="161"/>
      <c r="G89" s="161"/>
      <c r="H89" s="161"/>
      <c r="I89" s="118">
        <f t="shared" si="218"/>
        <v>0</v>
      </c>
      <c r="J89" s="165"/>
      <c r="K89" s="165"/>
      <c r="L89" s="165"/>
      <c r="M89" s="165"/>
      <c r="N89" s="165"/>
      <c r="O89" s="119">
        <f t="shared" ref="O89" si="255">P89+Q89+R89+S89+T89</f>
        <v>5.0120899999999997</v>
      </c>
      <c r="P89" s="221">
        <f t="shared" ref="P89" si="256">D89+J89</f>
        <v>0</v>
      </c>
      <c r="Q89" s="221">
        <f t="shared" ref="Q89" si="257">E89+K89</f>
        <v>5.0120899999999997</v>
      </c>
      <c r="R89" s="221">
        <f t="shared" ref="R89" si="258">F89+L89</f>
        <v>0</v>
      </c>
      <c r="S89" s="221">
        <f t="shared" ref="S89" si="259">G89+M89</f>
        <v>0</v>
      </c>
      <c r="T89" s="221">
        <f t="shared" ref="T89" si="260">H89+N89</f>
        <v>0</v>
      </c>
      <c r="V89" s="347">
        <f>O89-'3 priedas_asignavimai'!Z284</f>
        <v>0</v>
      </c>
    </row>
    <row r="90" spans="1:24" ht="15" customHeight="1" x14ac:dyDescent="0.25">
      <c r="A90" s="16" t="s">
        <v>31</v>
      </c>
      <c r="B90" s="63" t="s">
        <v>267</v>
      </c>
      <c r="C90" s="110">
        <f t="shared" si="219"/>
        <v>11.97922</v>
      </c>
      <c r="D90" s="110">
        <f t="shared" ref="D90:T90" si="261">D91</f>
        <v>0</v>
      </c>
      <c r="E90" s="110">
        <f t="shared" si="261"/>
        <v>11.97922</v>
      </c>
      <c r="F90" s="110">
        <f t="shared" si="261"/>
        <v>0</v>
      </c>
      <c r="G90" s="110">
        <f t="shared" si="261"/>
        <v>0</v>
      </c>
      <c r="H90" s="110">
        <f t="shared" si="261"/>
        <v>0</v>
      </c>
      <c r="I90" s="108">
        <f t="shared" si="218"/>
        <v>0</v>
      </c>
      <c r="J90" s="108">
        <f t="shared" si="261"/>
        <v>0</v>
      </c>
      <c r="K90" s="108">
        <f t="shared" si="261"/>
        <v>0</v>
      </c>
      <c r="L90" s="108">
        <f t="shared" si="261"/>
        <v>0</v>
      </c>
      <c r="M90" s="108">
        <f t="shared" si="261"/>
        <v>0</v>
      </c>
      <c r="N90" s="108">
        <f t="shared" si="261"/>
        <v>0</v>
      </c>
      <c r="O90" s="126">
        <f t="shared" si="261"/>
        <v>11.97922</v>
      </c>
      <c r="P90" s="220">
        <f t="shared" si="261"/>
        <v>0</v>
      </c>
      <c r="Q90" s="220">
        <f t="shared" si="261"/>
        <v>11.97922</v>
      </c>
      <c r="R90" s="220">
        <f t="shared" si="261"/>
        <v>0</v>
      </c>
      <c r="S90" s="220">
        <f t="shared" si="261"/>
        <v>0</v>
      </c>
      <c r="T90" s="220">
        <f t="shared" si="261"/>
        <v>0</v>
      </c>
      <c r="V90" s="347">
        <f>O90-'3 priedas_asignavimai'!Z289</f>
        <v>0</v>
      </c>
    </row>
    <row r="91" spans="1:24" x14ac:dyDescent="0.25">
      <c r="A91" s="17"/>
      <c r="B91" s="12" t="s">
        <v>437</v>
      </c>
      <c r="C91" s="109">
        <f t="shared" si="219"/>
        <v>11.97922</v>
      </c>
      <c r="D91" s="161"/>
      <c r="E91" s="161">
        <v>11.97922</v>
      </c>
      <c r="F91" s="161"/>
      <c r="G91" s="161"/>
      <c r="H91" s="161"/>
      <c r="I91" s="118">
        <f t="shared" si="218"/>
        <v>0</v>
      </c>
      <c r="J91" s="165"/>
      <c r="K91" s="165"/>
      <c r="L91" s="165"/>
      <c r="M91" s="165"/>
      <c r="N91" s="165"/>
      <c r="O91" s="119">
        <f t="shared" ref="O91" si="262">P91+Q91+R91+S91+T91</f>
        <v>11.97922</v>
      </c>
      <c r="P91" s="221">
        <f t="shared" ref="P91" si="263">D91+J91</f>
        <v>0</v>
      </c>
      <c r="Q91" s="221">
        <f t="shared" ref="Q91" si="264">E91+K91</f>
        <v>11.97922</v>
      </c>
      <c r="R91" s="221">
        <f t="shared" ref="R91" si="265">F91+L91</f>
        <v>0</v>
      </c>
      <c r="S91" s="221">
        <f t="shared" ref="S91" si="266">G91+M91</f>
        <v>0</v>
      </c>
      <c r="T91" s="221">
        <f t="shared" ref="T91" si="267">H91+N91</f>
        <v>0</v>
      </c>
      <c r="V91" s="347">
        <f>O91-'3 priedas_asignavimai'!Z290</f>
        <v>0</v>
      </c>
    </row>
    <row r="92" spans="1:24" s="11" customFormat="1" ht="15" customHeight="1" x14ac:dyDescent="0.25">
      <c r="A92" s="16" t="s">
        <v>32</v>
      </c>
      <c r="B92" s="63" t="s">
        <v>268</v>
      </c>
      <c r="C92" s="110">
        <f t="shared" si="219"/>
        <v>11.4483</v>
      </c>
      <c r="D92" s="110">
        <f t="shared" ref="D92:T92" si="268">D93</f>
        <v>0</v>
      </c>
      <c r="E92" s="110">
        <f t="shared" si="268"/>
        <v>11.4483</v>
      </c>
      <c r="F92" s="110">
        <f t="shared" si="268"/>
        <v>0</v>
      </c>
      <c r="G92" s="110">
        <f t="shared" si="268"/>
        <v>0</v>
      </c>
      <c r="H92" s="110">
        <f t="shared" si="268"/>
        <v>0</v>
      </c>
      <c r="I92" s="108">
        <f t="shared" si="218"/>
        <v>0</v>
      </c>
      <c r="J92" s="108">
        <f t="shared" si="268"/>
        <v>0</v>
      </c>
      <c r="K92" s="108">
        <f t="shared" si="268"/>
        <v>0</v>
      </c>
      <c r="L92" s="108">
        <f t="shared" si="268"/>
        <v>0</v>
      </c>
      <c r="M92" s="108">
        <f t="shared" si="268"/>
        <v>0</v>
      </c>
      <c r="N92" s="108">
        <f t="shared" si="268"/>
        <v>0</v>
      </c>
      <c r="O92" s="239">
        <f t="shared" si="268"/>
        <v>11.4483</v>
      </c>
      <c r="P92" s="220">
        <f t="shared" si="268"/>
        <v>0</v>
      </c>
      <c r="Q92" s="220">
        <f t="shared" si="268"/>
        <v>11.4483</v>
      </c>
      <c r="R92" s="220">
        <f t="shared" si="268"/>
        <v>0</v>
      </c>
      <c r="S92" s="220">
        <f t="shared" si="268"/>
        <v>0</v>
      </c>
      <c r="T92" s="220">
        <f t="shared" si="268"/>
        <v>0</v>
      </c>
      <c r="V92" s="351">
        <f>O92-'3 priedas_asignavimai'!Z292</f>
        <v>0</v>
      </c>
    </row>
    <row r="93" spans="1:24" x14ac:dyDescent="0.25">
      <c r="A93" s="17"/>
      <c r="B93" s="12" t="s">
        <v>437</v>
      </c>
      <c r="C93" s="109">
        <f t="shared" si="219"/>
        <v>11.4483</v>
      </c>
      <c r="D93" s="161"/>
      <c r="E93" s="161">
        <v>11.4483</v>
      </c>
      <c r="F93" s="161"/>
      <c r="G93" s="161"/>
      <c r="H93" s="161"/>
      <c r="I93" s="118">
        <f t="shared" si="218"/>
        <v>0</v>
      </c>
      <c r="J93" s="165"/>
      <c r="K93" s="165"/>
      <c r="L93" s="165"/>
      <c r="M93" s="165"/>
      <c r="N93" s="165"/>
      <c r="O93" s="236">
        <f t="shared" ref="O93" si="269">P93+Q93+R93+S93+T93</f>
        <v>11.4483</v>
      </c>
      <c r="P93" s="221">
        <f t="shared" ref="P93" si="270">D93+J93</f>
        <v>0</v>
      </c>
      <c r="Q93" s="221">
        <f t="shared" ref="Q93" si="271">E93+K93</f>
        <v>11.4483</v>
      </c>
      <c r="R93" s="221">
        <f t="shared" ref="R93" si="272">F93+L93</f>
        <v>0</v>
      </c>
      <c r="S93" s="221">
        <f t="shared" ref="S93" si="273">G93+M93</f>
        <v>0</v>
      </c>
      <c r="T93" s="221">
        <f t="shared" ref="T93" si="274">H93+N93</f>
        <v>0</v>
      </c>
      <c r="V93" s="351">
        <f>O93-'3 priedas_asignavimai'!Z293</f>
        <v>0</v>
      </c>
    </row>
    <row r="94" spans="1:24" ht="15" customHeight="1" x14ac:dyDescent="0.25">
      <c r="A94" s="16" t="s">
        <v>33</v>
      </c>
      <c r="B94" s="63" t="s">
        <v>269</v>
      </c>
      <c r="C94" s="110">
        <f t="shared" si="219"/>
        <v>2.6924299999999999</v>
      </c>
      <c r="D94" s="110">
        <f t="shared" ref="D94:T94" si="275">D95</f>
        <v>0</v>
      </c>
      <c r="E94" s="110">
        <f t="shared" si="275"/>
        <v>2.6924299999999999</v>
      </c>
      <c r="F94" s="110">
        <f t="shared" si="275"/>
        <v>0</v>
      </c>
      <c r="G94" s="110">
        <f t="shared" si="275"/>
        <v>0</v>
      </c>
      <c r="H94" s="110">
        <f t="shared" si="275"/>
        <v>0</v>
      </c>
      <c r="I94" s="108">
        <f t="shared" si="218"/>
        <v>0</v>
      </c>
      <c r="J94" s="108">
        <f t="shared" si="275"/>
        <v>0</v>
      </c>
      <c r="K94" s="108">
        <f t="shared" si="275"/>
        <v>0</v>
      </c>
      <c r="L94" s="108">
        <f t="shared" si="275"/>
        <v>0</v>
      </c>
      <c r="M94" s="108">
        <f t="shared" si="275"/>
        <v>0</v>
      </c>
      <c r="N94" s="108">
        <f t="shared" si="275"/>
        <v>0</v>
      </c>
      <c r="O94" s="126">
        <f t="shared" si="275"/>
        <v>2.6924299999999999</v>
      </c>
      <c r="P94" s="220">
        <f t="shared" si="275"/>
        <v>0</v>
      </c>
      <c r="Q94" s="220">
        <f t="shared" si="275"/>
        <v>2.6924299999999999</v>
      </c>
      <c r="R94" s="220">
        <f t="shared" si="275"/>
        <v>0</v>
      </c>
      <c r="S94" s="220">
        <f t="shared" si="275"/>
        <v>0</v>
      </c>
      <c r="T94" s="220">
        <f t="shared" si="275"/>
        <v>0</v>
      </c>
      <c r="V94" s="347">
        <f>O94-'3 priedas_asignavimai'!Z294</f>
        <v>0</v>
      </c>
    </row>
    <row r="95" spans="1:24" x14ac:dyDescent="0.25">
      <c r="A95" s="17"/>
      <c r="B95" s="12" t="s">
        <v>437</v>
      </c>
      <c r="C95" s="109">
        <f t="shared" si="219"/>
        <v>2.6924299999999999</v>
      </c>
      <c r="D95" s="161"/>
      <c r="E95" s="161">
        <v>2.6924299999999999</v>
      </c>
      <c r="F95" s="161"/>
      <c r="G95" s="161"/>
      <c r="H95" s="161"/>
      <c r="I95" s="118">
        <f t="shared" si="218"/>
        <v>0</v>
      </c>
      <c r="J95" s="165"/>
      <c r="K95" s="165"/>
      <c r="L95" s="165"/>
      <c r="M95" s="165"/>
      <c r="N95" s="165"/>
      <c r="O95" s="119">
        <f t="shared" ref="O95" si="276">P95+Q95+R95+S95+T95</f>
        <v>2.6924299999999999</v>
      </c>
      <c r="P95" s="221">
        <f t="shared" ref="P95" si="277">D95+J95</f>
        <v>0</v>
      </c>
      <c r="Q95" s="221">
        <f t="shared" ref="Q95" si="278">E95+K95</f>
        <v>2.6924299999999999</v>
      </c>
      <c r="R95" s="221">
        <f t="shared" ref="R95" si="279">F95+L95</f>
        <v>0</v>
      </c>
      <c r="S95" s="221">
        <f t="shared" ref="S95" si="280">G95+M95</f>
        <v>0</v>
      </c>
      <c r="T95" s="221">
        <f t="shared" ref="T95" si="281">H95+N95</f>
        <v>0</v>
      </c>
      <c r="V95" s="347">
        <f>O95-'3 priedas_asignavimai'!Z295</f>
        <v>0</v>
      </c>
    </row>
    <row r="96" spans="1:24" ht="15.75" customHeight="1" x14ac:dyDescent="0.25">
      <c r="A96" s="16" t="s">
        <v>34</v>
      </c>
      <c r="B96" s="63" t="s">
        <v>270</v>
      </c>
      <c r="C96" s="110">
        <f t="shared" si="219"/>
        <v>3.3458600000000001</v>
      </c>
      <c r="D96" s="110">
        <f t="shared" ref="D96:N98" si="282">D97</f>
        <v>0</v>
      </c>
      <c r="E96" s="110">
        <f t="shared" si="282"/>
        <v>3.3458600000000001</v>
      </c>
      <c r="F96" s="110">
        <f t="shared" si="282"/>
        <v>0</v>
      </c>
      <c r="G96" s="110">
        <f t="shared" si="282"/>
        <v>0</v>
      </c>
      <c r="H96" s="110">
        <f t="shared" si="282"/>
        <v>0</v>
      </c>
      <c r="I96" s="108">
        <f t="shared" si="218"/>
        <v>0</v>
      </c>
      <c r="J96" s="108">
        <f t="shared" si="282"/>
        <v>0</v>
      </c>
      <c r="K96" s="108">
        <f t="shared" si="282"/>
        <v>0</v>
      </c>
      <c r="L96" s="108">
        <f t="shared" si="282"/>
        <v>0</v>
      </c>
      <c r="M96" s="108">
        <f t="shared" si="282"/>
        <v>0</v>
      </c>
      <c r="N96" s="108">
        <f t="shared" si="282"/>
        <v>0</v>
      </c>
      <c r="O96" s="126">
        <f t="shared" ref="O96:T96" si="283">O97</f>
        <v>3.3458600000000001</v>
      </c>
      <c r="P96" s="220">
        <f t="shared" si="283"/>
        <v>0</v>
      </c>
      <c r="Q96" s="220">
        <f t="shared" si="283"/>
        <v>3.3458600000000001</v>
      </c>
      <c r="R96" s="220">
        <f t="shared" si="283"/>
        <v>0</v>
      </c>
      <c r="S96" s="220">
        <f t="shared" si="283"/>
        <v>0</v>
      </c>
      <c r="T96" s="220">
        <f t="shared" si="283"/>
        <v>0</v>
      </c>
      <c r="V96" s="347">
        <f>O96-'3 priedas_asignavimai'!Z298</f>
        <v>0</v>
      </c>
    </row>
    <row r="97" spans="1:22" ht="15.75" customHeight="1" x14ac:dyDescent="0.25">
      <c r="A97" s="17"/>
      <c r="B97" s="12" t="s">
        <v>439</v>
      </c>
      <c r="C97" s="109">
        <f t="shared" si="219"/>
        <v>3.3458600000000001</v>
      </c>
      <c r="D97" s="161"/>
      <c r="E97" s="161">
        <v>3.3458600000000001</v>
      </c>
      <c r="F97" s="161"/>
      <c r="G97" s="161"/>
      <c r="H97" s="161"/>
      <c r="I97" s="118">
        <f t="shared" si="218"/>
        <v>0</v>
      </c>
      <c r="J97" s="165"/>
      <c r="K97" s="165"/>
      <c r="L97" s="165"/>
      <c r="M97" s="165"/>
      <c r="N97" s="165"/>
      <c r="O97" s="119">
        <f t="shared" ref="O97" si="284">P97+Q97+R97+S97+T97</f>
        <v>3.3458600000000001</v>
      </c>
      <c r="P97" s="221">
        <f t="shared" ref="P97" si="285">D97+J97</f>
        <v>0</v>
      </c>
      <c r="Q97" s="221">
        <f t="shared" ref="Q97" si="286">E97+K97</f>
        <v>3.3458600000000001</v>
      </c>
      <c r="R97" s="221">
        <f t="shared" ref="R97" si="287">F97+L97</f>
        <v>0</v>
      </c>
      <c r="S97" s="221">
        <f t="shared" ref="S97" si="288">G97+M97</f>
        <v>0</v>
      </c>
      <c r="T97" s="221">
        <f t="shared" ref="T97" si="289">H97+N97</f>
        <v>0</v>
      </c>
      <c r="V97" s="347">
        <f>O97-'3 priedas_asignavimai'!Z299</f>
        <v>0</v>
      </c>
    </row>
    <row r="98" spans="1:22" s="331" customFormat="1" ht="15.75" hidden="1" customHeight="1" x14ac:dyDescent="0.25">
      <c r="A98" s="325"/>
      <c r="B98" s="326" t="s">
        <v>271</v>
      </c>
      <c r="C98" s="327">
        <f t="shared" si="219"/>
        <v>0</v>
      </c>
      <c r="D98" s="327">
        <f t="shared" si="282"/>
        <v>0</v>
      </c>
      <c r="E98" s="327">
        <f t="shared" si="282"/>
        <v>0</v>
      </c>
      <c r="F98" s="327">
        <f t="shared" si="282"/>
        <v>0</v>
      </c>
      <c r="G98" s="327">
        <f t="shared" si="282"/>
        <v>0</v>
      </c>
      <c r="H98" s="327">
        <f t="shared" si="282"/>
        <v>0</v>
      </c>
      <c r="I98" s="328">
        <f t="shared" si="218"/>
        <v>0</v>
      </c>
      <c r="J98" s="327">
        <f t="shared" si="282"/>
        <v>0</v>
      </c>
      <c r="K98" s="327">
        <f t="shared" si="282"/>
        <v>0</v>
      </c>
      <c r="L98" s="327">
        <f t="shared" si="282"/>
        <v>0</v>
      </c>
      <c r="M98" s="327">
        <f t="shared" si="282"/>
        <v>0</v>
      </c>
      <c r="N98" s="327">
        <f t="shared" si="282"/>
        <v>0</v>
      </c>
      <c r="O98" s="329">
        <f t="shared" ref="O98:T98" si="290">O99</f>
        <v>0</v>
      </c>
      <c r="P98" s="330">
        <f t="shared" si="290"/>
        <v>0</v>
      </c>
      <c r="Q98" s="330">
        <f t="shared" si="290"/>
        <v>0</v>
      </c>
      <c r="R98" s="330">
        <f t="shared" si="290"/>
        <v>0</v>
      </c>
      <c r="S98" s="330">
        <f t="shared" si="290"/>
        <v>0</v>
      </c>
      <c r="T98" s="330">
        <f t="shared" si="290"/>
        <v>0</v>
      </c>
      <c r="V98" s="348">
        <f>O98-'3 priedas_asignavimai'!Z300</f>
        <v>0</v>
      </c>
    </row>
    <row r="99" spans="1:22" s="331" customFormat="1" ht="15.75" hidden="1" customHeight="1" x14ac:dyDescent="0.25">
      <c r="A99" s="332"/>
      <c r="B99" s="333" t="s">
        <v>3</v>
      </c>
      <c r="C99" s="334">
        <f t="shared" si="219"/>
        <v>0</v>
      </c>
      <c r="D99" s="335"/>
      <c r="E99" s="335"/>
      <c r="F99" s="335"/>
      <c r="G99" s="335"/>
      <c r="H99" s="335"/>
      <c r="I99" s="336">
        <f t="shared" si="218"/>
        <v>0</v>
      </c>
      <c r="J99" s="335"/>
      <c r="K99" s="335"/>
      <c r="L99" s="335"/>
      <c r="M99" s="335"/>
      <c r="N99" s="335"/>
      <c r="O99" s="337">
        <f t="shared" ref="O99" si="291">P99+Q99+R99+S99+T99</f>
        <v>0</v>
      </c>
      <c r="P99" s="338">
        <f t="shared" ref="P99" si="292">D99+J99</f>
        <v>0</v>
      </c>
      <c r="Q99" s="338">
        <f t="shared" ref="Q99" si="293">E99+K99</f>
        <v>0</v>
      </c>
      <c r="R99" s="338">
        <f t="shared" ref="R99" si="294">F99+L99</f>
        <v>0</v>
      </c>
      <c r="S99" s="338">
        <f t="shared" ref="S99" si="295">G99+M99</f>
        <v>0</v>
      </c>
      <c r="T99" s="338">
        <f t="shared" ref="T99" si="296">H99+N99</f>
        <v>0</v>
      </c>
      <c r="V99" s="348">
        <f>O99-'3 priedas_asignavimai'!Z301</f>
        <v>0</v>
      </c>
    </row>
    <row r="100" spans="1:22" s="331" customFormat="1" ht="15.75" hidden="1" customHeight="1" x14ac:dyDescent="0.25">
      <c r="A100" s="325"/>
      <c r="B100" s="326" t="s">
        <v>272</v>
      </c>
      <c r="C100" s="327">
        <f t="shared" si="219"/>
        <v>0</v>
      </c>
      <c r="D100" s="339">
        <f t="shared" ref="D100" si="297">D101</f>
        <v>0</v>
      </c>
      <c r="E100" s="339">
        <f t="shared" ref="E100" si="298">E101</f>
        <v>0</v>
      </c>
      <c r="F100" s="339">
        <f t="shared" ref="F100" si="299">F101</f>
        <v>0</v>
      </c>
      <c r="G100" s="339">
        <f t="shared" ref="G100" si="300">G101</f>
        <v>0</v>
      </c>
      <c r="H100" s="339">
        <f t="shared" ref="H100" si="301">H101</f>
        <v>0</v>
      </c>
      <c r="I100" s="328">
        <f t="shared" si="218"/>
        <v>0</v>
      </c>
      <c r="J100" s="339">
        <f t="shared" ref="J100:N100" si="302">J101</f>
        <v>0</v>
      </c>
      <c r="K100" s="339">
        <f t="shared" si="302"/>
        <v>0</v>
      </c>
      <c r="L100" s="339">
        <f t="shared" si="302"/>
        <v>0</v>
      </c>
      <c r="M100" s="339">
        <f t="shared" si="302"/>
        <v>0</v>
      </c>
      <c r="N100" s="339">
        <f t="shared" si="302"/>
        <v>0</v>
      </c>
      <c r="O100" s="329">
        <f t="shared" ref="O100:O103" si="303">P100+Q100+R100+S100+T100</f>
        <v>0</v>
      </c>
      <c r="P100" s="330">
        <f t="shared" ref="P100" si="304">P101</f>
        <v>0</v>
      </c>
      <c r="Q100" s="330">
        <f t="shared" ref="Q100" si="305">Q101</f>
        <v>0</v>
      </c>
      <c r="R100" s="330">
        <f t="shared" ref="R100" si="306">R101</f>
        <v>0</v>
      </c>
      <c r="S100" s="330">
        <f t="shared" ref="S100" si="307">S101</f>
        <v>0</v>
      </c>
      <c r="T100" s="330">
        <f t="shared" ref="T100" si="308">T101</f>
        <v>0</v>
      </c>
      <c r="V100" s="348">
        <f>O100-'3 priedas_asignavimai'!Z302</f>
        <v>0</v>
      </c>
    </row>
    <row r="101" spans="1:22" s="331" customFormat="1" ht="15.75" hidden="1" customHeight="1" x14ac:dyDescent="0.25">
      <c r="A101" s="332"/>
      <c r="B101" s="333" t="s">
        <v>3</v>
      </c>
      <c r="C101" s="327">
        <f t="shared" si="219"/>
        <v>0</v>
      </c>
      <c r="D101" s="335"/>
      <c r="E101" s="335"/>
      <c r="F101" s="335"/>
      <c r="G101" s="335"/>
      <c r="H101" s="335"/>
      <c r="I101" s="328">
        <f t="shared" si="218"/>
        <v>0</v>
      </c>
      <c r="J101" s="335"/>
      <c r="K101" s="335"/>
      <c r="L101" s="335"/>
      <c r="M101" s="335"/>
      <c r="N101" s="335"/>
      <c r="O101" s="329">
        <f t="shared" si="303"/>
        <v>0</v>
      </c>
      <c r="P101" s="338">
        <f>D101+J101</f>
        <v>0</v>
      </c>
      <c r="Q101" s="338">
        <f>E101+K101</f>
        <v>0</v>
      </c>
      <c r="R101" s="338">
        <f>F101+L101</f>
        <v>0</v>
      </c>
      <c r="S101" s="338">
        <f>G101+M101</f>
        <v>0</v>
      </c>
      <c r="T101" s="338">
        <f>H101+N101</f>
        <v>0</v>
      </c>
      <c r="V101" s="348">
        <f>O101-'3 priedas_asignavimai'!Z303</f>
        <v>0</v>
      </c>
    </row>
    <row r="102" spans="1:22" s="331" customFormat="1" ht="15.75" hidden="1" customHeight="1" x14ac:dyDescent="0.25">
      <c r="A102" s="325"/>
      <c r="B102" s="326" t="s">
        <v>273</v>
      </c>
      <c r="C102" s="327">
        <f t="shared" si="219"/>
        <v>0</v>
      </c>
      <c r="D102" s="339">
        <f t="shared" ref="D102:N104" si="309">D103</f>
        <v>0</v>
      </c>
      <c r="E102" s="339">
        <f t="shared" ref="E102" si="310">E103</f>
        <v>0</v>
      </c>
      <c r="F102" s="339">
        <f t="shared" ref="F102" si="311">F103</f>
        <v>0</v>
      </c>
      <c r="G102" s="339">
        <f t="shared" ref="G102" si="312">G103</f>
        <v>0</v>
      </c>
      <c r="H102" s="339">
        <f t="shared" ref="H102" si="313">H103</f>
        <v>0</v>
      </c>
      <c r="I102" s="328">
        <f t="shared" si="218"/>
        <v>0</v>
      </c>
      <c r="J102" s="339">
        <f t="shared" si="309"/>
        <v>0</v>
      </c>
      <c r="K102" s="339">
        <f t="shared" si="309"/>
        <v>0</v>
      </c>
      <c r="L102" s="339">
        <f t="shared" si="309"/>
        <v>0</v>
      </c>
      <c r="M102" s="339">
        <f t="shared" si="309"/>
        <v>0</v>
      </c>
      <c r="N102" s="339">
        <f t="shared" si="309"/>
        <v>0</v>
      </c>
      <c r="O102" s="329">
        <f t="shared" si="303"/>
        <v>0</v>
      </c>
      <c r="P102" s="330">
        <f t="shared" ref="P102" si="314">P103</f>
        <v>0</v>
      </c>
      <c r="Q102" s="330">
        <f t="shared" ref="Q102" si="315">Q103</f>
        <v>0</v>
      </c>
      <c r="R102" s="330">
        <f t="shared" ref="R102" si="316">R103</f>
        <v>0</v>
      </c>
      <c r="S102" s="330">
        <f t="shared" ref="S102" si="317">S103</f>
        <v>0</v>
      </c>
      <c r="T102" s="330">
        <f t="shared" ref="T102" si="318">T103</f>
        <v>0</v>
      </c>
      <c r="V102" s="348">
        <f>O102-'3 priedas_asignavimai'!Z304</f>
        <v>0</v>
      </c>
    </row>
    <row r="103" spans="1:22" s="331" customFormat="1" ht="15.75" hidden="1" customHeight="1" x14ac:dyDescent="0.25">
      <c r="A103" s="332"/>
      <c r="B103" s="333" t="s">
        <v>3</v>
      </c>
      <c r="C103" s="327">
        <f t="shared" si="219"/>
        <v>0</v>
      </c>
      <c r="D103" s="335"/>
      <c r="E103" s="335"/>
      <c r="F103" s="335"/>
      <c r="G103" s="335"/>
      <c r="H103" s="335"/>
      <c r="I103" s="328">
        <f t="shared" si="218"/>
        <v>0</v>
      </c>
      <c r="J103" s="335"/>
      <c r="K103" s="335"/>
      <c r="L103" s="335"/>
      <c r="M103" s="335"/>
      <c r="N103" s="335"/>
      <c r="O103" s="329">
        <f t="shared" si="303"/>
        <v>0</v>
      </c>
      <c r="P103" s="338">
        <f>D103+J103</f>
        <v>0</v>
      </c>
      <c r="Q103" s="338">
        <f>E103+K103</f>
        <v>0</v>
      </c>
      <c r="R103" s="338">
        <f>F103+L103</f>
        <v>0</v>
      </c>
      <c r="S103" s="338">
        <f>G103+M103</f>
        <v>0</v>
      </c>
      <c r="T103" s="338">
        <f>H103+N103</f>
        <v>0</v>
      </c>
      <c r="V103" s="348">
        <f>O103-'3 priedas_asignavimai'!Z305</f>
        <v>0</v>
      </c>
    </row>
    <row r="104" spans="1:22" ht="15.75" customHeight="1" x14ac:dyDescent="0.25">
      <c r="A104" s="16" t="s">
        <v>35</v>
      </c>
      <c r="B104" s="63" t="s">
        <v>275</v>
      </c>
      <c r="C104" s="110">
        <f t="shared" si="219"/>
        <v>0.14702999999999999</v>
      </c>
      <c r="D104" s="110">
        <f t="shared" si="309"/>
        <v>0</v>
      </c>
      <c r="E104" s="110">
        <f t="shared" si="309"/>
        <v>0.14702999999999999</v>
      </c>
      <c r="F104" s="110">
        <f t="shared" si="309"/>
        <v>0</v>
      </c>
      <c r="G104" s="110">
        <f t="shared" si="309"/>
        <v>0</v>
      </c>
      <c r="H104" s="110">
        <f t="shared" si="309"/>
        <v>0</v>
      </c>
      <c r="I104" s="108">
        <f t="shared" si="218"/>
        <v>0</v>
      </c>
      <c r="J104" s="108">
        <f t="shared" si="309"/>
        <v>0</v>
      </c>
      <c r="K104" s="108">
        <f t="shared" si="309"/>
        <v>0</v>
      </c>
      <c r="L104" s="108">
        <f t="shared" si="309"/>
        <v>0</v>
      </c>
      <c r="M104" s="108">
        <f t="shared" si="309"/>
        <v>0</v>
      </c>
      <c r="N104" s="108">
        <f t="shared" si="309"/>
        <v>0</v>
      </c>
      <c r="O104" s="126">
        <f t="shared" ref="O104:T104" si="319">O105</f>
        <v>0.14702999999999999</v>
      </c>
      <c r="P104" s="220">
        <f t="shared" si="319"/>
        <v>0</v>
      </c>
      <c r="Q104" s="220">
        <f t="shared" si="319"/>
        <v>0.14702999999999999</v>
      </c>
      <c r="R104" s="220">
        <f t="shared" si="319"/>
        <v>0</v>
      </c>
      <c r="S104" s="220">
        <f t="shared" si="319"/>
        <v>0</v>
      </c>
      <c r="T104" s="220">
        <f t="shared" si="319"/>
        <v>0</v>
      </c>
      <c r="V104" s="347">
        <f>O104-'3 priedas_asignavimai'!Z308</f>
        <v>0</v>
      </c>
    </row>
    <row r="105" spans="1:22" ht="15.75" customHeight="1" x14ac:dyDescent="0.25">
      <c r="A105" s="17"/>
      <c r="B105" s="12" t="s">
        <v>439</v>
      </c>
      <c r="C105" s="109">
        <f t="shared" si="219"/>
        <v>0.14702999999999999</v>
      </c>
      <c r="D105" s="161"/>
      <c r="E105" s="161">
        <v>0.14702999999999999</v>
      </c>
      <c r="F105" s="161"/>
      <c r="G105" s="161"/>
      <c r="H105" s="161"/>
      <c r="I105" s="118">
        <f t="shared" si="218"/>
        <v>0</v>
      </c>
      <c r="J105" s="165"/>
      <c r="K105" s="165"/>
      <c r="L105" s="165"/>
      <c r="M105" s="165"/>
      <c r="N105" s="165"/>
      <c r="O105" s="119">
        <f t="shared" ref="O105" si="320">P105+Q105+R105+S105+T105</f>
        <v>0.14702999999999999</v>
      </c>
      <c r="P105" s="221">
        <f t="shared" ref="P105" si="321">D105+J105</f>
        <v>0</v>
      </c>
      <c r="Q105" s="221">
        <f t="shared" ref="Q105" si="322">E105+K105</f>
        <v>0.14702999999999999</v>
      </c>
      <c r="R105" s="221">
        <f t="shared" ref="R105" si="323">F105+L105</f>
        <v>0</v>
      </c>
      <c r="S105" s="221">
        <f t="shared" ref="S105" si="324">G105+M105</f>
        <v>0</v>
      </c>
      <c r="T105" s="221">
        <f t="shared" ref="T105" si="325">H105+N105</f>
        <v>0</v>
      </c>
      <c r="V105" s="347">
        <f>O105-'3 priedas_asignavimai'!Z309</f>
        <v>0</v>
      </c>
    </row>
    <row r="106" spans="1:22" s="331" customFormat="1" ht="15.75" hidden="1" customHeight="1" x14ac:dyDescent="0.25">
      <c r="A106" s="325" t="s">
        <v>37</v>
      </c>
      <c r="B106" s="326" t="s">
        <v>276</v>
      </c>
      <c r="C106" s="327">
        <f t="shared" si="219"/>
        <v>0</v>
      </c>
      <c r="D106" s="327">
        <f t="shared" ref="D106:T106" si="326">D107</f>
        <v>0</v>
      </c>
      <c r="E106" s="327">
        <f t="shared" si="326"/>
        <v>0</v>
      </c>
      <c r="F106" s="327">
        <f t="shared" si="326"/>
        <v>0</v>
      </c>
      <c r="G106" s="327">
        <f t="shared" si="326"/>
        <v>0</v>
      </c>
      <c r="H106" s="327">
        <f t="shared" si="326"/>
        <v>0</v>
      </c>
      <c r="I106" s="328">
        <f t="shared" si="218"/>
        <v>0</v>
      </c>
      <c r="J106" s="327">
        <f t="shared" si="326"/>
        <v>0</v>
      </c>
      <c r="K106" s="327">
        <f t="shared" si="326"/>
        <v>0</v>
      </c>
      <c r="L106" s="327">
        <f t="shared" si="326"/>
        <v>0</v>
      </c>
      <c r="M106" s="327">
        <f t="shared" si="326"/>
        <v>0</v>
      </c>
      <c r="N106" s="327">
        <f t="shared" si="326"/>
        <v>0</v>
      </c>
      <c r="O106" s="329">
        <f t="shared" si="326"/>
        <v>0</v>
      </c>
      <c r="P106" s="330">
        <f t="shared" si="326"/>
        <v>0</v>
      </c>
      <c r="Q106" s="330">
        <f t="shared" si="326"/>
        <v>0</v>
      </c>
      <c r="R106" s="330">
        <f t="shared" si="326"/>
        <v>0</v>
      </c>
      <c r="S106" s="330">
        <f t="shared" si="326"/>
        <v>0</v>
      </c>
      <c r="T106" s="330">
        <f t="shared" si="326"/>
        <v>0</v>
      </c>
      <c r="V106" s="348">
        <f>O106-'3 priedas_asignavimai'!Z310</f>
        <v>0</v>
      </c>
    </row>
    <row r="107" spans="1:22" s="331" customFormat="1" ht="15.75" hidden="1" customHeight="1" x14ac:dyDescent="0.25">
      <c r="A107" s="332"/>
      <c r="B107" s="333" t="s">
        <v>3</v>
      </c>
      <c r="C107" s="327">
        <f t="shared" si="219"/>
        <v>0</v>
      </c>
      <c r="D107" s="335"/>
      <c r="E107" s="335"/>
      <c r="F107" s="335"/>
      <c r="G107" s="335"/>
      <c r="H107" s="335"/>
      <c r="I107" s="328">
        <f t="shared" si="218"/>
        <v>0</v>
      </c>
      <c r="J107" s="335"/>
      <c r="K107" s="335"/>
      <c r="L107" s="335"/>
      <c r="M107" s="335"/>
      <c r="N107" s="335"/>
      <c r="O107" s="337">
        <f t="shared" ref="O107" si="327">P107+Q107+R107+S107+T107</f>
        <v>0</v>
      </c>
      <c r="P107" s="338">
        <f t="shared" ref="P107" si="328">D107+J107</f>
        <v>0</v>
      </c>
      <c r="Q107" s="338">
        <f t="shared" ref="Q107" si="329">E107+K107</f>
        <v>0</v>
      </c>
      <c r="R107" s="338">
        <f t="shared" ref="R107" si="330">F107+L107</f>
        <v>0</v>
      </c>
      <c r="S107" s="338">
        <f t="shared" ref="S107" si="331">G107+M107</f>
        <v>0</v>
      </c>
      <c r="T107" s="338">
        <f t="shared" ref="T107" si="332">H107+N107</f>
        <v>0</v>
      </c>
      <c r="V107" s="348">
        <f>O107-'3 priedas_asignavimai'!Z311</f>
        <v>0</v>
      </c>
    </row>
    <row r="108" spans="1:22" ht="15.75" customHeight="1" x14ac:dyDescent="0.25">
      <c r="A108" s="16" t="s">
        <v>36</v>
      </c>
      <c r="B108" s="63" t="s">
        <v>278</v>
      </c>
      <c r="C108" s="110">
        <f t="shared" si="219"/>
        <v>0.246</v>
      </c>
      <c r="D108" s="110">
        <f t="shared" ref="D108" si="333">D109</f>
        <v>0</v>
      </c>
      <c r="E108" s="110">
        <f t="shared" ref="E108" si="334">E109</f>
        <v>0.246</v>
      </c>
      <c r="F108" s="110">
        <f t="shared" ref="F108" si="335">F109</f>
        <v>0</v>
      </c>
      <c r="G108" s="110">
        <f t="shared" ref="G108" si="336">G109</f>
        <v>0</v>
      </c>
      <c r="H108" s="110">
        <f t="shared" ref="H108" si="337">H109</f>
        <v>0</v>
      </c>
      <c r="I108" s="108">
        <f t="shared" si="218"/>
        <v>0</v>
      </c>
      <c r="J108" s="108">
        <f t="shared" ref="J108:N108" si="338">J109</f>
        <v>0</v>
      </c>
      <c r="K108" s="108">
        <f t="shared" si="338"/>
        <v>0</v>
      </c>
      <c r="L108" s="108">
        <f t="shared" si="338"/>
        <v>0</v>
      </c>
      <c r="M108" s="108">
        <f t="shared" si="338"/>
        <v>0</v>
      </c>
      <c r="N108" s="108">
        <f t="shared" si="338"/>
        <v>0</v>
      </c>
      <c r="O108" s="240">
        <f t="shared" ref="O108:T108" si="339">O109</f>
        <v>0.246</v>
      </c>
      <c r="P108" s="220">
        <f t="shared" si="339"/>
        <v>0</v>
      </c>
      <c r="Q108" s="220">
        <f t="shared" si="339"/>
        <v>0.246</v>
      </c>
      <c r="R108" s="220">
        <f t="shared" si="339"/>
        <v>0</v>
      </c>
      <c r="S108" s="220">
        <f t="shared" si="339"/>
        <v>0</v>
      </c>
      <c r="T108" s="220">
        <f t="shared" si="339"/>
        <v>0</v>
      </c>
      <c r="V108" s="347">
        <f>O108-'3 priedas_asignavimai'!Z312</f>
        <v>0</v>
      </c>
    </row>
    <row r="109" spans="1:22" ht="15.75" customHeight="1" x14ac:dyDescent="0.25">
      <c r="A109" s="17"/>
      <c r="B109" s="12" t="s">
        <v>439</v>
      </c>
      <c r="C109" s="109">
        <f t="shared" si="219"/>
        <v>0.246</v>
      </c>
      <c r="D109" s="161"/>
      <c r="E109" s="161">
        <v>0.246</v>
      </c>
      <c r="F109" s="161"/>
      <c r="G109" s="161"/>
      <c r="H109" s="161"/>
      <c r="I109" s="118">
        <f t="shared" si="218"/>
        <v>0</v>
      </c>
      <c r="J109" s="165"/>
      <c r="K109" s="165"/>
      <c r="L109" s="165"/>
      <c r="M109" s="165"/>
      <c r="N109" s="165"/>
      <c r="O109" s="237">
        <f t="shared" ref="O109" si="340">P109+Q109+R109+S109+T109</f>
        <v>0.246</v>
      </c>
      <c r="P109" s="221">
        <f t="shared" ref="P109" si="341">D109+J109</f>
        <v>0</v>
      </c>
      <c r="Q109" s="221">
        <f t="shared" ref="Q109" si="342">E109+K109</f>
        <v>0.246</v>
      </c>
      <c r="R109" s="221">
        <f t="shared" ref="R109" si="343">F109+L109</f>
        <v>0</v>
      </c>
      <c r="S109" s="221">
        <f t="shared" ref="S109" si="344">G109+M109</f>
        <v>0</v>
      </c>
      <c r="T109" s="221">
        <f t="shared" ref="T109" si="345">H109+N109</f>
        <v>0</v>
      </c>
      <c r="V109" s="347">
        <f>O109-'3 priedas_asignavimai'!Z313</f>
        <v>0</v>
      </c>
    </row>
    <row r="110" spans="1:22" ht="15.75" customHeight="1" x14ac:dyDescent="0.25">
      <c r="A110" s="16" t="s">
        <v>37</v>
      </c>
      <c r="B110" s="63" t="s">
        <v>277</v>
      </c>
      <c r="C110" s="110">
        <f t="shared" si="219"/>
        <v>14.052619999999999</v>
      </c>
      <c r="D110" s="110">
        <f t="shared" ref="D110:T110" si="346">D111</f>
        <v>0</v>
      </c>
      <c r="E110" s="110">
        <f t="shared" si="346"/>
        <v>14.052619999999999</v>
      </c>
      <c r="F110" s="110">
        <f t="shared" si="346"/>
        <v>0</v>
      </c>
      <c r="G110" s="110">
        <f t="shared" si="346"/>
        <v>0</v>
      </c>
      <c r="H110" s="110">
        <f t="shared" si="346"/>
        <v>0</v>
      </c>
      <c r="I110" s="108">
        <f t="shared" si="218"/>
        <v>0</v>
      </c>
      <c r="J110" s="108">
        <f t="shared" si="346"/>
        <v>0</v>
      </c>
      <c r="K110" s="108">
        <f t="shared" si="346"/>
        <v>0</v>
      </c>
      <c r="L110" s="108">
        <f t="shared" si="346"/>
        <v>0</v>
      </c>
      <c r="M110" s="108">
        <f t="shared" si="346"/>
        <v>0</v>
      </c>
      <c r="N110" s="108">
        <f t="shared" si="346"/>
        <v>0</v>
      </c>
      <c r="O110" s="126">
        <f t="shared" si="346"/>
        <v>14.052619999999999</v>
      </c>
      <c r="P110" s="220">
        <f t="shared" si="346"/>
        <v>0</v>
      </c>
      <c r="Q110" s="220">
        <f t="shared" si="346"/>
        <v>14.052619999999999</v>
      </c>
      <c r="R110" s="220">
        <f t="shared" si="346"/>
        <v>0</v>
      </c>
      <c r="S110" s="220">
        <f t="shared" si="346"/>
        <v>0</v>
      </c>
      <c r="T110" s="220">
        <f t="shared" si="346"/>
        <v>0</v>
      </c>
      <c r="V110" s="347">
        <f>O110-'3 priedas_asignavimai'!Z315</f>
        <v>0</v>
      </c>
    </row>
    <row r="111" spans="1:22" ht="15.75" customHeight="1" x14ac:dyDescent="0.25">
      <c r="A111" s="17"/>
      <c r="B111" s="12" t="s">
        <v>439</v>
      </c>
      <c r="C111" s="109">
        <f t="shared" ref="C111:C120" si="347">D111+E111+F111+G111+H111</f>
        <v>14.052619999999999</v>
      </c>
      <c r="D111" s="161"/>
      <c r="E111" s="161">
        <v>14.052619999999999</v>
      </c>
      <c r="F111" s="161"/>
      <c r="G111" s="161"/>
      <c r="H111" s="161"/>
      <c r="I111" s="118">
        <f t="shared" si="218"/>
        <v>0</v>
      </c>
      <c r="J111" s="165"/>
      <c r="K111" s="165"/>
      <c r="L111" s="165"/>
      <c r="M111" s="165"/>
      <c r="N111" s="165"/>
      <c r="O111" s="119">
        <f t="shared" ref="O111" si="348">P111+Q111+R111+S111+T111</f>
        <v>14.052619999999999</v>
      </c>
      <c r="P111" s="221">
        <f t="shared" ref="P111" si="349">D111+J111</f>
        <v>0</v>
      </c>
      <c r="Q111" s="221">
        <f t="shared" ref="Q111" si="350">E111+K111</f>
        <v>14.052619999999999</v>
      </c>
      <c r="R111" s="221">
        <f t="shared" ref="R111" si="351">F111+L111</f>
        <v>0</v>
      </c>
      <c r="S111" s="221">
        <f t="shared" ref="S111" si="352">G111+M111</f>
        <v>0</v>
      </c>
      <c r="T111" s="221">
        <f t="shared" ref="T111" si="353">H111+N111</f>
        <v>0</v>
      </c>
      <c r="V111" s="347">
        <f>O111-'3 priedas_asignavimai'!Z316</f>
        <v>0</v>
      </c>
    </row>
    <row r="112" spans="1:22" s="331" customFormat="1" ht="15.75" hidden="1" customHeight="1" x14ac:dyDescent="0.25">
      <c r="A112" s="325"/>
      <c r="B112" s="326" t="s">
        <v>331</v>
      </c>
      <c r="C112" s="327">
        <f t="shared" si="347"/>
        <v>0</v>
      </c>
      <c r="D112" s="327">
        <f t="shared" ref="D112:T112" si="354">D113</f>
        <v>0</v>
      </c>
      <c r="E112" s="327">
        <f t="shared" si="354"/>
        <v>0</v>
      </c>
      <c r="F112" s="327">
        <f t="shared" si="354"/>
        <v>0</v>
      </c>
      <c r="G112" s="327">
        <f t="shared" si="354"/>
        <v>0</v>
      </c>
      <c r="H112" s="327">
        <f t="shared" si="354"/>
        <v>0</v>
      </c>
      <c r="I112" s="328">
        <f t="shared" si="218"/>
        <v>0</v>
      </c>
      <c r="J112" s="327">
        <f t="shared" si="354"/>
        <v>0</v>
      </c>
      <c r="K112" s="327">
        <f t="shared" si="354"/>
        <v>0</v>
      </c>
      <c r="L112" s="327">
        <f t="shared" si="354"/>
        <v>0</v>
      </c>
      <c r="M112" s="327">
        <f t="shared" si="354"/>
        <v>0</v>
      </c>
      <c r="N112" s="327">
        <f t="shared" si="354"/>
        <v>0</v>
      </c>
      <c r="O112" s="329">
        <f t="shared" si="354"/>
        <v>0</v>
      </c>
      <c r="P112" s="330">
        <f t="shared" si="354"/>
        <v>0</v>
      </c>
      <c r="Q112" s="330">
        <f t="shared" si="354"/>
        <v>0</v>
      </c>
      <c r="R112" s="330">
        <f t="shared" si="354"/>
        <v>0</v>
      </c>
      <c r="S112" s="330">
        <f t="shared" si="354"/>
        <v>0</v>
      </c>
      <c r="T112" s="330">
        <f t="shared" si="354"/>
        <v>0</v>
      </c>
      <c r="V112" s="348">
        <f>P112-'3 priedas_asignavimai'!Z317</f>
        <v>0</v>
      </c>
    </row>
    <row r="113" spans="1:25" s="331" customFormat="1" ht="15.75" hidden="1" customHeight="1" x14ac:dyDescent="0.25">
      <c r="A113" s="332"/>
      <c r="B113" s="333" t="s">
        <v>4</v>
      </c>
      <c r="C113" s="327">
        <f t="shared" si="347"/>
        <v>0</v>
      </c>
      <c r="D113" s="335"/>
      <c r="E113" s="335"/>
      <c r="F113" s="335"/>
      <c r="G113" s="335"/>
      <c r="H113" s="335"/>
      <c r="I113" s="328">
        <f t="shared" si="218"/>
        <v>0</v>
      </c>
      <c r="J113" s="335"/>
      <c r="K113" s="335"/>
      <c r="L113" s="335"/>
      <c r="M113" s="335"/>
      <c r="N113" s="335"/>
      <c r="O113" s="337">
        <f t="shared" ref="O113" si="355">P113+Q113+R113+S113+T113</f>
        <v>0</v>
      </c>
      <c r="P113" s="338">
        <f t="shared" ref="P113" si="356">D113+J113</f>
        <v>0</v>
      </c>
      <c r="Q113" s="338">
        <f t="shared" ref="Q113" si="357">E113+K113</f>
        <v>0</v>
      </c>
      <c r="R113" s="338">
        <f t="shared" ref="R113" si="358">F113+L113</f>
        <v>0</v>
      </c>
      <c r="S113" s="338">
        <f t="shared" ref="S113" si="359">G113+M113</f>
        <v>0</v>
      </c>
      <c r="T113" s="338">
        <f t="shared" ref="T113" si="360">H113+N113</f>
        <v>0</v>
      </c>
      <c r="V113" s="348">
        <f>P113-'3 priedas_asignavimai'!Z318</f>
        <v>0</v>
      </c>
    </row>
    <row r="114" spans="1:25" ht="15.75" customHeight="1" x14ac:dyDescent="0.25">
      <c r="A114" s="16" t="s">
        <v>38</v>
      </c>
      <c r="B114" s="63" t="s">
        <v>279</v>
      </c>
      <c r="C114" s="110">
        <f t="shared" si="347"/>
        <v>9.5519999999999996</v>
      </c>
      <c r="D114" s="110">
        <f t="shared" ref="D114:T114" si="361">D115</f>
        <v>0</v>
      </c>
      <c r="E114" s="110">
        <f t="shared" si="361"/>
        <v>9.5519999999999996</v>
      </c>
      <c r="F114" s="110">
        <f t="shared" si="361"/>
        <v>0</v>
      </c>
      <c r="G114" s="110">
        <f t="shared" si="361"/>
        <v>0</v>
      </c>
      <c r="H114" s="110">
        <f t="shared" si="361"/>
        <v>0</v>
      </c>
      <c r="I114" s="108">
        <f t="shared" si="218"/>
        <v>0</v>
      </c>
      <c r="J114" s="108">
        <f t="shared" si="361"/>
        <v>0</v>
      </c>
      <c r="K114" s="108">
        <f t="shared" si="361"/>
        <v>0</v>
      </c>
      <c r="L114" s="108">
        <f t="shared" si="361"/>
        <v>0</v>
      </c>
      <c r="M114" s="108">
        <f t="shared" si="361"/>
        <v>0</v>
      </c>
      <c r="N114" s="108">
        <f t="shared" si="361"/>
        <v>0</v>
      </c>
      <c r="O114" s="240">
        <f t="shared" si="361"/>
        <v>9.5519999999999996</v>
      </c>
      <c r="P114" s="220">
        <f t="shared" si="361"/>
        <v>0</v>
      </c>
      <c r="Q114" s="220">
        <f t="shared" si="361"/>
        <v>9.5519999999999996</v>
      </c>
      <c r="R114" s="220">
        <f t="shared" si="361"/>
        <v>0</v>
      </c>
      <c r="S114" s="220">
        <f t="shared" si="361"/>
        <v>0</v>
      </c>
      <c r="T114" s="220">
        <f t="shared" si="361"/>
        <v>0</v>
      </c>
      <c r="V114" s="347">
        <f>O114-'3 priedas_asignavimai'!Z322</f>
        <v>0</v>
      </c>
    </row>
    <row r="115" spans="1:25" ht="15.75" customHeight="1" x14ac:dyDescent="0.25">
      <c r="A115" s="17"/>
      <c r="B115" s="12" t="s">
        <v>438</v>
      </c>
      <c r="C115" s="109">
        <f t="shared" si="347"/>
        <v>9.5519999999999996</v>
      </c>
      <c r="D115" s="161"/>
      <c r="E115" s="161">
        <v>9.5519999999999996</v>
      </c>
      <c r="F115" s="161"/>
      <c r="G115" s="161"/>
      <c r="H115" s="161"/>
      <c r="I115" s="118">
        <f t="shared" si="218"/>
        <v>0</v>
      </c>
      <c r="J115" s="165"/>
      <c r="K115" s="165"/>
      <c r="L115" s="165"/>
      <c r="M115" s="165"/>
      <c r="N115" s="165"/>
      <c r="O115" s="237">
        <f t="shared" ref="O115" si="362">P115+Q115+R115+S115+T115</f>
        <v>9.5519999999999996</v>
      </c>
      <c r="P115" s="221">
        <f t="shared" ref="P115" si="363">D115+J115</f>
        <v>0</v>
      </c>
      <c r="Q115" s="221">
        <f t="shared" ref="Q115" si="364">E115+K115</f>
        <v>9.5519999999999996</v>
      </c>
      <c r="R115" s="221">
        <f t="shared" ref="R115" si="365">F115+L115</f>
        <v>0</v>
      </c>
      <c r="S115" s="221">
        <f t="shared" ref="S115" si="366">G115+M115</f>
        <v>0</v>
      </c>
      <c r="T115" s="221">
        <f t="shared" ref="T115" si="367">H115+N115</f>
        <v>0</v>
      </c>
      <c r="V115" s="347">
        <f>O115-'3 priedas_asignavimai'!Z323</f>
        <v>0</v>
      </c>
    </row>
    <row r="116" spans="1:25" ht="15.75" customHeight="1" x14ac:dyDescent="0.25">
      <c r="A116" s="16" t="s">
        <v>39</v>
      </c>
      <c r="B116" s="63" t="s">
        <v>281</v>
      </c>
      <c r="C116" s="110">
        <f t="shared" si="347"/>
        <v>25.31148</v>
      </c>
      <c r="D116" s="110">
        <f t="shared" ref="D116:T116" si="368">D117</f>
        <v>0</v>
      </c>
      <c r="E116" s="110">
        <f t="shared" si="368"/>
        <v>25.31148</v>
      </c>
      <c r="F116" s="110">
        <f t="shared" si="368"/>
        <v>0</v>
      </c>
      <c r="G116" s="110">
        <f t="shared" si="368"/>
        <v>0</v>
      </c>
      <c r="H116" s="110">
        <f t="shared" si="368"/>
        <v>0</v>
      </c>
      <c r="I116" s="108">
        <f t="shared" si="218"/>
        <v>0</v>
      </c>
      <c r="J116" s="108">
        <f t="shared" si="368"/>
        <v>0</v>
      </c>
      <c r="K116" s="108">
        <f t="shared" si="368"/>
        <v>0</v>
      </c>
      <c r="L116" s="108">
        <f t="shared" si="368"/>
        <v>0</v>
      </c>
      <c r="M116" s="108">
        <f t="shared" si="368"/>
        <v>0</v>
      </c>
      <c r="N116" s="108">
        <f t="shared" si="368"/>
        <v>0</v>
      </c>
      <c r="O116" s="126">
        <f t="shared" si="368"/>
        <v>25.31148</v>
      </c>
      <c r="P116" s="220">
        <f t="shared" si="368"/>
        <v>0</v>
      </c>
      <c r="Q116" s="220">
        <f t="shared" si="368"/>
        <v>25.31148</v>
      </c>
      <c r="R116" s="220">
        <f t="shared" si="368"/>
        <v>0</v>
      </c>
      <c r="S116" s="220">
        <f t="shared" si="368"/>
        <v>0</v>
      </c>
      <c r="T116" s="220">
        <f t="shared" si="368"/>
        <v>0</v>
      </c>
      <c r="V116" s="347">
        <f>O116-'3 priedas_asignavimai'!Z325</f>
        <v>0</v>
      </c>
    </row>
    <row r="117" spans="1:25" ht="15.75" customHeight="1" x14ac:dyDescent="0.25">
      <c r="A117" s="17"/>
      <c r="B117" s="12" t="s">
        <v>438</v>
      </c>
      <c r="C117" s="109">
        <f t="shared" si="347"/>
        <v>25.31148</v>
      </c>
      <c r="D117" s="161"/>
      <c r="E117" s="161">
        <v>25.31148</v>
      </c>
      <c r="F117" s="161"/>
      <c r="G117" s="161"/>
      <c r="H117" s="161"/>
      <c r="I117" s="118">
        <f t="shared" si="218"/>
        <v>0</v>
      </c>
      <c r="J117" s="165"/>
      <c r="K117" s="165"/>
      <c r="L117" s="165"/>
      <c r="M117" s="165"/>
      <c r="N117" s="165"/>
      <c r="O117" s="119">
        <f t="shared" ref="O117" si="369">P117+Q117+R117+S117+T117</f>
        <v>25.31148</v>
      </c>
      <c r="P117" s="221">
        <f t="shared" ref="P117" si="370">D117+J117</f>
        <v>0</v>
      </c>
      <c r="Q117" s="221">
        <f t="shared" ref="Q117" si="371">E117+K117</f>
        <v>25.31148</v>
      </c>
      <c r="R117" s="221">
        <f t="shared" ref="R117" si="372">F117+L117</f>
        <v>0</v>
      </c>
      <c r="S117" s="221">
        <f t="shared" ref="S117" si="373">G117+M117</f>
        <v>0</v>
      </c>
      <c r="T117" s="221">
        <f t="shared" ref="T117" si="374">H117+N117</f>
        <v>0</v>
      </c>
      <c r="V117" s="347">
        <f>O117-'3 priedas_asignavimai'!Z326</f>
        <v>0</v>
      </c>
    </row>
    <row r="118" spans="1:25" ht="15.75" customHeight="1" x14ac:dyDescent="0.25">
      <c r="A118" s="16" t="s">
        <v>40</v>
      </c>
      <c r="B118" s="63" t="s">
        <v>280</v>
      </c>
      <c r="C118" s="110">
        <f t="shared" si="347"/>
        <v>25.14292</v>
      </c>
      <c r="D118" s="110">
        <f t="shared" ref="D118:T118" si="375">D119</f>
        <v>0</v>
      </c>
      <c r="E118" s="110">
        <f t="shared" si="375"/>
        <v>25.14292</v>
      </c>
      <c r="F118" s="110">
        <f t="shared" si="375"/>
        <v>0</v>
      </c>
      <c r="G118" s="110">
        <f t="shared" si="375"/>
        <v>0</v>
      </c>
      <c r="H118" s="110">
        <f t="shared" si="375"/>
        <v>0</v>
      </c>
      <c r="I118" s="108">
        <f t="shared" si="218"/>
        <v>0</v>
      </c>
      <c r="J118" s="108">
        <f t="shared" si="375"/>
        <v>0</v>
      </c>
      <c r="K118" s="108">
        <f t="shared" si="375"/>
        <v>0</v>
      </c>
      <c r="L118" s="108">
        <f t="shared" si="375"/>
        <v>0</v>
      </c>
      <c r="M118" s="108">
        <f t="shared" si="375"/>
        <v>0</v>
      </c>
      <c r="N118" s="108">
        <f t="shared" si="375"/>
        <v>0</v>
      </c>
      <c r="O118" s="126">
        <f t="shared" si="375"/>
        <v>25.14292</v>
      </c>
      <c r="P118" s="220">
        <f t="shared" si="375"/>
        <v>0</v>
      </c>
      <c r="Q118" s="220">
        <f t="shared" si="375"/>
        <v>25.14292</v>
      </c>
      <c r="R118" s="220">
        <f t="shared" si="375"/>
        <v>0</v>
      </c>
      <c r="S118" s="220">
        <f t="shared" si="375"/>
        <v>0</v>
      </c>
      <c r="T118" s="220">
        <f t="shared" si="375"/>
        <v>0</v>
      </c>
      <c r="V118" s="347">
        <f>O118-'3 priedas_asignavimai'!Z333</f>
        <v>0</v>
      </c>
    </row>
    <row r="119" spans="1:25" ht="15.75" customHeight="1" x14ac:dyDescent="0.25">
      <c r="A119" s="17"/>
      <c r="B119" s="4" t="s">
        <v>438</v>
      </c>
      <c r="C119" s="109">
        <f t="shared" si="347"/>
        <v>25.14292</v>
      </c>
      <c r="D119" s="161"/>
      <c r="E119" s="161">
        <v>25.14292</v>
      </c>
      <c r="F119" s="161"/>
      <c r="G119" s="161"/>
      <c r="H119" s="161"/>
      <c r="I119" s="118">
        <f t="shared" si="218"/>
        <v>0</v>
      </c>
      <c r="J119" s="165"/>
      <c r="K119" s="165"/>
      <c r="L119" s="165"/>
      <c r="M119" s="165"/>
      <c r="N119" s="165"/>
      <c r="O119" s="119">
        <f t="shared" ref="O119:O120" si="376">P119+Q119+R119+S119+T119</f>
        <v>25.14292</v>
      </c>
      <c r="P119" s="221">
        <f t="shared" ref="P119" si="377">D119+J119</f>
        <v>0</v>
      </c>
      <c r="Q119" s="221">
        <f t="shared" ref="Q119" si="378">E119+K119</f>
        <v>25.14292</v>
      </c>
      <c r="R119" s="221">
        <f t="shared" ref="R119" si="379">F119+L119</f>
        <v>0</v>
      </c>
      <c r="S119" s="221">
        <f t="shared" ref="S119" si="380">G119+M119</f>
        <v>0</v>
      </c>
      <c r="T119" s="221">
        <f t="shared" ref="T119" si="381">H119+N119</f>
        <v>0</v>
      </c>
      <c r="V119" s="347">
        <f>O119-'3 priedas_asignavimai'!Z334</f>
        <v>0</v>
      </c>
    </row>
    <row r="120" spans="1:25" s="14" customFormat="1" ht="15.95" customHeight="1" x14ac:dyDescent="0.25">
      <c r="A120" s="179" t="s">
        <v>41</v>
      </c>
      <c r="B120" s="183" t="s">
        <v>55</v>
      </c>
      <c r="C120" s="133">
        <f t="shared" si="347"/>
        <v>4700.3236300000008</v>
      </c>
      <c r="D120" s="303">
        <f>D14+D22+D25+D27+D30+D33+D36+D39+D42+D44+D46+D48+D50+D52+D54+D56+D58+D60+D62+D64+D66+D68+D70+D72+D74+D76+D78+D80+D82+D84+D86+D88+D90+D92+D94+D96+D98+D104+D100+D102+D106+D108+D110+D112+D114+D116+D118</f>
        <v>4358.7368200000001</v>
      </c>
      <c r="E120" s="303">
        <f t="shared" ref="E120:H120" si="382">E14+E22+E25+E27+E30+E33+E36+E39+E42+E44+E46+E48+E50+E52+E54+E56+E58+E60+E62+E64+E66+E68+E70+E72+E74+E76+E78+E80+E82+E84+E86+E88+E90+E92+E94+E96+E98+E104+E100+E102+E106+E108+E110+E112+E114+E116+E118</f>
        <v>227.65321999999998</v>
      </c>
      <c r="F120" s="303">
        <f t="shared" si="382"/>
        <v>24.438960000000002</v>
      </c>
      <c r="G120" s="303">
        <f t="shared" si="382"/>
        <v>89.494630000000001</v>
      </c>
      <c r="H120" s="303">
        <f t="shared" si="382"/>
        <v>0</v>
      </c>
      <c r="I120" s="133">
        <f t="shared" si="218"/>
        <v>0</v>
      </c>
      <c r="J120" s="303">
        <f>J14+J22+J25+J27+J30+J33+J36+J39+J42+J44+J46+J48+J50+J52+J54+J56+J58+J60+J62+J64+J66+J68+J70+J72+J74+J76+J78+J80+J82+J84+J86+J88+J90+J92+J94+J96+J98+J104+J100+J102+J106+J108+J110+J112+J114+J116+J118</f>
        <v>0</v>
      </c>
      <c r="K120" s="303">
        <f t="shared" ref="K120:N120" si="383">K14+K22+K25+K27+K30+K33+K36+K39+K42+K44+K46+K48+K50+K52+K54+K56+K58+K60+K62+K64+K66+K68+K70+K72+K74+K76+K78+K80+K82+K84+K86+K88+K90+K92+K94+K96+K98+K104+K100+K102+K106+K108+K110+K112+K114+K116+K118</f>
        <v>0</v>
      </c>
      <c r="L120" s="303">
        <f t="shared" si="383"/>
        <v>0</v>
      </c>
      <c r="M120" s="303">
        <f t="shared" si="383"/>
        <v>0</v>
      </c>
      <c r="N120" s="303">
        <f t="shared" si="383"/>
        <v>0</v>
      </c>
      <c r="O120" s="126">
        <f t="shared" si="376"/>
        <v>4700.3236300000008</v>
      </c>
      <c r="P120" s="303">
        <f>P14+P22+P25+P27+P30+P33+P36+P39+P42+P44+P46+P48+P50+P52+P54+P56+P58+P60+P62+P64+P66+P68+P70+P72+P74+P76+P78+P80+P82+P84+P86+P88+P90+P92+P94+P96+P98+P104+P100+P102+P106+P108+P110+P112+P114+P116+P118</f>
        <v>4358.7368200000001</v>
      </c>
      <c r="Q120" s="303">
        <f t="shared" ref="Q120:T120" si="384">Q14+Q22+Q25+Q27+Q30+Q33+Q36+Q39+Q42+Q44+Q46+Q48+Q50+Q52+Q54+Q56+Q58+Q60+Q62+Q64+Q66+Q68+Q70+Q72+Q74+Q76+Q78+Q80+Q82+Q84+Q86+Q88+Q90+Q92+Q94+Q96+Q98+Q104+Q100+Q102+Q106+Q108+Q110+Q112+Q114+Q116+Q118</f>
        <v>227.65321999999998</v>
      </c>
      <c r="R120" s="303">
        <f t="shared" si="384"/>
        <v>24.438960000000002</v>
      </c>
      <c r="S120" s="303">
        <f t="shared" si="384"/>
        <v>89.494630000000001</v>
      </c>
      <c r="T120" s="303">
        <f t="shared" si="384"/>
        <v>0</v>
      </c>
      <c r="V120" s="350">
        <f>O120-'3 priedas_asignavimai'!Z336</f>
        <v>0</v>
      </c>
      <c r="W120" s="82"/>
    </row>
    <row r="121" spans="1:25" hidden="1" x14ac:dyDescent="0.25"/>
    <row r="122" spans="1:25" hidden="1" x14ac:dyDescent="0.25">
      <c r="B122" s="439" t="s">
        <v>418</v>
      </c>
      <c r="C122" s="164">
        <f>C14+C22+C25+C27+C30+C33+C36+C39+C42+C44+C46+C48+C50+C52+C56+C60+C66+C68+C70+C72+C74+C76+C78+C80+C82+C84+C86+C88+C90+C92+C94+C96+C98+C104+C106+C108+C110+C112+C114+C116+C118</f>
        <v>4700.3236300000026</v>
      </c>
      <c r="D122" s="164">
        <f t="shared" ref="D122:S122" si="385">D14+D22+D25+D27+D30+D33+D36+D39+D42+D44+D46+D48+D50+D52+D56+D60+D66+D68+D70+D72+D74+D76+D78+D80+D82+D84+D86+D88+D90+D92+D94+D96+D98+D104+D106+D108+D110+D112+D114+D116+D118</f>
        <v>4358.7368200000001</v>
      </c>
      <c r="E122" s="164">
        <f t="shared" si="385"/>
        <v>227.65321999999998</v>
      </c>
      <c r="F122" s="164">
        <f t="shared" si="385"/>
        <v>24.438960000000002</v>
      </c>
      <c r="G122" s="164">
        <f t="shared" si="385"/>
        <v>89.494630000000001</v>
      </c>
      <c r="H122" s="164">
        <f t="shared" si="385"/>
        <v>0</v>
      </c>
      <c r="I122" s="164">
        <f t="shared" si="385"/>
        <v>0</v>
      </c>
      <c r="J122" s="164">
        <f t="shared" si="385"/>
        <v>0</v>
      </c>
      <c r="K122" s="164">
        <f t="shared" si="385"/>
        <v>0</v>
      </c>
      <c r="L122" s="164">
        <f t="shared" si="385"/>
        <v>0</v>
      </c>
      <c r="M122" s="164">
        <f t="shared" si="385"/>
        <v>0</v>
      </c>
      <c r="N122" s="164">
        <f t="shared" si="385"/>
        <v>0</v>
      </c>
      <c r="O122" s="164">
        <f t="shared" si="385"/>
        <v>4700.3236300000026</v>
      </c>
      <c r="P122" s="164">
        <f t="shared" si="385"/>
        <v>4358.7368200000001</v>
      </c>
      <c r="Q122" s="164">
        <f t="shared" si="385"/>
        <v>227.65321999999998</v>
      </c>
      <c r="R122" s="164">
        <f t="shared" si="385"/>
        <v>24.438960000000002</v>
      </c>
      <c r="S122" s="164">
        <f t="shared" si="385"/>
        <v>89.494630000000001</v>
      </c>
    </row>
    <row r="123" spans="1:25" hidden="1" x14ac:dyDescent="0.25">
      <c r="B123" s="439"/>
      <c r="C123" s="164">
        <f>C122-C120</f>
        <v>0</v>
      </c>
      <c r="D123" s="164">
        <f t="shared" ref="D123:S123" si="386">D122-D120</f>
        <v>0</v>
      </c>
      <c r="E123" s="184">
        <f t="shared" si="386"/>
        <v>0</v>
      </c>
      <c r="F123" s="184">
        <f t="shared" si="386"/>
        <v>0</v>
      </c>
      <c r="G123" s="184">
        <f t="shared" si="386"/>
        <v>0</v>
      </c>
      <c r="H123" s="184">
        <f t="shared" si="386"/>
        <v>0</v>
      </c>
      <c r="I123" s="184">
        <f t="shared" si="386"/>
        <v>0</v>
      </c>
      <c r="J123" s="184">
        <f t="shared" si="386"/>
        <v>0</v>
      </c>
      <c r="K123" s="184">
        <f t="shared" si="386"/>
        <v>0</v>
      </c>
      <c r="L123" s="184">
        <f t="shared" si="386"/>
        <v>0</v>
      </c>
      <c r="M123" s="184">
        <f t="shared" si="386"/>
        <v>0</v>
      </c>
      <c r="N123" s="184">
        <f t="shared" si="386"/>
        <v>0</v>
      </c>
      <c r="O123" s="184">
        <f t="shared" si="386"/>
        <v>0</v>
      </c>
      <c r="P123" s="184">
        <f t="shared" si="386"/>
        <v>0</v>
      </c>
      <c r="Q123" s="184">
        <f t="shared" si="386"/>
        <v>0</v>
      </c>
      <c r="R123" s="184">
        <f t="shared" si="386"/>
        <v>0</v>
      </c>
      <c r="S123" s="184">
        <f t="shared" si="386"/>
        <v>0</v>
      </c>
    </row>
    <row r="124" spans="1:25" hidden="1" x14ac:dyDescent="0.25">
      <c r="B124" s="174"/>
      <c r="C124" s="164"/>
      <c r="D124" s="164"/>
      <c r="E124" s="164"/>
      <c r="F124" s="164"/>
      <c r="G124" s="164"/>
      <c r="H124" s="164"/>
      <c r="I124" s="164"/>
      <c r="J124" s="164"/>
      <c r="K124" s="164"/>
      <c r="L124" s="164"/>
      <c r="M124" s="164"/>
      <c r="N124" s="164"/>
      <c r="O124" s="164"/>
      <c r="P124" s="164"/>
      <c r="Q124" s="164"/>
      <c r="R124" s="164"/>
      <c r="S124" s="164"/>
    </row>
    <row r="125" spans="1:25" hidden="1" x14ac:dyDescent="0.25">
      <c r="B125" s="455" t="s">
        <v>407</v>
      </c>
      <c r="C125" s="104">
        <v>4700.3236300000008</v>
      </c>
      <c r="D125" s="98">
        <v>4358.7368200000001</v>
      </c>
      <c r="E125" s="98">
        <v>227.65321999999998</v>
      </c>
      <c r="F125" s="98">
        <v>24.438960000000002</v>
      </c>
      <c r="G125" s="98">
        <v>89.494630000000001</v>
      </c>
      <c r="H125" s="98">
        <v>0</v>
      </c>
    </row>
    <row r="126" spans="1:25" hidden="1" x14ac:dyDescent="0.25">
      <c r="B126" s="455"/>
      <c r="C126" s="104">
        <f>C120-C125</f>
        <v>0</v>
      </c>
      <c r="D126" s="104">
        <f t="shared" ref="D126:H126" si="387">D120-D125</f>
        <v>0</v>
      </c>
      <c r="E126" s="185">
        <f t="shared" si="387"/>
        <v>0</v>
      </c>
      <c r="F126" s="185">
        <f t="shared" si="387"/>
        <v>0</v>
      </c>
      <c r="G126" s="185">
        <f t="shared" si="387"/>
        <v>0</v>
      </c>
      <c r="H126" s="185">
        <f t="shared" si="387"/>
        <v>0</v>
      </c>
      <c r="J126" s="14"/>
    </row>
    <row r="127" spans="1:25" s="14" customFormat="1" hidden="1" x14ac:dyDescent="0.25">
      <c r="A127" s="1"/>
      <c r="B127" s="1"/>
      <c r="C127" s="104">
        <f t="shared" ref="C127:H127" si="388">I120</f>
        <v>0</v>
      </c>
      <c r="D127" s="104">
        <f t="shared" si="388"/>
        <v>0</v>
      </c>
      <c r="E127" s="104">
        <f t="shared" si="388"/>
        <v>0</v>
      </c>
      <c r="F127" s="104">
        <f t="shared" si="388"/>
        <v>0</v>
      </c>
      <c r="G127" s="104">
        <f t="shared" si="388"/>
        <v>0</v>
      </c>
      <c r="H127" s="104">
        <f t="shared" si="388"/>
        <v>0</v>
      </c>
      <c r="I127" s="14">
        <f t="shared" ref="I127" si="389">Q121</f>
        <v>0</v>
      </c>
      <c r="J127" s="14">
        <f>R121</f>
        <v>0</v>
      </c>
      <c r="K127" s="1"/>
      <c r="L127" s="1"/>
      <c r="M127" s="1"/>
      <c r="N127" s="1"/>
      <c r="O127" s="104"/>
      <c r="P127" s="98"/>
      <c r="Q127" s="98"/>
      <c r="R127" s="98"/>
      <c r="S127" s="98"/>
      <c r="T127" s="98"/>
      <c r="U127" s="1"/>
      <c r="V127" s="346"/>
      <c r="W127" s="1"/>
      <c r="X127" s="1"/>
      <c r="Y127" s="1"/>
    </row>
    <row r="128" spans="1:25" s="14" customFormat="1" x14ac:dyDescent="0.25">
      <c r="A128" s="1"/>
      <c r="B128" s="1"/>
      <c r="C128" s="104"/>
      <c r="D128" s="98"/>
      <c r="E128" s="98"/>
      <c r="F128" s="98"/>
      <c r="G128" s="98"/>
      <c r="H128" s="98"/>
      <c r="I128" s="1"/>
      <c r="J128" s="1"/>
      <c r="K128" s="1"/>
      <c r="L128" s="1"/>
      <c r="M128" s="1"/>
      <c r="N128" s="1"/>
      <c r="O128" s="104"/>
      <c r="P128" s="98"/>
      <c r="Q128" s="98"/>
      <c r="R128" s="98"/>
      <c r="S128" s="98"/>
      <c r="T128" s="98"/>
      <c r="U128" s="1"/>
      <c r="V128" s="346"/>
      <c r="W128" s="1"/>
      <c r="X128" s="1"/>
      <c r="Y128" s="1"/>
    </row>
    <row r="129" spans="1:25" s="14" customFormat="1" x14ac:dyDescent="0.25">
      <c r="A129" s="1"/>
      <c r="B129" s="1"/>
      <c r="C129" s="104"/>
      <c r="D129" s="98"/>
      <c r="E129" s="98"/>
      <c r="F129" s="98"/>
      <c r="G129" s="98"/>
      <c r="H129" s="98"/>
      <c r="J129" s="1"/>
      <c r="K129" s="1"/>
      <c r="L129" s="1"/>
      <c r="M129" s="1"/>
      <c r="N129" s="1"/>
      <c r="O129" s="104"/>
      <c r="P129" s="98"/>
      <c r="Q129" s="98"/>
      <c r="R129" s="98"/>
      <c r="S129" s="98"/>
      <c r="T129" s="98"/>
      <c r="U129" s="1"/>
      <c r="V129" s="346"/>
      <c r="W129" s="1"/>
      <c r="X129" s="1"/>
      <c r="Y129" s="1"/>
    </row>
    <row r="130" spans="1:25" s="14" customFormat="1" x14ac:dyDescent="0.25">
      <c r="A130" s="1"/>
      <c r="B130" s="1"/>
      <c r="C130" s="104"/>
      <c r="D130" s="98"/>
      <c r="E130" s="98"/>
      <c r="F130" s="98"/>
      <c r="G130" s="98"/>
      <c r="H130" s="98"/>
      <c r="J130" s="1"/>
      <c r="K130" s="1"/>
      <c r="L130" s="1"/>
      <c r="M130" s="1"/>
      <c r="N130" s="1"/>
      <c r="O130" s="104"/>
      <c r="P130" s="98"/>
      <c r="Q130" s="98"/>
      <c r="R130" s="98"/>
      <c r="S130" s="98"/>
      <c r="T130" s="98"/>
      <c r="U130" s="1"/>
      <c r="V130" s="346"/>
      <c r="W130" s="1"/>
      <c r="X130" s="1"/>
      <c r="Y130" s="1"/>
    </row>
    <row r="131" spans="1:25" s="14" customFormat="1" x14ac:dyDescent="0.25">
      <c r="A131" s="1"/>
      <c r="B131" s="1"/>
      <c r="C131" s="104"/>
      <c r="D131" s="98"/>
      <c r="E131" s="98"/>
      <c r="F131" s="98"/>
      <c r="G131" s="98"/>
      <c r="H131" s="98"/>
      <c r="J131" s="1"/>
      <c r="K131" s="1"/>
      <c r="L131" s="1"/>
      <c r="M131" s="1"/>
      <c r="N131" s="1"/>
      <c r="O131" s="104"/>
      <c r="P131" s="98"/>
      <c r="Q131" s="98"/>
      <c r="R131" s="98"/>
      <c r="S131" s="98"/>
      <c r="T131" s="98"/>
      <c r="U131" s="1"/>
      <c r="V131" s="346"/>
      <c r="W131" s="1"/>
      <c r="X131" s="1"/>
      <c r="Y131" s="1"/>
    </row>
    <row r="132" spans="1:25" s="14" customFormat="1" x14ac:dyDescent="0.25">
      <c r="A132" s="1"/>
      <c r="B132" s="1"/>
      <c r="C132" s="104"/>
      <c r="D132" s="98"/>
      <c r="E132" s="98"/>
      <c r="F132" s="98"/>
      <c r="G132" s="98"/>
      <c r="H132" s="98"/>
      <c r="J132" s="1"/>
      <c r="K132" s="1"/>
      <c r="L132" s="1"/>
      <c r="M132" s="1"/>
      <c r="N132" s="1"/>
      <c r="O132" s="104"/>
      <c r="P132" s="98"/>
      <c r="Q132" s="98"/>
      <c r="R132" s="98"/>
      <c r="S132" s="98"/>
      <c r="T132" s="98"/>
      <c r="U132" s="1"/>
      <c r="V132" s="346"/>
      <c r="W132" s="1"/>
      <c r="X132" s="1"/>
      <c r="Y132" s="1"/>
    </row>
    <row r="133" spans="1:25" s="14" customFormat="1" x14ac:dyDescent="0.25">
      <c r="A133" s="1"/>
      <c r="B133" s="1"/>
      <c r="C133" s="104"/>
      <c r="D133" s="98"/>
      <c r="E133" s="98"/>
      <c r="F133" s="98"/>
      <c r="G133" s="98"/>
      <c r="H133" s="98"/>
      <c r="J133" s="1"/>
      <c r="K133" s="1"/>
      <c r="L133" s="1"/>
      <c r="M133" s="1"/>
      <c r="N133" s="1"/>
      <c r="O133" s="104"/>
      <c r="P133" s="98"/>
      <c r="Q133" s="98"/>
      <c r="R133" s="98"/>
      <c r="S133" s="98"/>
      <c r="T133" s="98"/>
      <c r="U133" s="1"/>
      <c r="V133" s="346"/>
      <c r="W133" s="1"/>
      <c r="X133" s="1"/>
      <c r="Y133" s="1"/>
    </row>
    <row r="134" spans="1:25" s="14" customFormat="1" x14ac:dyDescent="0.25">
      <c r="A134" s="1"/>
      <c r="B134" s="1"/>
      <c r="C134" s="104"/>
      <c r="D134" s="98"/>
      <c r="E134" s="98"/>
      <c r="F134" s="98"/>
      <c r="G134" s="98"/>
      <c r="H134" s="98"/>
      <c r="J134" s="1"/>
      <c r="K134" s="1"/>
      <c r="L134" s="1"/>
      <c r="M134" s="1"/>
      <c r="N134" s="1"/>
      <c r="O134" s="104"/>
      <c r="P134" s="98"/>
      <c r="Q134" s="98"/>
      <c r="R134" s="98"/>
      <c r="S134" s="98"/>
      <c r="T134" s="98"/>
      <c r="U134" s="1"/>
      <c r="V134" s="346"/>
      <c r="W134" s="1"/>
      <c r="X134" s="1"/>
      <c r="Y134" s="1"/>
    </row>
    <row r="135" spans="1:25" s="14" customFormat="1" x14ac:dyDescent="0.25">
      <c r="A135" s="1"/>
      <c r="B135" s="1"/>
      <c r="C135" s="104"/>
      <c r="D135" s="98"/>
      <c r="E135" s="98"/>
      <c r="F135" s="98"/>
      <c r="G135" s="98"/>
      <c r="H135" s="98"/>
      <c r="J135" s="1"/>
      <c r="K135" s="1"/>
      <c r="L135" s="1"/>
      <c r="M135" s="1"/>
      <c r="N135" s="1"/>
      <c r="O135" s="104"/>
      <c r="P135" s="98"/>
      <c r="Q135" s="98"/>
      <c r="R135" s="98"/>
      <c r="S135" s="98"/>
      <c r="T135" s="98"/>
      <c r="U135" s="1"/>
      <c r="V135" s="346"/>
      <c r="W135" s="1"/>
      <c r="X135" s="1"/>
      <c r="Y135" s="1"/>
    </row>
    <row r="136" spans="1:25" s="14" customFormat="1" x14ac:dyDescent="0.25">
      <c r="A136" s="1"/>
      <c r="B136" s="1"/>
      <c r="C136" s="104"/>
      <c r="D136" s="98"/>
      <c r="E136" s="98"/>
      <c r="F136" s="98"/>
      <c r="G136" s="98"/>
      <c r="H136" s="98"/>
      <c r="J136" s="1"/>
      <c r="K136" s="1"/>
      <c r="L136" s="1"/>
      <c r="M136" s="1"/>
      <c r="N136" s="1"/>
      <c r="O136" s="104"/>
      <c r="P136" s="98"/>
      <c r="Q136" s="98"/>
      <c r="R136" s="98"/>
      <c r="S136" s="98"/>
      <c r="T136" s="98"/>
      <c r="U136" s="1"/>
      <c r="V136" s="346"/>
      <c r="W136" s="1"/>
      <c r="X136" s="1"/>
      <c r="Y136" s="1"/>
    </row>
    <row r="137" spans="1:25" s="14" customFormat="1" x14ac:dyDescent="0.25">
      <c r="A137" s="1"/>
      <c r="B137" s="1"/>
      <c r="C137" s="104"/>
      <c r="D137" s="98"/>
      <c r="E137" s="98"/>
      <c r="F137" s="98"/>
      <c r="G137" s="98"/>
      <c r="H137" s="98"/>
      <c r="J137" s="1"/>
      <c r="K137" s="1"/>
      <c r="L137" s="1"/>
      <c r="M137" s="1"/>
      <c r="N137" s="1"/>
      <c r="O137" s="104"/>
      <c r="P137" s="98"/>
      <c r="Q137" s="98"/>
      <c r="R137" s="98"/>
      <c r="S137" s="98"/>
      <c r="T137" s="98"/>
      <c r="U137" s="1"/>
      <c r="V137" s="346"/>
      <c r="W137" s="1"/>
      <c r="X137" s="1"/>
      <c r="Y137" s="1"/>
    </row>
    <row r="138" spans="1:25" s="14" customFormat="1" x14ac:dyDescent="0.25">
      <c r="A138" s="1"/>
      <c r="B138" s="1"/>
      <c r="C138" s="104"/>
      <c r="D138" s="98"/>
      <c r="E138" s="98"/>
      <c r="F138" s="98"/>
      <c r="G138" s="98"/>
      <c r="H138" s="98"/>
      <c r="J138" s="1"/>
      <c r="K138" s="1"/>
      <c r="L138" s="1"/>
      <c r="M138" s="1"/>
      <c r="N138" s="1"/>
      <c r="O138" s="104"/>
      <c r="P138" s="98"/>
      <c r="Q138" s="98"/>
      <c r="R138" s="98"/>
      <c r="S138" s="98"/>
      <c r="T138" s="98"/>
      <c r="U138" s="1"/>
      <c r="V138" s="346"/>
      <c r="W138" s="1"/>
      <c r="X138" s="1"/>
      <c r="Y138" s="1"/>
    </row>
    <row r="139" spans="1:25" s="14" customFormat="1" x14ac:dyDescent="0.25">
      <c r="A139" s="1"/>
      <c r="B139" s="1"/>
      <c r="C139" s="104"/>
      <c r="D139" s="98"/>
      <c r="E139" s="98"/>
      <c r="F139" s="98"/>
      <c r="G139" s="98"/>
      <c r="H139" s="98"/>
      <c r="J139" s="1"/>
      <c r="K139" s="1"/>
      <c r="L139" s="1"/>
      <c r="M139" s="1"/>
      <c r="N139" s="1"/>
      <c r="O139" s="104"/>
      <c r="P139" s="98"/>
      <c r="Q139" s="98"/>
      <c r="R139" s="98"/>
      <c r="S139" s="98"/>
      <c r="T139" s="98"/>
      <c r="U139" s="1"/>
      <c r="V139" s="346"/>
      <c r="W139" s="1"/>
      <c r="X139" s="1"/>
      <c r="Y139" s="1"/>
    </row>
    <row r="140" spans="1:25" s="14" customFormat="1" x14ac:dyDescent="0.25">
      <c r="A140" s="1"/>
      <c r="B140" s="1"/>
      <c r="C140" s="104"/>
      <c r="D140" s="98"/>
      <c r="E140" s="98"/>
      <c r="F140" s="98"/>
      <c r="G140" s="98"/>
      <c r="H140" s="98"/>
      <c r="J140" s="1"/>
      <c r="K140" s="1"/>
      <c r="L140" s="1"/>
      <c r="M140" s="1"/>
      <c r="N140" s="1"/>
      <c r="O140" s="104"/>
      <c r="P140" s="98"/>
      <c r="Q140" s="98"/>
      <c r="R140" s="98"/>
      <c r="S140" s="98"/>
      <c r="T140" s="98"/>
      <c r="U140" s="1"/>
      <c r="V140" s="346"/>
      <c r="W140" s="1"/>
      <c r="X140" s="1"/>
      <c r="Y140" s="1"/>
    </row>
    <row r="141" spans="1:25" s="14" customFormat="1" x14ac:dyDescent="0.25">
      <c r="A141" s="1"/>
      <c r="B141" s="1"/>
      <c r="C141" s="104"/>
      <c r="D141" s="98"/>
      <c r="E141" s="98"/>
      <c r="F141" s="98"/>
      <c r="G141" s="98"/>
      <c r="H141" s="98"/>
      <c r="J141" s="1"/>
      <c r="K141" s="1"/>
      <c r="L141" s="1"/>
      <c r="M141" s="1"/>
      <c r="N141" s="1"/>
      <c r="O141" s="104"/>
      <c r="P141" s="98"/>
      <c r="Q141" s="98"/>
      <c r="R141" s="98"/>
      <c r="S141" s="98"/>
      <c r="T141" s="98"/>
      <c r="U141" s="1"/>
      <c r="V141" s="346"/>
      <c r="W141" s="1"/>
      <c r="X141" s="1"/>
      <c r="Y141" s="1"/>
    </row>
    <row r="142" spans="1:25" s="14" customFormat="1" x14ac:dyDescent="0.25">
      <c r="A142" s="1"/>
      <c r="B142" s="1"/>
      <c r="C142" s="104"/>
      <c r="D142" s="98"/>
      <c r="E142" s="98"/>
      <c r="F142" s="98"/>
      <c r="G142" s="98"/>
      <c r="H142" s="98"/>
      <c r="J142" s="1"/>
      <c r="K142" s="1"/>
      <c r="L142" s="1"/>
      <c r="M142" s="1"/>
      <c r="N142" s="1"/>
      <c r="O142" s="104"/>
      <c r="P142" s="98"/>
      <c r="Q142" s="98"/>
      <c r="R142" s="98"/>
      <c r="S142" s="98"/>
      <c r="T142" s="98"/>
      <c r="U142" s="1"/>
      <c r="V142" s="346"/>
      <c r="W142" s="1"/>
      <c r="X142" s="1"/>
      <c r="Y142" s="1"/>
    </row>
    <row r="143" spans="1:25" s="14" customFormat="1" x14ac:dyDescent="0.25">
      <c r="A143" s="1"/>
      <c r="B143" s="1"/>
      <c r="C143" s="104"/>
      <c r="D143" s="98"/>
      <c r="E143" s="98"/>
      <c r="F143" s="98"/>
      <c r="G143" s="98"/>
      <c r="H143" s="98"/>
      <c r="J143" s="1"/>
      <c r="K143" s="1"/>
      <c r="L143" s="1"/>
      <c r="M143" s="1"/>
      <c r="N143" s="1"/>
      <c r="O143" s="104"/>
      <c r="P143" s="98"/>
      <c r="Q143" s="98"/>
      <c r="R143" s="98"/>
      <c r="S143" s="98"/>
      <c r="T143" s="98"/>
      <c r="U143" s="1"/>
      <c r="V143" s="346"/>
      <c r="W143" s="1"/>
      <c r="X143" s="1"/>
      <c r="Y143" s="1"/>
    </row>
    <row r="144" spans="1:25" s="14" customFormat="1" x14ac:dyDescent="0.25">
      <c r="A144" s="1"/>
      <c r="B144" s="1"/>
      <c r="C144" s="104"/>
      <c r="D144" s="98"/>
      <c r="E144" s="98"/>
      <c r="F144" s="98"/>
      <c r="G144" s="98"/>
      <c r="H144" s="98"/>
      <c r="J144" s="1"/>
      <c r="K144" s="1"/>
      <c r="L144" s="1"/>
      <c r="M144" s="1"/>
      <c r="N144" s="1"/>
      <c r="O144" s="104"/>
      <c r="P144" s="98"/>
      <c r="Q144" s="98"/>
      <c r="R144" s="98"/>
      <c r="S144" s="98"/>
      <c r="T144" s="98"/>
      <c r="U144" s="1"/>
      <c r="V144" s="346"/>
      <c r="W144" s="1"/>
      <c r="X144" s="1"/>
      <c r="Y144" s="1"/>
    </row>
    <row r="145" spans="1:25" s="14" customFormat="1" x14ac:dyDescent="0.25">
      <c r="A145" s="1"/>
      <c r="B145" s="1"/>
      <c r="C145" s="104"/>
      <c r="D145" s="98"/>
      <c r="E145" s="98"/>
      <c r="F145" s="98"/>
      <c r="G145" s="98"/>
      <c r="H145" s="98"/>
      <c r="J145" s="1"/>
      <c r="K145" s="1"/>
      <c r="L145" s="1"/>
      <c r="M145" s="1"/>
      <c r="N145" s="1"/>
      <c r="O145" s="104"/>
      <c r="P145" s="98"/>
      <c r="Q145" s="98"/>
      <c r="R145" s="98"/>
      <c r="S145" s="98"/>
      <c r="T145" s="98"/>
      <c r="U145" s="1"/>
      <c r="V145" s="346"/>
      <c r="W145" s="1"/>
      <c r="X145" s="1"/>
      <c r="Y145" s="1"/>
    </row>
    <row r="146" spans="1:25" s="14" customFormat="1" x14ac:dyDescent="0.25">
      <c r="A146" s="1"/>
      <c r="B146" s="1"/>
      <c r="C146" s="104"/>
      <c r="D146" s="98"/>
      <c r="E146" s="98"/>
      <c r="F146" s="98"/>
      <c r="G146" s="98"/>
      <c r="H146" s="98"/>
      <c r="J146" s="1"/>
      <c r="K146" s="1"/>
      <c r="L146" s="1"/>
      <c r="M146" s="1"/>
      <c r="N146" s="1"/>
      <c r="O146" s="104"/>
      <c r="P146" s="98"/>
      <c r="Q146" s="98"/>
      <c r="R146" s="98"/>
      <c r="S146" s="98"/>
      <c r="T146" s="98"/>
      <c r="U146" s="1"/>
      <c r="V146" s="346"/>
      <c r="W146" s="1"/>
      <c r="X146" s="1"/>
      <c r="Y146" s="1"/>
    </row>
    <row r="147" spans="1:25" s="14" customFormat="1" x14ac:dyDescent="0.25">
      <c r="A147" s="1"/>
      <c r="B147" s="1"/>
      <c r="C147" s="104"/>
      <c r="D147" s="98"/>
      <c r="E147" s="98"/>
      <c r="F147" s="98"/>
      <c r="G147" s="98"/>
      <c r="H147" s="98"/>
      <c r="J147" s="1"/>
      <c r="K147" s="1"/>
      <c r="L147" s="1"/>
      <c r="M147" s="1"/>
      <c r="N147" s="1"/>
      <c r="O147" s="104"/>
      <c r="P147" s="98"/>
      <c r="Q147" s="98"/>
      <c r="R147" s="98"/>
      <c r="S147" s="98"/>
      <c r="T147" s="98"/>
      <c r="U147" s="1"/>
      <c r="V147" s="346"/>
      <c r="W147" s="1"/>
      <c r="X147" s="1"/>
      <c r="Y147" s="1"/>
    </row>
    <row r="148" spans="1:25" s="14" customFormat="1" x14ac:dyDescent="0.25">
      <c r="A148" s="1"/>
      <c r="B148" s="1"/>
      <c r="C148" s="104"/>
      <c r="D148" s="98"/>
      <c r="E148" s="98"/>
      <c r="F148" s="98"/>
      <c r="G148" s="98"/>
      <c r="H148" s="98"/>
      <c r="J148" s="1"/>
      <c r="K148" s="1"/>
      <c r="L148" s="1"/>
      <c r="M148" s="1"/>
      <c r="N148" s="1"/>
      <c r="O148" s="104"/>
      <c r="P148" s="98"/>
      <c r="Q148" s="98"/>
      <c r="R148" s="98"/>
      <c r="S148" s="98"/>
      <c r="T148" s="98"/>
      <c r="U148" s="1"/>
      <c r="V148" s="346"/>
      <c r="W148" s="1"/>
      <c r="X148" s="1"/>
      <c r="Y148" s="1"/>
    </row>
    <row r="149" spans="1:25" s="14" customFormat="1" x14ac:dyDescent="0.25">
      <c r="A149" s="1"/>
      <c r="B149" s="1"/>
      <c r="C149" s="104"/>
      <c r="D149" s="98"/>
      <c r="E149" s="98"/>
      <c r="F149" s="98"/>
      <c r="G149" s="98"/>
      <c r="H149" s="98"/>
      <c r="J149" s="1"/>
      <c r="K149" s="1"/>
      <c r="L149" s="1"/>
      <c r="M149" s="1"/>
      <c r="N149" s="1"/>
      <c r="O149" s="104"/>
      <c r="P149" s="98"/>
      <c r="Q149" s="98"/>
      <c r="R149" s="98"/>
      <c r="S149" s="98"/>
      <c r="T149" s="98"/>
      <c r="U149" s="1"/>
      <c r="V149" s="346"/>
      <c r="W149" s="1"/>
      <c r="X149" s="1"/>
      <c r="Y149" s="1"/>
    </row>
    <row r="150" spans="1:25" s="14" customFormat="1" x14ac:dyDescent="0.25">
      <c r="A150" s="1"/>
      <c r="B150" s="1"/>
      <c r="C150" s="104"/>
      <c r="D150" s="98"/>
      <c r="E150" s="98"/>
      <c r="F150" s="98"/>
      <c r="G150" s="98"/>
      <c r="H150" s="98"/>
      <c r="J150" s="1"/>
      <c r="K150" s="1"/>
      <c r="L150" s="1"/>
      <c r="M150" s="1"/>
      <c r="N150" s="1"/>
      <c r="O150" s="104"/>
      <c r="P150" s="98"/>
      <c r="Q150" s="98"/>
      <c r="R150" s="98"/>
      <c r="S150" s="98"/>
      <c r="T150" s="98"/>
      <c r="U150" s="1"/>
      <c r="V150" s="346"/>
      <c r="W150" s="1"/>
      <c r="X150" s="1"/>
      <c r="Y150" s="1"/>
    </row>
    <row r="151" spans="1:25" s="14" customFormat="1" x14ac:dyDescent="0.25">
      <c r="A151" s="1"/>
      <c r="B151" s="1"/>
      <c r="C151" s="104"/>
      <c r="D151" s="98"/>
      <c r="E151" s="98"/>
      <c r="F151" s="98"/>
      <c r="G151" s="98"/>
      <c r="H151" s="98"/>
      <c r="J151" s="1"/>
      <c r="K151" s="1"/>
      <c r="L151" s="1"/>
      <c r="M151" s="1"/>
      <c r="N151" s="1"/>
      <c r="O151" s="104"/>
      <c r="P151" s="98"/>
      <c r="Q151" s="98"/>
      <c r="R151" s="98"/>
      <c r="S151" s="98"/>
      <c r="T151" s="98"/>
      <c r="U151" s="1"/>
      <c r="V151" s="346"/>
      <c r="W151" s="1"/>
      <c r="X151" s="1"/>
      <c r="Y151" s="1"/>
    </row>
    <row r="152" spans="1:25" s="14" customFormat="1" x14ac:dyDescent="0.25">
      <c r="A152" s="1"/>
      <c r="B152" s="1"/>
      <c r="C152" s="104"/>
      <c r="D152" s="98"/>
      <c r="E152" s="98"/>
      <c r="F152" s="98"/>
      <c r="G152" s="98"/>
      <c r="H152" s="98"/>
      <c r="J152" s="1"/>
      <c r="K152" s="1"/>
      <c r="L152" s="1"/>
      <c r="M152" s="1"/>
      <c r="N152" s="1"/>
      <c r="O152" s="104"/>
      <c r="P152" s="98"/>
      <c r="Q152" s="98"/>
      <c r="R152" s="98"/>
      <c r="S152" s="98"/>
      <c r="T152" s="98"/>
      <c r="U152" s="1"/>
      <c r="V152" s="346"/>
      <c r="W152" s="1"/>
      <c r="X152" s="1"/>
      <c r="Y152" s="1"/>
    </row>
    <row r="153" spans="1:25" s="14" customFormat="1" x14ac:dyDescent="0.25">
      <c r="A153" s="1"/>
      <c r="B153" s="1"/>
      <c r="C153" s="104"/>
      <c r="D153" s="98"/>
      <c r="E153" s="98"/>
      <c r="F153" s="98"/>
      <c r="G153" s="98"/>
      <c r="H153" s="98"/>
      <c r="J153" s="1"/>
      <c r="K153" s="1"/>
      <c r="L153" s="1"/>
      <c r="M153" s="1"/>
      <c r="N153" s="1"/>
      <c r="O153" s="104"/>
      <c r="P153" s="98"/>
      <c r="Q153" s="98"/>
      <c r="R153" s="98"/>
      <c r="S153" s="98"/>
      <c r="T153" s="98"/>
      <c r="U153" s="1"/>
      <c r="V153" s="346"/>
      <c r="W153" s="1"/>
      <c r="X153" s="1"/>
      <c r="Y153" s="1"/>
    </row>
    <row r="154" spans="1:25" s="14" customFormat="1" x14ac:dyDescent="0.25">
      <c r="A154" s="1"/>
      <c r="B154" s="1"/>
      <c r="C154" s="104"/>
      <c r="D154" s="98"/>
      <c r="E154" s="98"/>
      <c r="F154" s="98"/>
      <c r="G154" s="98"/>
      <c r="H154" s="98"/>
      <c r="J154" s="1"/>
      <c r="K154" s="1"/>
      <c r="L154" s="1"/>
      <c r="M154" s="1"/>
      <c r="N154" s="1"/>
      <c r="O154" s="104"/>
      <c r="P154" s="98"/>
      <c r="Q154" s="98"/>
      <c r="R154" s="98"/>
      <c r="S154" s="98"/>
      <c r="T154" s="98"/>
      <c r="U154" s="1"/>
      <c r="V154" s="346"/>
      <c r="W154" s="1"/>
      <c r="X154" s="1"/>
      <c r="Y154" s="1"/>
    </row>
    <row r="155" spans="1:25" s="14" customFormat="1" x14ac:dyDescent="0.25">
      <c r="A155" s="1"/>
      <c r="B155" s="1"/>
      <c r="C155" s="104"/>
      <c r="D155" s="98"/>
      <c r="E155" s="98"/>
      <c r="F155" s="98"/>
      <c r="G155" s="98"/>
      <c r="H155" s="98"/>
      <c r="J155" s="1"/>
      <c r="K155" s="1"/>
      <c r="L155" s="1"/>
      <c r="M155" s="1"/>
      <c r="N155" s="1"/>
      <c r="O155" s="104"/>
      <c r="P155" s="98"/>
      <c r="Q155" s="98"/>
      <c r="R155" s="98"/>
      <c r="S155" s="98"/>
      <c r="T155" s="98"/>
      <c r="U155" s="1"/>
      <c r="V155" s="346"/>
      <c r="W155" s="1"/>
      <c r="X155" s="1"/>
      <c r="Y155" s="1"/>
    </row>
    <row r="156" spans="1:25" s="14" customFormat="1" x14ac:dyDescent="0.25">
      <c r="A156" s="1"/>
      <c r="B156" s="1"/>
      <c r="C156" s="104"/>
      <c r="D156" s="98"/>
      <c r="E156" s="98"/>
      <c r="F156" s="98"/>
      <c r="G156" s="98"/>
      <c r="H156" s="98"/>
      <c r="J156" s="1"/>
      <c r="K156" s="1"/>
      <c r="L156" s="1"/>
      <c r="M156" s="1"/>
      <c r="N156" s="1"/>
      <c r="O156" s="104"/>
      <c r="P156" s="98"/>
      <c r="Q156" s="98"/>
      <c r="R156" s="98"/>
      <c r="S156" s="98"/>
      <c r="T156" s="98"/>
      <c r="U156" s="1"/>
      <c r="V156" s="346"/>
      <c r="W156" s="1"/>
      <c r="X156" s="1"/>
      <c r="Y156" s="1"/>
    </row>
    <row r="157" spans="1:25" s="14" customFormat="1" x14ac:dyDescent="0.25">
      <c r="A157" s="1"/>
      <c r="B157" s="1"/>
      <c r="C157" s="104"/>
      <c r="D157" s="98"/>
      <c r="E157" s="98"/>
      <c r="F157" s="98"/>
      <c r="G157" s="98"/>
      <c r="H157" s="98"/>
      <c r="J157" s="1"/>
      <c r="K157" s="1"/>
      <c r="L157" s="1"/>
      <c r="M157" s="1"/>
      <c r="N157" s="1"/>
      <c r="O157" s="104"/>
      <c r="P157" s="98"/>
      <c r="Q157" s="98"/>
      <c r="R157" s="98"/>
      <c r="S157" s="98"/>
      <c r="T157" s="98"/>
      <c r="U157" s="1"/>
      <c r="V157" s="346"/>
      <c r="W157" s="1"/>
      <c r="X157" s="1"/>
      <c r="Y157" s="1"/>
    </row>
    <row r="158" spans="1:25" s="14" customFormat="1" x14ac:dyDescent="0.25">
      <c r="A158" s="1"/>
      <c r="B158" s="1"/>
      <c r="C158" s="104"/>
      <c r="D158" s="98"/>
      <c r="E158" s="98"/>
      <c r="F158" s="98"/>
      <c r="G158" s="98"/>
      <c r="H158" s="98"/>
      <c r="J158" s="1"/>
      <c r="K158" s="1"/>
      <c r="L158" s="1"/>
      <c r="M158" s="1"/>
      <c r="N158" s="1"/>
      <c r="O158" s="104"/>
      <c r="P158" s="98"/>
      <c r="Q158" s="98"/>
      <c r="R158" s="98"/>
      <c r="S158" s="98"/>
      <c r="T158" s="98"/>
      <c r="U158" s="1"/>
      <c r="V158" s="346"/>
      <c r="W158" s="1"/>
      <c r="X158" s="1"/>
      <c r="Y158" s="1"/>
    </row>
    <row r="159" spans="1:25" s="14" customFormat="1" x14ac:dyDescent="0.25">
      <c r="A159" s="1"/>
      <c r="B159" s="1"/>
      <c r="C159" s="104"/>
      <c r="D159" s="98"/>
      <c r="E159" s="98"/>
      <c r="F159" s="98"/>
      <c r="G159" s="98"/>
      <c r="H159" s="98"/>
      <c r="J159" s="1"/>
      <c r="K159" s="1"/>
      <c r="L159" s="1"/>
      <c r="M159" s="1"/>
      <c r="N159" s="1"/>
      <c r="O159" s="104"/>
      <c r="P159" s="98"/>
      <c r="Q159" s="98"/>
      <c r="R159" s="98"/>
      <c r="S159" s="98"/>
      <c r="T159" s="98"/>
      <c r="U159" s="1"/>
      <c r="V159" s="346"/>
      <c r="W159" s="1"/>
      <c r="X159" s="1"/>
      <c r="Y159" s="1"/>
    </row>
    <row r="160" spans="1:25" s="14" customFormat="1" x14ac:dyDescent="0.25">
      <c r="A160" s="1"/>
      <c r="B160" s="1"/>
      <c r="C160" s="104"/>
      <c r="D160" s="98"/>
      <c r="E160" s="98"/>
      <c r="F160" s="98"/>
      <c r="G160" s="98"/>
      <c r="H160" s="98"/>
      <c r="J160" s="1"/>
      <c r="K160" s="1"/>
      <c r="L160" s="1"/>
      <c r="M160" s="1"/>
      <c r="N160" s="1"/>
      <c r="O160" s="104"/>
      <c r="P160" s="98"/>
      <c r="Q160" s="98"/>
      <c r="R160" s="98"/>
      <c r="S160" s="98"/>
      <c r="T160" s="98"/>
      <c r="U160" s="1"/>
      <c r="V160" s="346"/>
      <c r="W160" s="1"/>
      <c r="X160" s="1"/>
      <c r="Y160" s="1"/>
    </row>
    <row r="161" spans="1:25" s="14" customFormat="1" x14ac:dyDescent="0.25">
      <c r="A161" s="1"/>
      <c r="B161" s="1"/>
      <c r="C161" s="104"/>
      <c r="D161" s="98"/>
      <c r="E161" s="98"/>
      <c r="F161" s="98"/>
      <c r="G161" s="98"/>
      <c r="H161" s="98"/>
      <c r="J161" s="1"/>
      <c r="K161" s="1"/>
      <c r="L161" s="1"/>
      <c r="M161" s="1"/>
      <c r="N161" s="1"/>
      <c r="O161" s="104"/>
      <c r="P161" s="98"/>
      <c r="Q161" s="98"/>
      <c r="R161" s="98"/>
      <c r="S161" s="98"/>
      <c r="T161" s="98"/>
      <c r="U161" s="1"/>
      <c r="V161" s="346"/>
      <c r="W161" s="1"/>
      <c r="X161" s="1"/>
      <c r="Y161" s="1"/>
    </row>
    <row r="162" spans="1:25" s="14" customFormat="1" x14ac:dyDescent="0.25">
      <c r="A162" s="1"/>
      <c r="B162" s="1"/>
      <c r="C162" s="104"/>
      <c r="D162" s="98"/>
      <c r="E162" s="98"/>
      <c r="F162" s="98"/>
      <c r="G162" s="98"/>
      <c r="H162" s="98"/>
      <c r="J162" s="1"/>
      <c r="K162" s="1"/>
      <c r="L162" s="1"/>
      <c r="M162" s="1"/>
      <c r="N162" s="1"/>
      <c r="O162" s="104"/>
      <c r="P162" s="98"/>
      <c r="Q162" s="98"/>
      <c r="R162" s="98"/>
      <c r="S162" s="98"/>
      <c r="T162" s="98"/>
      <c r="U162" s="1"/>
      <c r="V162" s="346"/>
      <c r="W162" s="1"/>
      <c r="X162" s="1"/>
      <c r="Y162" s="1"/>
    </row>
    <row r="163" spans="1:25" s="14" customFormat="1" x14ac:dyDescent="0.25">
      <c r="A163" s="1"/>
      <c r="B163" s="1"/>
      <c r="C163" s="104"/>
      <c r="D163" s="98"/>
      <c r="E163" s="98"/>
      <c r="F163" s="98"/>
      <c r="G163" s="98"/>
      <c r="H163" s="98"/>
      <c r="J163" s="1"/>
      <c r="K163" s="1"/>
      <c r="L163" s="1"/>
      <c r="M163" s="1"/>
      <c r="N163" s="1"/>
      <c r="O163" s="104"/>
      <c r="P163" s="98"/>
      <c r="Q163" s="98"/>
      <c r="R163" s="98"/>
      <c r="S163" s="98"/>
      <c r="T163" s="98"/>
      <c r="U163" s="1"/>
      <c r="V163" s="346"/>
      <c r="W163" s="1"/>
      <c r="X163" s="1"/>
      <c r="Y163" s="1"/>
    </row>
    <row r="164" spans="1:25" s="14" customFormat="1" x14ac:dyDescent="0.25">
      <c r="A164" s="1"/>
      <c r="B164" s="1"/>
      <c r="C164" s="104"/>
      <c r="D164" s="98"/>
      <c r="E164" s="98"/>
      <c r="F164" s="98"/>
      <c r="G164" s="98"/>
      <c r="H164" s="98"/>
      <c r="J164" s="1"/>
      <c r="K164" s="1"/>
      <c r="L164" s="1"/>
      <c r="M164" s="1"/>
      <c r="N164" s="1"/>
      <c r="O164" s="104"/>
      <c r="P164" s="98"/>
      <c r="Q164" s="98"/>
      <c r="R164" s="98"/>
      <c r="S164" s="98"/>
      <c r="T164" s="98"/>
      <c r="U164" s="1"/>
      <c r="V164" s="346"/>
      <c r="W164" s="1"/>
      <c r="X164" s="1"/>
      <c r="Y164" s="1"/>
    </row>
    <row r="165" spans="1:25" s="14" customFormat="1" x14ac:dyDescent="0.25">
      <c r="A165" s="1"/>
      <c r="B165" s="1"/>
      <c r="C165" s="104"/>
      <c r="D165" s="98"/>
      <c r="E165" s="98"/>
      <c r="F165" s="98"/>
      <c r="G165" s="98"/>
      <c r="H165" s="98"/>
      <c r="J165" s="1"/>
      <c r="K165" s="1"/>
      <c r="L165" s="1"/>
      <c r="M165" s="1"/>
      <c r="N165" s="1"/>
      <c r="O165" s="104"/>
      <c r="P165" s="98"/>
      <c r="Q165" s="98"/>
      <c r="R165" s="98"/>
      <c r="S165" s="98"/>
      <c r="T165" s="98"/>
      <c r="U165" s="1"/>
      <c r="V165" s="346"/>
      <c r="W165" s="1"/>
      <c r="X165" s="1"/>
      <c r="Y165" s="1"/>
    </row>
    <row r="166" spans="1:25" s="14" customFormat="1" x14ac:dyDescent="0.25">
      <c r="A166" s="1"/>
      <c r="B166" s="1"/>
      <c r="C166" s="104"/>
      <c r="D166" s="98"/>
      <c r="E166" s="98"/>
      <c r="F166" s="98"/>
      <c r="G166" s="98"/>
      <c r="H166" s="98"/>
      <c r="J166" s="1"/>
      <c r="K166" s="1"/>
      <c r="L166" s="1"/>
      <c r="M166" s="1"/>
      <c r="N166" s="1"/>
      <c r="O166" s="104"/>
      <c r="P166" s="98"/>
      <c r="Q166" s="98"/>
      <c r="R166" s="98"/>
      <c r="S166" s="98"/>
      <c r="T166" s="98"/>
      <c r="U166" s="1"/>
      <c r="V166" s="346"/>
      <c r="W166" s="1"/>
      <c r="X166" s="1"/>
      <c r="Y166" s="1"/>
    </row>
    <row r="167" spans="1:25" s="14" customFormat="1" x14ac:dyDescent="0.25">
      <c r="A167" s="1"/>
      <c r="B167" s="1"/>
      <c r="C167" s="104"/>
      <c r="D167" s="98"/>
      <c r="E167" s="98"/>
      <c r="F167" s="98"/>
      <c r="G167" s="98"/>
      <c r="H167" s="98"/>
      <c r="J167" s="1"/>
      <c r="K167" s="1"/>
      <c r="L167" s="1"/>
      <c r="M167" s="1"/>
      <c r="N167" s="1"/>
      <c r="O167" s="104"/>
      <c r="P167" s="98"/>
      <c r="Q167" s="98"/>
      <c r="R167" s="98"/>
      <c r="S167" s="98"/>
      <c r="T167" s="98"/>
      <c r="U167" s="1"/>
      <c r="V167" s="346"/>
      <c r="W167" s="1"/>
      <c r="X167" s="1"/>
      <c r="Y167" s="1"/>
    </row>
    <row r="168" spans="1:25" s="14" customFormat="1" x14ac:dyDescent="0.25">
      <c r="A168" s="1"/>
      <c r="B168" s="1"/>
      <c r="C168" s="104"/>
      <c r="D168" s="98"/>
      <c r="E168" s="98"/>
      <c r="F168" s="98"/>
      <c r="G168" s="98"/>
      <c r="H168" s="98"/>
      <c r="J168" s="1"/>
      <c r="K168" s="1"/>
      <c r="L168" s="1"/>
      <c r="M168" s="1"/>
      <c r="N168" s="1"/>
      <c r="O168" s="104"/>
      <c r="P168" s="98"/>
      <c r="Q168" s="98"/>
      <c r="R168" s="98"/>
      <c r="S168" s="98"/>
      <c r="T168" s="98"/>
      <c r="U168" s="1"/>
      <c r="V168" s="346"/>
      <c r="W168" s="1"/>
      <c r="X168" s="1"/>
      <c r="Y168" s="1"/>
    </row>
    <row r="169" spans="1:25" s="14" customFormat="1" x14ac:dyDescent="0.25">
      <c r="A169" s="1"/>
      <c r="B169" s="1"/>
      <c r="C169" s="104"/>
      <c r="D169" s="98"/>
      <c r="E169" s="98"/>
      <c r="F169" s="98"/>
      <c r="G169" s="98"/>
      <c r="H169" s="98"/>
      <c r="J169" s="1"/>
      <c r="K169" s="1"/>
      <c r="L169" s="1"/>
      <c r="M169" s="1"/>
      <c r="N169" s="1"/>
      <c r="O169" s="104"/>
      <c r="P169" s="98"/>
      <c r="Q169" s="98"/>
      <c r="R169" s="98"/>
      <c r="S169" s="98"/>
      <c r="T169" s="98"/>
      <c r="U169" s="1"/>
      <c r="V169" s="346"/>
      <c r="W169" s="1"/>
      <c r="X169" s="1"/>
      <c r="Y169" s="1"/>
    </row>
    <row r="170" spans="1:25" s="14" customFormat="1" x14ac:dyDescent="0.25">
      <c r="A170" s="1"/>
      <c r="B170" s="1"/>
      <c r="C170" s="104"/>
      <c r="D170" s="98"/>
      <c r="E170" s="98"/>
      <c r="F170" s="98"/>
      <c r="G170" s="98"/>
      <c r="H170" s="98"/>
      <c r="J170" s="1"/>
      <c r="K170" s="1"/>
      <c r="L170" s="1"/>
      <c r="M170" s="1"/>
      <c r="N170" s="1"/>
      <c r="O170" s="104"/>
      <c r="P170" s="98"/>
      <c r="Q170" s="98"/>
      <c r="R170" s="98"/>
      <c r="S170" s="98"/>
      <c r="T170" s="98"/>
      <c r="U170" s="1"/>
      <c r="V170" s="346"/>
      <c r="W170" s="1"/>
      <c r="X170" s="1"/>
      <c r="Y170" s="1"/>
    </row>
    <row r="171" spans="1:25" s="14" customFormat="1" x14ac:dyDescent="0.25">
      <c r="A171" s="1"/>
      <c r="B171" s="1"/>
      <c r="C171" s="104"/>
      <c r="D171" s="98"/>
      <c r="E171" s="98"/>
      <c r="F171" s="98"/>
      <c r="G171" s="98"/>
      <c r="H171" s="98"/>
      <c r="J171" s="1"/>
      <c r="K171" s="1"/>
      <c r="L171" s="1"/>
      <c r="M171" s="1"/>
      <c r="N171" s="1"/>
      <c r="O171" s="104"/>
      <c r="P171" s="98"/>
      <c r="Q171" s="98"/>
      <c r="R171" s="98"/>
      <c r="S171" s="98"/>
      <c r="T171" s="98"/>
      <c r="U171" s="1"/>
      <c r="V171" s="346"/>
      <c r="W171" s="1"/>
      <c r="X171" s="1"/>
      <c r="Y171" s="1"/>
    </row>
    <row r="172" spans="1:25" s="14" customFormat="1" x14ac:dyDescent="0.25">
      <c r="A172" s="1"/>
      <c r="B172" s="1"/>
      <c r="C172" s="104"/>
      <c r="D172" s="98"/>
      <c r="E172" s="98"/>
      <c r="F172" s="98"/>
      <c r="G172" s="98"/>
      <c r="H172" s="98"/>
      <c r="J172" s="1"/>
      <c r="K172" s="1"/>
      <c r="L172" s="1"/>
      <c r="M172" s="1"/>
      <c r="N172" s="1"/>
      <c r="O172" s="104"/>
      <c r="P172" s="98"/>
      <c r="Q172" s="98"/>
      <c r="R172" s="98"/>
      <c r="S172" s="98"/>
      <c r="T172" s="98"/>
      <c r="U172" s="1"/>
      <c r="V172" s="346"/>
      <c r="W172" s="1"/>
      <c r="X172" s="1"/>
      <c r="Y172" s="1"/>
    </row>
    <row r="173" spans="1:25" s="14" customFormat="1" x14ac:dyDescent="0.25">
      <c r="A173" s="1"/>
      <c r="B173" s="1"/>
      <c r="C173" s="104"/>
      <c r="D173" s="98"/>
      <c r="E173" s="98"/>
      <c r="F173" s="98"/>
      <c r="G173" s="98"/>
      <c r="H173" s="98"/>
      <c r="J173" s="1"/>
      <c r="K173" s="1"/>
      <c r="L173" s="1"/>
      <c r="M173" s="1"/>
      <c r="N173" s="1"/>
      <c r="O173" s="104"/>
      <c r="P173" s="98"/>
      <c r="Q173" s="98"/>
      <c r="R173" s="98"/>
      <c r="S173" s="98"/>
      <c r="T173" s="98"/>
      <c r="U173" s="1"/>
      <c r="V173" s="346"/>
      <c r="W173" s="1"/>
      <c r="X173" s="1"/>
      <c r="Y173" s="1"/>
    </row>
    <row r="174" spans="1:25" s="14" customFormat="1" x14ac:dyDescent="0.25">
      <c r="A174" s="1"/>
      <c r="B174" s="1"/>
      <c r="C174" s="104"/>
      <c r="D174" s="98"/>
      <c r="E174" s="98"/>
      <c r="F174" s="98"/>
      <c r="G174" s="98"/>
      <c r="H174" s="98"/>
      <c r="J174" s="1"/>
      <c r="K174" s="1"/>
      <c r="L174" s="1"/>
      <c r="M174" s="1"/>
      <c r="N174" s="1"/>
      <c r="O174" s="104"/>
      <c r="P174" s="98"/>
      <c r="Q174" s="98"/>
      <c r="R174" s="98"/>
      <c r="S174" s="98"/>
      <c r="T174" s="98"/>
      <c r="U174" s="1"/>
      <c r="V174" s="346"/>
      <c r="W174" s="1"/>
      <c r="X174" s="1"/>
      <c r="Y174" s="1"/>
    </row>
    <row r="175" spans="1:25" s="14" customFormat="1" x14ac:dyDescent="0.25">
      <c r="A175" s="1"/>
      <c r="B175" s="1"/>
      <c r="C175" s="104"/>
      <c r="D175" s="98"/>
      <c r="E175" s="98"/>
      <c r="F175" s="98"/>
      <c r="G175" s="98"/>
      <c r="H175" s="98"/>
      <c r="J175" s="1"/>
      <c r="K175" s="1"/>
      <c r="L175" s="1"/>
      <c r="M175" s="1"/>
      <c r="N175" s="1"/>
      <c r="O175" s="104"/>
      <c r="P175" s="98"/>
      <c r="Q175" s="98"/>
      <c r="R175" s="98"/>
      <c r="S175" s="98"/>
      <c r="T175" s="98"/>
      <c r="U175" s="1"/>
      <c r="V175" s="346"/>
      <c r="W175" s="1"/>
      <c r="X175" s="1"/>
      <c r="Y175" s="1"/>
    </row>
    <row r="176" spans="1:25" s="14" customFormat="1" x14ac:dyDescent="0.25">
      <c r="A176" s="1"/>
      <c r="B176" s="1"/>
      <c r="C176" s="104"/>
      <c r="D176" s="98"/>
      <c r="E176" s="98"/>
      <c r="F176" s="98"/>
      <c r="G176" s="98"/>
      <c r="H176" s="98"/>
      <c r="J176" s="1"/>
      <c r="K176" s="1"/>
      <c r="L176" s="1"/>
      <c r="M176" s="1"/>
      <c r="N176" s="1"/>
      <c r="O176" s="104"/>
      <c r="P176" s="98"/>
      <c r="Q176" s="98"/>
      <c r="R176" s="98"/>
      <c r="S176" s="98"/>
      <c r="T176" s="98"/>
      <c r="U176" s="1"/>
      <c r="V176" s="346"/>
      <c r="W176" s="1"/>
      <c r="X176" s="1"/>
      <c r="Y176" s="1"/>
    </row>
    <row r="177" spans="1:25" s="14" customFormat="1" x14ac:dyDescent="0.25">
      <c r="A177" s="1"/>
      <c r="B177" s="1"/>
      <c r="C177" s="104"/>
      <c r="D177" s="98"/>
      <c r="E177" s="98"/>
      <c r="F177" s="98"/>
      <c r="G177" s="98"/>
      <c r="H177" s="98"/>
      <c r="J177" s="1"/>
      <c r="K177" s="1"/>
      <c r="L177" s="1"/>
      <c r="M177" s="1"/>
      <c r="N177" s="1"/>
      <c r="O177" s="104"/>
      <c r="P177" s="98"/>
      <c r="Q177" s="98"/>
      <c r="R177" s="98"/>
      <c r="S177" s="98"/>
      <c r="T177" s="98"/>
      <c r="U177" s="1"/>
      <c r="V177" s="346"/>
      <c r="W177" s="1"/>
      <c r="X177" s="1"/>
      <c r="Y177" s="1"/>
    </row>
    <row r="178" spans="1:25" s="14" customFormat="1" x14ac:dyDescent="0.25">
      <c r="A178" s="1"/>
      <c r="B178" s="1"/>
      <c r="C178" s="104"/>
      <c r="D178" s="98"/>
      <c r="E178" s="98"/>
      <c r="F178" s="98"/>
      <c r="G178" s="98"/>
      <c r="H178" s="98"/>
      <c r="J178" s="1"/>
      <c r="K178" s="1"/>
      <c r="L178" s="1"/>
      <c r="M178" s="1"/>
      <c r="N178" s="1"/>
      <c r="O178" s="104"/>
      <c r="P178" s="98"/>
      <c r="Q178" s="98"/>
      <c r="R178" s="98"/>
      <c r="S178" s="98"/>
      <c r="T178" s="98"/>
      <c r="U178" s="1"/>
      <c r="V178" s="346"/>
      <c r="W178" s="1"/>
      <c r="X178" s="1"/>
      <c r="Y178" s="1"/>
    </row>
    <row r="179" spans="1:25" s="14" customFormat="1" x14ac:dyDescent="0.25">
      <c r="A179" s="1"/>
      <c r="B179" s="1"/>
      <c r="C179" s="104"/>
      <c r="D179" s="98"/>
      <c r="E179" s="98"/>
      <c r="F179" s="98"/>
      <c r="G179" s="98"/>
      <c r="H179" s="98"/>
      <c r="J179" s="1"/>
      <c r="K179" s="1"/>
      <c r="L179" s="1"/>
      <c r="M179" s="1"/>
      <c r="N179" s="1"/>
      <c r="O179" s="104"/>
      <c r="P179" s="98"/>
      <c r="Q179" s="98"/>
      <c r="R179" s="98"/>
      <c r="S179" s="98"/>
      <c r="T179" s="98"/>
      <c r="U179" s="1"/>
      <c r="V179" s="346"/>
      <c r="W179" s="1"/>
      <c r="X179" s="1"/>
      <c r="Y179" s="1"/>
    </row>
    <row r="180" spans="1:25" s="14" customFormat="1" x14ac:dyDescent="0.25">
      <c r="A180" s="1"/>
      <c r="B180" s="1"/>
      <c r="C180" s="104"/>
      <c r="D180" s="98"/>
      <c r="E180" s="98"/>
      <c r="F180" s="98"/>
      <c r="G180" s="98"/>
      <c r="H180" s="98"/>
      <c r="J180" s="1"/>
      <c r="K180" s="1"/>
      <c r="L180" s="1"/>
      <c r="M180" s="1"/>
      <c r="N180" s="1"/>
      <c r="O180" s="104"/>
      <c r="P180" s="98"/>
      <c r="Q180" s="98"/>
      <c r="R180" s="98"/>
      <c r="S180" s="98"/>
      <c r="T180" s="98"/>
      <c r="U180" s="1"/>
      <c r="V180" s="346"/>
      <c r="W180" s="1"/>
      <c r="X180" s="1"/>
      <c r="Y180" s="1"/>
    </row>
    <row r="181" spans="1:25" s="14" customFormat="1" x14ac:dyDescent="0.25">
      <c r="A181" s="1"/>
      <c r="B181" s="1"/>
      <c r="C181" s="104"/>
      <c r="D181" s="98"/>
      <c r="E181" s="98"/>
      <c r="F181" s="98"/>
      <c r="G181" s="98"/>
      <c r="H181" s="98"/>
      <c r="J181" s="1"/>
      <c r="K181" s="1"/>
      <c r="L181" s="1"/>
      <c r="M181" s="1"/>
      <c r="N181" s="1"/>
      <c r="O181" s="104"/>
      <c r="P181" s="98"/>
      <c r="Q181" s="98"/>
      <c r="R181" s="98"/>
      <c r="S181" s="98"/>
      <c r="T181" s="98"/>
      <c r="U181" s="1"/>
      <c r="V181" s="346"/>
      <c r="W181" s="1"/>
      <c r="X181" s="1"/>
      <c r="Y181" s="1"/>
    </row>
    <row r="182" spans="1:25" s="14" customFormat="1" x14ac:dyDescent="0.25">
      <c r="A182" s="1"/>
      <c r="B182" s="1"/>
      <c r="C182" s="104"/>
      <c r="D182" s="98"/>
      <c r="E182" s="98"/>
      <c r="F182" s="98"/>
      <c r="G182" s="98"/>
      <c r="H182" s="98"/>
      <c r="J182" s="1"/>
      <c r="K182" s="1"/>
      <c r="L182" s="1"/>
      <c r="M182" s="1"/>
      <c r="N182" s="1"/>
      <c r="O182" s="104"/>
      <c r="P182" s="98"/>
      <c r="Q182" s="98"/>
      <c r="R182" s="98"/>
      <c r="S182" s="98"/>
      <c r="T182" s="98"/>
      <c r="U182" s="1"/>
      <c r="V182" s="346"/>
      <c r="W182" s="1"/>
      <c r="X182" s="1"/>
      <c r="Y182" s="1"/>
    </row>
    <row r="183" spans="1:25" s="14" customFormat="1" x14ac:dyDescent="0.25">
      <c r="A183" s="1"/>
      <c r="B183" s="1"/>
      <c r="C183" s="104"/>
      <c r="D183" s="98"/>
      <c r="E183" s="98"/>
      <c r="F183" s="98"/>
      <c r="G183" s="98"/>
      <c r="H183" s="98"/>
      <c r="J183" s="1"/>
      <c r="K183" s="1"/>
      <c r="L183" s="1"/>
      <c r="M183" s="1"/>
      <c r="N183" s="1"/>
      <c r="O183" s="104"/>
      <c r="P183" s="98"/>
      <c r="Q183" s="98"/>
      <c r="R183" s="98"/>
      <c r="S183" s="98"/>
      <c r="T183" s="98"/>
      <c r="U183" s="1"/>
      <c r="V183" s="346"/>
      <c r="W183" s="1"/>
      <c r="X183" s="1"/>
      <c r="Y183" s="1"/>
    </row>
    <row r="184" spans="1:25" s="14" customFormat="1" x14ac:dyDescent="0.25">
      <c r="A184" s="1"/>
      <c r="B184" s="1"/>
      <c r="C184" s="104"/>
      <c r="D184" s="98"/>
      <c r="E184" s="98"/>
      <c r="F184" s="98"/>
      <c r="G184" s="98"/>
      <c r="H184" s="98"/>
      <c r="J184" s="1"/>
      <c r="K184" s="1"/>
      <c r="L184" s="1"/>
      <c r="M184" s="1"/>
      <c r="N184" s="1"/>
      <c r="O184" s="104"/>
      <c r="P184" s="98"/>
      <c r="Q184" s="98"/>
      <c r="R184" s="98"/>
      <c r="S184" s="98"/>
      <c r="T184" s="98"/>
      <c r="U184" s="1"/>
      <c r="V184" s="346"/>
      <c r="W184" s="1"/>
      <c r="X184" s="1"/>
      <c r="Y184" s="1"/>
    </row>
    <row r="185" spans="1:25" s="14" customFormat="1" x14ac:dyDescent="0.25">
      <c r="A185" s="1"/>
      <c r="B185" s="1"/>
      <c r="C185" s="104"/>
      <c r="D185" s="98"/>
      <c r="E185" s="98"/>
      <c r="F185" s="98"/>
      <c r="G185" s="98"/>
      <c r="H185" s="98"/>
      <c r="J185" s="1"/>
      <c r="K185" s="1"/>
      <c r="L185" s="1"/>
      <c r="M185" s="1"/>
      <c r="N185" s="1"/>
      <c r="O185" s="104"/>
      <c r="P185" s="98"/>
      <c r="Q185" s="98"/>
      <c r="R185" s="98"/>
      <c r="S185" s="98"/>
      <c r="T185" s="98"/>
      <c r="U185" s="1"/>
      <c r="V185" s="346"/>
      <c r="W185" s="1"/>
      <c r="X185" s="1"/>
      <c r="Y185" s="1"/>
    </row>
    <row r="186" spans="1:25" s="14" customFormat="1" x14ac:dyDescent="0.25">
      <c r="A186" s="1"/>
      <c r="B186" s="1"/>
      <c r="C186" s="104"/>
      <c r="D186" s="98"/>
      <c r="E186" s="98"/>
      <c r="F186" s="98"/>
      <c r="G186" s="98"/>
      <c r="H186" s="98"/>
      <c r="J186" s="1"/>
      <c r="K186" s="1"/>
      <c r="L186" s="1"/>
      <c r="M186" s="1"/>
      <c r="N186" s="1"/>
      <c r="O186" s="104"/>
      <c r="P186" s="98"/>
      <c r="Q186" s="98"/>
      <c r="R186" s="98"/>
      <c r="S186" s="98"/>
      <c r="T186" s="98"/>
      <c r="U186" s="1"/>
      <c r="V186" s="346"/>
      <c r="W186" s="1"/>
      <c r="X186" s="1"/>
      <c r="Y186" s="1"/>
    </row>
    <row r="187" spans="1:25" s="14" customFormat="1" x14ac:dyDescent="0.25">
      <c r="A187" s="1"/>
      <c r="B187" s="1"/>
      <c r="C187" s="104"/>
      <c r="D187" s="98"/>
      <c r="E187" s="98"/>
      <c r="F187" s="98"/>
      <c r="G187" s="98"/>
      <c r="H187" s="98"/>
      <c r="J187" s="1"/>
      <c r="K187" s="1"/>
      <c r="L187" s="1"/>
      <c r="M187" s="1"/>
      <c r="N187" s="1"/>
      <c r="O187" s="104"/>
      <c r="P187" s="98"/>
      <c r="Q187" s="98"/>
      <c r="R187" s="98"/>
      <c r="S187" s="98"/>
      <c r="T187" s="98"/>
      <c r="U187" s="1"/>
      <c r="V187" s="346"/>
      <c r="W187" s="1"/>
      <c r="X187" s="1"/>
      <c r="Y187" s="1"/>
    </row>
    <row r="188" spans="1:25" s="14" customFormat="1" x14ac:dyDescent="0.25">
      <c r="A188" s="1"/>
      <c r="B188" s="1"/>
      <c r="C188" s="104"/>
      <c r="D188" s="98"/>
      <c r="E188" s="98"/>
      <c r="F188" s="98"/>
      <c r="G188" s="98"/>
      <c r="H188" s="98"/>
      <c r="J188" s="1"/>
      <c r="K188" s="1"/>
      <c r="L188" s="1"/>
      <c r="M188" s="1"/>
      <c r="N188" s="1"/>
      <c r="O188" s="104"/>
      <c r="P188" s="98"/>
      <c r="Q188" s="98"/>
      <c r="R188" s="98"/>
      <c r="S188" s="98"/>
      <c r="T188" s="98"/>
      <c r="U188" s="1"/>
      <c r="V188" s="346"/>
      <c r="W188" s="1"/>
      <c r="X188" s="1"/>
      <c r="Y188" s="1"/>
    </row>
    <row r="189" spans="1:25" s="14" customFormat="1" x14ac:dyDescent="0.25">
      <c r="A189" s="1"/>
      <c r="B189" s="1"/>
      <c r="C189" s="104"/>
      <c r="D189" s="98"/>
      <c r="E189" s="98"/>
      <c r="F189" s="98"/>
      <c r="G189" s="98"/>
      <c r="H189" s="98"/>
      <c r="J189" s="1"/>
      <c r="K189" s="1"/>
      <c r="L189" s="1"/>
      <c r="M189" s="1"/>
      <c r="N189" s="1"/>
      <c r="O189" s="104"/>
      <c r="P189" s="98"/>
      <c r="Q189" s="98"/>
      <c r="R189" s="98"/>
      <c r="S189" s="98"/>
      <c r="T189" s="98"/>
      <c r="U189" s="1"/>
      <c r="V189" s="346"/>
      <c r="W189" s="1"/>
      <c r="X189" s="1"/>
      <c r="Y189" s="1"/>
    </row>
    <row r="190" spans="1:25" s="14" customFormat="1" x14ac:dyDescent="0.25">
      <c r="A190" s="1"/>
      <c r="B190" s="1"/>
      <c r="C190" s="104"/>
      <c r="D190" s="98"/>
      <c r="E190" s="98"/>
      <c r="F190" s="98"/>
      <c r="G190" s="98"/>
      <c r="H190" s="98"/>
      <c r="J190" s="1"/>
      <c r="K190" s="1"/>
      <c r="L190" s="1"/>
      <c r="M190" s="1"/>
      <c r="N190" s="1"/>
      <c r="O190" s="104"/>
      <c r="P190" s="98"/>
      <c r="Q190" s="98"/>
      <c r="R190" s="98"/>
      <c r="S190" s="98"/>
      <c r="T190" s="98"/>
      <c r="U190" s="1"/>
      <c r="V190" s="346"/>
      <c r="W190" s="1"/>
      <c r="X190" s="1"/>
      <c r="Y190" s="1"/>
    </row>
    <row r="191" spans="1:25" s="14" customFormat="1" x14ac:dyDescent="0.25">
      <c r="A191" s="1"/>
      <c r="B191" s="1"/>
      <c r="C191" s="104"/>
      <c r="D191" s="98"/>
      <c r="E191" s="98"/>
      <c r="F191" s="98"/>
      <c r="G191" s="98"/>
      <c r="H191" s="98"/>
      <c r="J191" s="1"/>
      <c r="K191" s="1"/>
      <c r="L191" s="1"/>
      <c r="M191" s="1"/>
      <c r="N191" s="1"/>
      <c r="O191" s="104"/>
      <c r="P191" s="98"/>
      <c r="Q191" s="98"/>
      <c r="R191" s="98"/>
      <c r="S191" s="98"/>
      <c r="T191" s="98"/>
      <c r="U191" s="1"/>
      <c r="V191" s="346"/>
      <c r="W191" s="1"/>
      <c r="X191" s="1"/>
      <c r="Y191" s="1"/>
    </row>
    <row r="192" spans="1:25" s="14" customFormat="1" x14ac:dyDescent="0.25">
      <c r="A192" s="1"/>
      <c r="B192" s="1"/>
      <c r="C192" s="104"/>
      <c r="D192" s="98"/>
      <c r="E192" s="98"/>
      <c r="F192" s="98"/>
      <c r="G192" s="98"/>
      <c r="H192" s="98"/>
      <c r="J192" s="1"/>
      <c r="K192" s="1"/>
      <c r="L192" s="1"/>
      <c r="M192" s="1"/>
      <c r="N192" s="1"/>
      <c r="O192" s="104"/>
      <c r="P192" s="98"/>
      <c r="Q192" s="98"/>
      <c r="R192" s="98"/>
      <c r="S192" s="98"/>
      <c r="T192" s="98"/>
      <c r="U192" s="1"/>
      <c r="V192" s="346"/>
      <c r="W192" s="1"/>
      <c r="X192" s="1"/>
      <c r="Y192" s="1"/>
    </row>
    <row r="193" spans="1:25" s="14" customFormat="1" x14ac:dyDescent="0.25">
      <c r="A193" s="1"/>
      <c r="B193" s="1"/>
      <c r="C193" s="104"/>
      <c r="D193" s="98"/>
      <c r="E193" s="98"/>
      <c r="F193" s="98"/>
      <c r="G193" s="98"/>
      <c r="H193" s="98"/>
      <c r="J193" s="1"/>
      <c r="K193" s="1"/>
      <c r="L193" s="1"/>
      <c r="M193" s="1"/>
      <c r="N193" s="1"/>
      <c r="O193" s="104"/>
      <c r="P193" s="98"/>
      <c r="Q193" s="98"/>
      <c r="R193" s="98"/>
      <c r="S193" s="98"/>
      <c r="T193" s="98"/>
      <c r="U193" s="1"/>
      <c r="V193" s="346"/>
      <c r="W193" s="1"/>
      <c r="X193" s="1"/>
      <c r="Y193" s="1"/>
    </row>
    <row r="194" spans="1:25" s="14" customFormat="1" x14ac:dyDescent="0.25">
      <c r="A194" s="1"/>
      <c r="B194" s="1"/>
      <c r="C194" s="104"/>
      <c r="D194" s="98"/>
      <c r="E194" s="98"/>
      <c r="F194" s="98"/>
      <c r="G194" s="98"/>
      <c r="H194" s="98"/>
      <c r="J194" s="1"/>
      <c r="K194" s="1"/>
      <c r="L194" s="1"/>
      <c r="M194" s="1"/>
      <c r="N194" s="1"/>
      <c r="O194" s="104"/>
      <c r="P194" s="98"/>
      <c r="Q194" s="98"/>
      <c r="R194" s="98"/>
      <c r="S194" s="98"/>
      <c r="T194" s="98"/>
      <c r="U194" s="1"/>
      <c r="V194" s="346"/>
      <c r="W194" s="1"/>
      <c r="X194" s="1"/>
      <c r="Y194" s="1"/>
    </row>
    <row r="195" spans="1:25" s="14" customFormat="1" x14ac:dyDescent="0.25">
      <c r="A195" s="1"/>
      <c r="B195" s="1"/>
      <c r="C195" s="104"/>
      <c r="D195" s="98"/>
      <c r="E195" s="98"/>
      <c r="F195" s="98"/>
      <c r="G195" s="98"/>
      <c r="H195" s="98"/>
      <c r="J195" s="1"/>
      <c r="K195" s="1"/>
      <c r="L195" s="1"/>
      <c r="M195" s="1"/>
      <c r="N195" s="1"/>
      <c r="O195" s="104"/>
      <c r="P195" s="98"/>
      <c r="Q195" s="98"/>
      <c r="R195" s="98"/>
      <c r="S195" s="98"/>
      <c r="T195" s="98"/>
      <c r="U195" s="1"/>
      <c r="V195" s="346"/>
      <c r="W195" s="1"/>
      <c r="X195" s="1"/>
      <c r="Y195" s="1"/>
    </row>
    <row r="196" spans="1:25" s="14" customFormat="1" x14ac:dyDescent="0.25">
      <c r="A196" s="1"/>
      <c r="B196" s="1"/>
      <c r="C196" s="104"/>
      <c r="D196" s="98"/>
      <c r="E196" s="98"/>
      <c r="F196" s="98"/>
      <c r="G196" s="98"/>
      <c r="H196" s="98"/>
      <c r="J196" s="1"/>
      <c r="K196" s="1"/>
      <c r="L196" s="1"/>
      <c r="M196" s="1"/>
      <c r="N196" s="1"/>
      <c r="O196" s="104"/>
      <c r="P196" s="98"/>
      <c r="Q196" s="98"/>
      <c r="R196" s="98"/>
      <c r="S196" s="98"/>
      <c r="T196" s="98"/>
      <c r="U196" s="1"/>
      <c r="V196" s="346"/>
      <c r="W196" s="1"/>
      <c r="X196" s="1"/>
      <c r="Y196" s="1"/>
    </row>
    <row r="197" spans="1:25" s="14" customFormat="1" x14ac:dyDescent="0.25">
      <c r="A197" s="1"/>
      <c r="B197" s="1"/>
      <c r="C197" s="104"/>
      <c r="D197" s="98"/>
      <c r="E197" s="98"/>
      <c r="F197" s="98"/>
      <c r="G197" s="98"/>
      <c r="H197" s="98"/>
      <c r="J197" s="1"/>
      <c r="K197" s="1"/>
      <c r="L197" s="1"/>
      <c r="M197" s="1"/>
      <c r="N197" s="1"/>
      <c r="O197" s="104"/>
      <c r="P197" s="98"/>
      <c r="Q197" s="98"/>
      <c r="R197" s="98"/>
      <c r="S197" s="98"/>
      <c r="T197" s="98"/>
      <c r="U197" s="1"/>
      <c r="V197" s="346"/>
      <c r="W197" s="1"/>
      <c r="X197" s="1"/>
      <c r="Y197" s="1"/>
    </row>
    <row r="198" spans="1:25" s="14" customFormat="1" x14ac:dyDescent="0.25">
      <c r="A198" s="1"/>
      <c r="B198" s="1"/>
      <c r="C198" s="104"/>
      <c r="D198" s="98"/>
      <c r="E198" s="98"/>
      <c r="F198" s="98"/>
      <c r="G198" s="98"/>
      <c r="H198" s="98"/>
      <c r="J198" s="1"/>
      <c r="K198" s="1"/>
      <c r="L198" s="1"/>
      <c r="M198" s="1"/>
      <c r="N198" s="1"/>
      <c r="O198" s="104"/>
      <c r="P198" s="98"/>
      <c r="Q198" s="98"/>
      <c r="R198" s="98"/>
      <c r="S198" s="98"/>
      <c r="T198" s="98"/>
      <c r="U198" s="1"/>
      <c r="V198" s="346"/>
      <c r="W198" s="1"/>
      <c r="X198" s="1"/>
      <c r="Y198" s="1"/>
    </row>
    <row r="199" spans="1:25" s="14" customFormat="1" x14ac:dyDescent="0.25">
      <c r="A199" s="1"/>
      <c r="B199" s="1"/>
      <c r="C199" s="104"/>
      <c r="D199" s="98"/>
      <c r="E199" s="98"/>
      <c r="F199" s="98"/>
      <c r="G199" s="98"/>
      <c r="H199" s="98"/>
      <c r="J199" s="1"/>
      <c r="K199" s="1"/>
      <c r="L199" s="1"/>
      <c r="M199" s="1"/>
      <c r="N199" s="1"/>
      <c r="O199" s="104"/>
      <c r="P199" s="98"/>
      <c r="Q199" s="98"/>
      <c r="R199" s="98"/>
      <c r="S199" s="98"/>
      <c r="T199" s="98"/>
      <c r="U199" s="1"/>
      <c r="V199" s="346"/>
      <c r="W199" s="1"/>
      <c r="X199" s="1"/>
      <c r="Y199" s="1"/>
    </row>
    <row r="200" spans="1:25" s="14" customFormat="1" x14ac:dyDescent="0.25">
      <c r="A200" s="1"/>
      <c r="B200" s="1"/>
      <c r="C200" s="104"/>
      <c r="D200" s="98"/>
      <c r="E200" s="98"/>
      <c r="F200" s="98"/>
      <c r="G200" s="98"/>
      <c r="H200" s="98"/>
      <c r="J200" s="1"/>
      <c r="K200" s="1"/>
      <c r="L200" s="1"/>
      <c r="M200" s="1"/>
      <c r="N200" s="1"/>
      <c r="O200" s="104"/>
      <c r="P200" s="98"/>
      <c r="Q200" s="98"/>
      <c r="R200" s="98"/>
      <c r="S200" s="98"/>
      <c r="T200" s="98"/>
      <c r="U200" s="1"/>
      <c r="V200" s="346"/>
      <c r="W200" s="1"/>
      <c r="X200" s="1"/>
      <c r="Y200" s="1"/>
    </row>
    <row r="201" spans="1:25" s="14" customFormat="1" x14ac:dyDescent="0.25">
      <c r="A201" s="1"/>
      <c r="B201" s="1"/>
      <c r="C201" s="104"/>
      <c r="D201" s="98"/>
      <c r="E201" s="98"/>
      <c r="F201" s="98"/>
      <c r="G201" s="98"/>
      <c r="H201" s="98"/>
      <c r="J201" s="1"/>
      <c r="K201" s="1"/>
      <c r="L201" s="1"/>
      <c r="M201" s="1"/>
      <c r="N201" s="1"/>
      <c r="O201" s="104"/>
      <c r="P201" s="98"/>
      <c r="Q201" s="98"/>
      <c r="R201" s="98"/>
      <c r="S201" s="98"/>
      <c r="T201" s="98"/>
      <c r="U201" s="1"/>
      <c r="V201" s="346"/>
      <c r="W201" s="1"/>
      <c r="X201" s="1"/>
      <c r="Y201" s="1"/>
    </row>
    <row r="202" spans="1:25" s="14" customFormat="1" x14ac:dyDescent="0.25">
      <c r="A202" s="1"/>
      <c r="B202" s="1"/>
      <c r="C202" s="104"/>
      <c r="D202" s="98"/>
      <c r="E202" s="98"/>
      <c r="F202" s="98"/>
      <c r="G202" s="98"/>
      <c r="H202" s="98"/>
      <c r="J202" s="1"/>
      <c r="K202" s="1"/>
      <c r="L202" s="1"/>
      <c r="M202" s="1"/>
      <c r="N202" s="1"/>
      <c r="O202" s="104"/>
      <c r="P202" s="98"/>
      <c r="Q202" s="98"/>
      <c r="R202" s="98"/>
      <c r="S202" s="98"/>
      <c r="T202" s="98"/>
      <c r="U202" s="1"/>
      <c r="V202" s="346"/>
      <c r="W202" s="1"/>
      <c r="X202" s="1"/>
      <c r="Y202" s="1"/>
    </row>
    <row r="203" spans="1:25" s="14" customFormat="1" x14ac:dyDescent="0.25">
      <c r="A203" s="1"/>
      <c r="B203" s="1"/>
      <c r="C203" s="104"/>
      <c r="D203" s="98"/>
      <c r="E203" s="98"/>
      <c r="F203" s="98"/>
      <c r="G203" s="98"/>
      <c r="H203" s="98"/>
      <c r="J203" s="1"/>
      <c r="K203" s="1"/>
      <c r="L203" s="1"/>
      <c r="M203" s="1"/>
      <c r="N203" s="1"/>
      <c r="O203" s="104"/>
      <c r="P203" s="98"/>
      <c r="Q203" s="98"/>
      <c r="R203" s="98"/>
      <c r="S203" s="98"/>
      <c r="T203" s="98"/>
      <c r="U203" s="1"/>
      <c r="V203" s="346"/>
      <c r="W203" s="1"/>
      <c r="X203" s="1"/>
      <c r="Y203" s="1"/>
    </row>
    <row r="204" spans="1:25" s="14" customFormat="1" x14ac:dyDescent="0.25">
      <c r="A204" s="1"/>
      <c r="B204" s="1"/>
      <c r="C204" s="104"/>
      <c r="D204" s="98"/>
      <c r="E204" s="98"/>
      <c r="F204" s="98"/>
      <c r="G204" s="98"/>
      <c r="H204" s="98"/>
      <c r="J204" s="1"/>
      <c r="K204" s="1"/>
      <c r="L204" s="1"/>
      <c r="M204" s="1"/>
      <c r="N204" s="1"/>
      <c r="O204" s="104"/>
      <c r="P204" s="98"/>
      <c r="Q204" s="98"/>
      <c r="R204" s="98"/>
      <c r="S204" s="98"/>
      <c r="T204" s="98"/>
      <c r="U204" s="1"/>
      <c r="V204" s="346"/>
      <c r="W204" s="1"/>
      <c r="X204" s="1"/>
      <c r="Y204" s="1"/>
    </row>
    <row r="205" spans="1:25" s="14" customFormat="1" x14ac:dyDescent="0.25">
      <c r="A205" s="1"/>
      <c r="B205" s="1"/>
      <c r="C205" s="104"/>
      <c r="D205" s="98"/>
      <c r="E205" s="98"/>
      <c r="F205" s="98"/>
      <c r="G205" s="98"/>
      <c r="H205" s="98"/>
      <c r="J205" s="1"/>
      <c r="K205" s="1"/>
      <c r="L205" s="1"/>
      <c r="M205" s="1"/>
      <c r="N205" s="1"/>
      <c r="O205" s="104"/>
      <c r="P205" s="98"/>
      <c r="Q205" s="98"/>
      <c r="R205" s="98"/>
      <c r="S205" s="98"/>
      <c r="T205" s="98"/>
      <c r="U205" s="1"/>
      <c r="V205" s="346"/>
      <c r="W205" s="1"/>
      <c r="X205" s="1"/>
      <c r="Y205" s="1"/>
    </row>
    <row r="206" spans="1:25" s="14" customFormat="1" x14ac:dyDescent="0.25">
      <c r="A206" s="1"/>
      <c r="B206" s="1"/>
      <c r="C206" s="104"/>
      <c r="D206" s="98"/>
      <c r="E206" s="98"/>
      <c r="F206" s="98"/>
      <c r="G206" s="98"/>
      <c r="H206" s="98"/>
      <c r="J206" s="1"/>
      <c r="K206" s="1"/>
      <c r="L206" s="1"/>
      <c r="M206" s="1"/>
      <c r="N206" s="1"/>
      <c r="O206" s="104"/>
      <c r="P206" s="98"/>
      <c r="Q206" s="98"/>
      <c r="R206" s="98"/>
      <c r="S206" s="98"/>
      <c r="T206" s="98"/>
      <c r="U206" s="1"/>
      <c r="V206" s="346"/>
      <c r="W206" s="1"/>
      <c r="X206" s="1"/>
      <c r="Y206" s="1"/>
    </row>
    <row r="207" spans="1:25" s="14" customFormat="1" x14ac:dyDescent="0.25">
      <c r="A207" s="1"/>
      <c r="B207" s="1"/>
      <c r="C207" s="104"/>
      <c r="D207" s="98"/>
      <c r="E207" s="98"/>
      <c r="F207" s="98"/>
      <c r="G207" s="98"/>
      <c r="H207" s="98"/>
      <c r="J207" s="1"/>
      <c r="K207" s="1"/>
      <c r="L207" s="1"/>
      <c r="M207" s="1"/>
      <c r="N207" s="1"/>
      <c r="O207" s="104"/>
      <c r="P207" s="98"/>
      <c r="Q207" s="98"/>
      <c r="R207" s="98"/>
      <c r="S207" s="98"/>
      <c r="T207" s="98"/>
      <c r="U207" s="1"/>
      <c r="V207" s="346"/>
      <c r="W207" s="1"/>
      <c r="X207" s="1"/>
      <c r="Y207" s="1"/>
    </row>
    <row r="208" spans="1:25" s="14" customFormat="1" x14ac:dyDescent="0.25">
      <c r="A208" s="1"/>
      <c r="B208" s="1"/>
      <c r="C208" s="104"/>
      <c r="D208" s="98"/>
      <c r="E208" s="98"/>
      <c r="F208" s="98"/>
      <c r="G208" s="98"/>
      <c r="H208" s="98"/>
      <c r="J208" s="1"/>
      <c r="K208" s="1"/>
      <c r="L208" s="1"/>
      <c r="M208" s="1"/>
      <c r="N208" s="1"/>
      <c r="O208" s="104"/>
      <c r="P208" s="98"/>
      <c r="Q208" s="98"/>
      <c r="R208" s="98"/>
      <c r="S208" s="98"/>
      <c r="T208" s="98"/>
      <c r="U208" s="1"/>
      <c r="V208" s="346"/>
      <c r="W208" s="1"/>
      <c r="X208" s="1"/>
      <c r="Y208" s="1"/>
    </row>
    <row r="209" spans="1:25" s="14" customFormat="1" x14ac:dyDescent="0.25">
      <c r="A209" s="1"/>
      <c r="B209" s="1"/>
      <c r="C209" s="104"/>
      <c r="D209" s="98"/>
      <c r="E209" s="98"/>
      <c r="F209" s="98"/>
      <c r="G209" s="98"/>
      <c r="H209" s="98"/>
      <c r="J209" s="1"/>
      <c r="K209" s="1"/>
      <c r="L209" s="1"/>
      <c r="M209" s="1"/>
      <c r="N209" s="1"/>
      <c r="O209" s="104"/>
      <c r="P209" s="98"/>
      <c r="Q209" s="98"/>
      <c r="R209" s="98"/>
      <c r="S209" s="98"/>
      <c r="T209" s="98"/>
      <c r="U209" s="1"/>
      <c r="V209" s="346"/>
      <c r="W209" s="1"/>
      <c r="X209" s="1"/>
      <c r="Y209" s="1"/>
    </row>
    <row r="210" spans="1:25" s="14" customFormat="1" x14ac:dyDescent="0.25">
      <c r="A210" s="1"/>
      <c r="B210" s="1"/>
      <c r="C210" s="104"/>
      <c r="D210" s="98"/>
      <c r="E210" s="98"/>
      <c r="F210" s="98"/>
      <c r="G210" s="98"/>
      <c r="H210" s="98"/>
      <c r="J210" s="1"/>
      <c r="K210" s="1"/>
      <c r="L210" s="1"/>
      <c r="M210" s="1"/>
      <c r="N210" s="1"/>
      <c r="O210" s="104"/>
      <c r="P210" s="98"/>
      <c r="Q210" s="98"/>
      <c r="R210" s="98"/>
      <c r="S210" s="98"/>
      <c r="T210" s="98"/>
      <c r="U210" s="1"/>
      <c r="V210" s="346"/>
      <c r="W210" s="1"/>
      <c r="X210" s="1"/>
      <c r="Y210" s="1"/>
    </row>
    <row r="211" spans="1:25" s="14" customFormat="1" x14ac:dyDescent="0.25">
      <c r="A211" s="1"/>
      <c r="B211" s="1"/>
      <c r="C211" s="104"/>
      <c r="D211" s="98"/>
      <c r="E211" s="98"/>
      <c r="F211" s="98"/>
      <c r="G211" s="98"/>
      <c r="H211" s="98"/>
      <c r="J211" s="1"/>
      <c r="K211" s="1"/>
      <c r="L211" s="1"/>
      <c r="M211" s="1"/>
      <c r="N211" s="1"/>
      <c r="O211" s="104"/>
      <c r="P211" s="98"/>
      <c r="Q211" s="98"/>
      <c r="R211" s="98"/>
      <c r="S211" s="98"/>
      <c r="T211" s="98"/>
      <c r="U211" s="1"/>
      <c r="V211" s="346"/>
      <c r="W211" s="1"/>
      <c r="X211" s="1"/>
      <c r="Y211" s="1"/>
    </row>
    <row r="212" spans="1:25" s="14" customFormat="1" x14ac:dyDescent="0.25">
      <c r="A212" s="1"/>
      <c r="B212" s="1"/>
      <c r="C212" s="104"/>
      <c r="D212" s="98"/>
      <c r="E212" s="98"/>
      <c r="F212" s="98"/>
      <c r="G212" s="98"/>
      <c r="H212" s="98"/>
      <c r="J212" s="1"/>
      <c r="K212" s="1"/>
      <c r="L212" s="1"/>
      <c r="M212" s="1"/>
      <c r="N212" s="1"/>
      <c r="O212" s="104"/>
      <c r="P212" s="98"/>
      <c r="Q212" s="98"/>
      <c r="R212" s="98"/>
      <c r="S212" s="98"/>
      <c r="T212" s="98"/>
      <c r="U212" s="1"/>
      <c r="V212" s="346"/>
      <c r="W212" s="1"/>
      <c r="X212" s="1"/>
      <c r="Y212" s="1"/>
    </row>
    <row r="213" spans="1:25" s="14" customFormat="1" x14ac:dyDescent="0.25">
      <c r="A213" s="1"/>
      <c r="B213" s="1"/>
      <c r="C213" s="104"/>
      <c r="D213" s="98"/>
      <c r="E213" s="98"/>
      <c r="F213" s="98"/>
      <c r="G213" s="98"/>
      <c r="H213" s="98"/>
      <c r="J213" s="1"/>
      <c r="K213" s="1"/>
      <c r="L213" s="1"/>
      <c r="M213" s="1"/>
      <c r="N213" s="1"/>
      <c r="O213" s="104"/>
      <c r="P213" s="98"/>
      <c r="Q213" s="98"/>
      <c r="R213" s="98"/>
      <c r="S213" s="98"/>
      <c r="T213" s="98"/>
      <c r="U213" s="1"/>
      <c r="V213" s="346"/>
      <c r="W213" s="1"/>
      <c r="X213" s="1"/>
      <c r="Y213" s="1"/>
    </row>
  </sheetData>
  <sheetProtection formatCells="0" formatColumns="0" formatRows="0" insertColumns="0" insertRows="0" insertHyperlinks="0" deleteColumns="0" deleteRows="0" sort="0" autoFilter="0" pivotTables="0"/>
  <mergeCells count="23">
    <mergeCell ref="S8:T8"/>
    <mergeCell ref="S1:T1"/>
    <mergeCell ref="S3:T3"/>
    <mergeCell ref="S4:T4"/>
    <mergeCell ref="A10:T10"/>
    <mergeCell ref="S6:T6"/>
    <mergeCell ref="A12:A13"/>
    <mergeCell ref="B12:B13"/>
    <mergeCell ref="O12:O13"/>
    <mergeCell ref="A1:O1"/>
    <mergeCell ref="A2:O2"/>
    <mergeCell ref="A3:O3"/>
    <mergeCell ref="A4:O4"/>
    <mergeCell ref="A5:O5"/>
    <mergeCell ref="A6:O6"/>
    <mergeCell ref="A7:O7"/>
    <mergeCell ref="A8:O8"/>
    <mergeCell ref="B125:B126"/>
    <mergeCell ref="B122:B123"/>
    <mergeCell ref="I12:I13"/>
    <mergeCell ref="J12:N12"/>
    <mergeCell ref="C12:C13"/>
    <mergeCell ref="D12:H12"/>
  </mergeCells>
  <pageMargins left="1.1811023622047245" right="0.39370078740157483" top="0.78740157480314965" bottom="0.78740157480314965" header="0.31496062992125984" footer="0.31496062992125984"/>
  <pageSetup paperSize="9" scale="88" fitToHeight="0" orientation="portrait" r:id="rId1"/>
  <ignoredErrors>
    <ignoredError sqref="O22:T120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E4CD6-52B9-4C5C-A931-FCF088E9DA7C}">
  <sheetPr codeName="Lapas5">
    <tabColor rgb="FFFFFF00"/>
  </sheetPr>
  <dimension ref="A2:AF86"/>
  <sheetViews>
    <sheetView showZero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G23" sqref="G23"/>
    </sheetView>
  </sheetViews>
  <sheetFormatPr defaultRowHeight="12.75" x14ac:dyDescent="0.2"/>
  <cols>
    <col min="1" max="1" width="88.42578125" style="192" customWidth="1"/>
    <col min="2" max="4" width="13.140625" style="192" customWidth="1"/>
    <col min="5" max="5" width="10.140625" style="192" bestFit="1" customWidth="1"/>
    <col min="6" max="6" width="13.140625" style="192" bestFit="1" customWidth="1"/>
    <col min="7" max="7" width="11.5703125" style="192" bestFit="1" customWidth="1"/>
    <col min="8" max="8" width="13.140625" style="192" bestFit="1" customWidth="1"/>
    <col min="9" max="9" width="10.140625" style="192" bestFit="1" customWidth="1"/>
    <col min="10" max="10" width="10.140625" style="192" customWidth="1"/>
    <col min="11" max="12" width="9.28515625" style="192" bestFit="1" customWidth="1"/>
    <col min="13" max="29" width="9.140625" style="192"/>
    <col min="30" max="30" width="12.140625" style="192" bestFit="1" customWidth="1"/>
    <col min="31" max="31" width="11.7109375" style="192" customWidth="1"/>
    <col min="32" max="32" width="11.5703125" style="192" bestFit="1" customWidth="1"/>
    <col min="33" max="16384" width="9.140625" style="192"/>
  </cols>
  <sheetData>
    <row r="2" spans="1:11" x14ac:dyDescent="0.2">
      <c r="B2" s="193" t="s">
        <v>289</v>
      </c>
      <c r="C2" s="194" t="s">
        <v>290</v>
      </c>
      <c r="D2" s="193" t="s">
        <v>291</v>
      </c>
      <c r="F2" s="462" t="s">
        <v>315</v>
      </c>
      <c r="G2" s="462"/>
      <c r="H2" s="462"/>
      <c r="I2" s="462"/>
      <c r="J2" s="195"/>
    </row>
    <row r="3" spans="1:11" x14ac:dyDescent="0.2">
      <c r="B3" s="193" t="s">
        <v>294</v>
      </c>
      <c r="C3" s="194" t="s">
        <v>294</v>
      </c>
      <c r="D3" s="193"/>
      <c r="F3" s="196" t="s">
        <v>308</v>
      </c>
      <c r="G3" s="196" t="s">
        <v>309</v>
      </c>
      <c r="H3" s="196"/>
    </row>
    <row r="4" spans="1:11" ht="28.5" x14ac:dyDescent="0.2">
      <c r="A4" s="83" t="s">
        <v>165</v>
      </c>
      <c r="B4" s="128">
        <f>'1 priedas_pajamos'!G53</f>
        <v>6639.5300000000007</v>
      </c>
      <c r="C4" s="128">
        <f>SUM(C5:C28)</f>
        <v>6639.5300000000007</v>
      </c>
      <c r="D4" s="128">
        <f t="shared" ref="D4:D27" si="0">B4-C4</f>
        <v>0</v>
      </c>
      <c r="F4" s="192">
        <f>'1 priedas_pajamos'!G53</f>
        <v>6639.5300000000007</v>
      </c>
      <c r="G4" s="192">
        <f>'3 priedas_asignavimai'!U336</f>
        <v>6639.53</v>
      </c>
      <c r="H4" s="132"/>
      <c r="I4" s="132">
        <f>G4-F4</f>
        <v>0</v>
      </c>
      <c r="K4" s="192">
        <f>G4-C4</f>
        <v>0</v>
      </c>
    </row>
    <row r="5" spans="1:11" x14ac:dyDescent="0.2">
      <c r="A5" s="56" t="s">
        <v>212</v>
      </c>
      <c r="B5" s="131">
        <f>'1 priedas_pajamos'!G54</f>
        <v>0.9</v>
      </c>
      <c r="C5" s="131">
        <f>'3 priedas_asignavimai'!U20</f>
        <v>0.9</v>
      </c>
      <c r="D5" s="131">
        <f t="shared" si="0"/>
        <v>0</v>
      </c>
    </row>
    <row r="6" spans="1:11" x14ac:dyDescent="0.2">
      <c r="A6" s="56" t="s">
        <v>60</v>
      </c>
      <c r="B6" s="131">
        <f>'1 priedas_pajamos'!G55</f>
        <v>30</v>
      </c>
      <c r="C6" s="131">
        <f>'3 priedas_asignavimai'!U21</f>
        <v>30</v>
      </c>
      <c r="D6" s="131">
        <f t="shared" si="0"/>
        <v>0</v>
      </c>
    </row>
    <row r="7" spans="1:11" x14ac:dyDescent="0.2">
      <c r="A7" s="56" t="s">
        <v>67</v>
      </c>
      <c r="B7" s="131">
        <f>'1 priedas_pajamos'!G56</f>
        <v>9</v>
      </c>
      <c r="C7" s="131">
        <f>'3 priedas_asignavimai'!U22</f>
        <v>9</v>
      </c>
      <c r="D7" s="131">
        <f t="shared" si="0"/>
        <v>0</v>
      </c>
    </row>
    <row r="8" spans="1:11" x14ac:dyDescent="0.2">
      <c r="A8" s="56" t="s">
        <v>61</v>
      </c>
      <c r="B8" s="131">
        <f>'1 priedas_pajamos'!G57</f>
        <v>310.39999999999998</v>
      </c>
      <c r="C8" s="131">
        <f>'3 priedas_asignavimai'!U23+'3 priedas_asignavimai'!U93</f>
        <v>310.39999999999998</v>
      </c>
      <c r="D8" s="131">
        <f t="shared" si="0"/>
        <v>0</v>
      </c>
    </row>
    <row r="9" spans="1:11" x14ac:dyDescent="0.2">
      <c r="A9" s="56" t="s">
        <v>196</v>
      </c>
      <c r="B9" s="131">
        <f>'1 priedas_pajamos'!G58</f>
        <v>575.1</v>
      </c>
      <c r="C9" s="131">
        <f>'3 priedas_asignavimai'!U24+'3 priedas_asignavimai'!U94</f>
        <v>575.1</v>
      </c>
      <c r="D9" s="131">
        <f t="shared" si="0"/>
        <v>0</v>
      </c>
    </row>
    <row r="10" spans="1:11" x14ac:dyDescent="0.2">
      <c r="A10" s="56" t="s">
        <v>75</v>
      </c>
      <c r="B10" s="131">
        <f>'1 priedas_pajamos'!G59</f>
        <v>3501.1</v>
      </c>
      <c r="C10" s="131">
        <f>'3 priedas_asignavimai'!U25+'3 priedas_asignavimai'!U96+'3 priedas_asignavimai'!U327+'3 priedas_asignavimai'!U95+'3 priedas_asignavimai'!U328</f>
        <v>3501.1</v>
      </c>
      <c r="D10" s="131">
        <f t="shared" si="0"/>
        <v>0</v>
      </c>
    </row>
    <row r="11" spans="1:11" x14ac:dyDescent="0.2">
      <c r="A11" s="56" t="s">
        <v>68</v>
      </c>
      <c r="B11" s="131">
        <f>'1 priedas_pajamos'!G60</f>
        <v>22</v>
      </c>
      <c r="C11" s="131">
        <f>'3 priedas_asignavimai'!U28</f>
        <v>22</v>
      </c>
      <c r="D11" s="131">
        <f t="shared" si="0"/>
        <v>0</v>
      </c>
    </row>
    <row r="12" spans="1:11" x14ac:dyDescent="0.2">
      <c r="A12" s="56" t="s">
        <v>149</v>
      </c>
      <c r="B12" s="131">
        <f>'1 priedas_pajamos'!G61</f>
        <v>153.1</v>
      </c>
      <c r="C12" s="131">
        <f>'3 priedas_asignavimai'!U29+'3 priedas_asignavimai'!U92</f>
        <v>153.1</v>
      </c>
      <c r="D12" s="131">
        <f t="shared" si="0"/>
        <v>0</v>
      </c>
    </row>
    <row r="13" spans="1:11" ht="25.5" x14ac:dyDescent="0.2">
      <c r="A13" s="56" t="s">
        <v>213</v>
      </c>
      <c r="B13" s="131">
        <f>'1 priedas_pajamos'!G62</f>
        <v>373.01</v>
      </c>
      <c r="C13" s="131">
        <f>'3 priedas_asignavimai'!U179</f>
        <v>373.01</v>
      </c>
      <c r="D13" s="131">
        <f t="shared" si="0"/>
        <v>0</v>
      </c>
    </row>
    <row r="14" spans="1:11" ht="25.5" x14ac:dyDescent="0.2">
      <c r="A14" s="56" t="s">
        <v>343</v>
      </c>
      <c r="B14" s="131">
        <f>'1 priedas_pajamos'!G63</f>
        <v>108.82</v>
      </c>
      <c r="C14" s="131">
        <f>'3 priedas_asignavimai'!U181</f>
        <v>108.82</v>
      </c>
      <c r="D14" s="131">
        <f t="shared" si="0"/>
        <v>0</v>
      </c>
    </row>
    <row r="15" spans="1:11" x14ac:dyDescent="0.2">
      <c r="A15" s="56" t="s">
        <v>62</v>
      </c>
      <c r="B15" s="131">
        <f>'1 priedas_pajamos'!G64</f>
        <v>32.6</v>
      </c>
      <c r="C15" s="131">
        <f>'3 priedas_asignavimai'!U30</f>
        <v>32.6</v>
      </c>
      <c r="D15" s="131">
        <f t="shared" si="0"/>
        <v>0</v>
      </c>
    </row>
    <row r="16" spans="1:11" x14ac:dyDescent="0.2">
      <c r="A16" s="56" t="s">
        <v>63</v>
      </c>
      <c r="B16" s="131">
        <f>'1 priedas_pajamos'!G65</f>
        <v>10</v>
      </c>
      <c r="C16" s="131">
        <f>'3 priedas_asignavimai'!U31</f>
        <v>10</v>
      </c>
      <c r="D16" s="131">
        <f t="shared" si="0"/>
        <v>0</v>
      </c>
    </row>
    <row r="17" spans="1:4" x14ac:dyDescent="0.2">
      <c r="A17" s="56" t="s">
        <v>65</v>
      </c>
      <c r="B17" s="131">
        <f>'1 priedas_pajamos'!G66</f>
        <v>0.7</v>
      </c>
      <c r="C17" s="131">
        <f>'3 priedas_asignavimai'!U32</f>
        <v>0.7</v>
      </c>
      <c r="D17" s="131">
        <f t="shared" si="0"/>
        <v>0</v>
      </c>
    </row>
    <row r="18" spans="1:4" x14ac:dyDescent="0.2">
      <c r="A18" s="56" t="s">
        <v>66</v>
      </c>
      <c r="B18" s="131">
        <f>'1 priedas_pajamos'!G67</f>
        <v>33.9</v>
      </c>
      <c r="C18" s="131">
        <f>'3 priedas_asignavimai'!U33</f>
        <v>33.9</v>
      </c>
      <c r="D18" s="131">
        <f t="shared" si="0"/>
        <v>0</v>
      </c>
    </row>
    <row r="19" spans="1:4" x14ac:dyDescent="0.2">
      <c r="A19" s="56" t="s">
        <v>72</v>
      </c>
      <c r="B19" s="131">
        <f>'1 priedas_pajamos'!G68</f>
        <v>824.2</v>
      </c>
      <c r="C19" s="131">
        <f>'3 priedas_asignavimai'!U176</f>
        <v>824.2</v>
      </c>
      <c r="D19" s="131">
        <f t="shared" si="0"/>
        <v>0</v>
      </c>
    </row>
    <row r="20" spans="1:4" ht="25.5" x14ac:dyDescent="0.2">
      <c r="A20" s="56" t="s">
        <v>198</v>
      </c>
      <c r="B20" s="131">
        <f>'1 priedas_pajamos'!G69</f>
        <v>4.3</v>
      </c>
      <c r="C20" s="131">
        <f>'3 priedas_asignavimai'!U34+'3 priedas_asignavimai'!U167</f>
        <v>4.3</v>
      </c>
      <c r="D20" s="131">
        <f t="shared" si="0"/>
        <v>0</v>
      </c>
    </row>
    <row r="21" spans="1:4" x14ac:dyDescent="0.2">
      <c r="A21" s="56" t="s">
        <v>191</v>
      </c>
      <c r="B21" s="131">
        <f>'1 priedas_pajamos'!G70</f>
        <v>270.3</v>
      </c>
      <c r="C21" s="131">
        <f>'3 priedas_asignavimai'!U35+'3 priedas_asignavimai'!U99+'3 priedas_asignavimai'!U104+'3 priedas_asignavimai'!U111+'3 priedas_asignavimai'!U118+'3 priedas_asignavimai'!U125+'3 priedas_asignavimai'!U132+'3 priedas_asignavimai'!U139+'3 priedas_asignavimai'!U146+'3 priedas_asignavimai'!U153+'3 priedas_asignavimai'!U160</f>
        <v>270.3</v>
      </c>
      <c r="D21" s="131">
        <f t="shared" si="0"/>
        <v>0</v>
      </c>
    </row>
    <row r="22" spans="1:4" ht="25.5" x14ac:dyDescent="0.2">
      <c r="A22" s="56" t="s">
        <v>214</v>
      </c>
      <c r="B22" s="131">
        <f>'1 priedas_pajamos'!G71</f>
        <v>65.843999999999994</v>
      </c>
      <c r="C22" s="131">
        <f>'3 priedas_asignavimai'!U38</f>
        <v>65.843999999999994</v>
      </c>
      <c r="D22" s="131">
        <f t="shared" si="0"/>
        <v>0</v>
      </c>
    </row>
    <row r="23" spans="1:4" ht="25.5" x14ac:dyDescent="0.2">
      <c r="A23" s="50" t="s">
        <v>73</v>
      </c>
      <c r="B23" s="131">
        <f>'1 priedas_pajamos'!G72</f>
        <v>221</v>
      </c>
      <c r="C23" s="131">
        <f>'3 priedas_asignavimai'!U68</f>
        <v>221</v>
      </c>
      <c r="D23" s="131">
        <f t="shared" si="0"/>
        <v>0</v>
      </c>
    </row>
    <row r="24" spans="1:4" x14ac:dyDescent="0.2">
      <c r="A24" s="56" t="s">
        <v>64</v>
      </c>
      <c r="B24" s="131">
        <f>'1 priedas_pajamos'!G73</f>
        <v>30.7</v>
      </c>
      <c r="C24" s="131">
        <f>'3 priedas_asignavimai'!U37</f>
        <v>30.7</v>
      </c>
      <c r="D24" s="131">
        <f t="shared" si="0"/>
        <v>0</v>
      </c>
    </row>
    <row r="25" spans="1:4" x14ac:dyDescent="0.2">
      <c r="A25" s="56" t="s">
        <v>74</v>
      </c>
      <c r="B25" s="131">
        <f>'1 priedas_pajamos'!G74</f>
        <v>6.7000000000000011</v>
      </c>
      <c r="C25" s="131">
        <f>'3 priedas_asignavimai'!U91+'3 priedas_asignavimai'!U39</f>
        <v>6.7</v>
      </c>
      <c r="D25" s="131">
        <f t="shared" si="0"/>
        <v>0</v>
      </c>
    </row>
    <row r="26" spans="1:4" x14ac:dyDescent="0.2">
      <c r="A26" s="56" t="s">
        <v>143</v>
      </c>
      <c r="B26" s="131">
        <f>'1 priedas_pajamos'!G75</f>
        <v>5.0999999999999996</v>
      </c>
      <c r="C26" s="131">
        <f>'3 priedas_asignavimai'!U90</f>
        <v>5.0999999999999996</v>
      </c>
      <c r="D26" s="131">
        <f t="shared" si="0"/>
        <v>0</v>
      </c>
    </row>
    <row r="27" spans="1:4" x14ac:dyDescent="0.2">
      <c r="A27" s="56" t="s">
        <v>156</v>
      </c>
      <c r="B27" s="131">
        <f>'1 priedas_pajamos'!G77</f>
        <v>16.504000000000001</v>
      </c>
      <c r="C27" s="131">
        <f>'3 priedas_asignavimai'!U41</f>
        <v>16.504000000000001</v>
      </c>
      <c r="D27" s="131">
        <f t="shared" si="0"/>
        <v>0</v>
      </c>
    </row>
    <row r="28" spans="1:4" ht="25.5" x14ac:dyDescent="0.2">
      <c r="A28" s="46" t="s">
        <v>229</v>
      </c>
      <c r="B28" s="131">
        <f>'1 priedas_pajamos'!G76</f>
        <v>34.252000000000002</v>
      </c>
      <c r="C28" s="131">
        <f>'3 priedas_asignavimai'!U40</f>
        <v>34.252000000000002</v>
      </c>
      <c r="D28" s="131"/>
    </row>
    <row r="29" spans="1:4" ht="14.25" x14ac:dyDescent="0.2">
      <c r="A29" s="83" t="s">
        <v>159</v>
      </c>
      <c r="B29" s="128">
        <f>'1 priedas_pajamos'!G79</f>
        <v>5321.3731699999998</v>
      </c>
      <c r="C29" s="128">
        <f>SUM(C30:C67)</f>
        <v>5321.3731699999998</v>
      </c>
      <c r="D29" s="128">
        <f>SUM(D30:D65)</f>
        <v>0</v>
      </c>
    </row>
    <row r="30" spans="1:4" ht="15" x14ac:dyDescent="0.25">
      <c r="A30" s="223" t="s">
        <v>429</v>
      </c>
      <c r="B30" s="119">
        <f>'1 priedas_pajamos'!G80</f>
        <v>232</v>
      </c>
      <c r="C30" s="119">
        <f>'3 priedas_asignavimai'!V59+'3 priedas_asignavimai'!V71</f>
        <v>232</v>
      </c>
      <c r="D30" s="131">
        <f t="shared" ref="D30:D37" si="1">B30-C30</f>
        <v>0</v>
      </c>
    </row>
    <row r="31" spans="1:4" ht="15" x14ac:dyDescent="0.25">
      <c r="A31" s="48" t="s">
        <v>292</v>
      </c>
      <c r="B31" s="119">
        <f>'1 priedas_pajamos'!G81</f>
        <v>195.2</v>
      </c>
      <c r="C31" s="119">
        <f>'3 priedas_asignavimai'!V199</f>
        <v>195.2</v>
      </c>
      <c r="D31" s="131">
        <f t="shared" si="1"/>
        <v>0</v>
      </c>
    </row>
    <row r="32" spans="1:4" ht="15" x14ac:dyDescent="0.25">
      <c r="A32" s="85" t="s">
        <v>131</v>
      </c>
      <c r="B32" s="119">
        <f>'1 priedas_pajamos'!G82</f>
        <v>22.2</v>
      </c>
      <c r="C32" s="119">
        <f>'3 priedas_asignavimai'!V321</f>
        <v>22.2</v>
      </c>
      <c r="D32" s="131">
        <f t="shared" si="1"/>
        <v>0</v>
      </c>
    </row>
    <row r="33" spans="1:10" ht="15" x14ac:dyDescent="0.25">
      <c r="A33" s="84" t="s">
        <v>199</v>
      </c>
      <c r="B33" s="119">
        <f>'1 priedas_pajamos'!G83</f>
        <v>50.752000000000002</v>
      </c>
      <c r="C33" s="119">
        <f>'3 priedas_asignavimai'!V314</f>
        <v>50.752000000000002</v>
      </c>
      <c r="D33" s="131">
        <f t="shared" si="1"/>
        <v>0</v>
      </c>
    </row>
    <row r="34" spans="1:10" ht="15" x14ac:dyDescent="0.25">
      <c r="A34" s="84" t="s">
        <v>200</v>
      </c>
      <c r="B34" s="119">
        <f>'1 priedas_pajamos'!G84</f>
        <v>274</v>
      </c>
      <c r="C34" s="119">
        <f>'3 priedas_asignavimai'!V42+'3 priedas_asignavimai'!V74</f>
        <v>273.99999999999994</v>
      </c>
      <c r="D34" s="131">
        <f t="shared" si="1"/>
        <v>0</v>
      </c>
      <c r="F34" s="462" t="s">
        <v>317</v>
      </c>
      <c r="G34" s="462"/>
      <c r="H34" s="462"/>
      <c r="I34" s="462"/>
      <c r="J34" s="195"/>
    </row>
    <row r="35" spans="1:10" ht="15" x14ac:dyDescent="0.25">
      <c r="A35" s="84" t="s">
        <v>424</v>
      </c>
      <c r="B35" s="119">
        <f>'1 priedas_pajamos'!G114</f>
        <v>20.521000000000001</v>
      </c>
      <c r="C35" s="119">
        <f>'3 priedas_asignavimai'!V43</f>
        <v>20.521000000000001</v>
      </c>
      <c r="D35" s="131"/>
      <c r="F35" s="132">
        <f>B29+B68+B69+B70</f>
        <v>5579.2387699999999</v>
      </c>
      <c r="G35" s="132">
        <f>C29+C68+C69+C70</f>
        <v>5579.2387699999999</v>
      </c>
      <c r="H35" s="132"/>
      <c r="I35" s="132">
        <f>G35-F35</f>
        <v>0</v>
      </c>
      <c r="J35" s="132"/>
    </row>
    <row r="36" spans="1:10" ht="15" x14ac:dyDescent="0.25">
      <c r="A36" s="84" t="s">
        <v>206</v>
      </c>
      <c r="B36" s="119">
        <f>'1 priedas_pajamos'!G85</f>
        <v>252.5</v>
      </c>
      <c r="C36" s="119">
        <f>'3 priedas_asignavimai'!V65</f>
        <v>252.5</v>
      </c>
      <c r="D36" s="131">
        <f t="shared" si="1"/>
        <v>0</v>
      </c>
      <c r="F36" s="197" t="s">
        <v>308</v>
      </c>
      <c r="G36" s="197" t="s">
        <v>309</v>
      </c>
      <c r="H36" s="197"/>
      <c r="I36" s="197"/>
      <c r="J36" s="197"/>
    </row>
    <row r="37" spans="1:10" ht="30" x14ac:dyDescent="0.25">
      <c r="A37" s="84" t="s">
        <v>493</v>
      </c>
      <c r="B37" s="119">
        <f>'1 priedas_pajamos'!G86</f>
        <v>48</v>
      </c>
      <c r="C37" s="131">
        <f>'3 priedas_asignavimai'!V228+'3 priedas_asignavimai'!V242+'3 priedas_asignavimai'!V219+'3 priedas_asignavimai'!V204+'3 priedas_asignavimai'!V211+'3 priedas_asignavimai'!V234+'3 priedas_asignavimai'!V247+'3 priedas_asignavimai'!V254+'3 priedas_asignavimai'!V260+'3 priedas_asignavimai'!V277+'3 priedas_asignavimai'!V265+'3 priedas_asignavimai'!V282+'3 priedas_asignavimai'!V286+'3 priedas_asignavimai'!V271+'3 priedas_asignavimai'!V291</f>
        <v>48</v>
      </c>
      <c r="D37" s="131">
        <f t="shared" si="1"/>
        <v>0</v>
      </c>
    </row>
    <row r="38" spans="1:10" s="206" customFormat="1" ht="28.5" customHeight="1" x14ac:dyDescent="0.25">
      <c r="A38" s="401" t="s">
        <v>369</v>
      </c>
      <c r="B38" s="337">
        <f>'1 priedas_pajamos'!G87</f>
        <v>0</v>
      </c>
      <c r="C38" s="337">
        <f>'3 priedas_asignavimai'!V75</f>
        <v>0</v>
      </c>
      <c r="D38" s="402"/>
      <c r="F38" s="463" t="s">
        <v>315</v>
      </c>
      <c r="G38" s="463"/>
      <c r="H38" s="463"/>
      <c r="I38" s="463"/>
      <c r="J38" s="403"/>
    </row>
    <row r="39" spans="1:10" ht="30" x14ac:dyDescent="0.25">
      <c r="A39" s="86" t="s">
        <v>479</v>
      </c>
      <c r="B39" s="119">
        <f>'1 priedas_pajamos'!G88</f>
        <v>240.29200000000003</v>
      </c>
      <c r="C39" s="119">
        <f>'3 priedas_asignavimai'!V62+'3 priedas_asignavimai'!V188+'3 priedas_asignavimai'!V200+'3 priedas_asignavimai'!V214+'3 priedas_asignavimai'!V218+'3 priedas_asignavimai'!V225+'3 priedas_asignavimai'!V231+'3 priedas_asignavimai'!V237+'3 priedas_asignavimai'!V253+'3 priedas_asignavimai'!V257+'3 priedas_asignavimai'!V274+'3 priedas_asignavimai'!V280+'3 priedas_asignavimai'!V285+'3 priedas_asignavimai'!V270+'3 priedas_asignavimai'!V268+'3 priedas_asignavimai'!V263</f>
        <v>240.292</v>
      </c>
      <c r="D39" s="119">
        <f t="shared" ref="D39:D67" si="2">B39-C39</f>
        <v>0</v>
      </c>
      <c r="F39" s="196" t="s">
        <v>308</v>
      </c>
      <c r="G39" s="196" t="s">
        <v>309</v>
      </c>
      <c r="H39" s="196"/>
    </row>
    <row r="40" spans="1:10" ht="15" x14ac:dyDescent="0.25">
      <c r="A40" s="87" t="s">
        <v>422</v>
      </c>
      <c r="B40" s="119">
        <f>'1 priedas_pajamos'!G89</f>
        <v>124.291</v>
      </c>
      <c r="C40" s="119">
        <f>'3 priedas_asignavimai'!V297</f>
        <v>124.291</v>
      </c>
      <c r="D40" s="119">
        <f t="shared" si="2"/>
        <v>0</v>
      </c>
      <c r="F40" s="132">
        <f>'1 priedas_pajamos'!G52-'1 priedas_pajamos'!G53-'1 priedas_pajamos'!G78-'1 priedas_pajamos'!G121</f>
        <v>5579.2387699999963</v>
      </c>
      <c r="G40" s="132">
        <f>'3 priedas_asignavimai'!V336</f>
        <v>5579.2387700000008</v>
      </c>
      <c r="H40" s="132"/>
      <c r="I40" s="132">
        <f>G40-F40</f>
        <v>0</v>
      </c>
    </row>
    <row r="41" spans="1:10" ht="15" x14ac:dyDescent="0.25">
      <c r="A41" s="87" t="s">
        <v>302</v>
      </c>
      <c r="B41" s="119">
        <f>'1 priedas_pajamos'!G90</f>
        <v>102.20845</v>
      </c>
      <c r="C41" s="119">
        <f>'3 priedas_asignavimai'!V76</f>
        <v>102.20845</v>
      </c>
      <c r="D41" s="119">
        <f t="shared" si="2"/>
        <v>0</v>
      </c>
      <c r="F41" s="192">
        <f>F35-F40</f>
        <v>0</v>
      </c>
      <c r="G41" s="132">
        <f>G35-G40</f>
        <v>0</v>
      </c>
      <c r="H41" s="132">
        <f>H35-H40</f>
        <v>0</v>
      </c>
    </row>
    <row r="42" spans="1:10" ht="15" x14ac:dyDescent="0.25">
      <c r="A42" s="87" t="s">
        <v>345</v>
      </c>
      <c r="B42" s="119">
        <f>'1 priedas_pajamos'!G91</f>
        <v>86.555000000000007</v>
      </c>
      <c r="C42" s="119">
        <f>'3 priedas_asignavimai'!V77+'3 priedas_asignavimai'!V26</f>
        <v>86.555000000000007</v>
      </c>
      <c r="D42" s="119">
        <f t="shared" si="2"/>
        <v>0</v>
      </c>
    </row>
    <row r="43" spans="1:10" ht="30" x14ac:dyDescent="0.25">
      <c r="A43" s="87" t="s">
        <v>306</v>
      </c>
      <c r="B43" s="119">
        <f>'1 priedas_pajamos'!G93</f>
        <v>136.107</v>
      </c>
      <c r="C43" s="119">
        <f>'3 priedas_asignavimai'!V319+'3 priedas_asignavimai'!V324+'3 priedas_asignavimai'!V330+'3 priedas_asignavimai'!V335+'3 priedas_asignavimai'!V27</f>
        <v>136.107</v>
      </c>
      <c r="D43" s="119">
        <f t="shared" si="2"/>
        <v>0</v>
      </c>
    </row>
    <row r="44" spans="1:10" ht="15" x14ac:dyDescent="0.25">
      <c r="A44" s="87" t="s">
        <v>349</v>
      </c>
      <c r="B44" s="119">
        <f>'1 priedas_pajamos'!G94</f>
        <v>25.001000000000001</v>
      </c>
      <c r="C44" s="119">
        <f>'3 priedas_asignavimai'!V320</f>
        <v>25.001000000000001</v>
      </c>
      <c r="D44" s="119">
        <f t="shared" si="2"/>
        <v>0</v>
      </c>
    </row>
    <row r="45" spans="1:10" ht="15" x14ac:dyDescent="0.25">
      <c r="A45" s="138" t="s">
        <v>310</v>
      </c>
      <c r="B45" s="119">
        <f>'1 priedas_pajamos'!G95</f>
        <v>0</v>
      </c>
      <c r="C45" s="119">
        <f>'3 priedas_asignavimai'!V190+'3 priedas_asignavimai'!V201+'3 priedas_asignavimai'!V212+'3 priedas_asignavimai'!V220+'3 priedas_asignavimai'!V232+'3 priedas_asignavimai'!V239+'3 priedas_asignavimai'!V251</f>
        <v>0</v>
      </c>
      <c r="D45" s="119">
        <f t="shared" si="2"/>
        <v>0</v>
      </c>
    </row>
    <row r="46" spans="1:10" ht="45" x14ac:dyDescent="0.25">
      <c r="A46" s="87" t="s">
        <v>367</v>
      </c>
      <c r="B46" s="119">
        <f>'1 priedas_pajamos'!G103</f>
        <v>0.45300000000000001</v>
      </c>
      <c r="C46" s="119">
        <f>'3 priedas_asignavimai'!V331+'3 priedas_asignavimai'!V88+'3 priedas_asignavimai'!V45</f>
        <v>0.45300000000000001</v>
      </c>
      <c r="D46" s="119">
        <f t="shared" si="2"/>
        <v>0</v>
      </c>
    </row>
    <row r="47" spans="1:10" s="206" customFormat="1" ht="15" x14ac:dyDescent="0.25">
      <c r="A47" s="138" t="s">
        <v>340</v>
      </c>
      <c r="B47" s="337">
        <f>'1 priedas_pajamos'!G102</f>
        <v>0</v>
      </c>
      <c r="C47" s="337">
        <f>'3 priedas_asignavimai'!V53</f>
        <v>0</v>
      </c>
      <c r="D47" s="337">
        <f t="shared" si="2"/>
        <v>0</v>
      </c>
    </row>
    <row r="48" spans="1:10" ht="30" x14ac:dyDescent="0.25">
      <c r="A48" s="87" t="s">
        <v>452</v>
      </c>
      <c r="B48" s="119">
        <f>'1 priedas_pajamos'!G96</f>
        <v>14.4</v>
      </c>
      <c r="C48" s="119">
        <f>'3 priedas_asignavimai'!V184+'3 priedas_asignavimai'!V191+'3 priedas_asignavimai'!V195+'3 priedas_asignavimai'!V203+'3 priedas_asignavimai'!V208+'3 priedas_asignavimai'!V213+'3 priedas_asignavimai'!V221+'3 priedas_asignavimai'!V227+'3 priedas_asignavimai'!V240+'3 priedas_asignavimai'!V246+'3 priedas_asignavimai'!V252+'3 priedas_asignavimai'!V258+'3 priedas_asignavimai'!V264+'3 priedas_asignavimai'!V269+'3 priedas_asignavimai'!V276+'3 priedas_asignavimai'!V281+'3 priedas_asignavimai'!V287+'3 priedas_asignavimai'!V64</f>
        <v>14.399999999999999</v>
      </c>
      <c r="D48" s="119">
        <f t="shared" si="2"/>
        <v>0</v>
      </c>
    </row>
    <row r="49" spans="1:32" ht="15" x14ac:dyDescent="0.25">
      <c r="A49" s="87" t="s">
        <v>311</v>
      </c>
      <c r="B49" s="119">
        <f>'1 priedas_pajamos'!G97</f>
        <v>27.085000000000001</v>
      </c>
      <c r="C49" s="119">
        <f>'3 priedas_asignavimai'!V70</f>
        <v>27.085000000000001</v>
      </c>
      <c r="D49" s="119">
        <f t="shared" si="2"/>
        <v>0</v>
      </c>
    </row>
    <row r="50" spans="1:32" ht="30" x14ac:dyDescent="0.25">
      <c r="A50" s="84" t="s">
        <v>130</v>
      </c>
      <c r="B50" s="119">
        <f>'1 priedas_pajamos'!G106</f>
        <v>2725.6</v>
      </c>
      <c r="C50" s="119">
        <f>'3 priedas_asignavimai'!V56</f>
        <v>2725.6</v>
      </c>
      <c r="D50" s="119">
        <f t="shared" si="2"/>
        <v>0</v>
      </c>
      <c r="G50" s="209"/>
      <c r="H50" s="209"/>
      <c r="I50" s="209"/>
      <c r="J50" s="209"/>
      <c r="K50" s="209"/>
      <c r="L50" s="209"/>
      <c r="M50" s="209"/>
      <c r="N50" s="209"/>
      <c r="O50" s="209"/>
      <c r="P50" s="209"/>
      <c r="Q50" s="209"/>
      <c r="R50" s="209"/>
      <c r="S50" s="209"/>
      <c r="T50" s="209"/>
      <c r="U50" s="209"/>
      <c r="V50" s="209"/>
      <c r="W50" s="209"/>
      <c r="X50" s="209"/>
      <c r="Y50" s="209"/>
      <c r="Z50" s="209"/>
      <c r="AA50" s="209"/>
      <c r="AB50" s="209"/>
      <c r="AC50" s="209"/>
      <c r="AD50" s="209"/>
    </row>
    <row r="51" spans="1:32" ht="30" customHeight="1" x14ac:dyDescent="0.25">
      <c r="A51" s="139" t="s">
        <v>326</v>
      </c>
      <c r="B51" s="119">
        <f>'1 priedas_pajamos'!G98</f>
        <v>0</v>
      </c>
      <c r="C51" s="119">
        <f>'3 priedas_asignavimai'!S296</f>
        <v>0</v>
      </c>
      <c r="D51" s="119">
        <f t="shared" si="2"/>
        <v>0</v>
      </c>
      <c r="I51" s="209"/>
      <c r="J51" s="209"/>
      <c r="K51" s="209"/>
      <c r="L51" s="209"/>
      <c r="M51" s="209"/>
      <c r="N51" s="209"/>
      <c r="O51" s="209"/>
      <c r="P51" s="209"/>
      <c r="Q51" s="209"/>
      <c r="R51" s="209"/>
      <c r="S51" s="209"/>
      <c r="T51" s="209"/>
      <c r="U51" s="209"/>
      <c r="V51" s="209"/>
      <c r="W51" s="209"/>
      <c r="X51" s="209"/>
      <c r="Y51" s="209"/>
      <c r="Z51" s="209"/>
      <c r="AA51" s="209"/>
      <c r="AB51" s="209"/>
      <c r="AC51" s="209"/>
      <c r="AD51" s="209"/>
      <c r="AE51" s="142" t="s">
        <v>365</v>
      </c>
      <c r="AF51" s="143" t="s">
        <v>366</v>
      </c>
    </row>
    <row r="52" spans="1:32" ht="45" x14ac:dyDescent="0.25">
      <c r="A52" s="84" t="s">
        <v>454</v>
      </c>
      <c r="B52" s="119">
        <f>'1 priedas_pajamos'!G99</f>
        <v>13.1928</v>
      </c>
      <c r="C52" s="119">
        <f>'3 priedas_asignavimai'!V79+'3 priedas_asignavimai'!V44</f>
        <v>13.1928</v>
      </c>
      <c r="D52" s="119">
        <f t="shared" si="2"/>
        <v>0</v>
      </c>
      <c r="G52" s="204"/>
      <c r="H52" s="205"/>
      <c r="I52" s="205"/>
      <c r="J52" s="204"/>
      <c r="K52" s="204"/>
      <c r="L52" s="205"/>
      <c r="M52" s="204"/>
      <c r="N52" s="205"/>
      <c r="O52" s="204"/>
      <c r="P52" s="205"/>
      <c r="Q52" s="204"/>
      <c r="R52" s="205"/>
      <c r="S52" s="204"/>
      <c r="T52" s="205"/>
      <c r="U52" s="204"/>
      <c r="V52" s="205"/>
      <c r="W52" s="205"/>
      <c r="X52" s="206"/>
      <c r="Y52" s="205"/>
      <c r="Z52" s="206"/>
      <c r="AA52" s="205"/>
      <c r="AB52" s="206"/>
      <c r="AC52" s="205"/>
      <c r="AE52" s="198">
        <f>G52+J52+K52+M52+O52+Q52+S52+U52+X52+Z52+AB52</f>
        <v>0</v>
      </c>
      <c r="AF52" s="199">
        <f>H52+I52+L52+N52+P52+R52+T52+V52+W52+Y52+AA52+AC52</f>
        <v>0</v>
      </c>
    </row>
    <row r="53" spans="1:32" s="206" customFormat="1" ht="30" x14ac:dyDescent="0.25">
      <c r="A53" s="139" t="s">
        <v>333</v>
      </c>
      <c r="B53" s="337">
        <f>'1 priedas_pajamos'!G100</f>
        <v>0</v>
      </c>
      <c r="C53" s="337"/>
      <c r="D53" s="337">
        <f t="shared" si="2"/>
        <v>0</v>
      </c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  <c r="R53" s="207"/>
      <c r="S53" s="207"/>
      <c r="T53" s="207"/>
      <c r="U53" s="207"/>
      <c r="V53" s="207"/>
      <c r="W53" s="207"/>
      <c r="X53" s="207"/>
      <c r="Y53" s="207"/>
      <c r="Z53" s="207"/>
      <c r="AA53" s="207"/>
      <c r="AB53" s="207"/>
      <c r="AC53" s="207"/>
      <c r="AE53" s="200" t="e">
        <f>AE52+#REF!</f>
        <v>#REF!</v>
      </c>
      <c r="AF53" s="200" t="e">
        <f>AF52+#REF!</f>
        <v>#REF!</v>
      </c>
    </row>
    <row r="54" spans="1:32" s="206" customFormat="1" ht="15" x14ac:dyDescent="0.25">
      <c r="A54" s="139" t="s">
        <v>337</v>
      </c>
      <c r="B54" s="337">
        <f>'1 priedas_pajamos'!G101</f>
        <v>0</v>
      </c>
      <c r="C54" s="337">
        <f>'3 priedas_asignavimai'!V52</f>
        <v>0</v>
      </c>
      <c r="D54" s="337">
        <f t="shared" si="2"/>
        <v>0</v>
      </c>
      <c r="G54" s="208"/>
      <c r="H54" s="208"/>
      <c r="I54" s="208"/>
      <c r="J54" s="208"/>
      <c r="K54" s="208"/>
      <c r="L54" s="208"/>
      <c r="M54" s="208"/>
      <c r="N54" s="208"/>
      <c r="O54" s="208"/>
      <c r="P54" s="208"/>
      <c r="Q54" s="208"/>
      <c r="R54" s="208"/>
      <c r="S54" s="208"/>
      <c r="T54" s="208"/>
      <c r="U54" s="208"/>
      <c r="V54" s="208"/>
      <c r="W54" s="208"/>
      <c r="X54" s="208"/>
      <c r="Y54" s="208"/>
      <c r="Z54" s="208"/>
      <c r="AA54" s="208"/>
      <c r="AB54" s="208"/>
      <c r="AC54" s="208"/>
    </row>
    <row r="55" spans="1:32" ht="30" x14ac:dyDescent="0.25">
      <c r="A55" s="139" t="s">
        <v>328</v>
      </c>
      <c r="B55" s="119">
        <f>'1 priedas_pajamos'!G105</f>
        <v>0</v>
      </c>
      <c r="C55" s="119">
        <f>'3 priedas_asignavimai'!V180</f>
        <v>0</v>
      </c>
      <c r="D55" s="119">
        <f t="shared" si="2"/>
        <v>0</v>
      </c>
    </row>
    <row r="56" spans="1:32" ht="45" x14ac:dyDescent="0.25">
      <c r="A56" s="91" t="s">
        <v>324</v>
      </c>
      <c r="B56" s="119">
        <f>'1 priedas_pajamos'!G104</f>
        <v>12.034000000000001</v>
      </c>
      <c r="C56" s="119">
        <f>'3 priedas_asignavimai'!V205+'3 priedas_asignavimai'!V241+'3 priedas_asignavimai'!V185+'3 priedas_asignavimai'!V215+'3 priedas_asignavimai'!V226+'3 priedas_asignavimai'!V63</f>
        <v>12.033999999999999</v>
      </c>
      <c r="D56" s="119">
        <f t="shared" si="2"/>
        <v>0</v>
      </c>
    </row>
    <row r="57" spans="1:32" ht="15" x14ac:dyDescent="0.25">
      <c r="A57" s="87" t="s">
        <v>303</v>
      </c>
      <c r="B57" s="119">
        <f>'1 priedas_pajamos'!G92</f>
        <v>243.46600000000001</v>
      </c>
      <c r="C57" s="119">
        <f>'3 priedas_asignavimai'!V78</f>
        <v>243.46600000000001</v>
      </c>
      <c r="D57" s="119">
        <f t="shared" si="2"/>
        <v>0</v>
      </c>
    </row>
    <row r="58" spans="1:32" ht="45" x14ac:dyDescent="0.25">
      <c r="A58" s="84" t="s">
        <v>360</v>
      </c>
      <c r="B58" s="119">
        <f>'1 priedas_pajamos'!G109</f>
        <v>6.9489999999999998</v>
      </c>
      <c r="C58" s="119">
        <f>'3 priedas_asignavimai'!V80+'3 priedas_asignavimai'!V46</f>
        <v>6.9489999999999998</v>
      </c>
      <c r="D58" s="119">
        <f t="shared" si="2"/>
        <v>0</v>
      </c>
    </row>
    <row r="59" spans="1:32" ht="45" x14ac:dyDescent="0.25">
      <c r="A59" s="84" t="s">
        <v>361</v>
      </c>
      <c r="B59" s="119">
        <f>'1 priedas_pajamos'!G110</f>
        <v>1.42</v>
      </c>
      <c r="C59" s="119">
        <f>'3 priedas_asignavimai'!V81+'3 priedas_asignavimai'!V47</f>
        <v>1.42</v>
      </c>
      <c r="D59" s="119">
        <f t="shared" si="2"/>
        <v>0</v>
      </c>
    </row>
    <row r="60" spans="1:32" ht="45" x14ac:dyDescent="0.25">
      <c r="A60" s="84" t="s">
        <v>463</v>
      </c>
      <c r="B60" s="119">
        <f>'1 priedas_pajamos'!G111</f>
        <v>33.484000000000002</v>
      </c>
      <c r="C60" s="119">
        <f>'3 priedas_asignavimai'!V82</f>
        <v>33.484000000000002</v>
      </c>
      <c r="D60" s="119">
        <f t="shared" si="2"/>
        <v>0</v>
      </c>
    </row>
    <row r="61" spans="1:32" ht="44.25" customHeight="1" x14ac:dyDescent="0.25">
      <c r="A61" s="84" t="s">
        <v>473</v>
      </c>
      <c r="B61" s="119">
        <f>'1 priedas_pajamos'!G112</f>
        <v>4.4189100000000003</v>
      </c>
      <c r="C61" s="119">
        <f>'3 priedas_asignavimai'!V89</f>
        <v>4.4189100000000003</v>
      </c>
      <c r="D61" s="119">
        <f t="shared" si="2"/>
        <v>0</v>
      </c>
    </row>
    <row r="62" spans="1:32" ht="30" x14ac:dyDescent="0.25">
      <c r="A62" s="84" t="s">
        <v>362</v>
      </c>
      <c r="B62" s="119">
        <f>'1 priedas_pajamos'!G113</f>
        <v>45.946680000000001</v>
      </c>
      <c r="C62" s="119">
        <f>'3 priedas_asignavimai'!V83</f>
        <v>45.946680000000001</v>
      </c>
      <c r="D62" s="119">
        <f t="shared" si="2"/>
        <v>0</v>
      </c>
    </row>
    <row r="63" spans="1:32" ht="30" x14ac:dyDescent="0.25">
      <c r="A63" s="84" t="s">
        <v>363</v>
      </c>
      <c r="B63" s="119">
        <f>'1 priedas_pajamos'!G115</f>
        <v>46.896230000000003</v>
      </c>
      <c r="C63" s="119">
        <f>'3 priedas_asignavimai'!V54</f>
        <v>46.896230000000003</v>
      </c>
      <c r="D63" s="119">
        <f t="shared" si="2"/>
        <v>0</v>
      </c>
    </row>
    <row r="64" spans="1:32" ht="30" x14ac:dyDescent="0.25">
      <c r="A64" s="84" t="s">
        <v>364</v>
      </c>
      <c r="B64" s="119">
        <f>'1 priedas_pajamos'!G116</f>
        <v>51.699999999999996</v>
      </c>
      <c r="C64" s="119">
        <f>'3 priedas_asignavimai'!V84</f>
        <v>51.699999999999996</v>
      </c>
      <c r="D64" s="119">
        <f t="shared" si="2"/>
        <v>0</v>
      </c>
    </row>
    <row r="65" spans="1:12" ht="15" x14ac:dyDescent="0.25">
      <c r="A65" s="87" t="s">
        <v>355</v>
      </c>
      <c r="B65" s="119">
        <f>'1 priedas_pajamos'!G107</f>
        <v>3.6</v>
      </c>
      <c r="C65" s="119">
        <f>'3 priedas_asignavimai'!V85</f>
        <v>3.6</v>
      </c>
      <c r="D65" s="119">
        <f t="shared" si="2"/>
        <v>0</v>
      </c>
    </row>
    <row r="66" spans="1:12" ht="15" x14ac:dyDescent="0.25">
      <c r="A66" s="87" t="s">
        <v>482</v>
      </c>
      <c r="B66" s="119">
        <f>'1 priedas_pajamos'!G108</f>
        <v>221.2</v>
      </c>
      <c r="C66" s="119">
        <f>'3 priedas_asignavimai'!V86</f>
        <v>221.2</v>
      </c>
      <c r="D66" s="119">
        <f t="shared" si="2"/>
        <v>0</v>
      </c>
    </row>
    <row r="67" spans="1:12" ht="15" x14ac:dyDescent="0.25">
      <c r="A67" s="84" t="s">
        <v>373</v>
      </c>
      <c r="B67" s="119">
        <f>'1 priedas_pajamos'!G117</f>
        <v>59.900100000000002</v>
      </c>
      <c r="C67" s="119">
        <f>'3 priedas_asignavimai'!V55</f>
        <v>59.900100000000002</v>
      </c>
      <c r="D67" s="119">
        <f t="shared" si="2"/>
        <v>0</v>
      </c>
    </row>
    <row r="68" spans="1:12" ht="28.5" x14ac:dyDescent="0.2">
      <c r="A68" s="83" t="s">
        <v>295</v>
      </c>
      <c r="B68" s="128">
        <f>'1 priedas_pajamos'!G118</f>
        <v>0</v>
      </c>
      <c r="C68" s="128">
        <f>'3 priedas_asignavimai'!V49</f>
        <v>0</v>
      </c>
      <c r="D68" s="128">
        <f t="shared" ref="D68:D74" si="3">B68-C68</f>
        <v>0</v>
      </c>
    </row>
    <row r="69" spans="1:12" ht="14.25" x14ac:dyDescent="0.2">
      <c r="A69" s="83" t="s">
        <v>142</v>
      </c>
      <c r="B69" s="128">
        <f>'1 priedas_pajamos'!G122</f>
        <v>257.86559999999997</v>
      </c>
      <c r="C69" s="128">
        <f>'3 priedas_asignavimai'!V50+'3 priedas_asignavimai'!V60+'3 priedas_asignavimai'!V73+'3 priedas_asignavimai'!V332</f>
        <v>257.86559999999997</v>
      </c>
      <c r="D69" s="128">
        <f t="shared" si="3"/>
        <v>0</v>
      </c>
      <c r="F69" s="462" t="s">
        <v>315</v>
      </c>
      <c r="G69" s="462"/>
      <c r="H69" s="462"/>
      <c r="I69" s="462"/>
      <c r="J69" s="195"/>
    </row>
    <row r="70" spans="1:12" ht="28.5" x14ac:dyDescent="0.2">
      <c r="A70" s="83" t="s">
        <v>296</v>
      </c>
      <c r="B70" s="128">
        <f>'1 priedas_pajamos'!G126</f>
        <v>0</v>
      </c>
      <c r="C70" s="128">
        <f>'3 priedas_asignavimai'!V51+'3 priedas_asignavimai'!V61</f>
        <v>0</v>
      </c>
      <c r="D70" s="128">
        <f t="shared" si="3"/>
        <v>0</v>
      </c>
      <c r="F70" s="196" t="s">
        <v>308</v>
      </c>
      <c r="G70" s="196" t="s">
        <v>309</v>
      </c>
      <c r="H70" s="196"/>
    </row>
    <row r="71" spans="1:12" ht="14.25" x14ac:dyDescent="0.2">
      <c r="A71" s="83" t="s">
        <v>211</v>
      </c>
      <c r="B71" s="128">
        <f>'1 priedas_pajamos'!G78</f>
        <v>17729</v>
      </c>
      <c r="C71" s="128">
        <f>'3 priedas_asignavimai'!W58+'3 priedas_asignavimai'!W187+'3 priedas_asignavimai'!W183+'3 priedas_asignavimai'!W194+'3 priedas_asignavimai'!W198+'3 priedas_asignavimai'!W207+'3 priedas_asignavimai'!W210+'3 priedas_asignavimai'!W217+'3 priedas_asignavimai'!W224+'3 priedas_asignavimai'!W230+'3 priedas_asignavimai'!W236+'3 priedas_asignavimai'!W244+'3 priedas_asignavimai'!W249+'3 priedas_asignavimai'!W256+'3 priedas_asignavimai'!W262+'3 priedas_asignavimai'!W267+'3 priedas_asignavimai'!W273+'3 priedas_asignavimai'!W279+'3 priedas_asignavimai'!W284+'3 priedas_asignavimai'!W290+'3 priedas_asignavimai'!W293+'3 priedas_asignavimai'!W295</f>
        <v>17729</v>
      </c>
      <c r="D71" s="128">
        <f t="shared" si="3"/>
        <v>0</v>
      </c>
      <c r="F71" s="132">
        <f>'1 priedas_pajamos'!G78</f>
        <v>17729</v>
      </c>
      <c r="G71" s="132">
        <f>'3 priedas_asignavimai'!W336</f>
        <v>17729.000000000004</v>
      </c>
      <c r="H71" s="132">
        <f>F71-G71</f>
        <v>0</v>
      </c>
      <c r="I71" s="132">
        <f>F71-B71</f>
        <v>0</v>
      </c>
      <c r="J71" s="132"/>
      <c r="K71" s="132">
        <f>G71-C71</f>
        <v>0</v>
      </c>
      <c r="L71" s="132"/>
    </row>
    <row r="72" spans="1:12" ht="14.25" x14ac:dyDescent="0.2">
      <c r="A72" s="83" t="s">
        <v>297</v>
      </c>
      <c r="B72" s="133">
        <f>'1 priedas_pajamos'!G19+'1 priedas_pajamos'!G21+'1 priedas_pajamos'!G29+'1 priedas_pajamos'!G39+'1 priedas_pajamos'!G40+'1 priedas_pajamos'!G41+'1 priedas_pajamos'!G43+'1 priedas_pajamos'!G45-'1 priedas_pajamos'!G44+'1 priedas_pajamos'!G121+'1 priedas_pajamos'!G32</f>
        <v>44821.548000000003</v>
      </c>
      <c r="C72" s="133">
        <f>'3 priedas_asignavimai'!T16+'3 priedas_asignavimai'!T18+'3 priedas_asignavimai'!T97+'3 priedas_asignavimai'!T102+'3 priedas_asignavimai'!T109+'3 priedas_asignavimai'!T116+'3 priedas_asignavimai'!T123+'3 priedas_asignavimai'!T130+'3 priedas_asignavimai'!T137+'3 priedas_asignavimai'!T144+'3 priedas_asignavimai'!T151+'3 priedas_asignavimai'!T158+'3 priedas_asignavimai'!T165+'3 priedas_asignavimai'!T172+'3 priedas_asignavimai'!T174+'3 priedas_asignavimai'!T177+'3 priedas_asignavimai'!T182+'3 priedas_asignavimai'!T186+'3 priedas_asignavimai'!T193+'3 priedas_asignavimai'!T197+'3 priedas_asignavimai'!T206+'3 priedas_asignavimai'!T209+'3 priedas_asignavimai'!T216+'3 priedas_asignavimai'!T223+'3 priedas_asignavimai'!T229+'3 priedas_asignavimai'!T235+'3 priedas_asignavimai'!T243+'3 priedas_asignavimai'!T248+'3 priedas_asignavimai'!T255+'3 priedas_asignavimai'!T261+'3 priedas_asignavimai'!T266+'3 priedas_asignavimai'!T272+'3 priedas_asignavimai'!T278+'3 priedas_asignavimai'!T283+'3 priedas_asignavimai'!T289+'3 priedas_asignavimai'!T292+'3 priedas_asignavimai'!T294+'3 priedas_asignavimai'!T298+'3 priedas_asignavimai'!T300+'3 priedas_asignavimai'!T302+'3 priedas_asignavimai'!T304+'3 priedas_asignavimai'!T306+'3 priedas_asignavimai'!T308+'3 priedas_asignavimai'!T310+'3 priedas_asignavimai'!T312+'3 priedas_asignavimai'!T315+'3 priedas_asignavimai'!T317+'3 priedas_asignavimai'!T322+'3 priedas_asignavimai'!T325+'3 priedas_asignavimai'!T333</f>
        <v>44821.547999999995</v>
      </c>
      <c r="D72" s="128">
        <f t="shared" si="3"/>
        <v>0</v>
      </c>
      <c r="F72" s="132">
        <f>'1 priedas_pajamos'!G129-'1 priedas_pajamos'!G52-'1 priedas_pajamos'!G44-'1 priedas_pajamos'!G36-'1 priedas_pajamos'!G35-'1 priedas_pajamos'!G34-'1 priedas_pajamos'!G31-'1 priedas_pajamos'!G30-'1 priedas_pajamos'!G26+'1 priedas_pajamos'!G121-'1 priedas_pajamos'!G37</f>
        <v>44821.548000000003</v>
      </c>
      <c r="G72" s="132">
        <f>'3 priedas_asignavimai'!T336</f>
        <v>44821.547999999995</v>
      </c>
      <c r="H72" s="132">
        <f t="shared" ref="H72:H78" si="4">F72-G72</f>
        <v>0</v>
      </c>
      <c r="I72" s="132">
        <f>F72-B72</f>
        <v>0</v>
      </c>
      <c r="J72" s="132"/>
      <c r="K72" s="132">
        <f>G72-C72</f>
        <v>0</v>
      </c>
      <c r="L72" s="132"/>
    </row>
    <row r="73" spans="1:12" ht="15" thickBot="1" x14ac:dyDescent="0.25">
      <c r="A73" s="88" t="s">
        <v>314</v>
      </c>
      <c r="B73" s="134">
        <f>'1 priedas_pajamos'!G26+'1 priedas_pajamos'!G30+'1 priedas_pajamos'!G31+'1 priedas_pajamos'!G34+'1 priedas_pajamos'!G35+'1 priedas_pajamos'!G36+'1 priedas_pajamos'!G44+'1 priedas_pajamos'!G37</f>
        <v>2721.9</v>
      </c>
      <c r="C73" s="134">
        <f>'3 priedas_asignavimai'!X336</f>
        <v>2721.8999999999996</v>
      </c>
      <c r="D73" s="128">
        <f t="shared" si="3"/>
        <v>0</v>
      </c>
      <c r="F73" s="132">
        <f>'1 priedas_pajamos'!G26+'1 priedas_pajamos'!G30+'1 priedas_pajamos'!G31+'1 priedas_pajamos'!G34+'1 priedas_pajamos'!G35+'1 priedas_pajamos'!G36+'1 priedas_pajamos'!G44+'1 priedas_pajamos'!G37</f>
        <v>2721.9</v>
      </c>
      <c r="G73" s="132">
        <f>'3 priedas_asignavimai'!X336</f>
        <v>2721.8999999999996</v>
      </c>
      <c r="H73" s="132">
        <f t="shared" si="4"/>
        <v>0</v>
      </c>
      <c r="I73" s="132">
        <f>F73-B73</f>
        <v>0</v>
      </c>
      <c r="J73" s="132"/>
      <c r="K73" s="132">
        <f>G73-C73</f>
        <v>0</v>
      </c>
      <c r="L73" s="132"/>
    </row>
    <row r="74" spans="1:12" ht="18" customHeight="1" thickBot="1" x14ac:dyDescent="0.3">
      <c r="A74" s="89" t="s">
        <v>319</v>
      </c>
      <c r="B74" s="129">
        <f>B4+B29+B68+B69+B70+B71+B72+B73</f>
        <v>77491.216769999999</v>
      </c>
      <c r="C74" s="129">
        <f>C4+C29+C68+C69+C70+C71+C72+C73</f>
        <v>77491.216769999999</v>
      </c>
      <c r="D74" s="130">
        <f t="shared" si="3"/>
        <v>0</v>
      </c>
      <c r="F74" s="132"/>
      <c r="G74" s="132"/>
      <c r="H74" s="132">
        <f t="shared" si="4"/>
        <v>0</v>
      </c>
      <c r="I74" s="132"/>
      <c r="J74" s="132"/>
      <c r="K74" s="132"/>
      <c r="L74" s="132"/>
    </row>
    <row r="75" spans="1:12" x14ac:dyDescent="0.2">
      <c r="A75" s="201" t="s">
        <v>316</v>
      </c>
      <c r="B75" s="132">
        <f>'1 priedas_pajamos'!G129</f>
        <v>77491.216769999999</v>
      </c>
      <c r="C75" s="132">
        <f>'3 priedas_asignavimai'!T336+'3 priedas_asignavimai'!U336+'3 priedas_asignavimai'!V336+'3 priedas_asignavimai'!W336+'3 priedas_asignavimai'!X336</f>
        <v>77491.216769999999</v>
      </c>
      <c r="F75" s="202" t="s">
        <v>308</v>
      </c>
      <c r="G75" s="202" t="s">
        <v>309</v>
      </c>
      <c r="H75" s="132"/>
      <c r="I75" s="132"/>
      <c r="J75" s="132"/>
      <c r="K75" s="132"/>
      <c r="L75" s="132"/>
    </row>
    <row r="76" spans="1:12" x14ac:dyDescent="0.2">
      <c r="B76" s="11">
        <f>B74-B75</f>
        <v>0</v>
      </c>
      <c r="C76" s="132">
        <f>C74-C75</f>
        <v>0</v>
      </c>
      <c r="F76" s="132"/>
      <c r="G76" s="132"/>
      <c r="H76" s="132">
        <f t="shared" si="4"/>
        <v>0</v>
      </c>
      <c r="I76" s="132"/>
      <c r="J76" s="132"/>
      <c r="K76" s="132"/>
      <c r="L76" s="132"/>
    </row>
    <row r="77" spans="1:12" ht="14.25" x14ac:dyDescent="0.2">
      <c r="A77" s="83" t="s">
        <v>318</v>
      </c>
      <c r="B77" s="128">
        <v>1023</v>
      </c>
      <c r="C77" s="128">
        <f>'3 priedas_asignavimai'!Y48+'3 priedas_asignavimai'!Y58+'3 priedas_asignavimai'!Y66+'3 priedas_asignavimai'!Y69+'3 priedas_asignavimai'!Y72</f>
        <v>1023</v>
      </c>
      <c r="D77" s="128">
        <f>B77-C77</f>
        <v>0</v>
      </c>
      <c r="F77" s="132">
        <f>B77</f>
        <v>1023</v>
      </c>
      <c r="G77" s="132">
        <f>'3 priedas_asignavimai'!Y336</f>
        <v>1023</v>
      </c>
      <c r="H77" s="132">
        <f t="shared" si="4"/>
        <v>0</v>
      </c>
      <c r="I77" s="132">
        <f>F77-B77</f>
        <v>0</v>
      </c>
      <c r="J77" s="132"/>
      <c r="K77" s="132">
        <f>G77-C77</f>
        <v>0</v>
      </c>
      <c r="L77" s="132"/>
    </row>
    <row r="78" spans="1:12" ht="15" thickBot="1" x14ac:dyDescent="0.25">
      <c r="A78" s="83" t="s">
        <v>158</v>
      </c>
      <c r="B78" s="128">
        <f>'4 priedas_ nepanaudotos lėšos'!O120</f>
        <v>4700.3236300000008</v>
      </c>
      <c r="C78" s="128">
        <f>'3 priedas_asignavimai'!Z16+'3 priedas_asignavimai'!Z18+'3 priedas_asignavimai'!Z97+'3 priedas_asignavimai'!Z102+'3 priedas_asignavimai'!Z109+'3 priedas_asignavimai'!Z116+'3 priedas_asignavimai'!Z123+'3 priedas_asignavimai'!Z130+'3 priedas_asignavimai'!Z137+'3 priedas_asignavimai'!Z144+'3 priedas_asignavimai'!Z158+'3 priedas_asignavimai'!Z165+'3 priedas_asignavimai'!Z177+'3 priedas_asignavimai'!Z182+'3 priedas_asignavimai'!Z186+'3 priedas_asignavimai'!Z193+'3 priedas_asignavimai'!Z197+'3 priedas_asignavimai'!Z206+'3 priedas_asignavimai'!Z209+'3 priedas_asignavimai'!Z216+'3 priedas_asignavimai'!Z223+'3 priedas_asignavimai'!Z229+'3 priedas_asignavimai'!Z235+'3 priedas_asignavimai'!Z243+'3 priedas_asignavimai'!Z248+'3 priedas_asignavimai'!Z255+'3 priedas_asignavimai'!Z266+'3 priedas_asignavimai'!Z261+'3 priedas_asignavimai'!Z272+'3 priedas_asignavimai'!Z278+'3 priedas_asignavimai'!Z283+'3 priedas_asignavimai'!Z289+'3 priedas_asignavimai'!Z292+'3 priedas_asignavimai'!Z294+'3 priedas_asignavimai'!Z298+'3 priedas_asignavimai'!Z302+'3 priedas_asignavimai'!Z304+'3 priedas_asignavimai'!Z310+'3 priedas_asignavimai'!Z312+'3 priedas_asignavimai'!Z315+'3 priedas_asignavimai'!Z317+'3 priedas_asignavimai'!Z322+'3 priedas_asignavimai'!Z325+'3 priedas_asignavimai'!Z333+'3 priedas_asignavimai'!Z175+'3 priedas_asignavimai'!Z151+'3 priedas_asignavimai'!Z300+'3 priedas_asignavimai'!Z308</f>
        <v>4700.3236300000026</v>
      </c>
      <c r="D78" s="128">
        <f t="shared" ref="D78" si="5">B78-C78</f>
        <v>0</v>
      </c>
      <c r="F78" s="132">
        <f>B78</f>
        <v>4700.3236300000008</v>
      </c>
      <c r="G78" s="132">
        <f>'3 priedas_asignavimai'!Z336</f>
        <v>4700.3236300000017</v>
      </c>
      <c r="H78" s="132">
        <f t="shared" si="4"/>
        <v>0</v>
      </c>
      <c r="I78" s="132">
        <f>F78-B78</f>
        <v>0</v>
      </c>
      <c r="J78" s="132"/>
      <c r="K78" s="132">
        <f>G78-C78</f>
        <v>0</v>
      </c>
      <c r="L78" s="132"/>
    </row>
    <row r="79" spans="1:12" ht="16.5" thickBot="1" x14ac:dyDescent="0.3">
      <c r="A79" s="89" t="s">
        <v>320</v>
      </c>
      <c r="B79" s="129">
        <f>B74+B77+B78</f>
        <v>83214.540399999998</v>
      </c>
      <c r="C79" s="129">
        <f>C74+C77+C78</f>
        <v>83214.540399999998</v>
      </c>
      <c r="D79" s="130">
        <f>B79-C79</f>
        <v>0</v>
      </c>
    </row>
    <row r="82" spans="4:7" x14ac:dyDescent="0.2">
      <c r="G82" s="203"/>
    </row>
    <row r="86" spans="4:7" x14ac:dyDescent="0.2">
      <c r="D86" s="192" t="s">
        <v>356</v>
      </c>
    </row>
  </sheetData>
  <mergeCells count="4">
    <mergeCell ref="F34:I34"/>
    <mergeCell ref="F69:I69"/>
    <mergeCell ref="F38:I38"/>
    <mergeCell ref="F2:I2"/>
  </mergeCells>
  <phoneticPr fontId="17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Įvardytieji diapazonai</vt:lpstr>
      </vt:variant>
      <vt:variant>
        <vt:i4>4</vt:i4>
      </vt:variant>
    </vt:vector>
  </HeadingPairs>
  <TitlesOfParts>
    <vt:vector size="9" baseType="lpstr">
      <vt:lpstr>1 priedas_pajamos</vt:lpstr>
      <vt:lpstr>2 priedas_pajamų įmokos</vt:lpstr>
      <vt:lpstr>3 priedas_asignavimai</vt:lpstr>
      <vt:lpstr>4 priedas_ nepanaudotos lėšos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2024-11-21T13:37:50Z</cp:lastPrinted>
  <dcterms:created xsi:type="dcterms:W3CDTF">2007-01-10T08:42:24Z</dcterms:created>
  <dcterms:modified xsi:type="dcterms:W3CDTF">2024-11-29T07:57:51Z</dcterms:modified>
</cp:coreProperties>
</file>