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state="hidden" r:id="rId6"/>
    <sheet name="7 pr._kita dotacija" sheetId="4" r:id="rId7"/>
    <sheet name="8 pr._aplinkos apsaugos s. p." sheetId="6" r:id="rId8"/>
    <sheet name="9 pr._įstaigų pajamos" sheetId="7" r:id="rId9"/>
    <sheet name="10 pr._skolintos lėšos" sheetId="8" state="hidden" r:id="rId10"/>
    <sheet name="11 pr._apyvartinės lėšos" sheetId="9" state="hidden" r:id="rId11"/>
    <sheet name="12 pr._suvestinė pagal progr." sheetId="10" r:id="rId12"/>
  </sheets>
  <definedNames>
    <definedName name="_xlnm.Print_Titles" localSheetId="0">'1 pr._pajamos'!$16:$16</definedName>
    <definedName name="_xlnm.Print_Titles" localSheetId="1">'2 pr._pajamos pagal rūšis'!$14:$16</definedName>
    <definedName name="_xlnm.Print_Titles" localSheetId="2">'3 pr._asignavimų suvestinė'!$16:$18</definedName>
    <definedName name="_xlnm.Print_Titles" localSheetId="3">'4 pr._savarankiškos f-jos'!$16:$18</definedName>
    <definedName name="_xlnm.Print_Titles" localSheetId="6">'7 pr._kita dotacija'!$16:$18</definedName>
    <definedName name="_xlnm.Print_Titles" localSheetId="8">'9 pr._įstaigų pajamos'!$14:$16</definedName>
  </definedNames>
  <calcPr calcId="145621"/>
</workbook>
</file>

<file path=xl/calcChain.xml><?xml version="1.0" encoding="utf-8"?>
<calcChain xmlns="http://schemas.openxmlformats.org/spreadsheetml/2006/main">
  <c r="E258" i="4" l="1"/>
  <c r="F258" i="4"/>
  <c r="G258" i="4"/>
  <c r="H258" i="4"/>
  <c r="I258" i="4"/>
  <c r="J258" i="4"/>
  <c r="K258" i="4"/>
  <c r="L258" i="4"/>
  <c r="M258" i="4"/>
  <c r="N258" i="4"/>
  <c r="O258" i="4"/>
  <c r="P258" i="4"/>
  <c r="Q258" i="4"/>
  <c r="R258" i="4"/>
  <c r="D258" i="4"/>
  <c r="K178" i="4" l="1"/>
  <c r="J178" i="4"/>
  <c r="I178" i="4"/>
  <c r="H178" i="4" s="1"/>
  <c r="G178" i="4"/>
  <c r="O178" i="4" s="1"/>
  <c r="F178" i="4"/>
  <c r="N178" i="4" s="1"/>
  <c r="E178" i="4"/>
  <c r="M178" i="4" s="1"/>
  <c r="L178" i="4" s="1"/>
  <c r="K181" i="4"/>
  <c r="O181" i="4" s="1"/>
  <c r="J181" i="4"/>
  <c r="I181" i="4"/>
  <c r="H181" i="4" s="1"/>
  <c r="F181" i="4"/>
  <c r="N181" i="4" s="1"/>
  <c r="E181" i="4"/>
  <c r="D181" i="4"/>
  <c r="K164" i="4"/>
  <c r="J164" i="4"/>
  <c r="I164" i="4"/>
  <c r="H164" i="4" s="1"/>
  <c r="G164" i="4"/>
  <c r="O164" i="4" s="1"/>
  <c r="F164" i="4"/>
  <c r="N164" i="4" s="1"/>
  <c r="E164" i="4"/>
  <c r="D164" i="4" s="1"/>
  <c r="K167" i="4"/>
  <c r="N167" i="4"/>
  <c r="M167" i="4"/>
  <c r="G167" i="4"/>
  <c r="D167" i="4" s="1"/>
  <c r="Q29" i="7"/>
  <c r="Q28" i="7"/>
  <c r="Q26" i="7"/>
  <c r="Q27" i="7"/>
  <c r="H45" i="12"/>
  <c r="D178" i="4" l="1"/>
  <c r="M181" i="4"/>
  <c r="L181" i="4" s="1"/>
  <c r="M164" i="4"/>
  <c r="L164" i="4" s="1"/>
  <c r="O167" i="4"/>
  <c r="L167" i="4" s="1"/>
  <c r="H167" i="4"/>
  <c r="G34" i="14"/>
  <c r="H34" i="14"/>
  <c r="I34" i="14"/>
  <c r="J34" i="14"/>
  <c r="K34" i="14"/>
  <c r="L34" i="14"/>
  <c r="M34" i="14"/>
  <c r="N34" i="14"/>
  <c r="E34" i="14"/>
  <c r="F34" i="14"/>
  <c r="D34" i="14"/>
  <c r="L45" i="7"/>
  <c r="L46" i="7" s="1"/>
  <c r="M45" i="7"/>
  <c r="N45" i="7"/>
  <c r="N46" i="7" s="1"/>
  <c r="O45" i="7"/>
  <c r="H45" i="7"/>
  <c r="H46" i="7" s="1"/>
  <c r="E46" i="7"/>
  <c r="F46" i="7"/>
  <c r="G46" i="7"/>
  <c r="I46" i="7"/>
  <c r="J46" i="7"/>
  <c r="K46" i="7"/>
  <c r="M46" i="7"/>
  <c r="O46" i="7"/>
  <c r="D46" i="7"/>
  <c r="M45" i="12"/>
  <c r="N45" i="12"/>
  <c r="N46" i="12" s="1"/>
  <c r="O45" i="12"/>
  <c r="E46" i="12"/>
  <c r="F46" i="12"/>
  <c r="G46" i="12"/>
  <c r="H46" i="12"/>
  <c r="I46" i="12"/>
  <c r="J46" i="12"/>
  <c r="K46" i="12"/>
  <c r="M46" i="12"/>
  <c r="O46" i="12"/>
  <c r="D46" i="12"/>
  <c r="F256" i="4"/>
  <c r="G256" i="4"/>
  <c r="H256" i="4"/>
  <c r="I256" i="4"/>
  <c r="J256" i="4"/>
  <c r="K256" i="4"/>
  <c r="E256" i="4"/>
  <c r="L45" i="12" l="1"/>
  <c r="L46" i="12" s="1"/>
  <c r="G243" i="4"/>
  <c r="F243" i="4"/>
  <c r="E243" i="4"/>
  <c r="D243" i="4" s="1"/>
  <c r="D247" i="4"/>
  <c r="E255" i="4"/>
  <c r="F255" i="4"/>
  <c r="G255" i="4"/>
  <c r="I255" i="4"/>
  <c r="J255" i="4"/>
  <c r="K255" i="4"/>
  <c r="N170" i="4"/>
  <c r="M170" i="4"/>
  <c r="L170" i="4"/>
  <c r="H170" i="4"/>
  <c r="F254" i="4" l="1"/>
  <c r="E254" i="4"/>
  <c r="N168" i="4"/>
  <c r="O168" i="4"/>
  <c r="M168" i="4"/>
  <c r="J168" i="4"/>
  <c r="K168" i="4"/>
  <c r="I168" i="4"/>
  <c r="H168" i="4" s="1"/>
  <c r="F168" i="4"/>
  <c r="G168" i="4"/>
  <c r="E168" i="4"/>
  <c r="N171" i="4"/>
  <c r="M171" i="4"/>
  <c r="H171" i="4"/>
  <c r="G171" i="4"/>
  <c r="D171" i="4"/>
  <c r="L171" i="4" l="1"/>
  <c r="O171" i="4"/>
  <c r="E96" i="11"/>
  <c r="E89" i="1" l="1"/>
  <c r="I89" i="1"/>
  <c r="E186" i="1"/>
  <c r="G186" i="1"/>
  <c r="I79" i="7" l="1"/>
  <c r="J79" i="7"/>
  <c r="K79" i="7"/>
  <c r="E79" i="7"/>
  <c r="F79" i="7"/>
  <c r="G79" i="7"/>
  <c r="D55" i="7"/>
  <c r="H55" i="7"/>
  <c r="M55" i="7"/>
  <c r="L55" i="7" s="1"/>
  <c r="N55" i="7"/>
  <c r="O55" i="7"/>
  <c r="O48" i="7"/>
  <c r="N48" i="7"/>
  <c r="M48" i="7"/>
  <c r="L48" i="7" s="1"/>
  <c r="H48" i="7"/>
  <c r="D48" i="7"/>
  <c r="O23" i="7"/>
  <c r="N23" i="7"/>
  <c r="M23" i="7"/>
  <c r="L23" i="7" s="1"/>
  <c r="H23" i="7"/>
  <c r="D23" i="7"/>
  <c r="N79" i="12"/>
  <c r="O79" i="12"/>
  <c r="I79" i="12"/>
  <c r="J79" i="12"/>
  <c r="K79" i="12"/>
  <c r="E79" i="12"/>
  <c r="F79" i="12"/>
  <c r="G79" i="12"/>
  <c r="O55" i="12"/>
  <c r="N55" i="12"/>
  <c r="M55" i="12"/>
  <c r="L55" i="12" s="1"/>
  <c r="H55" i="12"/>
  <c r="D55" i="12"/>
  <c r="O48" i="12"/>
  <c r="N48" i="12"/>
  <c r="M48" i="12"/>
  <c r="L48" i="12" s="1"/>
  <c r="H48" i="12"/>
  <c r="D48" i="12"/>
  <c r="H23" i="12"/>
  <c r="D23" i="12"/>
  <c r="M23" i="12"/>
  <c r="L23" i="12" s="1"/>
  <c r="E86" i="11" l="1"/>
  <c r="E87" i="11"/>
  <c r="E88" i="11"/>
  <c r="E89" i="11"/>
  <c r="E90" i="11"/>
  <c r="D77" i="11"/>
  <c r="C77" i="11"/>
  <c r="N69" i="2" l="1"/>
  <c r="G70" i="4" l="1"/>
  <c r="K70" i="4"/>
  <c r="E70" i="4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N106" i="2"/>
  <c r="I134" i="1"/>
  <c r="E91" i="11"/>
  <c r="E47" i="11" l="1"/>
  <c r="E46" i="11"/>
  <c r="M106" i="2"/>
  <c r="N80" i="2"/>
  <c r="M80" i="2"/>
  <c r="N96" i="2"/>
  <c r="M96" i="2"/>
  <c r="K257" i="4" l="1"/>
  <c r="J257" i="4"/>
  <c r="I257" i="4"/>
  <c r="G257" i="4"/>
  <c r="F257" i="4"/>
  <c r="E257" i="4"/>
  <c r="G251" i="4"/>
  <c r="J184" i="1" l="1"/>
  <c r="J206" i="1"/>
  <c r="K206" i="1"/>
  <c r="I206" i="1"/>
  <c r="F206" i="1"/>
  <c r="G206" i="1"/>
  <c r="E206" i="1"/>
  <c r="D105" i="1"/>
  <c r="D104" i="1"/>
  <c r="D103" i="1"/>
  <c r="J219" i="1"/>
  <c r="K219" i="1"/>
  <c r="I219" i="1"/>
  <c r="F219" i="1"/>
  <c r="G219" i="1"/>
  <c r="E219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L167" i="1" s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47" i="1"/>
  <c r="D141" i="1"/>
  <c r="O141" i="1"/>
  <c r="N141" i="1"/>
  <c r="M141" i="1"/>
  <c r="O77" i="1"/>
  <c r="N77" i="1"/>
  <c r="M77" i="1"/>
  <c r="O72" i="1"/>
  <c r="N72" i="1"/>
  <c r="M72" i="1"/>
  <c r="O67" i="1"/>
  <c r="N67" i="1"/>
  <c r="M67" i="1"/>
  <c r="O62" i="1"/>
  <c r="N62" i="1"/>
  <c r="M62" i="1"/>
  <c r="O57" i="1"/>
  <c r="N57" i="1"/>
  <c r="M57" i="1"/>
  <c r="O52" i="1"/>
  <c r="N52" i="1"/>
  <c r="M52" i="1"/>
  <c r="O47" i="1"/>
  <c r="N47" i="1"/>
  <c r="M47" i="1"/>
  <c r="O36" i="1"/>
  <c r="N36" i="1"/>
  <c r="M36" i="1"/>
  <c r="O31" i="1"/>
  <c r="N31" i="1"/>
  <c r="M31" i="1"/>
  <c r="O23" i="1"/>
  <c r="N23" i="1"/>
  <c r="M23" i="1"/>
  <c r="O22" i="1"/>
  <c r="N22" i="1"/>
  <c r="M22" i="1"/>
  <c r="H22" i="1"/>
  <c r="H23" i="1"/>
  <c r="H24" i="1"/>
  <c r="H25" i="1"/>
  <c r="H27" i="1"/>
  <c r="H28" i="1"/>
  <c r="H29" i="1"/>
  <c r="H30" i="1"/>
  <c r="H31" i="1"/>
  <c r="H33" i="1"/>
  <c r="H34" i="1"/>
  <c r="H35" i="1"/>
  <c r="H36" i="1"/>
  <c r="H38" i="1"/>
  <c r="H39" i="1"/>
  <c r="H40" i="1"/>
  <c r="H41" i="1"/>
  <c r="H42" i="1"/>
  <c r="H44" i="1"/>
  <c r="H45" i="1"/>
  <c r="H46" i="1"/>
  <c r="H47" i="1"/>
  <c r="H49" i="1"/>
  <c r="H50" i="1"/>
  <c r="H51" i="1"/>
  <c r="H52" i="1"/>
  <c r="H54" i="1"/>
  <c r="H55" i="1"/>
  <c r="H56" i="1"/>
  <c r="H57" i="1"/>
  <c r="H59" i="1"/>
  <c r="H60" i="1"/>
  <c r="H61" i="1"/>
  <c r="H62" i="1"/>
  <c r="H64" i="1"/>
  <c r="H65" i="1"/>
  <c r="H66" i="1"/>
  <c r="H67" i="1"/>
  <c r="H69" i="1"/>
  <c r="H70" i="1"/>
  <c r="H71" i="1"/>
  <c r="H72" i="1"/>
  <c r="H74" i="1"/>
  <c r="H75" i="1"/>
  <c r="H76" i="1"/>
  <c r="H77" i="1"/>
  <c r="H79" i="1"/>
  <c r="H80" i="1"/>
  <c r="H81" i="1"/>
  <c r="H82" i="1"/>
  <c r="H83" i="1"/>
  <c r="D22" i="1"/>
  <c r="D23" i="1"/>
  <c r="D24" i="1"/>
  <c r="D25" i="1"/>
  <c r="D27" i="1"/>
  <c r="D28" i="1"/>
  <c r="D29" i="1"/>
  <c r="D30" i="1"/>
  <c r="D31" i="1"/>
  <c r="D33" i="1"/>
  <c r="D34" i="1"/>
  <c r="D35" i="1"/>
  <c r="D36" i="1"/>
  <c r="D38" i="1"/>
  <c r="D39" i="1"/>
  <c r="D40" i="1"/>
  <c r="D41" i="1"/>
  <c r="D42" i="1"/>
  <c r="D44" i="1"/>
  <c r="D45" i="1"/>
  <c r="D46" i="1"/>
  <c r="D47" i="1"/>
  <c r="D49" i="1"/>
  <c r="D50" i="1"/>
  <c r="D51" i="1"/>
  <c r="D52" i="1"/>
  <c r="D54" i="1"/>
  <c r="D55" i="1"/>
  <c r="D56" i="1"/>
  <c r="D57" i="1"/>
  <c r="D59" i="1"/>
  <c r="D60" i="1"/>
  <c r="D61" i="1"/>
  <c r="D62" i="1"/>
  <c r="D64" i="1"/>
  <c r="D65" i="1"/>
  <c r="D66" i="1"/>
  <c r="D67" i="1"/>
  <c r="D69" i="1"/>
  <c r="D70" i="1"/>
  <c r="D71" i="1"/>
  <c r="D72" i="1"/>
  <c r="D74" i="1"/>
  <c r="D75" i="1"/>
  <c r="D76" i="1"/>
  <c r="D77" i="1"/>
  <c r="D79" i="1"/>
  <c r="D80" i="1"/>
  <c r="D81" i="1"/>
  <c r="D82" i="1"/>
  <c r="D83" i="1"/>
  <c r="L179" i="1" l="1"/>
  <c r="L175" i="1"/>
  <c r="L171" i="1"/>
  <c r="L163" i="1"/>
  <c r="L160" i="1"/>
  <c r="L183" i="1"/>
  <c r="L204" i="1"/>
  <c r="L196" i="1"/>
  <c r="L192" i="1"/>
  <c r="L150" i="1"/>
  <c r="D102" i="1"/>
  <c r="L203" i="1"/>
  <c r="L193" i="1"/>
  <c r="L200" i="1"/>
  <c r="L199" i="1"/>
  <c r="L157" i="1"/>
  <c r="L202" i="1"/>
  <c r="L198" i="1"/>
  <c r="L195" i="1"/>
  <c r="L205" i="1"/>
  <c r="L201" i="1"/>
  <c r="L197" i="1"/>
  <c r="L194" i="1"/>
  <c r="L180" i="1"/>
  <c r="L176" i="1"/>
  <c r="L172" i="1"/>
  <c r="L168" i="1"/>
  <c r="L164" i="1"/>
  <c r="L161" i="1"/>
  <c r="L154" i="1"/>
  <c r="L151" i="1"/>
  <c r="L147" i="1"/>
  <c r="L181" i="1"/>
  <c r="L177" i="1"/>
  <c r="L173" i="1"/>
  <c r="L169" i="1"/>
  <c r="L165" i="1"/>
  <c r="L158" i="1"/>
  <c r="L155" i="1"/>
  <c r="L152" i="1"/>
  <c r="L148" i="1"/>
  <c r="L182" i="1"/>
  <c r="L178" i="1"/>
  <c r="L174" i="1"/>
  <c r="L170" i="1"/>
  <c r="L166" i="1"/>
  <c r="L162" i="1"/>
  <c r="L159" i="1"/>
  <c r="L156" i="1"/>
  <c r="L153" i="1"/>
  <c r="L149" i="1"/>
  <c r="L31" i="1"/>
  <c r="L141" i="1"/>
  <c r="L57" i="1"/>
  <c r="L67" i="1"/>
  <c r="L77" i="1"/>
  <c r="L23" i="1"/>
  <c r="L36" i="1"/>
  <c r="L62" i="1"/>
  <c r="L22" i="1"/>
  <c r="L47" i="1"/>
  <c r="L72" i="1"/>
  <c r="L52" i="1"/>
  <c r="E16" i="3"/>
  <c r="F16" i="3"/>
  <c r="G16" i="3"/>
  <c r="I16" i="3"/>
  <c r="J16" i="3"/>
  <c r="K16" i="3"/>
  <c r="J82" i="14" l="1"/>
  <c r="I82" i="14"/>
  <c r="H82" i="14"/>
  <c r="J81" i="14"/>
  <c r="I81" i="14"/>
  <c r="H81" i="14"/>
  <c r="J80" i="14"/>
  <c r="I80" i="14"/>
  <c r="H80" i="14"/>
  <c r="J57" i="14"/>
  <c r="I57" i="14"/>
  <c r="H57" i="14"/>
  <c r="J52" i="14"/>
  <c r="I52" i="14"/>
  <c r="H52" i="14"/>
  <c r="J51" i="14"/>
  <c r="I51" i="14"/>
  <c r="H51" i="14"/>
  <c r="J36" i="14"/>
  <c r="I36" i="14"/>
  <c r="H36" i="14"/>
  <c r="J33" i="14"/>
  <c r="I33" i="14"/>
  <c r="H33" i="14"/>
  <c r="J19" i="14"/>
  <c r="I19" i="14"/>
  <c r="H19" i="14"/>
  <c r="E82" i="14"/>
  <c r="F82" i="14"/>
  <c r="D82" i="14"/>
  <c r="E81" i="14"/>
  <c r="D81" i="14"/>
  <c r="E80" i="14"/>
  <c r="F80" i="14"/>
  <c r="D80" i="14"/>
  <c r="E57" i="14"/>
  <c r="F57" i="14"/>
  <c r="D57" i="14"/>
  <c r="E52" i="14"/>
  <c r="F52" i="14"/>
  <c r="D52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26" i="8"/>
  <c r="Q23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82" i="14"/>
  <c r="G33" i="14"/>
  <c r="G80" i="14"/>
  <c r="G81" i="14"/>
  <c r="G57" i="14"/>
  <c r="G52" i="14"/>
  <c r="G36" i="14"/>
  <c r="G51" i="14"/>
  <c r="G19" i="14"/>
  <c r="K36" i="8"/>
  <c r="J36" i="8"/>
  <c r="I36" i="8"/>
  <c r="G36" i="8"/>
  <c r="F36" i="8"/>
  <c r="E36" i="8"/>
  <c r="O35" i="8"/>
  <c r="N35" i="8"/>
  <c r="N36" i="8" s="1"/>
  <c r="M35" i="8"/>
  <c r="M36" i="8" s="1"/>
  <c r="H35" i="8"/>
  <c r="H36" i="8" s="1"/>
  <c r="D35" i="8"/>
  <c r="D36" i="8" s="1"/>
  <c r="I21" i="8"/>
  <c r="J21" i="8"/>
  <c r="I18" i="8"/>
  <c r="J18" i="8"/>
  <c r="K18" i="8"/>
  <c r="K21" i="8" s="1"/>
  <c r="F18" i="8"/>
  <c r="F21" i="8" s="1"/>
  <c r="G18" i="8"/>
  <c r="G21" i="8" s="1"/>
  <c r="E18" i="8"/>
  <c r="E21" i="8" s="1"/>
  <c r="M27" i="8"/>
  <c r="I27" i="8"/>
  <c r="J27" i="8"/>
  <c r="K27" i="8"/>
  <c r="E27" i="8"/>
  <c r="F27" i="8"/>
  <c r="G27" i="8"/>
  <c r="O26" i="8"/>
  <c r="O27" i="8" s="1"/>
  <c r="N26" i="8"/>
  <c r="N27" i="8" s="1"/>
  <c r="M26" i="8"/>
  <c r="H26" i="8"/>
  <c r="H27" i="8" s="1"/>
  <c r="D26" i="8"/>
  <c r="D27" i="8" s="1"/>
  <c r="L35" i="8" l="1"/>
  <c r="L36" i="8" s="1"/>
  <c r="O36" i="8"/>
  <c r="L26" i="8"/>
  <c r="E16" i="9"/>
  <c r="L27" i="8" l="1"/>
  <c r="Q25" i="8"/>
  <c r="M58" i="7"/>
  <c r="L58" i="7" s="1"/>
  <c r="N58" i="7"/>
  <c r="O58" i="7"/>
  <c r="H58" i="7"/>
  <c r="D58" i="7"/>
  <c r="M58" i="12"/>
  <c r="N58" i="12"/>
  <c r="O58" i="12"/>
  <c r="D58" i="12"/>
  <c r="L58" i="12" l="1"/>
  <c r="H105" i="1"/>
  <c r="I154" i="4"/>
  <c r="J154" i="4"/>
  <c r="D20" i="4"/>
  <c r="H20" i="4"/>
  <c r="E24" i="4"/>
  <c r="F24" i="4"/>
  <c r="G24" i="4"/>
  <c r="I24" i="4"/>
  <c r="J24" i="4"/>
  <c r="K24" i="4"/>
  <c r="D25" i="4"/>
  <c r="H25" i="4"/>
  <c r="D26" i="4"/>
  <c r="H26" i="4"/>
  <c r="D27" i="4"/>
  <c r="H27" i="4"/>
  <c r="E28" i="4"/>
  <c r="F28" i="4"/>
  <c r="G28" i="4"/>
  <c r="I28" i="4"/>
  <c r="J28" i="4"/>
  <c r="K28" i="4"/>
  <c r="D29" i="4"/>
  <c r="H29" i="4"/>
  <c r="D30" i="4"/>
  <c r="H30" i="4"/>
  <c r="D31" i="4"/>
  <c r="H31" i="4"/>
  <c r="E32" i="4"/>
  <c r="F32" i="4"/>
  <c r="G32" i="4"/>
  <c r="I32" i="4"/>
  <c r="J32" i="4"/>
  <c r="K32" i="4"/>
  <c r="D33" i="4"/>
  <c r="H33" i="4"/>
  <c r="D34" i="4"/>
  <c r="H34" i="4"/>
  <c r="D35" i="4"/>
  <c r="H35" i="4"/>
  <c r="E36" i="4"/>
  <c r="F36" i="4"/>
  <c r="G36" i="4"/>
  <c r="I36" i="4"/>
  <c r="J36" i="4"/>
  <c r="K36" i="4"/>
  <c r="D37" i="4"/>
  <c r="H37" i="4"/>
  <c r="D38" i="4"/>
  <c r="H38" i="4"/>
  <c r="D39" i="4"/>
  <c r="H39" i="4"/>
  <c r="E40" i="4"/>
  <c r="F40" i="4"/>
  <c r="G40" i="4"/>
  <c r="I40" i="4"/>
  <c r="H25" i="14" s="1"/>
  <c r="J40" i="4"/>
  <c r="I25" i="14" s="1"/>
  <c r="K40" i="4"/>
  <c r="J25" i="14" s="1"/>
  <c r="D41" i="4"/>
  <c r="H41" i="4"/>
  <c r="D42" i="4"/>
  <c r="H42" i="4"/>
  <c r="D43" i="4"/>
  <c r="H43" i="4"/>
  <c r="E44" i="4"/>
  <c r="F44" i="4"/>
  <c r="G44" i="4"/>
  <c r="I44" i="4"/>
  <c r="J44" i="4"/>
  <c r="K44" i="4"/>
  <c r="D45" i="4"/>
  <c r="H45" i="4"/>
  <c r="D46" i="4"/>
  <c r="H46" i="4"/>
  <c r="D47" i="4"/>
  <c r="H47" i="4"/>
  <c r="E48" i="4"/>
  <c r="F48" i="4"/>
  <c r="G48" i="4"/>
  <c r="I48" i="4"/>
  <c r="J48" i="4"/>
  <c r="K48" i="4"/>
  <c r="D49" i="4"/>
  <c r="H49" i="4"/>
  <c r="D50" i="4"/>
  <c r="H50" i="4"/>
  <c r="D51" i="4"/>
  <c r="H51" i="4"/>
  <c r="E52" i="4"/>
  <c r="F52" i="4"/>
  <c r="G52" i="4"/>
  <c r="I52" i="4"/>
  <c r="J52" i="4"/>
  <c r="K52" i="4"/>
  <c r="D53" i="4"/>
  <c r="H53" i="4"/>
  <c r="D54" i="4"/>
  <c r="H54" i="4"/>
  <c r="D55" i="4"/>
  <c r="H55" i="4"/>
  <c r="E56" i="4"/>
  <c r="F56" i="4"/>
  <c r="G56" i="4"/>
  <c r="I56" i="4"/>
  <c r="J56" i="4"/>
  <c r="K56" i="4"/>
  <c r="D57" i="4"/>
  <c r="H57" i="4"/>
  <c r="D58" i="4"/>
  <c r="H58" i="4"/>
  <c r="D59" i="4"/>
  <c r="H59" i="4"/>
  <c r="E60" i="4"/>
  <c r="F60" i="4"/>
  <c r="G60" i="4"/>
  <c r="I60" i="4"/>
  <c r="J60" i="4"/>
  <c r="K60" i="4"/>
  <c r="D61" i="4"/>
  <c r="H61" i="4"/>
  <c r="D62" i="4"/>
  <c r="H62" i="4"/>
  <c r="D63" i="4"/>
  <c r="H63" i="4"/>
  <c r="E64" i="4"/>
  <c r="F64" i="4"/>
  <c r="G64" i="4"/>
  <c r="I64" i="4"/>
  <c r="J64" i="4"/>
  <c r="K64" i="4"/>
  <c r="D65" i="4"/>
  <c r="H65" i="4"/>
  <c r="D66" i="4"/>
  <c r="H66" i="4"/>
  <c r="D67" i="4"/>
  <c r="H67" i="4"/>
  <c r="F70" i="4"/>
  <c r="F75" i="4" s="1"/>
  <c r="G75" i="4"/>
  <c r="I70" i="4"/>
  <c r="I75" i="4" s="1"/>
  <c r="J70" i="4"/>
  <c r="J75" i="4" s="1"/>
  <c r="K75" i="4"/>
  <c r="D72" i="4"/>
  <c r="H72" i="4"/>
  <c r="D73" i="4"/>
  <c r="H73" i="4"/>
  <c r="D74" i="4"/>
  <c r="D253" i="4" s="1"/>
  <c r="H74" i="4"/>
  <c r="H253" i="4" s="1"/>
  <c r="D77" i="4"/>
  <c r="D80" i="4" s="1"/>
  <c r="H77" i="4"/>
  <c r="E80" i="4"/>
  <c r="F80" i="4"/>
  <c r="G80" i="4"/>
  <c r="H80" i="4"/>
  <c r="I80" i="4"/>
  <c r="J80" i="4"/>
  <c r="K80" i="4"/>
  <c r="E82" i="4"/>
  <c r="F82" i="4"/>
  <c r="I82" i="4"/>
  <c r="J82" i="4"/>
  <c r="D83" i="4"/>
  <c r="H83" i="4"/>
  <c r="D84" i="4"/>
  <c r="H84" i="4"/>
  <c r="E85" i="4"/>
  <c r="F85" i="4"/>
  <c r="G85" i="4"/>
  <c r="I85" i="4"/>
  <c r="H35" i="14" s="1"/>
  <c r="J85" i="4"/>
  <c r="I35" i="14" s="1"/>
  <c r="K85" i="4"/>
  <c r="J35" i="14" s="1"/>
  <c r="D86" i="4"/>
  <c r="H86" i="4"/>
  <c r="D87" i="4"/>
  <c r="H87" i="4"/>
  <c r="D88" i="4"/>
  <c r="H88" i="4"/>
  <c r="H89" i="4"/>
  <c r="E90" i="4"/>
  <c r="F90" i="4"/>
  <c r="G90" i="4"/>
  <c r="I90" i="4"/>
  <c r="J90" i="4"/>
  <c r="K90" i="4"/>
  <c r="D92" i="4"/>
  <c r="H92" i="4"/>
  <c r="D93" i="4"/>
  <c r="H93" i="4"/>
  <c r="E94" i="4"/>
  <c r="F94" i="4"/>
  <c r="E38" i="14" s="1"/>
  <c r="G94" i="4"/>
  <c r="F38" i="14" s="1"/>
  <c r="I94" i="4"/>
  <c r="H38" i="14" s="1"/>
  <c r="J94" i="4"/>
  <c r="I38" i="14" s="1"/>
  <c r="K94" i="4"/>
  <c r="J38" i="14" s="1"/>
  <c r="D95" i="4"/>
  <c r="H95" i="4"/>
  <c r="D96" i="4"/>
  <c r="H96" i="4"/>
  <c r="D97" i="4"/>
  <c r="H97" i="4"/>
  <c r="H98" i="4"/>
  <c r="E99" i="4"/>
  <c r="F99" i="4"/>
  <c r="E40" i="14" s="1"/>
  <c r="G99" i="4"/>
  <c r="F40" i="14" s="1"/>
  <c r="I99" i="4"/>
  <c r="H40" i="14" s="1"/>
  <c r="J99" i="4"/>
  <c r="I40" i="14" s="1"/>
  <c r="K99" i="4"/>
  <c r="J40" i="14" s="1"/>
  <c r="D100" i="4"/>
  <c r="H100" i="4"/>
  <c r="D101" i="4"/>
  <c r="H101" i="4"/>
  <c r="D102" i="4"/>
  <c r="H102" i="4"/>
  <c r="H103" i="4"/>
  <c r="E104" i="4"/>
  <c r="F104" i="4"/>
  <c r="G104" i="4"/>
  <c r="I104" i="4"/>
  <c r="J104" i="4"/>
  <c r="K104" i="4"/>
  <c r="D105" i="4"/>
  <c r="H105" i="4"/>
  <c r="D106" i="4"/>
  <c r="H106" i="4"/>
  <c r="E107" i="4"/>
  <c r="F107" i="4"/>
  <c r="G107" i="4"/>
  <c r="I107" i="4"/>
  <c r="H43" i="14" s="1"/>
  <c r="J107" i="4"/>
  <c r="I43" i="14" s="1"/>
  <c r="K107" i="4"/>
  <c r="J43" i="14" s="1"/>
  <c r="D108" i="4"/>
  <c r="H108" i="4"/>
  <c r="D109" i="4"/>
  <c r="H109" i="4"/>
  <c r="E110" i="4"/>
  <c r="F110" i="4"/>
  <c r="G110" i="4"/>
  <c r="I110" i="4"/>
  <c r="J110" i="4"/>
  <c r="I44" i="14" s="1"/>
  <c r="K110" i="4"/>
  <c r="J44" i="14" s="1"/>
  <c r="D111" i="4"/>
  <c r="H111" i="4"/>
  <c r="D112" i="4"/>
  <c r="H112" i="4"/>
  <c r="D113" i="4"/>
  <c r="H113" i="4"/>
  <c r="H114" i="4"/>
  <c r="E115" i="4"/>
  <c r="F115" i="4"/>
  <c r="G115" i="4"/>
  <c r="I115" i="4"/>
  <c r="H46" i="14" s="1"/>
  <c r="J115" i="4"/>
  <c r="I46" i="14" s="1"/>
  <c r="K115" i="4"/>
  <c r="J46" i="14" s="1"/>
  <c r="D116" i="4"/>
  <c r="H116" i="4"/>
  <c r="D117" i="4"/>
  <c r="H117" i="4"/>
  <c r="D118" i="4"/>
  <c r="H118" i="4"/>
  <c r="H119" i="4"/>
  <c r="D120" i="4"/>
  <c r="H120" i="4"/>
  <c r="H121" i="4"/>
  <c r="D122" i="4"/>
  <c r="H122" i="4"/>
  <c r="H123" i="4"/>
  <c r="D124" i="4"/>
  <c r="H124" i="4"/>
  <c r="H125" i="4"/>
  <c r="D126" i="4"/>
  <c r="H126" i="4"/>
  <c r="H127" i="4"/>
  <c r="D128" i="4"/>
  <c r="H128" i="4"/>
  <c r="H129" i="4"/>
  <c r="D130" i="4"/>
  <c r="H130" i="4"/>
  <c r="H131" i="4"/>
  <c r="D132" i="4"/>
  <c r="H132" i="4"/>
  <c r="H133" i="4"/>
  <c r="D134" i="4"/>
  <c r="H134" i="4"/>
  <c r="H135" i="4"/>
  <c r="D136" i="4"/>
  <c r="H136" i="4"/>
  <c r="H137" i="4"/>
  <c r="D138" i="4"/>
  <c r="H138" i="4"/>
  <c r="H139" i="4"/>
  <c r="D140" i="4"/>
  <c r="H140" i="4"/>
  <c r="H141" i="4"/>
  <c r="D142" i="4"/>
  <c r="H142" i="4"/>
  <c r="H143" i="4"/>
  <c r="D144" i="4"/>
  <c r="H144" i="4"/>
  <c r="H145" i="4"/>
  <c r="D146" i="4"/>
  <c r="H146" i="4"/>
  <c r="H147" i="4"/>
  <c r="D148" i="4"/>
  <c r="H148" i="4"/>
  <c r="H149" i="4"/>
  <c r="D150" i="4"/>
  <c r="H150" i="4"/>
  <c r="H151" i="4"/>
  <c r="D152" i="4"/>
  <c r="H152" i="4"/>
  <c r="H153" i="4"/>
  <c r="E154" i="4"/>
  <c r="F154" i="4"/>
  <c r="G154" i="4"/>
  <c r="K154" i="4"/>
  <c r="D156" i="4"/>
  <c r="H156" i="4"/>
  <c r="D157" i="4"/>
  <c r="H157" i="4"/>
  <c r="E158" i="4"/>
  <c r="F158" i="4"/>
  <c r="G158" i="4"/>
  <c r="I158" i="4"/>
  <c r="J158" i="4"/>
  <c r="K158" i="4"/>
  <c r="D160" i="4"/>
  <c r="H160" i="4"/>
  <c r="D161" i="4"/>
  <c r="H161" i="4"/>
  <c r="D162" i="4"/>
  <c r="H162" i="4"/>
  <c r="H163" i="4"/>
  <c r="I254" i="4"/>
  <c r="J254" i="4"/>
  <c r="K254" i="4"/>
  <c r="D166" i="4"/>
  <c r="H166" i="4"/>
  <c r="D174" i="4"/>
  <c r="D176" i="4" s="1"/>
  <c r="H174" i="4"/>
  <c r="H176" i="4" s="1"/>
  <c r="E176" i="4"/>
  <c r="F176" i="4"/>
  <c r="G176" i="4"/>
  <c r="I176" i="4"/>
  <c r="J176" i="4"/>
  <c r="K176" i="4"/>
  <c r="D180" i="4"/>
  <c r="H180" i="4"/>
  <c r="E182" i="4"/>
  <c r="F182" i="4"/>
  <c r="G182" i="4"/>
  <c r="I182" i="4"/>
  <c r="J182" i="4"/>
  <c r="K182" i="4"/>
  <c r="D184" i="4"/>
  <c r="H184" i="4"/>
  <c r="D185" i="4"/>
  <c r="H185" i="4"/>
  <c r="E186" i="4"/>
  <c r="F186" i="4"/>
  <c r="G186" i="4"/>
  <c r="I186" i="4"/>
  <c r="J186" i="4"/>
  <c r="K186" i="4"/>
  <c r="D188" i="4"/>
  <c r="H188" i="4"/>
  <c r="D189" i="4"/>
  <c r="H189" i="4"/>
  <c r="E190" i="4"/>
  <c r="F190" i="4"/>
  <c r="G190" i="4"/>
  <c r="I190" i="4"/>
  <c r="J190" i="4"/>
  <c r="K190" i="4"/>
  <c r="D192" i="4"/>
  <c r="H192" i="4"/>
  <c r="D193" i="4"/>
  <c r="H193" i="4"/>
  <c r="E194" i="4"/>
  <c r="D194" i="4" s="1"/>
  <c r="F194" i="4"/>
  <c r="G194" i="4"/>
  <c r="I194" i="4"/>
  <c r="J194" i="4"/>
  <c r="K194" i="4"/>
  <c r="D196" i="4"/>
  <c r="H196" i="4"/>
  <c r="D197" i="4"/>
  <c r="H197" i="4"/>
  <c r="E198" i="4"/>
  <c r="F198" i="4"/>
  <c r="G198" i="4"/>
  <c r="I198" i="4"/>
  <c r="J198" i="4"/>
  <c r="K198" i="4"/>
  <c r="D200" i="4"/>
  <c r="H200" i="4"/>
  <c r="D201" i="4"/>
  <c r="H201" i="4"/>
  <c r="E202" i="4"/>
  <c r="D72" i="14" s="1"/>
  <c r="F202" i="4"/>
  <c r="E72" i="14" s="1"/>
  <c r="G202" i="4"/>
  <c r="F72" i="14" s="1"/>
  <c r="I202" i="4"/>
  <c r="H72" i="14" s="1"/>
  <c r="J202" i="4"/>
  <c r="I72" i="14" s="1"/>
  <c r="K202" i="4"/>
  <c r="D204" i="4"/>
  <c r="H204" i="4"/>
  <c r="D205" i="4"/>
  <c r="H205" i="4"/>
  <c r="E206" i="4"/>
  <c r="D73" i="14" s="1"/>
  <c r="F206" i="4"/>
  <c r="E73" i="14" s="1"/>
  <c r="G206" i="4"/>
  <c r="F73" i="14" s="1"/>
  <c r="I206" i="4"/>
  <c r="H73" i="14" s="1"/>
  <c r="J206" i="4"/>
  <c r="I73" i="14" s="1"/>
  <c r="K206" i="4"/>
  <c r="J73" i="14" s="1"/>
  <c r="D208" i="4"/>
  <c r="H208" i="4"/>
  <c r="D209" i="4"/>
  <c r="H209" i="4"/>
  <c r="E210" i="4"/>
  <c r="D74" i="14" s="1"/>
  <c r="F210" i="4"/>
  <c r="E74" i="14" s="1"/>
  <c r="G210" i="4"/>
  <c r="F74" i="14" s="1"/>
  <c r="I210" i="4"/>
  <c r="H74" i="14" s="1"/>
  <c r="J210" i="4"/>
  <c r="I74" i="14" s="1"/>
  <c r="K210" i="4"/>
  <c r="J74" i="14" s="1"/>
  <c r="D212" i="4"/>
  <c r="H212" i="4"/>
  <c r="D213" i="4"/>
  <c r="H213" i="4"/>
  <c r="E214" i="4"/>
  <c r="D75" i="14" s="1"/>
  <c r="F214" i="4"/>
  <c r="E75" i="14" s="1"/>
  <c r="G214" i="4"/>
  <c r="F75" i="14" s="1"/>
  <c r="I214" i="4"/>
  <c r="H75" i="14" s="1"/>
  <c r="J214" i="4"/>
  <c r="I75" i="14" s="1"/>
  <c r="K214" i="4"/>
  <c r="J75" i="14" s="1"/>
  <c r="D216" i="4"/>
  <c r="H216" i="4"/>
  <c r="D217" i="4"/>
  <c r="H217" i="4"/>
  <c r="E218" i="4"/>
  <c r="D76" i="14" s="1"/>
  <c r="F218" i="4"/>
  <c r="E76" i="14" s="1"/>
  <c r="G218" i="4"/>
  <c r="F76" i="14" s="1"/>
  <c r="I218" i="4"/>
  <c r="H76" i="14" s="1"/>
  <c r="J218" i="4"/>
  <c r="I76" i="14" s="1"/>
  <c r="K218" i="4"/>
  <c r="J76" i="14" s="1"/>
  <c r="D220" i="4"/>
  <c r="H220" i="4"/>
  <c r="D221" i="4"/>
  <c r="H221" i="4"/>
  <c r="E222" i="4"/>
  <c r="F222" i="4"/>
  <c r="E77" i="14" s="1"/>
  <c r="G222" i="4"/>
  <c r="F77" i="14" s="1"/>
  <c r="I222" i="4"/>
  <c r="J222" i="4"/>
  <c r="I77" i="14" s="1"/>
  <c r="K222" i="4"/>
  <c r="J77" i="14" s="1"/>
  <c r="D224" i="4"/>
  <c r="H224" i="4"/>
  <c r="D225" i="4"/>
  <c r="H225" i="4"/>
  <c r="E226" i="4"/>
  <c r="F226" i="4"/>
  <c r="G226" i="4"/>
  <c r="I226" i="4"/>
  <c r="J226" i="4"/>
  <c r="K226" i="4"/>
  <c r="D228" i="4"/>
  <c r="H228" i="4"/>
  <c r="D229" i="4"/>
  <c r="H229" i="4"/>
  <c r="E230" i="4"/>
  <c r="D79" i="14" s="1"/>
  <c r="F230" i="4"/>
  <c r="E79" i="14" s="1"/>
  <c r="G230" i="4"/>
  <c r="F79" i="14" s="1"/>
  <c r="I230" i="4"/>
  <c r="J230" i="4"/>
  <c r="I79" i="14" s="1"/>
  <c r="K230" i="4"/>
  <c r="J79" i="14" s="1"/>
  <c r="D232" i="4"/>
  <c r="H232" i="4"/>
  <c r="D233" i="4"/>
  <c r="H233" i="4"/>
  <c r="D234" i="4"/>
  <c r="H234" i="4"/>
  <c r="H235" i="4"/>
  <c r="E238" i="4"/>
  <c r="F238" i="4"/>
  <c r="G238" i="4"/>
  <c r="I238" i="4"/>
  <c r="J238" i="4"/>
  <c r="K238" i="4"/>
  <c r="D239" i="4"/>
  <c r="H239" i="4"/>
  <c r="D240" i="4"/>
  <c r="D259" i="4" s="1"/>
  <c r="H240" i="4"/>
  <c r="G241" i="4"/>
  <c r="F81" i="14" s="1"/>
  <c r="H241" i="4"/>
  <c r="I243" i="4"/>
  <c r="I248" i="4" s="1"/>
  <c r="J243" i="4"/>
  <c r="K243" i="4"/>
  <c r="D245" i="4"/>
  <c r="D257" i="4" s="1"/>
  <c r="H245" i="4"/>
  <c r="H257" i="4" s="1"/>
  <c r="D246" i="4"/>
  <c r="H246" i="4"/>
  <c r="H247" i="4"/>
  <c r="E252" i="4"/>
  <c r="F252" i="4"/>
  <c r="G252" i="4"/>
  <c r="I252" i="4"/>
  <c r="J252" i="4"/>
  <c r="K252" i="4"/>
  <c r="E253" i="4"/>
  <c r="F253" i="4"/>
  <c r="G253" i="4"/>
  <c r="I253" i="4"/>
  <c r="J253" i="4"/>
  <c r="K253" i="4"/>
  <c r="E259" i="4"/>
  <c r="F259" i="4"/>
  <c r="G259" i="4"/>
  <c r="H259" i="4"/>
  <c r="I259" i="4"/>
  <c r="J259" i="4"/>
  <c r="K259" i="4"/>
  <c r="D255" i="4" l="1"/>
  <c r="H255" i="4"/>
  <c r="D186" i="4"/>
  <c r="H83" i="14"/>
  <c r="E251" i="4"/>
  <c r="H194" i="4"/>
  <c r="H186" i="4"/>
  <c r="J251" i="4"/>
  <c r="J83" i="14"/>
  <c r="I251" i="4"/>
  <c r="I83" i="14"/>
  <c r="K251" i="4"/>
  <c r="F251" i="4"/>
  <c r="D238" i="4"/>
  <c r="H82" i="4"/>
  <c r="H251" i="4" s="1"/>
  <c r="H115" i="4"/>
  <c r="D36" i="4"/>
  <c r="H36" i="4"/>
  <c r="G68" i="4"/>
  <c r="D32" i="4"/>
  <c r="D28" i="4"/>
  <c r="H252" i="4"/>
  <c r="H28" i="4"/>
  <c r="D158" i="4"/>
  <c r="D107" i="4"/>
  <c r="D115" i="4"/>
  <c r="D82" i="4"/>
  <c r="D251" i="4" s="1"/>
  <c r="D64" i="4"/>
  <c r="D52" i="4"/>
  <c r="D48" i="4"/>
  <c r="D44" i="4"/>
  <c r="D40" i="4"/>
  <c r="D70" i="4"/>
  <c r="D75" i="4" s="1"/>
  <c r="G46" i="14"/>
  <c r="G74" i="14"/>
  <c r="G40" i="14"/>
  <c r="G73" i="14"/>
  <c r="J248" i="4"/>
  <c r="H243" i="4"/>
  <c r="F248" i="4"/>
  <c r="D241" i="4"/>
  <c r="H230" i="4"/>
  <c r="H79" i="14"/>
  <c r="G79" i="14" s="1"/>
  <c r="H222" i="4"/>
  <c r="H77" i="14"/>
  <c r="G77" i="14" s="1"/>
  <c r="H226" i="4"/>
  <c r="G76" i="14"/>
  <c r="G75" i="14"/>
  <c r="H202" i="4"/>
  <c r="J72" i="14"/>
  <c r="G72" i="14" s="1"/>
  <c r="D222" i="4"/>
  <c r="D77" i="14"/>
  <c r="H218" i="4"/>
  <c r="D218" i="4"/>
  <c r="D226" i="4"/>
  <c r="H210" i="4"/>
  <c r="D210" i="4"/>
  <c r="H206" i="4"/>
  <c r="D206" i="4"/>
  <c r="D198" i="4"/>
  <c r="G236" i="4"/>
  <c r="D110" i="4"/>
  <c r="D104" i="4"/>
  <c r="G38" i="14"/>
  <c r="H110" i="4"/>
  <c r="H44" i="14"/>
  <c r="G44" i="14" s="1"/>
  <c r="D90" i="4"/>
  <c r="G35" i="14"/>
  <c r="D154" i="4"/>
  <c r="D99" i="4"/>
  <c r="D40" i="14"/>
  <c r="H90" i="4"/>
  <c r="H158" i="4"/>
  <c r="H107" i="4"/>
  <c r="G43" i="14"/>
  <c r="H99" i="4"/>
  <c r="D94" i="4"/>
  <c r="D38" i="14"/>
  <c r="H64" i="4"/>
  <c r="H48" i="4"/>
  <c r="H44" i="4"/>
  <c r="D60" i="4"/>
  <c r="D56" i="4"/>
  <c r="H40" i="4"/>
  <c r="H32" i="4"/>
  <c r="H24" i="4"/>
  <c r="K68" i="4"/>
  <c r="H60" i="4"/>
  <c r="H56" i="4"/>
  <c r="H52" i="4"/>
  <c r="K248" i="4"/>
  <c r="H238" i="4"/>
  <c r="J236" i="4"/>
  <c r="D202" i="4"/>
  <c r="K236" i="4"/>
  <c r="F236" i="4"/>
  <c r="D252" i="4"/>
  <c r="J68" i="4"/>
  <c r="I68" i="4"/>
  <c r="H68" i="4" s="1"/>
  <c r="F68" i="4"/>
  <c r="E68" i="4"/>
  <c r="D24" i="4"/>
  <c r="H182" i="4"/>
  <c r="I236" i="4"/>
  <c r="D214" i="4"/>
  <c r="H198" i="4"/>
  <c r="D190" i="4"/>
  <c r="H254" i="4"/>
  <c r="H154" i="4"/>
  <c r="H104" i="4"/>
  <c r="H94" i="4"/>
  <c r="D85" i="4"/>
  <c r="E75" i="4"/>
  <c r="D230" i="4"/>
  <c r="H214" i="4"/>
  <c r="H190" i="4"/>
  <c r="D182" i="4"/>
  <c r="E236" i="4"/>
  <c r="G254" i="4"/>
  <c r="H85" i="4"/>
  <c r="E248" i="4"/>
  <c r="H70" i="4"/>
  <c r="H75" i="4" s="1"/>
  <c r="M90" i="2"/>
  <c r="G83" i="14" l="1"/>
  <c r="H248" i="4"/>
  <c r="D68" i="4"/>
  <c r="D236" i="4"/>
  <c r="H236" i="4"/>
  <c r="M18" i="12"/>
  <c r="N18" i="12"/>
  <c r="M19" i="12"/>
  <c r="N19" i="12"/>
  <c r="M20" i="12"/>
  <c r="N20" i="12"/>
  <c r="M21" i="12"/>
  <c r="N21" i="12"/>
  <c r="M22" i="12"/>
  <c r="N22" i="12"/>
  <c r="M24" i="12"/>
  <c r="N24" i="12"/>
  <c r="M25" i="12"/>
  <c r="N25" i="12"/>
  <c r="M26" i="12"/>
  <c r="N26" i="12"/>
  <c r="M27" i="12"/>
  <c r="N27" i="12"/>
  <c r="M28" i="12"/>
  <c r="N28" i="12"/>
  <c r="M31" i="12"/>
  <c r="N31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4" i="12"/>
  <c r="M49" i="12"/>
  <c r="N49" i="12"/>
  <c r="O49" i="12"/>
  <c r="M50" i="12"/>
  <c r="N50" i="12"/>
  <c r="O50" i="12"/>
  <c r="M51" i="12"/>
  <c r="N51" i="12"/>
  <c r="O51" i="12"/>
  <c r="M52" i="12"/>
  <c r="N52" i="12"/>
  <c r="O52" i="12"/>
  <c r="M53" i="12"/>
  <c r="N53" i="12"/>
  <c r="O53" i="12"/>
  <c r="M54" i="12"/>
  <c r="N54" i="12"/>
  <c r="O54" i="12"/>
  <c r="M56" i="12"/>
  <c r="N56" i="12"/>
  <c r="O56" i="12"/>
  <c r="M57" i="12"/>
  <c r="N57" i="12"/>
  <c r="O57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O97" i="12"/>
  <c r="O98" i="12"/>
  <c r="O99" i="12"/>
  <c r="O100" i="12"/>
  <c r="M79" i="12" l="1"/>
  <c r="D19" i="11"/>
  <c r="E49" i="11" l="1"/>
  <c r="E48" i="11"/>
  <c r="D45" i="11"/>
  <c r="D44" i="11" s="1"/>
  <c r="C45" i="11"/>
  <c r="C44" i="11" s="1"/>
  <c r="I38" i="2" l="1"/>
  <c r="J38" i="2"/>
  <c r="J89" i="1" l="1"/>
  <c r="K89" i="1"/>
  <c r="J41" i="14" l="1"/>
  <c r="I41" i="14"/>
  <c r="H41" i="14"/>
  <c r="F41" i="14"/>
  <c r="E41" i="14"/>
  <c r="D41" i="14"/>
  <c r="J69" i="14"/>
  <c r="I69" i="14"/>
  <c r="H69" i="14"/>
  <c r="F69" i="14"/>
  <c r="E69" i="14"/>
  <c r="D69" i="14"/>
  <c r="G41" i="14" l="1"/>
  <c r="G69" i="14"/>
  <c r="E41" i="11"/>
  <c r="D39" i="14" l="1"/>
  <c r="E39" i="14"/>
  <c r="F39" i="14"/>
  <c r="N87" i="2" l="1"/>
  <c r="M87" i="2"/>
  <c r="O87" i="2"/>
  <c r="N86" i="2"/>
  <c r="M86" i="2"/>
  <c r="K186" i="1"/>
  <c r="K189" i="1" s="1"/>
  <c r="J186" i="1"/>
  <c r="J189" i="1" s="1"/>
  <c r="I186" i="1"/>
  <c r="K74" i="2" l="1"/>
  <c r="I74" i="2"/>
  <c r="J74" i="2"/>
  <c r="I62" i="2"/>
  <c r="J62" i="2"/>
  <c r="K62" i="2"/>
  <c r="I58" i="2"/>
  <c r="J58" i="2"/>
  <c r="K58" i="2"/>
  <c r="I54" i="2"/>
  <c r="J54" i="2"/>
  <c r="K54" i="2"/>
  <c r="I50" i="2"/>
  <c r="J50" i="2"/>
  <c r="K50" i="2"/>
  <c r="I42" i="2"/>
  <c r="J42" i="2"/>
  <c r="K42" i="2"/>
  <c r="I70" i="2"/>
  <c r="J70" i="2"/>
  <c r="I46" i="2"/>
  <c r="J46" i="2"/>
  <c r="I102" i="1" l="1"/>
  <c r="H33" i="3" l="1"/>
  <c r="D97" i="1"/>
  <c r="H97" i="1"/>
  <c r="M97" i="1"/>
  <c r="N97" i="1"/>
  <c r="O97" i="1"/>
  <c r="F220" i="1"/>
  <c r="G220" i="1"/>
  <c r="I220" i="1"/>
  <c r="J220" i="1"/>
  <c r="K220" i="1"/>
  <c r="J78" i="14"/>
  <c r="I78" i="14"/>
  <c r="H78" i="14"/>
  <c r="F78" i="14"/>
  <c r="E78" i="14"/>
  <c r="D78" i="14"/>
  <c r="J71" i="14"/>
  <c r="I71" i="14"/>
  <c r="H71" i="14"/>
  <c r="F71" i="14"/>
  <c r="E71" i="14"/>
  <c r="D71" i="14"/>
  <c r="J54" i="14"/>
  <c r="I54" i="14"/>
  <c r="H54" i="14"/>
  <c r="J48" i="14"/>
  <c r="I48" i="14"/>
  <c r="H48" i="14"/>
  <c r="J45" i="14"/>
  <c r="I45" i="14"/>
  <c r="H45" i="14"/>
  <c r="J67" i="14"/>
  <c r="I67" i="14"/>
  <c r="H67" i="14"/>
  <c r="F67" i="14"/>
  <c r="E67" i="14"/>
  <c r="D67" i="14"/>
  <c r="J65" i="14"/>
  <c r="I65" i="14"/>
  <c r="H65" i="14"/>
  <c r="F65" i="14"/>
  <c r="E65" i="14"/>
  <c r="D65" i="14"/>
  <c r="J62" i="14"/>
  <c r="I62" i="14"/>
  <c r="H62" i="14"/>
  <c r="F62" i="14"/>
  <c r="E62" i="14"/>
  <c r="D62" i="14"/>
  <c r="J61" i="14"/>
  <c r="I61" i="14"/>
  <c r="H61" i="14"/>
  <c r="F61" i="14"/>
  <c r="E61" i="14"/>
  <c r="D61" i="14"/>
  <c r="J58" i="14"/>
  <c r="I58" i="14"/>
  <c r="H58" i="14"/>
  <c r="F58" i="14"/>
  <c r="E58" i="14"/>
  <c r="D58" i="14"/>
  <c r="J50" i="14"/>
  <c r="I50" i="14"/>
  <c r="H50" i="14"/>
  <c r="J49" i="14"/>
  <c r="I49" i="14"/>
  <c r="H49" i="14"/>
  <c r="F49" i="14"/>
  <c r="E49" i="14"/>
  <c r="D49" i="14"/>
  <c r="J47" i="14"/>
  <c r="I47" i="14"/>
  <c r="H47" i="14"/>
  <c r="J42" i="14"/>
  <c r="I42" i="14"/>
  <c r="H42" i="14"/>
  <c r="F42" i="14"/>
  <c r="E42" i="14"/>
  <c r="D42" i="14"/>
  <c r="J39" i="14"/>
  <c r="I39" i="14"/>
  <c r="H39" i="14"/>
  <c r="J37" i="14"/>
  <c r="I37" i="14"/>
  <c r="H37" i="14"/>
  <c r="F37" i="14"/>
  <c r="E37" i="14"/>
  <c r="D37" i="14"/>
  <c r="K58" i="1"/>
  <c r="J58" i="1"/>
  <c r="I58" i="1"/>
  <c r="I43" i="1"/>
  <c r="J43" i="1"/>
  <c r="G43" i="1"/>
  <c r="F43" i="1"/>
  <c r="E43" i="1"/>
  <c r="D43" i="1" l="1"/>
  <c r="H58" i="1"/>
  <c r="G37" i="14"/>
  <c r="G47" i="14"/>
  <c r="G49" i="14"/>
  <c r="G50" i="14"/>
  <c r="G71" i="14"/>
  <c r="G39" i="14"/>
  <c r="G42" i="14"/>
  <c r="G58" i="14"/>
  <c r="G61" i="14"/>
  <c r="G62" i="14"/>
  <c r="G65" i="14"/>
  <c r="G67" i="14"/>
  <c r="G45" i="14"/>
  <c r="G48" i="14"/>
  <c r="G54" i="14"/>
  <c r="G78" i="14"/>
  <c r="H220" i="1"/>
  <c r="H141" i="1"/>
  <c r="L97" i="1"/>
  <c r="K43" i="1"/>
  <c r="H43" i="1" s="1"/>
  <c r="N42" i="1"/>
  <c r="E21" i="1"/>
  <c r="F21" i="1"/>
  <c r="G21" i="1"/>
  <c r="I21" i="1"/>
  <c r="J21" i="1"/>
  <c r="K21" i="1"/>
  <c r="H21" i="1" l="1"/>
  <c r="D21" i="1"/>
  <c r="O42" i="1"/>
  <c r="M42" i="1"/>
  <c r="L42" i="1" l="1"/>
  <c r="C52" i="11"/>
  <c r="D18" i="11"/>
  <c r="R102" i="4"/>
  <c r="N74" i="4"/>
  <c r="N253" i="4" s="1"/>
  <c r="O74" i="4"/>
  <c r="O253" i="4" s="1"/>
  <c r="M74" i="4"/>
  <c r="E92" i="11"/>
  <c r="J208" i="1"/>
  <c r="J215" i="1" s="1"/>
  <c r="K208" i="1"/>
  <c r="K215" i="1" s="1"/>
  <c r="I208" i="1"/>
  <c r="I215" i="1" s="1"/>
  <c r="O122" i="2"/>
  <c r="N122" i="2"/>
  <c r="M122" i="2"/>
  <c r="O121" i="2"/>
  <c r="N121" i="2"/>
  <c r="M121" i="2"/>
  <c r="O120" i="2"/>
  <c r="N120" i="2"/>
  <c r="M120" i="2"/>
  <c r="O119" i="2"/>
  <c r="N119" i="2"/>
  <c r="M119" i="2"/>
  <c r="O118" i="2"/>
  <c r="N118" i="2"/>
  <c r="M118" i="2"/>
  <c r="H32" i="8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E43" i="11"/>
  <c r="D97" i="11"/>
  <c r="D76" i="11" s="1"/>
  <c r="C97" i="11"/>
  <c r="C76" i="11" s="1"/>
  <c r="E102" i="11"/>
  <c r="E101" i="11"/>
  <c r="E100" i="11"/>
  <c r="E97" i="11" s="1"/>
  <c r="E76" i="11" s="1"/>
  <c r="E99" i="11"/>
  <c r="E98" i="11"/>
  <c r="E94" i="11"/>
  <c r="E93" i="11"/>
  <c r="E85" i="11"/>
  <c r="E84" i="11"/>
  <c r="E83" i="11"/>
  <c r="E82" i="11"/>
  <c r="E81" i="11"/>
  <c r="E80" i="11"/>
  <c r="E79" i="11"/>
  <c r="E78" i="11"/>
  <c r="E77" i="11" s="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D52" i="11"/>
  <c r="E45" i="11"/>
  <c r="E44" i="11" s="1"/>
  <c r="E42" i="11"/>
  <c r="E40" i="11"/>
  <c r="E39" i="11"/>
  <c r="E38" i="11"/>
  <c r="E37" i="11"/>
  <c r="D36" i="11"/>
  <c r="C36" i="11"/>
  <c r="E35" i="11"/>
  <c r="E34" i="11"/>
  <c r="E33" i="11"/>
  <c r="D32" i="11"/>
  <c r="C32" i="11"/>
  <c r="E30" i="11"/>
  <c r="E29" i="11"/>
  <c r="E28" i="11"/>
  <c r="D27" i="11"/>
  <c r="C27" i="11"/>
  <c r="E26" i="11"/>
  <c r="E25" i="11"/>
  <c r="E24" i="11"/>
  <c r="D23" i="11"/>
  <c r="C23" i="11"/>
  <c r="E22" i="11"/>
  <c r="E21" i="11"/>
  <c r="E20" i="11"/>
  <c r="C19" i="11"/>
  <c r="C18" i="11" s="1"/>
  <c r="M239" i="4"/>
  <c r="N239" i="4"/>
  <c r="M240" i="4"/>
  <c r="N240" i="4"/>
  <c r="N259" i="4" s="1"/>
  <c r="O239" i="4"/>
  <c r="O240" i="4"/>
  <c r="O259" i="4" s="1"/>
  <c r="G33" i="8"/>
  <c r="G37" i="8" s="1"/>
  <c r="E101" i="7"/>
  <c r="E208" i="1"/>
  <c r="E215" i="1" s="1"/>
  <c r="G208" i="1"/>
  <c r="G215" i="1" s="1"/>
  <c r="E102" i="1"/>
  <c r="G102" i="1"/>
  <c r="K102" i="1"/>
  <c r="D57" i="12"/>
  <c r="Q21" i="1"/>
  <c r="Q18" i="10" s="1"/>
  <c r="I32" i="1"/>
  <c r="K32" i="1"/>
  <c r="O25" i="1"/>
  <c r="N25" i="1"/>
  <c r="M25" i="1"/>
  <c r="E134" i="1"/>
  <c r="F134" i="1"/>
  <c r="G134" i="1"/>
  <c r="K134" i="1"/>
  <c r="O135" i="1"/>
  <c r="N135" i="1"/>
  <c r="M135" i="1"/>
  <c r="H135" i="1"/>
  <c r="D135" i="1"/>
  <c r="E54" i="14"/>
  <c r="F54" i="14"/>
  <c r="D54" i="14"/>
  <c r="E51" i="14"/>
  <c r="F51" i="14"/>
  <c r="D51" i="14"/>
  <c r="E48" i="14"/>
  <c r="F48" i="14"/>
  <c r="D48" i="14"/>
  <c r="I56" i="3"/>
  <c r="J56" i="3"/>
  <c r="H57" i="12"/>
  <c r="H59" i="12"/>
  <c r="H60" i="12"/>
  <c r="H61" i="12"/>
  <c r="H62" i="12"/>
  <c r="H63" i="12"/>
  <c r="H64" i="12"/>
  <c r="H65" i="12"/>
  <c r="M35" i="3"/>
  <c r="N35" i="3"/>
  <c r="O57" i="7"/>
  <c r="N57" i="7"/>
  <c r="M57" i="7"/>
  <c r="H57" i="7"/>
  <c r="D57" i="7"/>
  <c r="O62" i="7"/>
  <c r="N62" i="7"/>
  <c r="M62" i="7"/>
  <c r="H62" i="7"/>
  <c r="D62" i="7"/>
  <c r="O59" i="7"/>
  <c r="N59" i="7"/>
  <c r="M59" i="7"/>
  <c r="H59" i="7"/>
  <c r="D59" i="7"/>
  <c r="R132" i="4"/>
  <c r="O132" i="4"/>
  <c r="N132" i="4"/>
  <c r="M132" i="4"/>
  <c r="R126" i="4"/>
  <c r="O126" i="4"/>
  <c r="N126" i="4"/>
  <c r="M126" i="4"/>
  <c r="O38" i="3"/>
  <c r="N38" i="3"/>
  <c r="M38" i="3"/>
  <c r="H38" i="3"/>
  <c r="D38" i="3"/>
  <c r="H35" i="3"/>
  <c r="D35" i="3"/>
  <c r="D62" i="12"/>
  <c r="D59" i="12"/>
  <c r="M214" i="4"/>
  <c r="E86" i="1"/>
  <c r="M90" i="1"/>
  <c r="J86" i="1"/>
  <c r="I86" i="1"/>
  <c r="K86" i="1"/>
  <c r="H90" i="1"/>
  <c r="E50" i="14"/>
  <c r="F50" i="14"/>
  <c r="D50" i="14"/>
  <c r="E47" i="14"/>
  <c r="F47" i="14"/>
  <c r="D47" i="14"/>
  <c r="E45" i="14"/>
  <c r="F45" i="14"/>
  <c r="D45" i="14"/>
  <c r="E36" i="14"/>
  <c r="F36" i="14"/>
  <c r="D36" i="14"/>
  <c r="O246" i="4"/>
  <c r="N246" i="4"/>
  <c r="M246" i="4"/>
  <c r="O245" i="4"/>
  <c r="O257" i="4" s="1"/>
  <c r="N245" i="4"/>
  <c r="N257" i="4" s="1"/>
  <c r="M245" i="4"/>
  <c r="M257" i="4" s="1"/>
  <c r="E83" i="14"/>
  <c r="N247" i="4"/>
  <c r="N256" i="4" s="1"/>
  <c r="M247" i="4"/>
  <c r="M256" i="4" s="1"/>
  <c r="N241" i="4"/>
  <c r="M241" i="4"/>
  <c r="O234" i="4"/>
  <c r="N234" i="4"/>
  <c r="M234" i="4"/>
  <c r="R234" i="4"/>
  <c r="O233" i="4"/>
  <c r="N233" i="4"/>
  <c r="M233" i="4"/>
  <c r="O232" i="4"/>
  <c r="N232" i="4"/>
  <c r="M232" i="4"/>
  <c r="R230" i="4"/>
  <c r="N230" i="4"/>
  <c r="O230" i="4"/>
  <c r="O229" i="4"/>
  <c r="N229" i="4"/>
  <c r="M229" i="4"/>
  <c r="O228" i="4"/>
  <c r="N228" i="4"/>
  <c r="M228" i="4"/>
  <c r="R226" i="4"/>
  <c r="O225" i="4"/>
  <c r="N225" i="4"/>
  <c r="M225" i="4"/>
  <c r="O224" i="4"/>
  <c r="N224" i="4"/>
  <c r="M224" i="4"/>
  <c r="R222" i="4"/>
  <c r="O221" i="4"/>
  <c r="N221" i="4"/>
  <c r="M221" i="4"/>
  <c r="O220" i="4"/>
  <c r="N220" i="4"/>
  <c r="M220" i="4"/>
  <c r="R218" i="4"/>
  <c r="O218" i="4"/>
  <c r="O217" i="4"/>
  <c r="N217" i="4"/>
  <c r="M217" i="4"/>
  <c r="O216" i="4"/>
  <c r="N216" i="4"/>
  <c r="M216" i="4"/>
  <c r="R214" i="4"/>
  <c r="N214" i="4"/>
  <c r="O214" i="4"/>
  <c r="O213" i="4"/>
  <c r="N213" i="4"/>
  <c r="M213" i="4"/>
  <c r="O212" i="4"/>
  <c r="N212" i="4"/>
  <c r="M212" i="4"/>
  <c r="R210" i="4"/>
  <c r="O209" i="4"/>
  <c r="N209" i="4"/>
  <c r="M209" i="4"/>
  <c r="O208" i="4"/>
  <c r="N208" i="4"/>
  <c r="M208" i="4"/>
  <c r="R206" i="4"/>
  <c r="N206" i="4"/>
  <c r="O206" i="4"/>
  <c r="O205" i="4"/>
  <c r="N205" i="4"/>
  <c r="M205" i="4"/>
  <c r="O204" i="4"/>
  <c r="N204" i="4"/>
  <c r="M204" i="4"/>
  <c r="R202" i="4"/>
  <c r="O201" i="4"/>
  <c r="N201" i="4"/>
  <c r="M201" i="4"/>
  <c r="O200" i="4"/>
  <c r="N200" i="4"/>
  <c r="M200" i="4"/>
  <c r="R198" i="4"/>
  <c r="N198" i="4"/>
  <c r="O197" i="4"/>
  <c r="N197" i="4"/>
  <c r="M197" i="4"/>
  <c r="O196" i="4"/>
  <c r="N196" i="4"/>
  <c r="M196" i="4"/>
  <c r="R194" i="4"/>
  <c r="O194" i="4"/>
  <c r="O193" i="4"/>
  <c r="N193" i="4"/>
  <c r="M193" i="4"/>
  <c r="O192" i="4"/>
  <c r="N192" i="4"/>
  <c r="M192" i="4"/>
  <c r="R190" i="4"/>
  <c r="N190" i="4"/>
  <c r="O190" i="4"/>
  <c r="O189" i="4"/>
  <c r="N189" i="4"/>
  <c r="M189" i="4"/>
  <c r="O188" i="4"/>
  <c r="N188" i="4"/>
  <c r="M188" i="4"/>
  <c r="R186" i="4"/>
  <c r="M184" i="4"/>
  <c r="N184" i="4"/>
  <c r="O184" i="4"/>
  <c r="M185" i="4"/>
  <c r="N185" i="4"/>
  <c r="O185" i="4"/>
  <c r="M156" i="4"/>
  <c r="N156" i="4"/>
  <c r="O156" i="4"/>
  <c r="M157" i="4"/>
  <c r="N157" i="4"/>
  <c r="O157" i="4"/>
  <c r="O158" i="4"/>
  <c r="M158" i="4"/>
  <c r="O161" i="4"/>
  <c r="N161" i="4"/>
  <c r="M161" i="4"/>
  <c r="O160" i="4"/>
  <c r="N160" i="4"/>
  <c r="M160" i="4"/>
  <c r="R182" i="4"/>
  <c r="O180" i="4"/>
  <c r="N180" i="4"/>
  <c r="M180" i="4"/>
  <c r="O174" i="4"/>
  <c r="O176" i="4" s="1"/>
  <c r="N174" i="4"/>
  <c r="N176" i="4" s="1"/>
  <c r="M174" i="4"/>
  <c r="O166" i="4"/>
  <c r="N166" i="4"/>
  <c r="M166" i="4"/>
  <c r="M254" i="4"/>
  <c r="R162" i="4"/>
  <c r="O162" i="4"/>
  <c r="N162" i="4"/>
  <c r="M162" i="4"/>
  <c r="R158" i="4"/>
  <c r="R154" i="4"/>
  <c r="R152" i="4"/>
  <c r="O152" i="4"/>
  <c r="N152" i="4"/>
  <c r="M152" i="4"/>
  <c r="R150" i="4"/>
  <c r="O150" i="4"/>
  <c r="N150" i="4"/>
  <c r="M150" i="4"/>
  <c r="R148" i="4"/>
  <c r="O148" i="4"/>
  <c r="N148" i="4"/>
  <c r="M148" i="4"/>
  <c r="R146" i="4"/>
  <c r="O146" i="4"/>
  <c r="N146" i="4"/>
  <c r="M146" i="4"/>
  <c r="R144" i="4"/>
  <c r="O144" i="4"/>
  <c r="N144" i="4"/>
  <c r="M144" i="4"/>
  <c r="R142" i="4"/>
  <c r="O142" i="4"/>
  <c r="N142" i="4"/>
  <c r="M142" i="4"/>
  <c r="R140" i="4"/>
  <c r="O140" i="4"/>
  <c r="N140" i="4"/>
  <c r="M140" i="4"/>
  <c r="R138" i="4"/>
  <c r="O138" i="4"/>
  <c r="N138" i="4"/>
  <c r="M138" i="4"/>
  <c r="R136" i="4"/>
  <c r="O136" i="4"/>
  <c r="N136" i="4"/>
  <c r="M136" i="4"/>
  <c r="R134" i="4"/>
  <c r="O134" i="4"/>
  <c r="N134" i="4"/>
  <c r="M134" i="4"/>
  <c r="R130" i="4"/>
  <c r="O130" i="4"/>
  <c r="N130" i="4"/>
  <c r="M130" i="4"/>
  <c r="R128" i="4"/>
  <c r="O128" i="4"/>
  <c r="N128" i="4"/>
  <c r="M128" i="4"/>
  <c r="R124" i="4"/>
  <c r="O124" i="4"/>
  <c r="N124" i="4"/>
  <c r="M124" i="4"/>
  <c r="R122" i="4"/>
  <c r="O122" i="4"/>
  <c r="N122" i="4"/>
  <c r="M122" i="4"/>
  <c r="R120" i="4"/>
  <c r="O120" i="4"/>
  <c r="N120" i="4"/>
  <c r="M120" i="4"/>
  <c r="R118" i="4"/>
  <c r="O118" i="4"/>
  <c r="N118" i="4"/>
  <c r="M118" i="4"/>
  <c r="O116" i="4"/>
  <c r="N116" i="4"/>
  <c r="M116" i="4"/>
  <c r="M115" i="4"/>
  <c r="F46" i="14"/>
  <c r="D46" i="14"/>
  <c r="O117" i="4"/>
  <c r="N117" i="4"/>
  <c r="M117" i="4"/>
  <c r="O113" i="4"/>
  <c r="N113" i="4"/>
  <c r="M113" i="4"/>
  <c r="O111" i="4"/>
  <c r="N111" i="4"/>
  <c r="M111" i="4"/>
  <c r="E44" i="14"/>
  <c r="D44" i="14"/>
  <c r="O112" i="4"/>
  <c r="N112" i="4"/>
  <c r="M112" i="4"/>
  <c r="O108" i="4"/>
  <c r="N108" i="4"/>
  <c r="M108" i="4"/>
  <c r="N107" i="4"/>
  <c r="M43" i="14" s="1"/>
  <c r="D43" i="14"/>
  <c r="O109" i="4"/>
  <c r="N109" i="4"/>
  <c r="M109" i="4"/>
  <c r="O105" i="4"/>
  <c r="N105" i="4"/>
  <c r="M105" i="4"/>
  <c r="O104" i="4"/>
  <c r="O106" i="4"/>
  <c r="N106" i="4"/>
  <c r="M106" i="4"/>
  <c r="O102" i="4"/>
  <c r="N102" i="4"/>
  <c r="M102" i="4"/>
  <c r="O100" i="4"/>
  <c r="N100" i="4"/>
  <c r="M100" i="4"/>
  <c r="M101" i="4"/>
  <c r="N101" i="4"/>
  <c r="O101" i="4"/>
  <c r="O97" i="4"/>
  <c r="N97" i="4"/>
  <c r="M97" i="4"/>
  <c r="O95" i="4"/>
  <c r="N95" i="4"/>
  <c r="M95" i="4"/>
  <c r="O96" i="4"/>
  <c r="N96" i="4"/>
  <c r="M96" i="4"/>
  <c r="O92" i="4"/>
  <c r="N92" i="4"/>
  <c r="M92" i="4"/>
  <c r="O93" i="4"/>
  <c r="N93" i="4"/>
  <c r="M93" i="4"/>
  <c r="O88" i="4"/>
  <c r="N88" i="4"/>
  <c r="M88" i="4"/>
  <c r="O86" i="4"/>
  <c r="N86" i="4"/>
  <c r="M86" i="4"/>
  <c r="F35" i="14"/>
  <c r="D35" i="14"/>
  <c r="O87" i="4"/>
  <c r="N87" i="4"/>
  <c r="M87" i="4"/>
  <c r="O83" i="4"/>
  <c r="N83" i="4"/>
  <c r="M83" i="4"/>
  <c r="O84" i="4"/>
  <c r="N84" i="4"/>
  <c r="M84" i="4"/>
  <c r="O25" i="4"/>
  <c r="N25" i="4"/>
  <c r="M25" i="4"/>
  <c r="O67" i="4"/>
  <c r="N67" i="4"/>
  <c r="M67" i="4"/>
  <c r="O66" i="4"/>
  <c r="N66" i="4"/>
  <c r="M66" i="4"/>
  <c r="O65" i="4"/>
  <c r="N65" i="4"/>
  <c r="M65" i="4"/>
  <c r="O63" i="4"/>
  <c r="N63" i="4"/>
  <c r="M63" i="4"/>
  <c r="O62" i="4"/>
  <c r="N62" i="4"/>
  <c r="M62" i="4"/>
  <c r="O61" i="4"/>
  <c r="N61" i="4"/>
  <c r="M61" i="4"/>
  <c r="O59" i="4"/>
  <c r="N59" i="4"/>
  <c r="M59" i="4"/>
  <c r="O58" i="4"/>
  <c r="N58" i="4"/>
  <c r="M58" i="4"/>
  <c r="O57" i="4"/>
  <c r="N57" i="4"/>
  <c r="M57" i="4"/>
  <c r="O55" i="4"/>
  <c r="N55" i="4"/>
  <c r="M55" i="4"/>
  <c r="O54" i="4"/>
  <c r="N54" i="4"/>
  <c r="M54" i="4"/>
  <c r="O53" i="4"/>
  <c r="N53" i="4"/>
  <c r="M53" i="4"/>
  <c r="O51" i="4"/>
  <c r="N51" i="4"/>
  <c r="M51" i="4"/>
  <c r="O50" i="4"/>
  <c r="N50" i="4"/>
  <c r="M50" i="4"/>
  <c r="O49" i="4"/>
  <c r="N49" i="4"/>
  <c r="M49" i="4"/>
  <c r="O47" i="4"/>
  <c r="N47" i="4"/>
  <c r="M47" i="4"/>
  <c r="O46" i="4"/>
  <c r="N46" i="4"/>
  <c r="M46" i="4"/>
  <c r="O45" i="4"/>
  <c r="N45" i="4"/>
  <c r="M45" i="4"/>
  <c r="O43" i="4"/>
  <c r="N43" i="4"/>
  <c r="M43" i="4"/>
  <c r="O42" i="4"/>
  <c r="N42" i="4"/>
  <c r="M42" i="4"/>
  <c r="O41" i="4"/>
  <c r="N41" i="4"/>
  <c r="M41" i="4"/>
  <c r="O39" i="4"/>
  <c r="N39" i="4"/>
  <c r="M39" i="4"/>
  <c r="O38" i="4"/>
  <c r="N38" i="4"/>
  <c r="M38" i="4"/>
  <c r="O37" i="4"/>
  <c r="N37" i="4"/>
  <c r="M37" i="4"/>
  <c r="M72" i="4"/>
  <c r="N72" i="4"/>
  <c r="O72" i="4"/>
  <c r="M73" i="4"/>
  <c r="N73" i="4"/>
  <c r="O73" i="4"/>
  <c r="O35" i="4"/>
  <c r="N35" i="4"/>
  <c r="M35" i="4"/>
  <c r="O34" i="4"/>
  <c r="N34" i="4"/>
  <c r="M34" i="4"/>
  <c r="O33" i="4"/>
  <c r="N33" i="4"/>
  <c r="M33" i="4"/>
  <c r="O31" i="4"/>
  <c r="N31" i="4"/>
  <c r="M31" i="4"/>
  <c r="O30" i="4"/>
  <c r="N30" i="4"/>
  <c r="M30" i="4"/>
  <c r="O29" i="4"/>
  <c r="N29" i="4"/>
  <c r="M29" i="4"/>
  <c r="M26" i="4"/>
  <c r="N26" i="4"/>
  <c r="O26" i="4"/>
  <c r="M27" i="4"/>
  <c r="N27" i="4"/>
  <c r="O27" i="4"/>
  <c r="O20" i="4"/>
  <c r="N20" i="4"/>
  <c r="M20" i="4"/>
  <c r="H107" i="1"/>
  <c r="H103" i="1"/>
  <c r="H95" i="1"/>
  <c r="H93" i="1"/>
  <c r="H92" i="1"/>
  <c r="H91" i="1"/>
  <c r="H88" i="1"/>
  <c r="H87" i="1"/>
  <c r="H209" i="1"/>
  <c r="H210" i="1"/>
  <c r="H211" i="1"/>
  <c r="H212" i="1"/>
  <c r="H213" i="1"/>
  <c r="H214" i="1"/>
  <c r="D88" i="1"/>
  <c r="E33" i="8"/>
  <c r="E37" i="8" s="1"/>
  <c r="F33" i="8"/>
  <c r="F37" i="8" s="1"/>
  <c r="I33" i="8"/>
  <c r="I37" i="8" s="1"/>
  <c r="J33" i="8"/>
  <c r="J37" i="8" s="1"/>
  <c r="K33" i="8"/>
  <c r="M88" i="1"/>
  <c r="N88" i="1"/>
  <c r="O88" i="1"/>
  <c r="M24" i="1"/>
  <c r="M209" i="1"/>
  <c r="N209" i="1"/>
  <c r="O209" i="1"/>
  <c r="F208" i="1"/>
  <c r="F215" i="1" s="1"/>
  <c r="Q23" i="6"/>
  <c r="Q22" i="6"/>
  <c r="Q21" i="6"/>
  <c r="Q19" i="6"/>
  <c r="D23" i="9"/>
  <c r="N77" i="4"/>
  <c r="N80" i="4" s="1"/>
  <c r="M77" i="4"/>
  <c r="O77" i="4"/>
  <c r="O80" i="4" s="1"/>
  <c r="G58" i="1"/>
  <c r="K145" i="1"/>
  <c r="K184" i="1" s="1"/>
  <c r="I145" i="1"/>
  <c r="I184" i="1" s="1"/>
  <c r="D24" i="10"/>
  <c r="E24" i="10"/>
  <c r="F24" i="10"/>
  <c r="G78" i="1"/>
  <c r="I78" i="1"/>
  <c r="J78" i="1"/>
  <c r="K78" i="1"/>
  <c r="G73" i="1"/>
  <c r="I73" i="1"/>
  <c r="J73" i="1"/>
  <c r="K73" i="1"/>
  <c r="G68" i="1"/>
  <c r="I68" i="1"/>
  <c r="J68" i="1"/>
  <c r="K68" i="1"/>
  <c r="G63" i="1"/>
  <c r="I63" i="1"/>
  <c r="J63" i="1"/>
  <c r="K63" i="1"/>
  <c r="G53" i="1"/>
  <c r="I53" i="1"/>
  <c r="J53" i="1"/>
  <c r="K53" i="1"/>
  <c r="I48" i="1"/>
  <c r="J48" i="1"/>
  <c r="K48" i="1"/>
  <c r="G37" i="1"/>
  <c r="I37" i="1"/>
  <c r="J37" i="1"/>
  <c r="K37" i="1"/>
  <c r="G32" i="1"/>
  <c r="J32" i="1"/>
  <c r="G26" i="1"/>
  <c r="I26" i="1"/>
  <c r="J26" i="1"/>
  <c r="K26" i="1"/>
  <c r="H133" i="1"/>
  <c r="M133" i="1"/>
  <c r="N133" i="1"/>
  <c r="O133" i="1"/>
  <c r="I130" i="1"/>
  <c r="J130" i="1"/>
  <c r="K130" i="1"/>
  <c r="I126" i="1"/>
  <c r="J126" i="1"/>
  <c r="K126" i="1"/>
  <c r="I122" i="1"/>
  <c r="J122" i="1"/>
  <c r="K122" i="1"/>
  <c r="F114" i="1"/>
  <c r="G114" i="1"/>
  <c r="I114" i="1"/>
  <c r="J114" i="1"/>
  <c r="K114" i="1"/>
  <c r="F110" i="1"/>
  <c r="G110" i="1"/>
  <c r="I110" i="1"/>
  <c r="J110" i="1"/>
  <c r="K110" i="1"/>
  <c r="F106" i="1"/>
  <c r="G106" i="1"/>
  <c r="F24" i="14" s="1"/>
  <c r="I106" i="1"/>
  <c r="H24" i="14" s="1"/>
  <c r="J106" i="1"/>
  <c r="I24" i="14" s="1"/>
  <c r="K106" i="1"/>
  <c r="J24" i="14" s="1"/>
  <c r="F102" i="1"/>
  <c r="J102" i="1"/>
  <c r="F98" i="1"/>
  <c r="G98" i="1"/>
  <c r="I98" i="1"/>
  <c r="J98" i="1"/>
  <c r="K98" i="1"/>
  <c r="G94" i="1"/>
  <c r="I94" i="1"/>
  <c r="J94" i="1"/>
  <c r="K94" i="1"/>
  <c r="K118" i="1"/>
  <c r="J27" i="14" s="1"/>
  <c r="F118" i="1"/>
  <c r="G118" i="1"/>
  <c r="J118" i="1"/>
  <c r="I27" i="14" s="1"/>
  <c r="I59" i="9"/>
  <c r="H68" i="14" s="1"/>
  <c r="J59" i="9"/>
  <c r="I68" i="14" s="1"/>
  <c r="K59" i="9"/>
  <c r="J68" i="14" s="1"/>
  <c r="I57" i="9"/>
  <c r="H66" i="14" s="1"/>
  <c r="J57" i="9"/>
  <c r="I66" i="14" s="1"/>
  <c r="K57" i="9"/>
  <c r="J66" i="14" s="1"/>
  <c r="I55" i="9"/>
  <c r="H64" i="14" s="1"/>
  <c r="J55" i="9"/>
  <c r="I64" i="14" s="1"/>
  <c r="K55" i="9"/>
  <c r="J64" i="14" s="1"/>
  <c r="I53" i="9"/>
  <c r="H63" i="14" s="1"/>
  <c r="J53" i="9"/>
  <c r="I63" i="14" s="1"/>
  <c r="K53" i="9"/>
  <c r="J63" i="14" s="1"/>
  <c r="I51" i="9"/>
  <c r="H60" i="14" s="1"/>
  <c r="J51" i="9"/>
  <c r="I60" i="14" s="1"/>
  <c r="K51" i="9"/>
  <c r="J60" i="14" s="1"/>
  <c r="I49" i="9"/>
  <c r="H59" i="14" s="1"/>
  <c r="J49" i="9"/>
  <c r="I59" i="14" s="1"/>
  <c r="K49" i="9"/>
  <c r="J59" i="14" s="1"/>
  <c r="I47" i="9"/>
  <c r="H56" i="14" s="1"/>
  <c r="J47" i="9"/>
  <c r="I56" i="14" s="1"/>
  <c r="K47" i="9"/>
  <c r="J56" i="14" s="1"/>
  <c r="I45" i="9"/>
  <c r="H55" i="14" s="1"/>
  <c r="J45" i="9"/>
  <c r="I55" i="14" s="1"/>
  <c r="K45" i="9"/>
  <c r="J55" i="14" s="1"/>
  <c r="I43" i="9"/>
  <c r="H53" i="14" s="1"/>
  <c r="J43" i="9"/>
  <c r="I53" i="14" s="1"/>
  <c r="K43" i="9"/>
  <c r="J53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32" i="14" s="1"/>
  <c r="J18" i="9"/>
  <c r="I32" i="14" s="1"/>
  <c r="K18" i="9"/>
  <c r="J32" i="14" s="1"/>
  <c r="I16" i="9"/>
  <c r="J16" i="9"/>
  <c r="K16" i="9"/>
  <c r="H15" i="9"/>
  <c r="M15" i="9"/>
  <c r="N15" i="9"/>
  <c r="O15" i="9"/>
  <c r="I24" i="8"/>
  <c r="J24" i="8"/>
  <c r="K24" i="8"/>
  <c r="I30" i="8"/>
  <c r="J30" i="8"/>
  <c r="K30" i="8"/>
  <c r="O32" i="8"/>
  <c r="N32" i="8"/>
  <c r="M32" i="8"/>
  <c r="O29" i="8"/>
  <c r="O30" i="8" s="1"/>
  <c r="N29" i="8"/>
  <c r="N30" i="8" s="1"/>
  <c r="M29" i="8"/>
  <c r="H29" i="8"/>
  <c r="H30" i="8" s="1"/>
  <c r="O23" i="8"/>
  <c r="O24" i="8" s="1"/>
  <c r="N23" i="8"/>
  <c r="N24" i="8" s="1"/>
  <c r="M23" i="8"/>
  <c r="H23" i="8"/>
  <c r="H24" i="8" s="1"/>
  <c r="H20" i="8"/>
  <c r="H18" i="8" s="1"/>
  <c r="M20" i="8"/>
  <c r="N20" i="8"/>
  <c r="O20" i="8"/>
  <c r="O19" i="8"/>
  <c r="N19" i="8"/>
  <c r="N18" i="8" s="1"/>
  <c r="M19" i="8"/>
  <c r="H19" i="8"/>
  <c r="G42" i="7"/>
  <c r="I42" i="7"/>
  <c r="J42" i="7"/>
  <c r="K42" i="7"/>
  <c r="I95" i="7"/>
  <c r="J95" i="7"/>
  <c r="K95" i="7"/>
  <c r="I101" i="7"/>
  <c r="J101" i="7"/>
  <c r="K101" i="7"/>
  <c r="O44" i="7"/>
  <c r="H49" i="7"/>
  <c r="M49" i="7"/>
  <c r="N49" i="7"/>
  <c r="O49" i="7"/>
  <c r="H50" i="7"/>
  <c r="M50" i="7"/>
  <c r="N50" i="7"/>
  <c r="O50" i="7"/>
  <c r="H51" i="7"/>
  <c r="M51" i="7"/>
  <c r="N51" i="7"/>
  <c r="O51" i="7"/>
  <c r="H52" i="7"/>
  <c r="M52" i="7"/>
  <c r="N52" i="7"/>
  <c r="O52" i="7"/>
  <c r="H53" i="7"/>
  <c r="M53" i="7"/>
  <c r="N53" i="7"/>
  <c r="O53" i="7"/>
  <c r="H54" i="7"/>
  <c r="M54" i="7"/>
  <c r="N54" i="7"/>
  <c r="O54" i="7"/>
  <c r="H56" i="7"/>
  <c r="M56" i="7"/>
  <c r="N56" i="7"/>
  <c r="O56" i="7"/>
  <c r="H60" i="7"/>
  <c r="M60" i="7"/>
  <c r="N60" i="7"/>
  <c r="O60" i="7"/>
  <c r="H61" i="7"/>
  <c r="M61" i="7"/>
  <c r="N61" i="7"/>
  <c r="O61" i="7"/>
  <c r="H63" i="7"/>
  <c r="M63" i="7"/>
  <c r="N63" i="7"/>
  <c r="O63" i="7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H68" i="7"/>
  <c r="M68" i="7"/>
  <c r="N68" i="7"/>
  <c r="O68" i="7"/>
  <c r="H69" i="7"/>
  <c r="M69" i="7"/>
  <c r="N69" i="7"/>
  <c r="O69" i="7"/>
  <c r="H70" i="7"/>
  <c r="M70" i="7"/>
  <c r="N70" i="7"/>
  <c r="O70" i="7"/>
  <c r="H71" i="7"/>
  <c r="M71" i="7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M37" i="7"/>
  <c r="H37" i="7"/>
  <c r="O36" i="7"/>
  <c r="N36" i="7"/>
  <c r="M36" i="7"/>
  <c r="H36" i="7"/>
  <c r="O35" i="7"/>
  <c r="N35" i="7"/>
  <c r="M35" i="7"/>
  <c r="H35" i="7"/>
  <c r="O34" i="7"/>
  <c r="N34" i="7"/>
  <c r="M34" i="7"/>
  <c r="H34" i="7"/>
  <c r="O33" i="7"/>
  <c r="N33" i="7"/>
  <c r="M33" i="7"/>
  <c r="H33" i="7"/>
  <c r="O32" i="7"/>
  <c r="N32" i="7"/>
  <c r="M32" i="7"/>
  <c r="H32" i="7"/>
  <c r="O31" i="7"/>
  <c r="N31" i="7"/>
  <c r="N42" i="7" s="1"/>
  <c r="M31" i="7"/>
  <c r="H31" i="7"/>
  <c r="I29" i="7"/>
  <c r="J29" i="7"/>
  <c r="K29" i="7"/>
  <c r="H19" i="7"/>
  <c r="M19" i="7"/>
  <c r="N19" i="7"/>
  <c r="O19" i="7"/>
  <c r="H20" i="7"/>
  <c r="M20" i="7"/>
  <c r="N20" i="7"/>
  <c r="O20" i="7"/>
  <c r="H21" i="7"/>
  <c r="M21" i="7"/>
  <c r="N21" i="7"/>
  <c r="O21" i="7"/>
  <c r="H22" i="7"/>
  <c r="M22" i="7"/>
  <c r="N22" i="7"/>
  <c r="O22" i="7"/>
  <c r="H24" i="7"/>
  <c r="M24" i="7"/>
  <c r="N24" i="7"/>
  <c r="O24" i="7"/>
  <c r="H25" i="7"/>
  <c r="M25" i="7"/>
  <c r="N25" i="7"/>
  <c r="O25" i="7"/>
  <c r="H26" i="7"/>
  <c r="M26" i="7"/>
  <c r="N26" i="7"/>
  <c r="O26" i="7"/>
  <c r="H27" i="7"/>
  <c r="M27" i="7"/>
  <c r="N27" i="7"/>
  <c r="O27" i="7"/>
  <c r="H28" i="7"/>
  <c r="M28" i="7"/>
  <c r="N28" i="7"/>
  <c r="O28" i="7"/>
  <c r="O18" i="7"/>
  <c r="N18" i="7"/>
  <c r="M18" i="7"/>
  <c r="H18" i="7"/>
  <c r="I20" i="6"/>
  <c r="J20" i="6"/>
  <c r="K20" i="6"/>
  <c r="I17" i="6"/>
  <c r="J17" i="6"/>
  <c r="J21" i="6" s="1"/>
  <c r="K17" i="6"/>
  <c r="O19" i="6"/>
  <c r="O20" i="6" s="1"/>
  <c r="N19" i="6"/>
  <c r="N20" i="6" s="1"/>
  <c r="M19" i="6"/>
  <c r="M20" i="6" s="1"/>
  <c r="H19" i="6"/>
  <c r="H20" i="6" s="1"/>
  <c r="O16" i="6"/>
  <c r="O17" i="6" s="1"/>
  <c r="N16" i="6"/>
  <c r="N17" i="6" s="1"/>
  <c r="M16" i="6"/>
  <c r="H16" i="6"/>
  <c r="H17" i="6" s="1"/>
  <c r="H26" i="3"/>
  <c r="M26" i="3"/>
  <c r="N26" i="3"/>
  <c r="O26" i="3"/>
  <c r="H27" i="3"/>
  <c r="M27" i="3"/>
  <c r="N27" i="3"/>
  <c r="O27" i="3"/>
  <c r="H28" i="3"/>
  <c r="M28" i="3"/>
  <c r="N28" i="3"/>
  <c r="O28" i="3"/>
  <c r="H29" i="3"/>
  <c r="M29" i="3"/>
  <c r="N29" i="3"/>
  <c r="O29" i="3"/>
  <c r="H30" i="3"/>
  <c r="M30" i="3"/>
  <c r="N30" i="3"/>
  <c r="O30" i="3"/>
  <c r="H31" i="3"/>
  <c r="M31" i="3"/>
  <c r="N31" i="3"/>
  <c r="O31" i="3"/>
  <c r="H32" i="3"/>
  <c r="M32" i="3"/>
  <c r="N32" i="3"/>
  <c r="O32" i="3"/>
  <c r="M33" i="3"/>
  <c r="N33" i="3"/>
  <c r="M49" i="14" s="1"/>
  <c r="O33" i="3"/>
  <c r="H34" i="3"/>
  <c r="M34" i="3"/>
  <c r="N34" i="3"/>
  <c r="M50" i="14" s="1"/>
  <c r="O34" i="3"/>
  <c r="H36" i="3"/>
  <c r="M36" i="3"/>
  <c r="N36" i="3"/>
  <c r="O36" i="3"/>
  <c r="H37" i="3"/>
  <c r="M37" i="3"/>
  <c r="N37" i="3"/>
  <c r="O37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M58" i="14" s="1"/>
  <c r="O42" i="3"/>
  <c r="H43" i="3"/>
  <c r="M43" i="3"/>
  <c r="N43" i="3"/>
  <c r="O43" i="3"/>
  <c r="H44" i="3"/>
  <c r="M44" i="3"/>
  <c r="N44" i="3"/>
  <c r="O44" i="3"/>
  <c r="H45" i="3"/>
  <c r="M45" i="3"/>
  <c r="N45" i="3"/>
  <c r="M61" i="14" s="1"/>
  <c r="O45" i="3"/>
  <c r="H46" i="3"/>
  <c r="M46" i="3"/>
  <c r="N46" i="3"/>
  <c r="M62" i="14" s="1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M67" i="14" s="1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G56" i="3"/>
  <c r="K56" i="3"/>
  <c r="H17" i="3"/>
  <c r="M17" i="3"/>
  <c r="N17" i="3"/>
  <c r="O17" i="3"/>
  <c r="H18" i="3"/>
  <c r="M18" i="3"/>
  <c r="M16" i="3" s="1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H22" i="3"/>
  <c r="M22" i="3"/>
  <c r="N22" i="3"/>
  <c r="O22" i="3"/>
  <c r="H23" i="3"/>
  <c r="M23" i="3"/>
  <c r="N23" i="3"/>
  <c r="O23" i="3"/>
  <c r="N39" i="14" s="1"/>
  <c r="H24" i="3"/>
  <c r="M24" i="3"/>
  <c r="N24" i="3"/>
  <c r="O24" i="3"/>
  <c r="H25" i="3"/>
  <c r="M25" i="3"/>
  <c r="N25" i="3"/>
  <c r="M41" i="14" s="1"/>
  <c r="O25" i="3"/>
  <c r="I116" i="2"/>
  <c r="I124" i="2" s="1"/>
  <c r="H25" i="10" s="1"/>
  <c r="J116" i="2"/>
  <c r="J124" i="2" s="1"/>
  <c r="I25" i="10" s="1"/>
  <c r="K116" i="2"/>
  <c r="K124" i="2" s="1"/>
  <c r="H118" i="2"/>
  <c r="H119" i="2"/>
  <c r="H120" i="2"/>
  <c r="H121" i="2"/>
  <c r="H122" i="2"/>
  <c r="I127" i="2"/>
  <c r="J127" i="2"/>
  <c r="K127" i="2"/>
  <c r="I128" i="2"/>
  <c r="J128" i="2"/>
  <c r="K128" i="2"/>
  <c r="H128" i="2" s="1"/>
  <c r="I129" i="2"/>
  <c r="H129" i="2" s="1"/>
  <c r="J129" i="2"/>
  <c r="K129" i="2"/>
  <c r="I130" i="2"/>
  <c r="H130" i="2" s="1"/>
  <c r="J130" i="2"/>
  <c r="K130" i="2"/>
  <c r="I131" i="2"/>
  <c r="J131" i="2"/>
  <c r="K131" i="2"/>
  <c r="I132" i="2"/>
  <c r="J132" i="2"/>
  <c r="K132" i="2"/>
  <c r="H132" i="2" s="1"/>
  <c r="I133" i="2"/>
  <c r="J133" i="2"/>
  <c r="K133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M139" i="2"/>
  <c r="I140" i="2"/>
  <c r="J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5" i="2"/>
  <c r="H145" i="2" s="1"/>
  <c r="J145" i="2"/>
  <c r="K145" i="2"/>
  <c r="I146" i="2"/>
  <c r="J146" i="2"/>
  <c r="N112" i="2"/>
  <c r="M112" i="2"/>
  <c r="N110" i="2"/>
  <c r="M110" i="2"/>
  <c r="N108" i="2"/>
  <c r="M108" i="2"/>
  <c r="N104" i="2"/>
  <c r="M104" i="2"/>
  <c r="N102" i="2"/>
  <c r="M102" i="2"/>
  <c r="N100" i="2"/>
  <c r="M100" i="2"/>
  <c r="N98" i="2"/>
  <c r="M98" i="2"/>
  <c r="N94" i="2"/>
  <c r="M94" i="2"/>
  <c r="N92" i="2"/>
  <c r="M92" i="2"/>
  <c r="J114" i="2"/>
  <c r="I23" i="10" s="1"/>
  <c r="K90" i="2"/>
  <c r="N90" i="2"/>
  <c r="O90" i="2"/>
  <c r="K92" i="2"/>
  <c r="H92" i="2" s="1"/>
  <c r="K94" i="2"/>
  <c r="H94" i="2" s="1"/>
  <c r="K96" i="2"/>
  <c r="H96" i="2" s="1"/>
  <c r="K98" i="2"/>
  <c r="H98" i="2"/>
  <c r="K100" i="2"/>
  <c r="H100" i="2" s="1"/>
  <c r="K102" i="2"/>
  <c r="H102" i="2" s="1"/>
  <c r="K104" i="2"/>
  <c r="H104" i="2" s="1"/>
  <c r="K106" i="2"/>
  <c r="H106" i="2" s="1"/>
  <c r="K108" i="2"/>
  <c r="H108" i="2" s="1"/>
  <c r="K110" i="2"/>
  <c r="H110" i="2" s="1"/>
  <c r="K112" i="2"/>
  <c r="H112" i="2" s="1"/>
  <c r="I114" i="2"/>
  <c r="N84" i="2"/>
  <c r="I84" i="2"/>
  <c r="J84" i="2"/>
  <c r="J88" i="2" s="1"/>
  <c r="K84" i="2"/>
  <c r="H85" i="2"/>
  <c r="L85" i="2"/>
  <c r="H86" i="2"/>
  <c r="H87" i="2"/>
  <c r="O80" i="2"/>
  <c r="O140" i="2" s="1"/>
  <c r="K80" i="2"/>
  <c r="H80" i="2" s="1"/>
  <c r="N78" i="2"/>
  <c r="M78" i="2"/>
  <c r="K78" i="2"/>
  <c r="H78" i="2" s="1"/>
  <c r="O78" i="2"/>
  <c r="K70" i="2"/>
  <c r="H71" i="2"/>
  <c r="L71" i="2"/>
  <c r="H72" i="2"/>
  <c r="M72" i="2"/>
  <c r="L72" i="2" s="1"/>
  <c r="N72" i="2"/>
  <c r="O72" i="2"/>
  <c r="H73" i="2"/>
  <c r="N73" i="2"/>
  <c r="O73" i="2"/>
  <c r="H75" i="2"/>
  <c r="L75" i="2"/>
  <c r="H76" i="2"/>
  <c r="M76" i="2"/>
  <c r="N76" i="2"/>
  <c r="O76" i="2"/>
  <c r="H77" i="2"/>
  <c r="N77" i="2"/>
  <c r="O77" i="2"/>
  <c r="H55" i="2"/>
  <c r="L55" i="2"/>
  <c r="H56" i="2"/>
  <c r="M56" i="2"/>
  <c r="N56" i="2"/>
  <c r="O56" i="2"/>
  <c r="H57" i="2"/>
  <c r="M57" i="2" s="1"/>
  <c r="L57" i="2" s="1"/>
  <c r="N57" i="2"/>
  <c r="O57" i="2"/>
  <c r="H59" i="2"/>
  <c r="L59" i="2"/>
  <c r="H60" i="2"/>
  <c r="M60" i="2"/>
  <c r="N60" i="2"/>
  <c r="O60" i="2"/>
  <c r="H61" i="2"/>
  <c r="M61" i="2" s="1"/>
  <c r="N61" i="2"/>
  <c r="O61" i="2"/>
  <c r="H63" i="2"/>
  <c r="L63" i="2"/>
  <c r="H64" i="2"/>
  <c r="M64" i="2"/>
  <c r="N64" i="2"/>
  <c r="O64" i="2"/>
  <c r="H65" i="2"/>
  <c r="N65" i="2"/>
  <c r="O65" i="2"/>
  <c r="K66" i="2"/>
  <c r="H67" i="2"/>
  <c r="L67" i="2"/>
  <c r="H68" i="2"/>
  <c r="H66" i="2" s="1"/>
  <c r="M68" i="2"/>
  <c r="N68" i="2"/>
  <c r="O68" i="2"/>
  <c r="H69" i="2"/>
  <c r="M69" i="2" s="1"/>
  <c r="O69" i="2"/>
  <c r="H51" i="2"/>
  <c r="L51" i="2"/>
  <c r="H52" i="2"/>
  <c r="M52" i="2"/>
  <c r="N52" i="2"/>
  <c r="O52" i="2"/>
  <c r="O50" i="2" s="1"/>
  <c r="H53" i="2"/>
  <c r="N53" i="2"/>
  <c r="O53" i="2"/>
  <c r="K46" i="2"/>
  <c r="H47" i="2"/>
  <c r="L47" i="2"/>
  <c r="H48" i="2"/>
  <c r="M48" i="2"/>
  <c r="N48" i="2"/>
  <c r="O48" i="2"/>
  <c r="H49" i="2"/>
  <c r="M49" i="2" s="1"/>
  <c r="N49" i="2"/>
  <c r="O49" i="2"/>
  <c r="H43" i="2"/>
  <c r="L43" i="2"/>
  <c r="H44" i="2"/>
  <c r="M44" i="2"/>
  <c r="L44" i="2" s="1"/>
  <c r="N44" i="2"/>
  <c r="O44" i="2"/>
  <c r="H45" i="2"/>
  <c r="M45" i="2" s="1"/>
  <c r="N45" i="2"/>
  <c r="O45" i="2"/>
  <c r="N40" i="2"/>
  <c r="O40" i="2"/>
  <c r="N41" i="2"/>
  <c r="O41" i="2"/>
  <c r="M40" i="2"/>
  <c r="K38" i="2"/>
  <c r="H39" i="2"/>
  <c r="L39" i="2"/>
  <c r="H40" i="2"/>
  <c r="H41" i="2"/>
  <c r="M41" i="2" s="1"/>
  <c r="O22" i="2"/>
  <c r="O127" i="2" s="1"/>
  <c r="N22" i="2"/>
  <c r="N127" i="2" s="1"/>
  <c r="M22" i="2"/>
  <c r="M127" i="2" s="1"/>
  <c r="H22" i="2"/>
  <c r="F20" i="2"/>
  <c r="G20" i="2"/>
  <c r="I20" i="2"/>
  <c r="I82" i="2" s="1"/>
  <c r="J20" i="2"/>
  <c r="J82" i="2" s="1"/>
  <c r="K20" i="2"/>
  <c r="M29" i="2"/>
  <c r="M134" i="2" s="1"/>
  <c r="N29" i="2"/>
  <c r="N134" i="2" s="1"/>
  <c r="O29" i="2"/>
  <c r="O134" i="2" s="1"/>
  <c r="M30" i="2"/>
  <c r="M135" i="2" s="1"/>
  <c r="N30" i="2"/>
  <c r="N135" i="2" s="1"/>
  <c r="O30" i="2"/>
  <c r="O135" i="2" s="1"/>
  <c r="M31" i="2"/>
  <c r="N31" i="2"/>
  <c r="N136" i="2" s="1"/>
  <c r="O31" i="2"/>
  <c r="O136" i="2" s="1"/>
  <c r="M32" i="2"/>
  <c r="M137" i="2" s="1"/>
  <c r="N32" i="2"/>
  <c r="N137" i="2" s="1"/>
  <c r="O32" i="2"/>
  <c r="O137" i="2" s="1"/>
  <c r="M33" i="2"/>
  <c r="N33" i="2"/>
  <c r="O33" i="2"/>
  <c r="M34" i="2"/>
  <c r="N34" i="2"/>
  <c r="N142" i="2" s="1"/>
  <c r="O34" i="2"/>
  <c r="M35" i="2"/>
  <c r="N35" i="2"/>
  <c r="N143" i="2" s="1"/>
  <c r="O35" i="2"/>
  <c r="O143" i="2" s="1"/>
  <c r="M36" i="2"/>
  <c r="N36" i="2"/>
  <c r="O36" i="2"/>
  <c r="M37" i="2"/>
  <c r="N37" i="2"/>
  <c r="O37" i="2"/>
  <c r="M23" i="2"/>
  <c r="N23" i="2"/>
  <c r="N128" i="2" s="1"/>
  <c r="O23" i="2"/>
  <c r="O128" i="2" s="1"/>
  <c r="M24" i="2"/>
  <c r="N24" i="2"/>
  <c r="N129" i="2" s="1"/>
  <c r="O24" i="2"/>
  <c r="O129" i="2" s="1"/>
  <c r="M25" i="2"/>
  <c r="M130" i="2" s="1"/>
  <c r="N25" i="2"/>
  <c r="N130" i="2" s="1"/>
  <c r="O25" i="2"/>
  <c r="O130" i="2" s="1"/>
  <c r="M26" i="2"/>
  <c r="N26" i="2"/>
  <c r="N131" i="2" s="1"/>
  <c r="O26" i="2"/>
  <c r="O131" i="2" s="1"/>
  <c r="M27" i="2"/>
  <c r="N27" i="2"/>
  <c r="N132" i="2" s="1"/>
  <c r="O27" i="2"/>
  <c r="O132" i="2" s="1"/>
  <c r="M28" i="2"/>
  <c r="M133" i="2" s="1"/>
  <c r="N28" i="2"/>
  <c r="N133" i="2" s="1"/>
  <c r="O28" i="2"/>
  <c r="O133" i="2" s="1"/>
  <c r="I216" i="1"/>
  <c r="J216" i="1"/>
  <c r="K216" i="1"/>
  <c r="M210" i="1"/>
  <c r="M219" i="1" s="1"/>
  <c r="N210" i="1"/>
  <c r="N219" i="1" s="1"/>
  <c r="O210" i="1"/>
  <c r="O219" i="1" s="1"/>
  <c r="M211" i="1"/>
  <c r="N211" i="1"/>
  <c r="O211" i="1"/>
  <c r="M212" i="1"/>
  <c r="N212" i="1"/>
  <c r="O212" i="1"/>
  <c r="N82" i="14" s="1"/>
  <c r="M213" i="1"/>
  <c r="N213" i="1"/>
  <c r="O213" i="1"/>
  <c r="M214" i="1"/>
  <c r="N214" i="1"/>
  <c r="O214" i="1"/>
  <c r="N191" i="1"/>
  <c r="N206" i="1" s="1"/>
  <c r="M191" i="1"/>
  <c r="M206" i="1" s="1"/>
  <c r="I189" i="1"/>
  <c r="H23" i="10" s="1"/>
  <c r="H187" i="1"/>
  <c r="M187" i="1"/>
  <c r="N187" i="1"/>
  <c r="O187" i="1"/>
  <c r="H188" i="1"/>
  <c r="M188" i="1"/>
  <c r="N188" i="1"/>
  <c r="O188" i="1"/>
  <c r="H186" i="1"/>
  <c r="H189" i="1" s="1"/>
  <c r="H146" i="1"/>
  <c r="M146" i="1"/>
  <c r="N146" i="1"/>
  <c r="O146" i="1"/>
  <c r="I143" i="1"/>
  <c r="J143" i="1"/>
  <c r="K143" i="1"/>
  <c r="H142" i="1"/>
  <c r="M142" i="1"/>
  <c r="N142" i="1"/>
  <c r="O142" i="1"/>
  <c r="I139" i="1"/>
  <c r="J139" i="1"/>
  <c r="K139" i="1"/>
  <c r="M87" i="1"/>
  <c r="N87" i="1"/>
  <c r="O87" i="1"/>
  <c r="N90" i="1"/>
  <c r="O90" i="1"/>
  <c r="M91" i="1"/>
  <c r="M220" i="1" s="1"/>
  <c r="N91" i="1"/>
  <c r="N220" i="1" s="1"/>
  <c r="O91" i="1"/>
  <c r="O220" i="1" s="1"/>
  <c r="M92" i="1"/>
  <c r="N92" i="1"/>
  <c r="O92" i="1"/>
  <c r="M93" i="1"/>
  <c r="N93" i="1"/>
  <c r="O93" i="1"/>
  <c r="M95" i="1"/>
  <c r="N95" i="1"/>
  <c r="O95" i="1"/>
  <c r="H96" i="1"/>
  <c r="M96" i="1"/>
  <c r="N96" i="1"/>
  <c r="O96" i="1"/>
  <c r="H99" i="1"/>
  <c r="M99" i="1"/>
  <c r="N99" i="1"/>
  <c r="O99" i="1"/>
  <c r="H100" i="1"/>
  <c r="M100" i="1"/>
  <c r="N100" i="1"/>
  <c r="O100" i="1"/>
  <c r="H101" i="1"/>
  <c r="M101" i="1"/>
  <c r="N101" i="1"/>
  <c r="O101" i="1"/>
  <c r="M103" i="1"/>
  <c r="N103" i="1"/>
  <c r="O103" i="1"/>
  <c r="H104" i="1"/>
  <c r="M104" i="1"/>
  <c r="N104" i="1"/>
  <c r="O104" i="1"/>
  <c r="M105" i="1"/>
  <c r="N105" i="1"/>
  <c r="O105" i="1"/>
  <c r="M107" i="1"/>
  <c r="N107" i="1"/>
  <c r="O107" i="1"/>
  <c r="H108" i="1"/>
  <c r="M108" i="1"/>
  <c r="N108" i="1"/>
  <c r="O108" i="1"/>
  <c r="H109" i="1"/>
  <c r="M109" i="1"/>
  <c r="N109" i="1"/>
  <c r="O109" i="1"/>
  <c r="H111" i="1"/>
  <c r="M111" i="1"/>
  <c r="N111" i="1"/>
  <c r="O111" i="1"/>
  <c r="H112" i="1"/>
  <c r="M112" i="1"/>
  <c r="N112" i="1"/>
  <c r="O112" i="1"/>
  <c r="H113" i="1"/>
  <c r="M113" i="1"/>
  <c r="N113" i="1"/>
  <c r="O113" i="1"/>
  <c r="H115" i="1"/>
  <c r="M115" i="1"/>
  <c r="N115" i="1"/>
  <c r="O115" i="1"/>
  <c r="H116" i="1"/>
  <c r="M116" i="1"/>
  <c r="N116" i="1"/>
  <c r="O116" i="1"/>
  <c r="H117" i="1"/>
  <c r="M117" i="1"/>
  <c r="N117" i="1"/>
  <c r="O117" i="1"/>
  <c r="H119" i="1"/>
  <c r="M119" i="1"/>
  <c r="N119" i="1"/>
  <c r="O119" i="1"/>
  <c r="H120" i="1"/>
  <c r="M120" i="1"/>
  <c r="N120" i="1"/>
  <c r="O120" i="1"/>
  <c r="N121" i="1"/>
  <c r="O121" i="1"/>
  <c r="H123" i="1"/>
  <c r="M123" i="1"/>
  <c r="N123" i="1"/>
  <c r="O123" i="1"/>
  <c r="H124" i="1"/>
  <c r="M124" i="1"/>
  <c r="N124" i="1"/>
  <c r="O124" i="1"/>
  <c r="H125" i="1"/>
  <c r="M125" i="1"/>
  <c r="N125" i="1"/>
  <c r="N122" i="1" s="1"/>
  <c r="O125" i="1"/>
  <c r="H127" i="1"/>
  <c r="M127" i="1"/>
  <c r="N127" i="1"/>
  <c r="O127" i="1"/>
  <c r="H128" i="1"/>
  <c r="M128" i="1"/>
  <c r="N128" i="1"/>
  <c r="O128" i="1"/>
  <c r="H129" i="1"/>
  <c r="M129" i="1"/>
  <c r="N129" i="1"/>
  <c r="O129" i="1"/>
  <c r="H131" i="1"/>
  <c r="M131" i="1"/>
  <c r="N131" i="1"/>
  <c r="O131" i="1"/>
  <c r="H132" i="1"/>
  <c r="M132" i="1"/>
  <c r="N132" i="1"/>
  <c r="O132" i="1"/>
  <c r="H136" i="1"/>
  <c r="M136" i="1"/>
  <c r="N136" i="1"/>
  <c r="O136" i="1"/>
  <c r="H137" i="1"/>
  <c r="M137" i="1"/>
  <c r="N137" i="1"/>
  <c r="O137" i="1"/>
  <c r="M60" i="1"/>
  <c r="N60" i="1"/>
  <c r="O60" i="1"/>
  <c r="M61" i="1"/>
  <c r="N61" i="1"/>
  <c r="O61" i="1"/>
  <c r="M64" i="1"/>
  <c r="N64" i="1"/>
  <c r="O64" i="1"/>
  <c r="M65" i="1"/>
  <c r="N65" i="1"/>
  <c r="O65" i="1"/>
  <c r="M66" i="1"/>
  <c r="N66" i="1"/>
  <c r="O66" i="1"/>
  <c r="M69" i="1"/>
  <c r="N69" i="1"/>
  <c r="O69" i="1"/>
  <c r="M70" i="1"/>
  <c r="N70" i="1"/>
  <c r="O70" i="1"/>
  <c r="M71" i="1"/>
  <c r="N71" i="1"/>
  <c r="O71" i="1"/>
  <c r="M74" i="1"/>
  <c r="N74" i="1"/>
  <c r="O74" i="1"/>
  <c r="M75" i="1"/>
  <c r="N75" i="1"/>
  <c r="O75" i="1"/>
  <c r="M76" i="1"/>
  <c r="N76" i="1"/>
  <c r="O76" i="1"/>
  <c r="M79" i="1"/>
  <c r="N79" i="1"/>
  <c r="O79" i="1"/>
  <c r="M80" i="1"/>
  <c r="N80" i="1"/>
  <c r="O80" i="1"/>
  <c r="M81" i="1"/>
  <c r="N81" i="1"/>
  <c r="O81" i="1"/>
  <c r="M83" i="1"/>
  <c r="N83" i="1"/>
  <c r="O83" i="1"/>
  <c r="N33" i="14" s="1"/>
  <c r="M44" i="1"/>
  <c r="N44" i="1"/>
  <c r="O44" i="1"/>
  <c r="M45" i="1"/>
  <c r="N45" i="1"/>
  <c r="O45" i="1"/>
  <c r="M46" i="1"/>
  <c r="N46" i="1"/>
  <c r="O46" i="1"/>
  <c r="M49" i="1"/>
  <c r="N49" i="1"/>
  <c r="O49" i="1"/>
  <c r="M50" i="1"/>
  <c r="N50" i="1"/>
  <c r="O50" i="1"/>
  <c r="M51" i="1"/>
  <c r="N51" i="1"/>
  <c r="O51" i="1"/>
  <c r="M54" i="1"/>
  <c r="N54" i="1"/>
  <c r="O54" i="1"/>
  <c r="M55" i="1"/>
  <c r="N55" i="1"/>
  <c r="O55" i="1"/>
  <c r="M56" i="1"/>
  <c r="N56" i="1"/>
  <c r="O56" i="1"/>
  <c r="M59" i="1"/>
  <c r="N59" i="1"/>
  <c r="O59" i="1"/>
  <c r="M27" i="1"/>
  <c r="N27" i="1"/>
  <c r="O27" i="1"/>
  <c r="M28" i="1"/>
  <c r="N28" i="1"/>
  <c r="O28" i="1"/>
  <c r="M29" i="1"/>
  <c r="N29" i="1"/>
  <c r="O29" i="1"/>
  <c r="M30" i="1"/>
  <c r="N30" i="1"/>
  <c r="O30" i="1"/>
  <c r="M33" i="1"/>
  <c r="N33" i="1"/>
  <c r="O33" i="1"/>
  <c r="M34" i="1"/>
  <c r="N34" i="1"/>
  <c r="O34" i="1"/>
  <c r="M35" i="1"/>
  <c r="N35" i="1"/>
  <c r="O35" i="1"/>
  <c r="M38" i="1"/>
  <c r="N38" i="1"/>
  <c r="O38" i="1"/>
  <c r="M39" i="1"/>
  <c r="N39" i="1"/>
  <c r="O39" i="1"/>
  <c r="M40" i="1"/>
  <c r="N40" i="1"/>
  <c r="O40" i="1"/>
  <c r="M41" i="1"/>
  <c r="N41" i="1"/>
  <c r="O41" i="1"/>
  <c r="N24" i="1"/>
  <c r="O24" i="1"/>
  <c r="D20" i="1"/>
  <c r="O20" i="1"/>
  <c r="N19" i="14" s="1"/>
  <c r="N20" i="1"/>
  <c r="M19" i="14" s="1"/>
  <c r="M20" i="1"/>
  <c r="L19" i="14" s="1"/>
  <c r="H20" i="1"/>
  <c r="I101" i="12"/>
  <c r="J101" i="12"/>
  <c r="K101" i="12"/>
  <c r="H98" i="12"/>
  <c r="M98" i="12"/>
  <c r="N98" i="12"/>
  <c r="H99" i="12"/>
  <c r="M99" i="12"/>
  <c r="N99" i="12"/>
  <c r="H100" i="12"/>
  <c r="M100" i="12"/>
  <c r="N100" i="12"/>
  <c r="N97" i="12"/>
  <c r="M97" i="12"/>
  <c r="H97" i="12"/>
  <c r="I95" i="12"/>
  <c r="J95" i="12"/>
  <c r="K95" i="12"/>
  <c r="H82" i="12"/>
  <c r="H83" i="12"/>
  <c r="H84" i="12"/>
  <c r="H85" i="12"/>
  <c r="H86" i="12"/>
  <c r="H87" i="12"/>
  <c r="H88" i="12"/>
  <c r="H89" i="12"/>
  <c r="H90" i="12"/>
  <c r="H91" i="12"/>
  <c r="H92" i="12"/>
  <c r="L92" i="12"/>
  <c r="H93" i="12"/>
  <c r="L93" i="12"/>
  <c r="H94" i="12"/>
  <c r="H81" i="12"/>
  <c r="H50" i="12"/>
  <c r="L50" i="12"/>
  <c r="H51" i="12"/>
  <c r="H52" i="12"/>
  <c r="L52" i="12"/>
  <c r="H53" i="12"/>
  <c r="H54" i="12"/>
  <c r="H56" i="12"/>
  <c r="L63" i="12"/>
  <c r="H66" i="12"/>
  <c r="H67" i="12"/>
  <c r="H68" i="12"/>
  <c r="L68" i="12"/>
  <c r="H69" i="12"/>
  <c r="L69" i="12"/>
  <c r="H70" i="12"/>
  <c r="H71" i="12"/>
  <c r="H72" i="12"/>
  <c r="H73" i="12"/>
  <c r="H74" i="12"/>
  <c r="H75" i="12"/>
  <c r="H76" i="12"/>
  <c r="H77" i="12"/>
  <c r="H78" i="12"/>
  <c r="L78" i="12"/>
  <c r="H49" i="12"/>
  <c r="O44" i="12"/>
  <c r="N44" i="12"/>
  <c r="H44" i="12"/>
  <c r="H41" i="12"/>
  <c r="O41" i="12"/>
  <c r="I42" i="12"/>
  <c r="J42" i="12"/>
  <c r="K42" i="12"/>
  <c r="O40" i="12"/>
  <c r="H40" i="12"/>
  <c r="O39" i="12"/>
  <c r="H39" i="12"/>
  <c r="O38" i="12"/>
  <c r="H38" i="12"/>
  <c r="O37" i="12"/>
  <c r="L37" i="12" s="1"/>
  <c r="H37" i="12"/>
  <c r="O36" i="12"/>
  <c r="H36" i="12"/>
  <c r="O35" i="12"/>
  <c r="H35" i="12"/>
  <c r="O34" i="12"/>
  <c r="H34" i="12"/>
  <c r="O33" i="12"/>
  <c r="H33" i="12"/>
  <c r="O32" i="12"/>
  <c r="H32" i="12"/>
  <c r="O31" i="12"/>
  <c r="H31" i="12"/>
  <c r="O19" i="12"/>
  <c r="O20" i="12"/>
  <c r="O21" i="12"/>
  <c r="O22" i="12"/>
  <c r="O24" i="12"/>
  <c r="O25" i="12"/>
  <c r="L25" i="12" s="1"/>
  <c r="O26" i="12"/>
  <c r="L26" i="12" s="1"/>
  <c r="O27" i="12"/>
  <c r="L27" i="12" s="1"/>
  <c r="O28" i="12"/>
  <c r="O18" i="12"/>
  <c r="H28" i="12"/>
  <c r="H27" i="12"/>
  <c r="H26" i="12"/>
  <c r="H25" i="12"/>
  <c r="H24" i="12"/>
  <c r="H22" i="12"/>
  <c r="H21" i="12"/>
  <c r="H20" i="12"/>
  <c r="H18" i="12"/>
  <c r="I29" i="12"/>
  <c r="J29" i="12"/>
  <c r="K29" i="12"/>
  <c r="E220" i="1"/>
  <c r="F56" i="3"/>
  <c r="D17" i="3"/>
  <c r="D18" i="3"/>
  <c r="G89" i="1"/>
  <c r="G86" i="1" s="1"/>
  <c r="E33" i="14"/>
  <c r="F33" i="14"/>
  <c r="D41" i="7"/>
  <c r="D33" i="14"/>
  <c r="E19" i="14"/>
  <c r="F19" i="14"/>
  <c r="D19" i="14"/>
  <c r="F89" i="1"/>
  <c r="F86" i="1" s="1"/>
  <c r="D60" i="9"/>
  <c r="G59" i="9"/>
  <c r="F68" i="14" s="1"/>
  <c r="F59" i="9"/>
  <c r="E68" i="14" s="1"/>
  <c r="E59" i="9"/>
  <c r="D68" i="14" s="1"/>
  <c r="D58" i="9"/>
  <c r="G57" i="9"/>
  <c r="F66" i="14" s="1"/>
  <c r="F57" i="9"/>
  <c r="E66" i="14" s="1"/>
  <c r="E57" i="9"/>
  <c r="D56" i="9"/>
  <c r="G55" i="9"/>
  <c r="F64" i="14" s="1"/>
  <c r="F55" i="9"/>
  <c r="E64" i="14" s="1"/>
  <c r="E55" i="9"/>
  <c r="D64" i="14" s="1"/>
  <c r="D54" i="9"/>
  <c r="G53" i="9"/>
  <c r="F63" i="14" s="1"/>
  <c r="F53" i="9"/>
  <c r="E63" i="14" s="1"/>
  <c r="E53" i="9"/>
  <c r="D63" i="14" s="1"/>
  <c r="D52" i="9"/>
  <c r="G51" i="9"/>
  <c r="F60" i="14" s="1"/>
  <c r="F51" i="9"/>
  <c r="E60" i="14" s="1"/>
  <c r="E51" i="9"/>
  <c r="D50" i="9"/>
  <c r="G49" i="9"/>
  <c r="F49" i="9"/>
  <c r="E59" i="14" s="1"/>
  <c r="E49" i="9"/>
  <c r="D59" i="14" s="1"/>
  <c r="D48" i="9"/>
  <c r="G47" i="9"/>
  <c r="F56" i="14" s="1"/>
  <c r="F47" i="9"/>
  <c r="E56" i="14" s="1"/>
  <c r="E47" i="9"/>
  <c r="D46" i="9"/>
  <c r="G45" i="9"/>
  <c r="F45" i="9"/>
  <c r="E55" i="14" s="1"/>
  <c r="E45" i="9"/>
  <c r="D55" i="14" s="1"/>
  <c r="D44" i="9"/>
  <c r="G43" i="9"/>
  <c r="F43" i="9"/>
  <c r="E53" i="14" s="1"/>
  <c r="E43" i="9"/>
  <c r="D53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32" i="14" s="1"/>
  <c r="F18" i="9"/>
  <c r="E32" i="14" s="1"/>
  <c r="E18" i="9"/>
  <c r="D32" i="14" s="1"/>
  <c r="D17" i="9"/>
  <c r="G16" i="9"/>
  <c r="D16" i="9" s="1"/>
  <c r="F16" i="9"/>
  <c r="D15" i="9"/>
  <c r="D29" i="8"/>
  <c r="D30" i="8" s="1"/>
  <c r="D23" i="8"/>
  <c r="D24" i="8" s="1"/>
  <c r="E20" i="6"/>
  <c r="F20" i="6"/>
  <c r="G20" i="6"/>
  <c r="E17" i="6"/>
  <c r="F17" i="6"/>
  <c r="G17" i="6"/>
  <c r="D19" i="6"/>
  <c r="D20" i="6" s="1"/>
  <c r="D16" i="6"/>
  <c r="D17" i="6" s="1"/>
  <c r="D44" i="2"/>
  <c r="F140" i="2"/>
  <c r="G140" i="2"/>
  <c r="E140" i="2"/>
  <c r="G141" i="2"/>
  <c r="F141" i="2"/>
  <c r="E141" i="2"/>
  <c r="F146" i="2"/>
  <c r="E146" i="2"/>
  <c r="E127" i="2"/>
  <c r="F145" i="2"/>
  <c r="G145" i="2"/>
  <c r="E145" i="2"/>
  <c r="F144" i="2"/>
  <c r="G144" i="2"/>
  <c r="E144" i="2"/>
  <c r="F143" i="2"/>
  <c r="G143" i="2"/>
  <c r="E143" i="2"/>
  <c r="F142" i="2"/>
  <c r="G142" i="2"/>
  <c r="E142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132" i="2"/>
  <c r="F131" i="2"/>
  <c r="G131" i="2"/>
  <c r="E131" i="2"/>
  <c r="F130" i="2"/>
  <c r="G130" i="2"/>
  <c r="E130" i="2"/>
  <c r="F129" i="2"/>
  <c r="G129" i="2"/>
  <c r="E129" i="2"/>
  <c r="F128" i="2"/>
  <c r="G128" i="2"/>
  <c r="E128" i="2"/>
  <c r="F127" i="2"/>
  <c r="G127" i="2"/>
  <c r="E20" i="2"/>
  <c r="E116" i="2"/>
  <c r="E124" i="2" s="1"/>
  <c r="D25" i="10" s="1"/>
  <c r="F116" i="2"/>
  <c r="F124" i="2" s="1"/>
  <c r="E25" i="10" s="1"/>
  <c r="G116" i="2"/>
  <c r="G124" i="2" s="1"/>
  <c r="E114" i="2"/>
  <c r="E84" i="2"/>
  <c r="E88" i="2" s="1"/>
  <c r="F84" i="2"/>
  <c r="F88" i="2" s="1"/>
  <c r="G84" i="2"/>
  <c r="G88" i="2" s="1"/>
  <c r="E74" i="2"/>
  <c r="F74" i="2"/>
  <c r="G74" i="2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E50" i="2"/>
  <c r="F50" i="2"/>
  <c r="G50" i="2"/>
  <c r="E46" i="2"/>
  <c r="F46" i="2"/>
  <c r="G46" i="2"/>
  <c r="E42" i="2"/>
  <c r="F42" i="2"/>
  <c r="G42" i="2"/>
  <c r="E38" i="2"/>
  <c r="F38" i="2"/>
  <c r="G38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G90" i="2"/>
  <c r="D90" i="2" s="1"/>
  <c r="F90" i="2"/>
  <c r="G112" i="2"/>
  <c r="G110" i="2"/>
  <c r="G106" i="2"/>
  <c r="G108" i="2"/>
  <c r="D108" i="2" s="1"/>
  <c r="G104" i="2"/>
  <c r="G100" i="2"/>
  <c r="D100" i="2" s="1"/>
  <c r="G102" i="2"/>
  <c r="D102" i="2" s="1"/>
  <c r="G98" i="2"/>
  <c r="G96" i="2"/>
  <c r="D96" i="2" s="1"/>
  <c r="G94" i="2"/>
  <c r="G92" i="2"/>
  <c r="D45" i="2"/>
  <c r="D43" i="2"/>
  <c r="D77" i="2"/>
  <c r="D76" i="2"/>
  <c r="D75" i="2"/>
  <c r="D73" i="2"/>
  <c r="D72" i="2"/>
  <c r="D71" i="2"/>
  <c r="D69" i="2"/>
  <c r="D68" i="2"/>
  <c r="D67" i="2"/>
  <c r="D65" i="2"/>
  <c r="D64" i="2"/>
  <c r="D62" i="2" s="1"/>
  <c r="D63" i="2"/>
  <c r="D61" i="2"/>
  <c r="D60" i="2"/>
  <c r="D59" i="2"/>
  <c r="D57" i="2"/>
  <c r="D56" i="2"/>
  <c r="D55" i="2"/>
  <c r="D53" i="2"/>
  <c r="D52" i="2"/>
  <c r="D51" i="2"/>
  <c r="D49" i="2"/>
  <c r="D48" i="2"/>
  <c r="D47" i="2"/>
  <c r="D122" i="2"/>
  <c r="D121" i="2"/>
  <c r="D120" i="2"/>
  <c r="D119" i="2"/>
  <c r="D118" i="2"/>
  <c r="D87" i="2"/>
  <c r="D86" i="2"/>
  <c r="D85" i="2"/>
  <c r="D80" i="2"/>
  <c r="G78" i="2"/>
  <c r="D41" i="2"/>
  <c r="D40" i="2"/>
  <c r="D39" i="2"/>
  <c r="D23" i="2"/>
  <c r="D32" i="8"/>
  <c r="G30" i="8"/>
  <c r="F30" i="8"/>
  <c r="E30" i="8"/>
  <c r="G24" i="8"/>
  <c r="E24" i="8"/>
  <c r="F24" i="8"/>
  <c r="D20" i="8"/>
  <c r="D18" i="8" s="1"/>
  <c r="D19" i="8"/>
  <c r="D32" i="12"/>
  <c r="D33" i="12"/>
  <c r="D34" i="12"/>
  <c r="D35" i="12"/>
  <c r="D36" i="12"/>
  <c r="D37" i="12"/>
  <c r="D38" i="12"/>
  <c r="D39" i="12"/>
  <c r="D40" i="12"/>
  <c r="D41" i="12"/>
  <c r="D50" i="12"/>
  <c r="D51" i="12"/>
  <c r="D52" i="12"/>
  <c r="D53" i="12"/>
  <c r="D54" i="12"/>
  <c r="D56" i="12"/>
  <c r="D60" i="12"/>
  <c r="D61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100" i="12"/>
  <c r="D99" i="12"/>
  <c r="D98" i="12"/>
  <c r="D97" i="12"/>
  <c r="D81" i="12"/>
  <c r="D49" i="12"/>
  <c r="D44" i="12"/>
  <c r="D31" i="12"/>
  <c r="D19" i="12"/>
  <c r="D20" i="12"/>
  <c r="D21" i="12"/>
  <c r="D22" i="12"/>
  <c r="D24" i="12"/>
  <c r="D25" i="12"/>
  <c r="D26" i="12"/>
  <c r="D27" i="12"/>
  <c r="D28" i="12"/>
  <c r="D18" i="12"/>
  <c r="G101" i="12"/>
  <c r="F101" i="12"/>
  <c r="E101" i="12"/>
  <c r="G95" i="12"/>
  <c r="F95" i="12"/>
  <c r="E95" i="12"/>
  <c r="G42" i="12"/>
  <c r="F42" i="12"/>
  <c r="E42" i="12"/>
  <c r="G29" i="12"/>
  <c r="F29" i="12"/>
  <c r="E29" i="12"/>
  <c r="F101" i="7"/>
  <c r="G101" i="7"/>
  <c r="D44" i="7"/>
  <c r="E42" i="7"/>
  <c r="F42" i="7"/>
  <c r="E29" i="7"/>
  <c r="F29" i="7"/>
  <c r="G29" i="7"/>
  <c r="D35" i="7"/>
  <c r="D32" i="7"/>
  <c r="D33" i="7"/>
  <c r="D34" i="7"/>
  <c r="D36" i="7"/>
  <c r="D37" i="7"/>
  <c r="D38" i="7"/>
  <c r="D39" i="7"/>
  <c r="D40" i="7"/>
  <c r="D31" i="7"/>
  <c r="D19" i="7"/>
  <c r="D20" i="7"/>
  <c r="D21" i="7"/>
  <c r="D22" i="7"/>
  <c r="D24" i="7"/>
  <c r="D25" i="7"/>
  <c r="D26" i="7"/>
  <c r="D27" i="7"/>
  <c r="D28" i="7"/>
  <c r="D18" i="7"/>
  <c r="D100" i="7"/>
  <c r="D99" i="7"/>
  <c r="D98" i="7"/>
  <c r="D97" i="7"/>
  <c r="G95" i="7"/>
  <c r="F95" i="7"/>
  <c r="E95" i="7"/>
  <c r="D94" i="7"/>
  <c r="D93" i="7"/>
  <c r="D92" i="7"/>
  <c r="D91" i="7"/>
  <c r="D90" i="7"/>
  <c r="D89" i="7"/>
  <c r="D88" i="7"/>
  <c r="D87" i="7"/>
  <c r="D86" i="7"/>
  <c r="D85" i="7"/>
  <c r="D84" i="7"/>
  <c r="D83" i="7"/>
  <c r="D82" i="7"/>
  <c r="D81" i="7"/>
  <c r="D78" i="7"/>
  <c r="D77" i="7"/>
  <c r="D76" i="7"/>
  <c r="D75" i="7"/>
  <c r="D74" i="7"/>
  <c r="D73" i="7"/>
  <c r="D72" i="7"/>
  <c r="D71" i="7"/>
  <c r="D70" i="7"/>
  <c r="D69" i="7"/>
  <c r="D68" i="7"/>
  <c r="D67" i="7"/>
  <c r="D66" i="7"/>
  <c r="D65" i="7"/>
  <c r="D64" i="7"/>
  <c r="D63" i="7"/>
  <c r="D61" i="7"/>
  <c r="D60" i="7"/>
  <c r="D56" i="7"/>
  <c r="D54" i="7"/>
  <c r="D53" i="7"/>
  <c r="D52" i="7"/>
  <c r="D79" i="7" s="1"/>
  <c r="D51" i="7"/>
  <c r="D50" i="7"/>
  <c r="D49" i="7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6" i="3"/>
  <c r="D37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E216" i="1"/>
  <c r="F216" i="1"/>
  <c r="G216" i="1"/>
  <c r="E139" i="1"/>
  <c r="F139" i="1"/>
  <c r="G139" i="1"/>
  <c r="D219" i="1" s="1"/>
  <c r="D214" i="1"/>
  <c r="D213" i="1"/>
  <c r="D212" i="1"/>
  <c r="D211" i="1"/>
  <c r="D210" i="1"/>
  <c r="D216" i="1" s="1"/>
  <c r="D209" i="1"/>
  <c r="D191" i="1"/>
  <c r="D206" i="1" s="1"/>
  <c r="D188" i="1"/>
  <c r="D187" i="1"/>
  <c r="D146" i="1"/>
  <c r="D142" i="1"/>
  <c r="D137" i="1"/>
  <c r="D136" i="1"/>
  <c r="D133" i="1"/>
  <c r="D132" i="1"/>
  <c r="D131" i="1"/>
  <c r="D129" i="1"/>
  <c r="D128" i="1"/>
  <c r="D127" i="1"/>
  <c r="D125" i="1"/>
  <c r="D124" i="1"/>
  <c r="D123" i="1"/>
  <c r="D121" i="1"/>
  <c r="D120" i="1"/>
  <c r="D119" i="1"/>
  <c r="D117" i="1"/>
  <c r="D116" i="1"/>
  <c r="D115" i="1"/>
  <c r="D113" i="1"/>
  <c r="D112" i="1"/>
  <c r="D111" i="1"/>
  <c r="D109" i="1"/>
  <c r="D108" i="1"/>
  <c r="D107" i="1"/>
  <c r="D101" i="1"/>
  <c r="D100" i="1"/>
  <c r="D99" i="1"/>
  <c r="D96" i="1"/>
  <c r="D95" i="1"/>
  <c r="D93" i="1"/>
  <c r="D92" i="1"/>
  <c r="D91" i="1"/>
  <c r="D139" i="1" s="1"/>
  <c r="D90" i="1"/>
  <c r="D87" i="1"/>
  <c r="F186" i="1"/>
  <c r="F189" i="1" s="1"/>
  <c r="E145" i="1"/>
  <c r="E184" i="1" s="1"/>
  <c r="F145" i="1"/>
  <c r="F184" i="1" s="1"/>
  <c r="G145" i="1"/>
  <c r="G184" i="1" s="1"/>
  <c r="E143" i="1"/>
  <c r="F143" i="1"/>
  <c r="G143" i="1"/>
  <c r="E130" i="1"/>
  <c r="F130" i="1"/>
  <c r="G130" i="1"/>
  <c r="E126" i="1"/>
  <c r="F126" i="1"/>
  <c r="G126" i="1"/>
  <c r="E122" i="1"/>
  <c r="F122" i="1"/>
  <c r="G122" i="1"/>
  <c r="E118" i="1"/>
  <c r="E114" i="1"/>
  <c r="E110" i="1"/>
  <c r="E106" i="1"/>
  <c r="E98" i="1"/>
  <c r="E94" i="1"/>
  <c r="F94" i="1"/>
  <c r="E78" i="1"/>
  <c r="F78" i="1"/>
  <c r="E73" i="1"/>
  <c r="F73" i="1"/>
  <c r="E68" i="1"/>
  <c r="F68" i="1"/>
  <c r="E63" i="1"/>
  <c r="F63" i="1"/>
  <c r="E58" i="1"/>
  <c r="F58" i="1"/>
  <c r="E53" i="1"/>
  <c r="F53" i="1"/>
  <c r="E48" i="1"/>
  <c r="F48" i="1"/>
  <c r="G48" i="1"/>
  <c r="E37" i="1"/>
  <c r="F37" i="1"/>
  <c r="E32" i="1"/>
  <c r="F32" i="1"/>
  <c r="E26" i="1"/>
  <c r="F26" i="1"/>
  <c r="D22" i="2"/>
  <c r="D106" i="2"/>
  <c r="K140" i="2"/>
  <c r="H140" i="2" s="1"/>
  <c r="M141" i="2"/>
  <c r="N44" i="7"/>
  <c r="N82" i="1"/>
  <c r="M32" i="14" s="1"/>
  <c r="O191" i="1"/>
  <c r="O206" i="1" s="1"/>
  <c r="H191" i="1"/>
  <c r="H206" i="1" s="1"/>
  <c r="O82" i="1"/>
  <c r="M82" i="1"/>
  <c r="M121" i="1"/>
  <c r="H121" i="1"/>
  <c r="I118" i="1"/>
  <c r="H27" i="14" s="1"/>
  <c r="M44" i="7"/>
  <c r="H44" i="7"/>
  <c r="J24" i="10"/>
  <c r="I24" i="10"/>
  <c r="H24" i="10"/>
  <c r="O74" i="2"/>
  <c r="H141" i="2"/>
  <c r="N139" i="2"/>
  <c r="J145" i="1"/>
  <c r="L19" i="6"/>
  <c r="O139" i="2"/>
  <c r="L90" i="2"/>
  <c r="D78" i="2"/>
  <c r="M84" i="2"/>
  <c r="O96" i="2"/>
  <c r="L96" i="2" s="1"/>
  <c r="M65" i="2"/>
  <c r="H62" i="2"/>
  <c r="F43" i="14"/>
  <c r="N226" i="4"/>
  <c r="M78" i="14" s="1"/>
  <c r="M29" i="12"/>
  <c r="O85" i="4"/>
  <c r="N35" i="14" s="1"/>
  <c r="F44" i="14"/>
  <c r="N158" i="4"/>
  <c r="N154" i="4"/>
  <c r="O110" i="4"/>
  <c r="O226" i="4"/>
  <c r="N78" i="14" s="1"/>
  <c r="M94" i="4"/>
  <c r="M99" i="4"/>
  <c r="M243" i="4"/>
  <c r="D83" i="14"/>
  <c r="E43" i="14"/>
  <c r="N90" i="4"/>
  <c r="N255" i="4" l="1"/>
  <c r="O255" i="4"/>
  <c r="M255" i="4"/>
  <c r="J25" i="10"/>
  <c r="O79" i="7"/>
  <c r="N79" i="7"/>
  <c r="E32" i="11"/>
  <c r="H79" i="7"/>
  <c r="M79" i="7"/>
  <c r="H79" i="12"/>
  <c r="D79" i="12"/>
  <c r="L229" i="4"/>
  <c r="L192" i="4"/>
  <c r="L196" i="4"/>
  <c r="L200" i="4"/>
  <c r="L208" i="4"/>
  <c r="M71" i="14"/>
  <c r="L21" i="7"/>
  <c r="E70" i="9"/>
  <c r="F20" i="14"/>
  <c r="F70" i="9"/>
  <c r="H73" i="9"/>
  <c r="K70" i="9"/>
  <c r="J70" i="9"/>
  <c r="L32" i="14"/>
  <c r="I70" i="9"/>
  <c r="D73" i="9"/>
  <c r="G70" i="9"/>
  <c r="H74" i="9"/>
  <c r="K37" i="8"/>
  <c r="J23" i="10"/>
  <c r="G23" i="10" s="1"/>
  <c r="L73" i="4"/>
  <c r="L33" i="4"/>
  <c r="O32" i="4"/>
  <c r="L41" i="4"/>
  <c r="L46" i="4"/>
  <c r="L51" i="4"/>
  <c r="L57" i="4"/>
  <c r="O56" i="4"/>
  <c r="L62" i="4"/>
  <c r="L67" i="4"/>
  <c r="G32" i="14"/>
  <c r="G68" i="14"/>
  <c r="M65" i="14"/>
  <c r="L48" i="14"/>
  <c r="L47" i="14"/>
  <c r="L45" i="14"/>
  <c r="N54" i="14"/>
  <c r="L87" i="4"/>
  <c r="L95" i="4"/>
  <c r="L101" i="4"/>
  <c r="L162" i="4"/>
  <c r="L126" i="4"/>
  <c r="L132" i="4"/>
  <c r="N42" i="14"/>
  <c r="G53" i="14"/>
  <c r="G60" i="14"/>
  <c r="L27" i="4"/>
  <c r="L34" i="4"/>
  <c r="L42" i="4"/>
  <c r="L47" i="4"/>
  <c r="L58" i="4"/>
  <c r="L63" i="4"/>
  <c r="L25" i="4"/>
  <c r="G55" i="14"/>
  <c r="G63" i="14"/>
  <c r="E30" i="9"/>
  <c r="J30" i="9"/>
  <c r="F30" i="9"/>
  <c r="H16" i="9"/>
  <c r="H23" i="9"/>
  <c r="I30" i="9"/>
  <c r="G30" i="9"/>
  <c r="H22" i="9"/>
  <c r="H72" i="9" s="1"/>
  <c r="H14" i="9"/>
  <c r="G59" i="14"/>
  <c r="G66" i="14"/>
  <c r="E25" i="9"/>
  <c r="D20" i="14" s="1"/>
  <c r="N32" i="14"/>
  <c r="F25" i="9"/>
  <c r="E20" i="14" s="1"/>
  <c r="N32" i="9"/>
  <c r="Q21" i="9"/>
  <c r="M59" i="14"/>
  <c r="M56" i="14"/>
  <c r="K30" i="9"/>
  <c r="G56" i="14"/>
  <c r="G64" i="14"/>
  <c r="M37" i="14"/>
  <c r="M39" i="14"/>
  <c r="N48" i="14"/>
  <c r="N47" i="14"/>
  <c r="N45" i="14"/>
  <c r="L86" i="4"/>
  <c r="L96" i="4"/>
  <c r="L100" i="4"/>
  <c r="L117" i="4"/>
  <c r="L54" i="14"/>
  <c r="L39" i="14"/>
  <c r="K39" i="14" s="1"/>
  <c r="N66" i="14"/>
  <c r="M48" i="14"/>
  <c r="M47" i="14"/>
  <c r="M45" i="14"/>
  <c r="L166" i="4"/>
  <c r="F23" i="14"/>
  <c r="D26" i="1"/>
  <c r="D37" i="1"/>
  <c r="H48" i="1"/>
  <c r="L83" i="14"/>
  <c r="D58" i="1"/>
  <c r="H23" i="14"/>
  <c r="H37" i="1"/>
  <c r="D63" i="1"/>
  <c r="D73" i="1"/>
  <c r="D32" i="1"/>
  <c r="H26" i="1"/>
  <c r="H32" i="1"/>
  <c r="D53" i="1"/>
  <c r="D48" i="1"/>
  <c r="D68" i="1"/>
  <c r="D78" i="1"/>
  <c r="H53" i="1"/>
  <c r="H63" i="1"/>
  <c r="H68" i="1"/>
  <c r="H73" i="1"/>
  <c r="H78" i="1"/>
  <c r="F25" i="14"/>
  <c r="F21" i="14"/>
  <c r="H26" i="14"/>
  <c r="H29" i="14"/>
  <c r="J23" i="14"/>
  <c r="I31" i="14"/>
  <c r="D23" i="14"/>
  <c r="E26" i="14"/>
  <c r="D27" i="14"/>
  <c r="E30" i="14"/>
  <c r="L80" i="14"/>
  <c r="L69" i="14"/>
  <c r="I23" i="14"/>
  <c r="H28" i="14"/>
  <c r="H31" i="14"/>
  <c r="N73" i="14"/>
  <c r="J22" i="14"/>
  <c r="G24" i="10"/>
  <c r="E21" i="14"/>
  <c r="J21" i="14"/>
  <c r="I22" i="14"/>
  <c r="F26" i="14"/>
  <c r="F28" i="14"/>
  <c r="M73" i="14"/>
  <c r="M81" i="14"/>
  <c r="C50" i="14"/>
  <c r="E22" i="14"/>
  <c r="D22" i="14"/>
  <c r="D26" i="14"/>
  <c r="D30" i="14"/>
  <c r="M75" i="14"/>
  <c r="G27" i="14"/>
  <c r="E23" i="14"/>
  <c r="D24" i="14"/>
  <c r="E27" i="14"/>
  <c r="D28" i="14"/>
  <c r="M80" i="14"/>
  <c r="M68" i="14"/>
  <c r="M64" i="14"/>
  <c r="M63" i="14"/>
  <c r="M60" i="14"/>
  <c r="M57" i="14"/>
  <c r="M55" i="14"/>
  <c r="M53" i="14"/>
  <c r="M52" i="14"/>
  <c r="L46" i="14"/>
  <c r="G24" i="14"/>
  <c r="H21" i="14"/>
  <c r="I26" i="14"/>
  <c r="I28" i="14"/>
  <c r="I29" i="14"/>
  <c r="I30" i="14"/>
  <c r="F27" i="14"/>
  <c r="N79" i="14"/>
  <c r="M51" i="14"/>
  <c r="L82" i="14"/>
  <c r="K82" i="14" s="1"/>
  <c r="G25" i="10"/>
  <c r="L68" i="14"/>
  <c r="H30" i="14"/>
  <c r="N75" i="14"/>
  <c r="M79" i="14"/>
  <c r="L81" i="14"/>
  <c r="M82" i="14"/>
  <c r="E25" i="14"/>
  <c r="E29" i="14"/>
  <c r="M36" i="14"/>
  <c r="F29" i="14"/>
  <c r="F30" i="14"/>
  <c r="N76" i="14"/>
  <c r="H22" i="14"/>
  <c r="D21" i="14"/>
  <c r="E24" i="14"/>
  <c r="D25" i="14"/>
  <c r="E28" i="14"/>
  <c r="D29" i="14"/>
  <c r="K19" i="14"/>
  <c r="N68" i="14"/>
  <c r="I21" i="14"/>
  <c r="F22" i="14"/>
  <c r="J26" i="14"/>
  <c r="J28" i="14"/>
  <c r="J29" i="14"/>
  <c r="J30" i="14"/>
  <c r="J31" i="14"/>
  <c r="N51" i="14"/>
  <c r="L246" i="4"/>
  <c r="L180" i="4"/>
  <c r="L213" i="4"/>
  <c r="L214" i="4"/>
  <c r="L75" i="14"/>
  <c r="N80" i="14"/>
  <c r="L188" i="4"/>
  <c r="L193" i="4"/>
  <c r="L197" i="4"/>
  <c r="L201" i="4"/>
  <c r="L204" i="4"/>
  <c r="L209" i="4"/>
  <c r="L212" i="4"/>
  <c r="L217" i="4"/>
  <c r="L221" i="4"/>
  <c r="L174" i="4"/>
  <c r="L176" i="4" s="1"/>
  <c r="M66" i="14"/>
  <c r="N41" i="14"/>
  <c r="N36" i="14"/>
  <c r="L67" i="14"/>
  <c r="L66" i="14"/>
  <c r="L64" i="14"/>
  <c r="L62" i="14"/>
  <c r="L61" i="14"/>
  <c r="L60" i="14"/>
  <c r="L59" i="14"/>
  <c r="L58" i="14"/>
  <c r="L57" i="14"/>
  <c r="L56" i="14"/>
  <c r="L55" i="14"/>
  <c r="L52" i="14"/>
  <c r="L50" i="14"/>
  <c r="L49" i="14"/>
  <c r="N44" i="14"/>
  <c r="L112" i="4"/>
  <c r="L113" i="4"/>
  <c r="L160" i="4"/>
  <c r="L41" i="14"/>
  <c r="L40" i="14"/>
  <c r="L38" i="14"/>
  <c r="L36" i="14"/>
  <c r="N67" i="14"/>
  <c r="N64" i="14"/>
  <c r="N63" i="14"/>
  <c r="N62" i="14"/>
  <c r="N61" i="14"/>
  <c r="N59" i="14"/>
  <c r="N58" i="14"/>
  <c r="N57" i="14"/>
  <c r="N56" i="14"/>
  <c r="N55" i="14"/>
  <c r="N52" i="14"/>
  <c r="N50" i="14"/>
  <c r="N49" i="14"/>
  <c r="L97" i="4"/>
  <c r="L108" i="4"/>
  <c r="L116" i="4"/>
  <c r="M54" i="14"/>
  <c r="O44" i="4"/>
  <c r="N48" i="4"/>
  <c r="O60" i="4"/>
  <c r="N88" i="2"/>
  <c r="M88" i="2"/>
  <c r="L78" i="2"/>
  <c r="N66" i="2"/>
  <c r="D66" i="2"/>
  <c r="D38" i="2"/>
  <c r="N140" i="2"/>
  <c r="M33" i="14"/>
  <c r="M140" i="2"/>
  <c r="L140" i="2" s="1"/>
  <c r="L33" i="14"/>
  <c r="K33" i="14" s="1"/>
  <c r="O16" i="3"/>
  <c r="D16" i="3"/>
  <c r="D56" i="3" s="1"/>
  <c r="H16" i="3"/>
  <c r="L17" i="3"/>
  <c r="L29" i="3"/>
  <c r="L32" i="3"/>
  <c r="L35" i="3"/>
  <c r="L51" i="14"/>
  <c r="N43" i="9"/>
  <c r="N63" i="9"/>
  <c r="N61" i="9" s="1"/>
  <c r="M43" i="9"/>
  <c r="L53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L50" i="9"/>
  <c r="L49" i="9" s="1"/>
  <c r="I38" i="9"/>
  <c r="K38" i="9"/>
  <c r="D57" i="9"/>
  <c r="O18" i="8"/>
  <c r="O21" i="8" s="1"/>
  <c r="M18" i="8"/>
  <c r="G38" i="9"/>
  <c r="F21" i="10" s="1"/>
  <c r="L58" i="9"/>
  <c r="L57" i="9" s="1"/>
  <c r="L19" i="9"/>
  <c r="L18" i="9" s="1"/>
  <c r="O38" i="9"/>
  <c r="N35" i="9"/>
  <c r="E38" i="9"/>
  <c r="D21" i="10" s="1"/>
  <c r="M35" i="9"/>
  <c r="D40" i="9"/>
  <c r="L98" i="7"/>
  <c r="O42" i="7"/>
  <c r="L34" i="7"/>
  <c r="L35" i="7"/>
  <c r="L37" i="7"/>
  <c r="L40" i="7"/>
  <c r="L41" i="7"/>
  <c r="L87" i="7"/>
  <c r="L82" i="7"/>
  <c r="L60" i="7"/>
  <c r="L33" i="7"/>
  <c r="L28" i="7"/>
  <c r="L25" i="7"/>
  <c r="L100" i="12"/>
  <c r="L99" i="12"/>
  <c r="D53" i="9"/>
  <c r="L52" i="9"/>
  <c r="L51" i="9" s="1"/>
  <c r="L36" i="9"/>
  <c r="O35" i="9"/>
  <c r="D18" i="9"/>
  <c r="L60" i="9"/>
  <c r="L59" i="9" s="1"/>
  <c r="O51" i="9"/>
  <c r="N60" i="14" s="1"/>
  <c r="L17" i="9"/>
  <c r="L56" i="9"/>
  <c r="L55" i="9" s="1"/>
  <c r="D55" i="9"/>
  <c r="L46" i="9"/>
  <c r="L45" i="9" s="1"/>
  <c r="L48" i="9"/>
  <c r="L47" i="9" s="1"/>
  <c r="F38" i="9"/>
  <c r="E21" i="10" s="1"/>
  <c r="N89" i="1"/>
  <c r="N86" i="1" s="1"/>
  <c r="O89" i="1"/>
  <c r="O86" i="1" s="1"/>
  <c r="L32" i="8"/>
  <c r="N33" i="8"/>
  <c r="N37" i="8" s="1"/>
  <c r="M21" i="8"/>
  <c r="L20" i="8"/>
  <c r="Q21" i="8" s="1"/>
  <c r="D33" i="8"/>
  <c r="O33" i="8"/>
  <c r="O101" i="7"/>
  <c r="L92" i="7"/>
  <c r="L90" i="7"/>
  <c r="L89" i="7"/>
  <c r="L88" i="7"/>
  <c r="L86" i="7"/>
  <c r="L83" i="7"/>
  <c r="O95" i="7"/>
  <c r="L75" i="7"/>
  <c r="L74" i="7"/>
  <c r="L70" i="7"/>
  <c r="L56" i="7"/>
  <c r="L57" i="7"/>
  <c r="L18" i="7"/>
  <c r="L100" i="7"/>
  <c r="L99" i="7"/>
  <c r="L94" i="7"/>
  <c r="L91" i="7"/>
  <c r="L66" i="7"/>
  <c r="L65" i="7"/>
  <c r="L64" i="7"/>
  <c r="L63" i="7"/>
  <c r="L61" i="7"/>
  <c r="L54" i="7"/>
  <c r="L53" i="7"/>
  <c r="L52" i="7"/>
  <c r="L50" i="7"/>
  <c r="L49" i="7"/>
  <c r="L20" i="7"/>
  <c r="L16" i="6"/>
  <c r="L17" i="6" s="1"/>
  <c r="F21" i="6"/>
  <c r="M253" i="4"/>
  <c r="L74" i="4"/>
  <c r="L253" i="4" s="1"/>
  <c r="L77" i="4"/>
  <c r="O48" i="4"/>
  <c r="L239" i="4"/>
  <c r="L31" i="4"/>
  <c r="L39" i="4"/>
  <c r="L45" i="4"/>
  <c r="L50" i="4"/>
  <c r="L55" i="4"/>
  <c r="L61" i="4"/>
  <c r="L66" i="4"/>
  <c r="L83" i="4"/>
  <c r="L93" i="4"/>
  <c r="L92" i="4"/>
  <c r="L106" i="4"/>
  <c r="L109" i="4"/>
  <c r="L111" i="4"/>
  <c r="L158" i="4"/>
  <c r="L156" i="4"/>
  <c r="L184" i="4"/>
  <c r="L216" i="4"/>
  <c r="L220" i="4"/>
  <c r="L225" i="4"/>
  <c r="L228" i="4"/>
  <c r="L233" i="4"/>
  <c r="L234" i="4"/>
  <c r="L245" i="4"/>
  <c r="L257" i="4" s="1"/>
  <c r="M28" i="4"/>
  <c r="L29" i="4"/>
  <c r="M36" i="4"/>
  <c r="L37" i="4"/>
  <c r="M52" i="4"/>
  <c r="L53" i="4"/>
  <c r="N36" i="4"/>
  <c r="M48" i="4"/>
  <c r="L20" i="4"/>
  <c r="L26" i="4"/>
  <c r="L30" i="4"/>
  <c r="L35" i="4"/>
  <c r="L72" i="4"/>
  <c r="L38" i="4"/>
  <c r="L43" i="4"/>
  <c r="L49" i="4"/>
  <c r="L54" i="4"/>
  <c r="L59" i="4"/>
  <c r="L65" i="4"/>
  <c r="L84" i="4"/>
  <c r="L88" i="4"/>
  <c r="L102" i="4"/>
  <c r="L105" i="4"/>
  <c r="L118" i="4"/>
  <c r="L120" i="4"/>
  <c r="L122" i="4"/>
  <c r="L124" i="4"/>
  <c r="L128" i="4"/>
  <c r="L130" i="4"/>
  <c r="L134" i="4"/>
  <c r="L136" i="4"/>
  <c r="L138" i="4"/>
  <c r="L140" i="4"/>
  <c r="L142" i="4"/>
  <c r="L144" i="4"/>
  <c r="L146" i="4"/>
  <c r="L148" i="4"/>
  <c r="L150" i="4"/>
  <c r="L152" i="4"/>
  <c r="L161" i="4"/>
  <c r="L157" i="4"/>
  <c r="L185" i="4"/>
  <c r="L189" i="4"/>
  <c r="L205" i="4"/>
  <c r="L224" i="4"/>
  <c r="L232" i="4"/>
  <c r="M259" i="4"/>
  <c r="L240" i="4"/>
  <c r="L259" i="4" s="1"/>
  <c r="M32" i="4"/>
  <c r="L32" i="4" s="1"/>
  <c r="O28" i="4"/>
  <c r="N32" i="4"/>
  <c r="O36" i="4"/>
  <c r="N40" i="4"/>
  <c r="M25" i="14" s="1"/>
  <c r="M44" i="4"/>
  <c r="O52" i="4"/>
  <c r="M60" i="4"/>
  <c r="N28" i="4"/>
  <c r="O40" i="4"/>
  <c r="N25" i="14" s="1"/>
  <c r="N44" i="4"/>
  <c r="N60" i="4"/>
  <c r="M198" i="4"/>
  <c r="L71" i="14" s="1"/>
  <c r="N110" i="4"/>
  <c r="M44" i="14" s="1"/>
  <c r="O107" i="4"/>
  <c r="N43" i="14" s="1"/>
  <c r="N254" i="4"/>
  <c r="M202" i="4"/>
  <c r="L72" i="14" s="1"/>
  <c r="M218" i="4"/>
  <c r="M85" i="4"/>
  <c r="C71" i="14"/>
  <c r="M90" i="4"/>
  <c r="N104" i="4"/>
  <c r="M42" i="14" s="1"/>
  <c r="N186" i="4"/>
  <c r="N202" i="4"/>
  <c r="M72" i="14" s="1"/>
  <c r="L55" i="3"/>
  <c r="L54" i="3"/>
  <c r="L51" i="3"/>
  <c r="L50" i="3"/>
  <c r="L49" i="3"/>
  <c r="L36" i="3"/>
  <c r="L34" i="3"/>
  <c r="L33" i="3"/>
  <c r="L22" i="3"/>
  <c r="L21" i="3"/>
  <c r="L20" i="3"/>
  <c r="L27" i="3"/>
  <c r="M142" i="2"/>
  <c r="M66" i="2"/>
  <c r="M62" i="2"/>
  <c r="D58" i="2"/>
  <c r="N46" i="2"/>
  <c r="O42" i="2"/>
  <c r="N38" i="2"/>
  <c r="L23" i="2"/>
  <c r="L33" i="2"/>
  <c r="M128" i="2"/>
  <c r="L128" i="2" s="1"/>
  <c r="D137" i="2"/>
  <c r="D127" i="2"/>
  <c r="D143" i="2"/>
  <c r="L137" i="2"/>
  <c r="L127" i="2"/>
  <c r="L80" i="2"/>
  <c r="R22" i="2" s="1"/>
  <c r="M38" i="2"/>
  <c r="L32" i="2"/>
  <c r="L24" i="2"/>
  <c r="L34" i="2"/>
  <c r="L30" i="2"/>
  <c r="L134" i="2"/>
  <c r="L41" i="2"/>
  <c r="O46" i="2"/>
  <c r="L60" i="2"/>
  <c r="H137" i="2"/>
  <c r="H133" i="2"/>
  <c r="L135" i="2"/>
  <c r="O58" i="2"/>
  <c r="K114" i="2"/>
  <c r="L65" i="2"/>
  <c r="O102" i="2"/>
  <c r="L102" i="2" s="1"/>
  <c r="L139" i="2"/>
  <c r="L133" i="2"/>
  <c r="D70" i="2"/>
  <c r="G114" i="2"/>
  <c r="D132" i="2"/>
  <c r="L28" i="2"/>
  <c r="K146" i="2"/>
  <c r="L29" i="2"/>
  <c r="M129" i="2"/>
  <c r="L129" i="2" s="1"/>
  <c r="L25" i="2"/>
  <c r="O100" i="2"/>
  <c r="L100" i="2" s="1"/>
  <c r="L35" i="2"/>
  <c r="H127" i="2"/>
  <c r="L121" i="2"/>
  <c r="K88" i="2"/>
  <c r="O38" i="2"/>
  <c r="D74" i="2"/>
  <c r="O92" i="2"/>
  <c r="L92" i="2" s="1"/>
  <c r="O106" i="2"/>
  <c r="L106" i="2" s="1"/>
  <c r="D129" i="2"/>
  <c r="D133" i="2"/>
  <c r="D145" i="2"/>
  <c r="H42" i="2"/>
  <c r="N74" i="2"/>
  <c r="H84" i="2"/>
  <c r="H88" i="2" s="1"/>
  <c r="H135" i="2"/>
  <c r="O116" i="2"/>
  <c r="O124" i="2" s="1"/>
  <c r="L120" i="2"/>
  <c r="H89" i="1"/>
  <c r="M89" i="1"/>
  <c r="M86" i="1" s="1"/>
  <c r="L87" i="12"/>
  <c r="N42" i="12"/>
  <c r="L91" i="12"/>
  <c r="L24" i="12"/>
  <c r="L76" i="12"/>
  <c r="L74" i="12"/>
  <c r="L94" i="12"/>
  <c r="L86" i="12"/>
  <c r="C17" i="11"/>
  <c r="M80" i="4"/>
  <c r="O90" i="4"/>
  <c r="N37" i="14" s="1"/>
  <c r="O94" i="4"/>
  <c r="L94" i="4" s="1"/>
  <c r="C38" i="14"/>
  <c r="O115" i="4"/>
  <c r="L115" i="4" s="1"/>
  <c r="O222" i="4"/>
  <c r="N77" i="14" s="1"/>
  <c r="M210" i="4"/>
  <c r="M226" i="4"/>
  <c r="O82" i="4"/>
  <c r="M176" i="4"/>
  <c r="D66" i="14"/>
  <c r="E35" i="14"/>
  <c r="N85" i="4"/>
  <c r="M35" i="14" s="1"/>
  <c r="N99" i="4"/>
  <c r="M40" i="14" s="1"/>
  <c r="N115" i="4"/>
  <c r="M46" i="14" s="1"/>
  <c r="E46" i="14"/>
  <c r="O241" i="4"/>
  <c r="O99" i="4"/>
  <c r="N40" i="14" s="1"/>
  <c r="M182" i="4"/>
  <c r="N210" i="4"/>
  <c r="M74" i="14" s="1"/>
  <c r="O238" i="4"/>
  <c r="C42" i="14"/>
  <c r="N82" i="4"/>
  <c r="N251" i="4" s="1"/>
  <c r="N94" i="4"/>
  <c r="M38" i="14" s="1"/>
  <c r="N24" i="4"/>
  <c r="O202" i="4"/>
  <c r="N72" i="14" s="1"/>
  <c r="M222" i="4"/>
  <c r="L77" i="14" s="1"/>
  <c r="M252" i="4"/>
  <c r="O186" i="4"/>
  <c r="N218" i="4"/>
  <c r="M76" i="14" s="1"/>
  <c r="H33" i="8"/>
  <c r="H21" i="8"/>
  <c r="L40" i="2"/>
  <c r="L38" i="2" s="1"/>
  <c r="H138" i="2"/>
  <c r="N222" i="4"/>
  <c r="M77" i="14" s="1"/>
  <c r="M154" i="4"/>
  <c r="L65" i="14" s="1"/>
  <c r="M110" i="4"/>
  <c r="L110" i="4" s="1"/>
  <c r="N56" i="4"/>
  <c r="M56" i="4"/>
  <c r="L56" i="4" s="1"/>
  <c r="N52" i="4"/>
  <c r="R80" i="4"/>
  <c r="L26" i="7"/>
  <c r="M42" i="7"/>
  <c r="L97" i="7"/>
  <c r="H95" i="7"/>
  <c r="L84" i="7"/>
  <c r="L93" i="7"/>
  <c r="L85" i="7"/>
  <c r="L68" i="7"/>
  <c r="L38" i="3"/>
  <c r="N208" i="1"/>
  <c r="N215" i="1" s="1"/>
  <c r="O216" i="1"/>
  <c r="M58" i="2"/>
  <c r="N54" i="2"/>
  <c r="N42" i="2"/>
  <c r="H20" i="2"/>
  <c r="N243" i="4"/>
  <c r="C80" i="14"/>
  <c r="O182" i="4"/>
  <c r="O154" i="4"/>
  <c r="N65" i="14" s="1"/>
  <c r="M131" i="2"/>
  <c r="L131" i="2" s="1"/>
  <c r="L26" i="2"/>
  <c r="O198" i="4"/>
  <c r="N71" i="14" s="1"/>
  <c r="M64" i="4"/>
  <c r="O110" i="2"/>
  <c r="D110" i="2"/>
  <c r="M144" i="2"/>
  <c r="C74" i="14"/>
  <c r="L118" i="2"/>
  <c r="H35" i="9"/>
  <c r="N141" i="2"/>
  <c r="L45" i="2"/>
  <c r="L42" i="2" s="1"/>
  <c r="M54" i="2"/>
  <c r="L36" i="7"/>
  <c r="M33" i="9"/>
  <c r="M75" i="9" s="1"/>
  <c r="L27" i="9"/>
  <c r="D54" i="2"/>
  <c r="E21" i="6"/>
  <c r="L38" i="12"/>
  <c r="L83" i="12"/>
  <c r="N58" i="2"/>
  <c r="H54" i="2"/>
  <c r="H142" i="2"/>
  <c r="L53" i="3"/>
  <c r="L52" i="3"/>
  <c r="N21" i="6"/>
  <c r="K21" i="6"/>
  <c r="L31" i="7"/>
  <c r="L72" i="7"/>
  <c r="L69" i="7"/>
  <c r="L67" i="7"/>
  <c r="L15" i="9"/>
  <c r="M206" i="4"/>
  <c r="D128" i="2"/>
  <c r="D136" i="2"/>
  <c r="D141" i="2"/>
  <c r="D41" i="9"/>
  <c r="L82" i="12"/>
  <c r="L97" i="12"/>
  <c r="L220" i="1"/>
  <c r="H219" i="1"/>
  <c r="N145" i="2"/>
  <c r="L69" i="2"/>
  <c r="L61" i="2"/>
  <c r="L76" i="2"/>
  <c r="M114" i="2"/>
  <c r="H136" i="2"/>
  <c r="H134" i="2"/>
  <c r="H131" i="2"/>
  <c r="L19" i="3"/>
  <c r="L28" i="3"/>
  <c r="L22" i="7"/>
  <c r="N29" i="7"/>
  <c r="L39" i="7"/>
  <c r="N95" i="7"/>
  <c r="O64" i="4"/>
  <c r="L62" i="7"/>
  <c r="M70" i="4"/>
  <c r="D92" i="2"/>
  <c r="O29" i="12"/>
  <c r="L28" i="12"/>
  <c r="L21" i="12"/>
  <c r="L19" i="12"/>
  <c r="L31" i="12"/>
  <c r="L32" i="12"/>
  <c r="L34" i="12"/>
  <c r="L35" i="12"/>
  <c r="L70" i="12"/>
  <c r="L65" i="12"/>
  <c r="L51" i="12"/>
  <c r="O142" i="2"/>
  <c r="H38" i="2"/>
  <c r="L64" i="2"/>
  <c r="L62" i="2" s="1"/>
  <c r="E23" i="11"/>
  <c r="E36" i="11"/>
  <c r="L23" i="3"/>
  <c r="L44" i="3"/>
  <c r="L18" i="3"/>
  <c r="L31" i="3"/>
  <c r="L25" i="3"/>
  <c r="H139" i="1"/>
  <c r="M114" i="1"/>
  <c r="M102" i="1"/>
  <c r="O118" i="1"/>
  <c r="O43" i="1"/>
  <c r="L125" i="1"/>
  <c r="L112" i="1"/>
  <c r="N43" i="1"/>
  <c r="M43" i="1"/>
  <c r="L90" i="1"/>
  <c r="N126" i="1"/>
  <c r="M122" i="1"/>
  <c r="H145" i="1"/>
  <c r="H184" i="1" s="1"/>
  <c r="D145" i="1"/>
  <c r="D184" i="1" s="1"/>
  <c r="F31" i="14"/>
  <c r="O73" i="1"/>
  <c r="L56" i="1"/>
  <c r="N186" i="1"/>
  <c r="N189" i="1" s="1"/>
  <c r="D220" i="1"/>
  <c r="L210" i="1"/>
  <c r="L216" i="1" s="1"/>
  <c r="M145" i="1"/>
  <c r="M184" i="1" s="1"/>
  <c r="O21" i="1"/>
  <c r="D98" i="1"/>
  <c r="L39" i="1"/>
  <c r="L34" i="1"/>
  <c r="M78" i="1"/>
  <c r="H126" i="1"/>
  <c r="N114" i="1"/>
  <c r="N110" i="1"/>
  <c r="H94" i="1"/>
  <c r="L211" i="1"/>
  <c r="G84" i="1"/>
  <c r="F19" i="10" s="1"/>
  <c r="L209" i="1"/>
  <c r="L38" i="1"/>
  <c r="L79" i="1"/>
  <c r="L137" i="1"/>
  <c r="L128" i="1"/>
  <c r="O126" i="1"/>
  <c r="O122" i="1"/>
  <c r="L121" i="1"/>
  <c r="L111" i="1"/>
  <c r="L214" i="1"/>
  <c r="L133" i="1"/>
  <c r="H143" i="1"/>
  <c r="N145" i="1"/>
  <c r="N184" i="1" s="1"/>
  <c r="J84" i="1"/>
  <c r="I19" i="10" s="1"/>
  <c r="M21" i="1"/>
  <c r="M118" i="1"/>
  <c r="M32" i="1"/>
  <c r="N26" i="1"/>
  <c r="L29" i="1"/>
  <c r="L27" i="1"/>
  <c r="L55" i="1"/>
  <c r="N53" i="1"/>
  <c r="L80" i="1"/>
  <c r="N78" i="1"/>
  <c r="N68" i="1"/>
  <c r="M58" i="1"/>
  <c r="N130" i="1"/>
  <c r="L103" i="1"/>
  <c r="N94" i="1"/>
  <c r="M110" i="1"/>
  <c r="N21" i="1"/>
  <c r="L33" i="1"/>
  <c r="L30" i="1"/>
  <c r="L54" i="1"/>
  <c r="L49" i="1"/>
  <c r="L46" i="1"/>
  <c r="L76" i="1"/>
  <c r="L66" i="1"/>
  <c r="L129" i="1"/>
  <c r="L127" i="1"/>
  <c r="L124" i="1"/>
  <c r="L123" i="1"/>
  <c r="L120" i="1"/>
  <c r="L119" i="1"/>
  <c r="L117" i="1"/>
  <c r="L116" i="1"/>
  <c r="O114" i="1"/>
  <c r="L113" i="1"/>
  <c r="L107" i="1"/>
  <c r="O102" i="1"/>
  <c r="D130" i="1"/>
  <c r="M208" i="1"/>
  <c r="M215" i="1" s="1"/>
  <c r="E84" i="1"/>
  <c r="L40" i="1"/>
  <c r="N37" i="1"/>
  <c r="O48" i="1"/>
  <c r="N48" i="1"/>
  <c r="M48" i="1"/>
  <c r="L45" i="1"/>
  <c r="L83" i="1"/>
  <c r="L65" i="1"/>
  <c r="H130" i="1"/>
  <c r="L105" i="1"/>
  <c r="N143" i="1"/>
  <c r="L142" i="1"/>
  <c r="L25" i="1"/>
  <c r="K84" i="1"/>
  <c r="N98" i="1"/>
  <c r="O139" i="1"/>
  <c r="N139" i="1"/>
  <c r="L91" i="1"/>
  <c r="D106" i="1"/>
  <c r="D134" i="1"/>
  <c r="L28" i="1"/>
  <c r="L81" i="1"/>
  <c r="L74" i="1"/>
  <c r="L71" i="1"/>
  <c r="L131" i="1"/>
  <c r="L108" i="1"/>
  <c r="L100" i="1"/>
  <c r="L92" i="1"/>
  <c r="L87" i="1"/>
  <c r="L135" i="1"/>
  <c r="O21" i="6"/>
  <c r="M17" i="6"/>
  <c r="M21" i="6" s="1"/>
  <c r="F114" i="2"/>
  <c r="E23" i="10" s="1"/>
  <c r="F139" i="2"/>
  <c r="F125" i="2" s="1"/>
  <c r="D26" i="9"/>
  <c r="D28" i="9"/>
  <c r="F53" i="14"/>
  <c r="C53" i="14" s="1"/>
  <c r="D43" i="9"/>
  <c r="F55" i="14"/>
  <c r="C55" i="14" s="1"/>
  <c r="D45" i="9"/>
  <c r="C57" i="14"/>
  <c r="F59" i="14"/>
  <c r="D49" i="9"/>
  <c r="M30" i="8"/>
  <c r="L29" i="8"/>
  <c r="H49" i="9"/>
  <c r="H38" i="9"/>
  <c r="H110" i="1"/>
  <c r="L50" i="1"/>
  <c r="L22" i="2"/>
  <c r="D104" i="2"/>
  <c r="O104" i="2"/>
  <c r="L104" i="2" s="1"/>
  <c r="O98" i="2"/>
  <c r="L98" i="2" s="1"/>
  <c r="D98" i="2"/>
  <c r="H98" i="1"/>
  <c r="H146" i="2"/>
  <c r="D95" i="12"/>
  <c r="D50" i="2"/>
  <c r="F82" i="2"/>
  <c r="G82" i="2"/>
  <c r="D130" i="2"/>
  <c r="D138" i="2"/>
  <c r="C68" i="14"/>
  <c r="D59" i="9"/>
  <c r="O134" i="1"/>
  <c r="L56" i="2"/>
  <c r="L54" i="2" s="1"/>
  <c r="O54" i="2"/>
  <c r="M101" i="7"/>
  <c r="D42" i="12"/>
  <c r="D32" i="9"/>
  <c r="C52" i="14"/>
  <c r="D47" i="9"/>
  <c r="D56" i="14"/>
  <c r="C56" i="14" s="1"/>
  <c r="C58" i="14"/>
  <c r="D143" i="1"/>
  <c r="H29" i="12"/>
  <c r="L81" i="12"/>
  <c r="N101" i="12"/>
  <c r="N58" i="1"/>
  <c r="N63" i="1"/>
  <c r="L60" i="1"/>
  <c r="L104" i="1"/>
  <c r="L82" i="1"/>
  <c r="D186" i="1"/>
  <c r="D189" i="1" s="1"/>
  <c r="D42" i="7"/>
  <c r="M94" i="1"/>
  <c r="L146" i="1"/>
  <c r="L188" i="1"/>
  <c r="L187" i="1"/>
  <c r="L213" i="1"/>
  <c r="L130" i="2"/>
  <c r="D110" i="1"/>
  <c r="D114" i="1"/>
  <c r="D118" i="1"/>
  <c r="D126" i="1"/>
  <c r="D84" i="2"/>
  <c r="D88" i="2" s="1"/>
  <c r="D46" i="2"/>
  <c r="D144" i="2"/>
  <c r="D140" i="2"/>
  <c r="D35" i="9"/>
  <c r="I102" i="12"/>
  <c r="L41" i="12"/>
  <c r="L56" i="12"/>
  <c r="L54" i="12"/>
  <c r="L53" i="12"/>
  <c r="L90" i="12"/>
  <c r="L89" i="12"/>
  <c r="L88" i="12"/>
  <c r="L51" i="1"/>
  <c r="L44" i="1"/>
  <c r="O68" i="1"/>
  <c r="L70" i="1"/>
  <c r="L61" i="1"/>
  <c r="N118" i="1"/>
  <c r="L93" i="1"/>
  <c r="L212" i="1"/>
  <c r="H46" i="2"/>
  <c r="N50" i="2"/>
  <c r="L68" i="2"/>
  <c r="N70" i="2"/>
  <c r="H144" i="2"/>
  <c r="L47" i="3"/>
  <c r="L46" i="3"/>
  <c r="L45" i="3"/>
  <c r="H21" i="6"/>
  <c r="K102" i="7"/>
  <c r="N101" i="7"/>
  <c r="L78" i="7"/>
  <c r="L77" i="7"/>
  <c r="L76" i="7"/>
  <c r="L73" i="7"/>
  <c r="O210" i="4"/>
  <c r="N74" i="14" s="1"/>
  <c r="D134" i="2"/>
  <c r="D135" i="2"/>
  <c r="D142" i="2"/>
  <c r="L36" i="12"/>
  <c r="L77" i="12"/>
  <c r="L75" i="12"/>
  <c r="L73" i="12"/>
  <c r="L72" i="12"/>
  <c r="L71" i="12"/>
  <c r="L67" i="12"/>
  <c r="L66" i="12"/>
  <c r="L64" i="12"/>
  <c r="L61" i="12"/>
  <c r="L79" i="12" s="1"/>
  <c r="L60" i="12"/>
  <c r="H101" i="12"/>
  <c r="L98" i="12"/>
  <c r="M37" i="1"/>
  <c r="O37" i="1"/>
  <c r="O26" i="1"/>
  <c r="N73" i="1"/>
  <c r="O63" i="1"/>
  <c r="N106" i="1"/>
  <c r="O143" i="1"/>
  <c r="M42" i="2"/>
  <c r="I88" i="2"/>
  <c r="I21" i="6"/>
  <c r="H29" i="7"/>
  <c r="N252" i="4"/>
  <c r="N70" i="4"/>
  <c r="N75" i="4" s="1"/>
  <c r="N114" i="2"/>
  <c r="H143" i="2"/>
  <c r="H116" i="2"/>
  <c r="H124" i="2" s="1"/>
  <c r="L40" i="3"/>
  <c r="L39" i="3"/>
  <c r="L37" i="3"/>
  <c r="M194" i="4"/>
  <c r="L194" i="4" s="1"/>
  <c r="N21" i="8"/>
  <c r="M107" i="4"/>
  <c r="L43" i="14" s="1"/>
  <c r="N182" i="4"/>
  <c r="C77" i="14"/>
  <c r="M186" i="4"/>
  <c r="L57" i="12"/>
  <c r="E19" i="11"/>
  <c r="E18" i="11" s="1"/>
  <c r="D17" i="11"/>
  <c r="E27" i="11"/>
  <c r="L119" i="2"/>
  <c r="M24" i="4"/>
  <c r="N64" i="4"/>
  <c r="D31" i="14"/>
  <c r="N134" i="1"/>
  <c r="I84" i="1"/>
  <c r="H19" i="10" s="1"/>
  <c r="O252" i="4"/>
  <c r="D51" i="11"/>
  <c r="D50" i="11" s="1"/>
  <c r="O145" i="2"/>
  <c r="H101" i="7"/>
  <c r="E102" i="7"/>
  <c r="Q18" i="6"/>
  <c r="D21" i="6"/>
  <c r="M238" i="4"/>
  <c r="C62" i="14"/>
  <c r="L42" i="3"/>
  <c r="H56" i="3"/>
  <c r="N16" i="3"/>
  <c r="M145" i="2"/>
  <c r="D116" i="2"/>
  <c r="D124" i="2" s="1"/>
  <c r="L37" i="2"/>
  <c r="D20" i="2"/>
  <c r="I125" i="2"/>
  <c r="E82" i="2"/>
  <c r="M143" i="2"/>
  <c r="L143" i="2" s="1"/>
  <c r="N216" i="1"/>
  <c r="M216" i="1"/>
  <c r="H216" i="1"/>
  <c r="O208" i="1"/>
  <c r="O215" i="1" s="1"/>
  <c r="L24" i="1"/>
  <c r="C67" i="14"/>
  <c r="C19" i="14"/>
  <c r="C33" i="14"/>
  <c r="C41" i="14"/>
  <c r="C54" i="14"/>
  <c r="C44" i="14"/>
  <c r="C39" i="14"/>
  <c r="C43" i="14"/>
  <c r="C82" i="14"/>
  <c r="C51" i="14"/>
  <c r="C32" i="14"/>
  <c r="O101" i="12"/>
  <c r="D101" i="12"/>
  <c r="H95" i="12"/>
  <c r="J102" i="12"/>
  <c r="L35" i="1"/>
  <c r="O32" i="1"/>
  <c r="O144" i="2"/>
  <c r="L144" i="2" s="1"/>
  <c r="L36" i="2"/>
  <c r="M33" i="8"/>
  <c r="M37" i="8" s="1"/>
  <c r="M230" i="4"/>
  <c r="O186" i="1"/>
  <c r="O189" i="1" s="1"/>
  <c r="N23" i="10" s="1"/>
  <c r="G189" i="1"/>
  <c r="F23" i="10" s="1"/>
  <c r="L20" i="1"/>
  <c r="L109" i="1"/>
  <c r="M106" i="1"/>
  <c r="N62" i="2"/>
  <c r="N146" i="2"/>
  <c r="L51" i="7"/>
  <c r="N38" i="9"/>
  <c r="M41" i="9"/>
  <c r="L37" i="9"/>
  <c r="L41" i="9" s="1"/>
  <c r="I138" i="1"/>
  <c r="H86" i="1"/>
  <c r="Q20" i="6"/>
  <c r="L20" i="6"/>
  <c r="L21" i="6" s="1"/>
  <c r="D131" i="2"/>
  <c r="E125" i="2"/>
  <c r="D33" i="9"/>
  <c r="N29" i="12"/>
  <c r="L20" i="12"/>
  <c r="L44" i="12"/>
  <c r="L49" i="12"/>
  <c r="L59" i="1"/>
  <c r="O58" i="1"/>
  <c r="O53" i="1"/>
  <c r="L132" i="1"/>
  <c r="M130" i="1"/>
  <c r="M136" i="2"/>
  <c r="L136" i="2" s="1"/>
  <c r="L31" i="2"/>
  <c r="L48" i="2"/>
  <c r="O138" i="2"/>
  <c r="K139" i="2"/>
  <c r="H90" i="2"/>
  <c r="H114" i="2" s="1"/>
  <c r="L24" i="3"/>
  <c r="M56" i="3"/>
  <c r="L23" i="8"/>
  <c r="M24" i="8"/>
  <c r="D63" i="9"/>
  <c r="D22" i="9"/>
  <c r="M190" i="4"/>
  <c r="L190" i="4" s="1"/>
  <c r="D29" i="12"/>
  <c r="G139" i="2"/>
  <c r="E102" i="12"/>
  <c r="N95" i="12"/>
  <c r="M126" i="1"/>
  <c r="H118" i="1"/>
  <c r="E138" i="1"/>
  <c r="O145" i="1"/>
  <c r="O184" i="1" s="1"/>
  <c r="L64" i="1"/>
  <c r="M95" i="7"/>
  <c r="O108" i="2"/>
  <c r="L108" i="2" s="1"/>
  <c r="F138" i="1"/>
  <c r="D89" i="1"/>
  <c r="D86" i="1" s="1"/>
  <c r="D101" i="7"/>
  <c r="D29" i="7"/>
  <c r="G102" i="7"/>
  <c r="O42" i="12"/>
  <c r="L39" i="12"/>
  <c r="L40" i="12"/>
  <c r="K102" i="12"/>
  <c r="N138" i="2"/>
  <c r="J102" i="7"/>
  <c r="N194" i="4"/>
  <c r="L49" i="2"/>
  <c r="M46" i="2"/>
  <c r="G21" i="6"/>
  <c r="L101" i="1"/>
  <c r="M98" i="1"/>
  <c r="L95" i="1"/>
  <c r="O94" i="1"/>
  <c r="L88" i="1"/>
  <c r="M82" i="4"/>
  <c r="N144" i="2"/>
  <c r="N116" i="2"/>
  <c r="N124" i="2" s="1"/>
  <c r="O254" i="4"/>
  <c r="L44" i="7"/>
  <c r="M73" i="1"/>
  <c r="H50" i="2"/>
  <c r="M53" i="2"/>
  <c r="L53" i="2" s="1"/>
  <c r="E189" i="1"/>
  <c r="D23" i="10" s="1"/>
  <c r="M186" i="1"/>
  <c r="O94" i="2"/>
  <c r="L94" i="2" s="1"/>
  <c r="D94" i="2"/>
  <c r="D60" i="14"/>
  <c r="D51" i="9"/>
  <c r="L85" i="12"/>
  <c r="M95" i="12"/>
  <c r="M77" i="2"/>
  <c r="H74" i="2"/>
  <c r="L24" i="7"/>
  <c r="M29" i="7"/>
  <c r="O29" i="7"/>
  <c r="L19" i="7"/>
  <c r="O43" i="9"/>
  <c r="N53" i="14" s="1"/>
  <c r="L44" i="9"/>
  <c r="M26" i="1"/>
  <c r="F102" i="7"/>
  <c r="N32" i="1"/>
  <c r="H114" i="1"/>
  <c r="C79" i="14"/>
  <c r="L41" i="1"/>
  <c r="M139" i="1"/>
  <c r="O56" i="3"/>
  <c r="L59" i="7"/>
  <c r="O20" i="2"/>
  <c r="L19" i="8"/>
  <c r="L18" i="8" s="1"/>
  <c r="D208" i="1"/>
  <c r="D215" i="1" s="1"/>
  <c r="D95" i="7"/>
  <c r="F102" i="12"/>
  <c r="D42" i="2"/>
  <c r="G138" i="1"/>
  <c r="L33" i="12"/>
  <c r="M42" i="12"/>
  <c r="O95" i="12"/>
  <c r="M53" i="1"/>
  <c r="H122" i="1"/>
  <c r="O110" i="1"/>
  <c r="J125" i="2"/>
  <c r="J138" i="1"/>
  <c r="E56" i="3"/>
  <c r="M68" i="1"/>
  <c r="L69" i="1"/>
  <c r="L27" i="2"/>
  <c r="M132" i="2"/>
  <c r="D94" i="1"/>
  <c r="G102" i="12"/>
  <c r="D21" i="8"/>
  <c r="D37" i="8" s="1"/>
  <c r="L18" i="12"/>
  <c r="H42" i="12"/>
  <c r="L84" i="12"/>
  <c r="M101" i="12"/>
  <c r="L115" i="1"/>
  <c r="N20" i="2"/>
  <c r="H58" i="2"/>
  <c r="K82" i="2"/>
  <c r="L110" i="2"/>
  <c r="H42" i="7"/>
  <c r="M104" i="4"/>
  <c r="L104" i="4" s="1"/>
  <c r="K138" i="1"/>
  <c r="O112" i="2"/>
  <c r="L112" i="2" s="1"/>
  <c r="D112" i="2"/>
  <c r="L136" i="1"/>
  <c r="M134" i="1"/>
  <c r="O98" i="1"/>
  <c r="L99" i="1"/>
  <c r="L52" i="2"/>
  <c r="M73" i="2"/>
  <c r="H70" i="2"/>
  <c r="F84" i="1"/>
  <c r="G146" i="2"/>
  <c r="D146" i="2" s="1"/>
  <c r="D122" i="1"/>
  <c r="C64" i="14"/>
  <c r="L22" i="12"/>
  <c r="O78" i="1"/>
  <c r="M63" i="1"/>
  <c r="M138" i="2"/>
  <c r="O24" i="4"/>
  <c r="C51" i="11"/>
  <c r="C50" i="11" s="1"/>
  <c r="M116" i="2"/>
  <c r="M124" i="2" s="1"/>
  <c r="M53" i="9"/>
  <c r="L63" i="14" s="1"/>
  <c r="L54" i="9"/>
  <c r="L53" i="9" s="1"/>
  <c r="E31" i="14"/>
  <c r="C81" i="14"/>
  <c r="L75" i="1"/>
  <c r="O130" i="1"/>
  <c r="O106" i="1"/>
  <c r="N102" i="1"/>
  <c r="M143" i="1"/>
  <c r="M20" i="2"/>
  <c r="O66" i="2"/>
  <c r="L48" i="3"/>
  <c r="L41" i="3"/>
  <c r="L30" i="3"/>
  <c r="L27" i="7"/>
  <c r="L38" i="7"/>
  <c r="L71" i="7"/>
  <c r="J38" i="9"/>
  <c r="I21" i="10" s="1"/>
  <c r="H106" i="1"/>
  <c r="M40" i="4"/>
  <c r="L25" i="14" s="1"/>
  <c r="C35" i="14"/>
  <c r="L62" i="12"/>
  <c r="H134" i="1"/>
  <c r="D31" i="11"/>
  <c r="E52" i="11"/>
  <c r="N238" i="4"/>
  <c r="L122" i="2"/>
  <c r="L96" i="1"/>
  <c r="L191" i="1"/>
  <c r="L206" i="1" s="1"/>
  <c r="O62" i="2"/>
  <c r="O70" i="2"/>
  <c r="L43" i="3"/>
  <c r="L26" i="3"/>
  <c r="L32" i="7"/>
  <c r="L81" i="7"/>
  <c r="I102" i="7"/>
  <c r="H102" i="1"/>
  <c r="C46" i="14"/>
  <c r="L59" i="12"/>
  <c r="C31" i="11"/>
  <c r="H208" i="1"/>
  <c r="H215" i="1" s="1"/>
  <c r="C45" i="14"/>
  <c r="O70" i="4"/>
  <c r="C47" i="14"/>
  <c r="C48" i="14"/>
  <c r="C65" i="14"/>
  <c r="C61" i="14"/>
  <c r="C36" i="14"/>
  <c r="C63" i="14"/>
  <c r="C49" i="14"/>
  <c r="O251" i="4" l="1"/>
  <c r="L255" i="4"/>
  <c r="M251" i="4"/>
  <c r="J19" i="10"/>
  <c r="E31" i="11"/>
  <c r="L79" i="7"/>
  <c r="M83" i="14"/>
  <c r="L85" i="4"/>
  <c r="L35" i="14"/>
  <c r="K35" i="14" s="1"/>
  <c r="H37" i="8"/>
  <c r="O37" i="8"/>
  <c r="L16" i="3"/>
  <c r="Q24" i="3"/>
  <c r="Q23" i="3"/>
  <c r="L33" i="8"/>
  <c r="Q24" i="8"/>
  <c r="L252" i="4"/>
  <c r="C20" i="14"/>
  <c r="D70" i="9"/>
  <c r="O72" i="9"/>
  <c r="O70" i="9" s="1"/>
  <c r="K32" i="14"/>
  <c r="Q20" i="9"/>
  <c r="M73" i="9"/>
  <c r="M70" i="9" s="1"/>
  <c r="N73" i="9"/>
  <c r="N70" i="9" s="1"/>
  <c r="H70" i="9"/>
  <c r="L30" i="8"/>
  <c r="Q20" i="8"/>
  <c r="K54" i="14"/>
  <c r="K77" i="14"/>
  <c r="K47" i="14"/>
  <c r="L99" i="4"/>
  <c r="K48" i="14"/>
  <c r="K45" i="14"/>
  <c r="Q22" i="9"/>
  <c r="Q19" i="9"/>
  <c r="Q17" i="9"/>
  <c r="H30" i="9"/>
  <c r="L33" i="9"/>
  <c r="L75" i="9" s="1"/>
  <c r="Q18" i="9"/>
  <c r="Q14" i="9"/>
  <c r="H20" i="9"/>
  <c r="K66" i="14"/>
  <c r="L42" i="14"/>
  <c r="K42" i="14" s="1"/>
  <c r="L60" i="4"/>
  <c r="M69" i="14"/>
  <c r="L254" i="4"/>
  <c r="L44" i="4"/>
  <c r="L64" i="4"/>
  <c r="K80" i="14"/>
  <c r="G23" i="14"/>
  <c r="K51" i="14"/>
  <c r="K64" i="14"/>
  <c r="G31" i="14"/>
  <c r="G26" i="14"/>
  <c r="E19" i="10"/>
  <c r="G29" i="14"/>
  <c r="K60" i="14"/>
  <c r="G22" i="14"/>
  <c r="G21" i="14"/>
  <c r="N27" i="14"/>
  <c r="K67" i="14"/>
  <c r="K41" i="14"/>
  <c r="G28" i="14"/>
  <c r="K68" i="14"/>
  <c r="N23" i="14"/>
  <c r="K52" i="14"/>
  <c r="K57" i="14"/>
  <c r="K61" i="14"/>
  <c r="K40" i="14"/>
  <c r="K50" i="14"/>
  <c r="K56" i="14"/>
  <c r="K36" i="14"/>
  <c r="N29" i="14"/>
  <c r="M23" i="10"/>
  <c r="M24" i="14"/>
  <c r="N24" i="14"/>
  <c r="N30" i="14"/>
  <c r="L23" i="14"/>
  <c r="D19" i="10"/>
  <c r="M31" i="14"/>
  <c r="K65" i="14"/>
  <c r="M30" i="14"/>
  <c r="L28" i="14"/>
  <c r="N28" i="14"/>
  <c r="K75" i="14"/>
  <c r="N31" i="14"/>
  <c r="M26" i="14"/>
  <c r="L26" i="14"/>
  <c r="N26" i="14"/>
  <c r="K49" i="14"/>
  <c r="K55" i="14"/>
  <c r="K59" i="14"/>
  <c r="K63" i="14"/>
  <c r="K53" i="14"/>
  <c r="K58" i="14"/>
  <c r="K62" i="14"/>
  <c r="G30" i="14"/>
  <c r="G25" i="14"/>
  <c r="L82" i="4"/>
  <c r="N69" i="14"/>
  <c r="K69" i="14" s="1"/>
  <c r="L241" i="4"/>
  <c r="N81" i="14"/>
  <c r="K81" i="14" s="1"/>
  <c r="L22" i="14"/>
  <c r="L206" i="4"/>
  <c r="L73" i="14"/>
  <c r="K73" i="14" s="1"/>
  <c r="L226" i="4"/>
  <c r="L78" i="14"/>
  <c r="K78" i="14" s="1"/>
  <c r="L218" i="4"/>
  <c r="L76" i="14"/>
  <c r="K76" i="14" s="1"/>
  <c r="N22" i="14"/>
  <c r="L230" i="4"/>
  <c r="L79" i="14"/>
  <c r="K79" i="14" s="1"/>
  <c r="K71" i="14"/>
  <c r="N21" i="14"/>
  <c r="L210" i="4"/>
  <c r="L74" i="14"/>
  <c r="K74" i="14" s="1"/>
  <c r="K72" i="14"/>
  <c r="K43" i="14"/>
  <c r="N46" i="14"/>
  <c r="K46" i="14" s="1"/>
  <c r="N38" i="14"/>
  <c r="K38" i="14" s="1"/>
  <c r="L90" i="4"/>
  <c r="L37" i="14"/>
  <c r="K37" i="14" s="1"/>
  <c r="L44" i="14"/>
  <c r="K44" i="14" s="1"/>
  <c r="M27" i="14"/>
  <c r="L48" i="4"/>
  <c r="L40" i="4"/>
  <c r="M22" i="14"/>
  <c r="M21" i="14"/>
  <c r="L27" i="14"/>
  <c r="L36" i="4"/>
  <c r="M28" i="14"/>
  <c r="L24" i="4"/>
  <c r="M29" i="14"/>
  <c r="L21" i="14"/>
  <c r="M23" i="14"/>
  <c r="L31" i="14"/>
  <c r="L142" i="2"/>
  <c r="N56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J21" i="10"/>
  <c r="H21" i="10"/>
  <c r="D14" i="9"/>
  <c r="D38" i="9"/>
  <c r="L35" i="9"/>
  <c r="M20" i="9"/>
  <c r="L40" i="9"/>
  <c r="L74" i="9" s="1"/>
  <c r="Q30" i="7"/>
  <c r="D20" i="9"/>
  <c r="D25" i="9"/>
  <c r="G21" i="10"/>
  <c r="L101" i="7"/>
  <c r="R77" i="4"/>
  <c r="R79" i="4"/>
  <c r="M75" i="4"/>
  <c r="L70" i="4"/>
  <c r="L75" i="4" s="1"/>
  <c r="L154" i="4"/>
  <c r="L202" i="4"/>
  <c r="L80" i="4"/>
  <c r="M248" i="4"/>
  <c r="L25" i="10" s="1"/>
  <c r="L238" i="4"/>
  <c r="L107" i="4"/>
  <c r="R81" i="4"/>
  <c r="L198" i="4"/>
  <c r="L186" i="4"/>
  <c r="L222" i="4"/>
  <c r="L182" i="4"/>
  <c r="L52" i="4"/>
  <c r="L28" i="4"/>
  <c r="L58" i="2"/>
  <c r="R21" i="2"/>
  <c r="C34" i="14"/>
  <c r="L66" i="2"/>
  <c r="L116" i="2"/>
  <c r="L124" i="2" s="1"/>
  <c r="C37" i="14"/>
  <c r="L89" i="1"/>
  <c r="Q25" i="1" s="1"/>
  <c r="C75" i="14"/>
  <c r="C66" i="14"/>
  <c r="N68" i="4"/>
  <c r="R73" i="4"/>
  <c r="C72" i="14"/>
  <c r="L138" i="2"/>
  <c r="C26" i="14"/>
  <c r="C73" i="14"/>
  <c r="L101" i="12"/>
  <c r="O102" i="7"/>
  <c r="D103" i="11"/>
  <c r="N248" i="4"/>
  <c r="M25" i="10" s="1"/>
  <c r="M102" i="12"/>
  <c r="O236" i="4"/>
  <c r="N24" i="10" s="1"/>
  <c r="L50" i="2"/>
  <c r="E51" i="11"/>
  <c r="E50" i="11" s="1"/>
  <c r="M21" i="10"/>
  <c r="L219" i="1"/>
  <c r="L139" i="1"/>
  <c r="D84" i="1"/>
  <c r="L145" i="1"/>
  <c r="L184" i="1" s="1"/>
  <c r="L208" i="1"/>
  <c r="Q30" i="1" s="1"/>
  <c r="Q27" i="1"/>
  <c r="L114" i="1"/>
  <c r="L122" i="1"/>
  <c r="L110" i="1"/>
  <c r="L118" i="1"/>
  <c r="L126" i="1"/>
  <c r="L43" i="1"/>
  <c r="C31" i="14"/>
  <c r="L102" i="1"/>
  <c r="L134" i="1"/>
  <c r="C29" i="14"/>
  <c r="L143" i="1"/>
  <c r="L48" i="1"/>
  <c r="C25" i="14"/>
  <c r="L37" i="1"/>
  <c r="C21" i="14"/>
  <c r="L78" i="1"/>
  <c r="L26" i="1"/>
  <c r="H84" i="1"/>
  <c r="L21" i="1"/>
  <c r="L106" i="1"/>
  <c r="L53" i="1"/>
  <c r="N84" i="1"/>
  <c r="L63" i="1"/>
  <c r="L32" i="1"/>
  <c r="M138" i="1"/>
  <c r="L130" i="1"/>
  <c r="C76" i="14"/>
  <c r="Q22" i="1"/>
  <c r="Q19" i="10" s="1"/>
  <c r="C40" i="14"/>
  <c r="C27" i="14"/>
  <c r="C59" i="14"/>
  <c r="C21" i="10"/>
  <c r="M84" i="1"/>
  <c r="L68" i="1"/>
  <c r="L95" i="12"/>
  <c r="L114" i="2"/>
  <c r="N236" i="4"/>
  <c r="M24" i="10" s="1"/>
  <c r="O102" i="12"/>
  <c r="O84" i="1"/>
  <c r="L145" i="2"/>
  <c r="E17" i="11"/>
  <c r="Q29" i="1"/>
  <c r="L42" i="12"/>
  <c r="D30" i="9"/>
  <c r="C30" i="14"/>
  <c r="O138" i="1"/>
  <c r="L98" i="1"/>
  <c r="N82" i="2"/>
  <c r="D114" i="2"/>
  <c r="Q23" i="1"/>
  <c r="N102" i="7"/>
  <c r="L58" i="1"/>
  <c r="H102" i="7"/>
  <c r="M102" i="7"/>
  <c r="Q24" i="6"/>
  <c r="Q26" i="6" s="1"/>
  <c r="D82" i="2"/>
  <c r="L20" i="2"/>
  <c r="C23" i="10"/>
  <c r="C23" i="14"/>
  <c r="C78" i="14"/>
  <c r="D102" i="12"/>
  <c r="H102" i="12"/>
  <c r="M68" i="4"/>
  <c r="F217" i="1"/>
  <c r="J20" i="10"/>
  <c r="K217" i="1"/>
  <c r="L24" i="8"/>
  <c r="H139" i="2"/>
  <c r="H125" i="2" s="1"/>
  <c r="K125" i="2"/>
  <c r="M38" i="9"/>
  <c r="L21" i="10" s="1"/>
  <c r="O68" i="4"/>
  <c r="L132" i="2"/>
  <c r="L77" i="2"/>
  <c r="L74" i="2" s="1"/>
  <c r="M74" i="2"/>
  <c r="L30" i="14" s="1"/>
  <c r="D139" i="2"/>
  <c r="D125" i="2" s="1"/>
  <c r="G125" i="2"/>
  <c r="Q20" i="1"/>
  <c r="D102" i="7"/>
  <c r="N102" i="12"/>
  <c r="C69" i="14"/>
  <c r="C28" i="14"/>
  <c r="C22" i="14"/>
  <c r="L42" i="7"/>
  <c r="M50" i="2"/>
  <c r="L24" i="14" s="1"/>
  <c r="O82" i="2"/>
  <c r="M146" i="2"/>
  <c r="N138" i="1"/>
  <c r="Q26" i="1"/>
  <c r="R29" i="2"/>
  <c r="O75" i="4"/>
  <c r="L95" i="7"/>
  <c r="C24" i="14"/>
  <c r="I20" i="10"/>
  <c r="J217" i="1"/>
  <c r="Q20" i="7"/>
  <c r="L29" i="7"/>
  <c r="L186" i="1"/>
  <c r="L189" i="1" s="1"/>
  <c r="M189" i="1"/>
  <c r="L23" i="10" s="1"/>
  <c r="K23" i="10" s="1"/>
  <c r="D20" i="10"/>
  <c r="E217" i="1"/>
  <c r="M236" i="4"/>
  <c r="L24" i="10" s="1"/>
  <c r="L46" i="2"/>
  <c r="I217" i="1"/>
  <c r="H20" i="10"/>
  <c r="O20" i="9"/>
  <c r="L73" i="2"/>
  <c r="L70" i="2" s="1"/>
  <c r="M70" i="2"/>
  <c r="L29" i="14" s="1"/>
  <c r="F20" i="10"/>
  <c r="G217" i="1"/>
  <c r="L21" i="8"/>
  <c r="O146" i="2"/>
  <c r="O114" i="2"/>
  <c r="L29" i="12"/>
  <c r="L56" i="3"/>
  <c r="L94" i="1"/>
  <c r="D138" i="1"/>
  <c r="R20" i="2"/>
  <c r="C103" i="11"/>
  <c r="L73" i="1"/>
  <c r="H82" i="2"/>
  <c r="N125" i="2"/>
  <c r="E20" i="10"/>
  <c r="Q28" i="1"/>
  <c r="C60" i="14"/>
  <c r="H138" i="1"/>
  <c r="G19" i="10" l="1"/>
  <c r="L251" i="4"/>
  <c r="Q26" i="3"/>
  <c r="Q30" i="3"/>
  <c r="Q27" i="8"/>
  <c r="L37" i="8"/>
  <c r="Q22" i="10"/>
  <c r="L73" i="9"/>
  <c r="L70" i="9" s="1"/>
  <c r="L30" i="9"/>
  <c r="Q23" i="10"/>
  <c r="Q17" i="10"/>
  <c r="Q24" i="9"/>
  <c r="Q21" i="10"/>
  <c r="Q28" i="6"/>
  <c r="N19" i="10"/>
  <c r="K30" i="14"/>
  <c r="K28" i="14"/>
  <c r="K29" i="14"/>
  <c r="K27" i="14"/>
  <c r="K23" i="14"/>
  <c r="K25" i="14"/>
  <c r="K24" i="10"/>
  <c r="K26" i="14"/>
  <c r="K24" i="14"/>
  <c r="K31" i="14"/>
  <c r="K21" i="14"/>
  <c r="K22" i="14"/>
  <c r="M19" i="10"/>
  <c r="M20" i="10"/>
  <c r="L38" i="9"/>
  <c r="G20" i="10"/>
  <c r="L236" i="4"/>
  <c r="L20" i="10"/>
  <c r="L68" i="4"/>
  <c r="E103" i="11"/>
  <c r="C24" i="10"/>
  <c r="N20" i="10"/>
  <c r="H217" i="1"/>
  <c r="D217" i="1"/>
  <c r="L215" i="1"/>
  <c r="L86" i="1"/>
  <c r="L138" i="1" s="1"/>
  <c r="L84" i="1"/>
  <c r="M217" i="1"/>
  <c r="R23" i="2"/>
  <c r="Q20" i="10" s="1"/>
  <c r="M82" i="2"/>
  <c r="L19" i="10" s="1"/>
  <c r="O217" i="1"/>
  <c r="L102" i="12"/>
  <c r="Q31" i="7"/>
  <c r="L82" i="2"/>
  <c r="C20" i="10"/>
  <c r="C19" i="10"/>
  <c r="L20" i="9"/>
  <c r="R82" i="4"/>
  <c r="Q24" i="10" s="1"/>
  <c r="L102" i="7"/>
  <c r="L146" i="2"/>
  <c r="Q28" i="3"/>
  <c r="M125" i="2"/>
  <c r="Q31" i="1"/>
  <c r="N217" i="1"/>
  <c r="Q29" i="8" l="1"/>
  <c r="Q35" i="7"/>
  <c r="K19" i="10"/>
  <c r="K20" i="10"/>
  <c r="L217" i="1"/>
  <c r="Q33" i="7"/>
  <c r="L87" i="2"/>
  <c r="O86" i="2"/>
  <c r="O141" i="2" s="1"/>
  <c r="Q33" i="1" l="1"/>
  <c r="Q35" i="1"/>
  <c r="O125" i="2"/>
  <c r="L141" i="2"/>
  <c r="L125" i="2" s="1"/>
  <c r="L86" i="2"/>
  <c r="O84" i="2"/>
  <c r="O88" i="2" s="1"/>
  <c r="N21" i="10" s="1"/>
  <c r="L84" i="2" l="1"/>
  <c r="L88" i="2" s="1"/>
  <c r="K21" i="10" s="1"/>
  <c r="R26" i="2"/>
  <c r="R30" i="2" l="1"/>
  <c r="R32" i="2" l="1"/>
  <c r="R34" i="2"/>
  <c r="K25" i="9"/>
  <c r="I25" i="9"/>
  <c r="O28" i="9"/>
  <c r="O25" i="9" s="1"/>
  <c r="N20" i="14" s="1"/>
  <c r="J25" i="9"/>
  <c r="N28" i="9"/>
  <c r="N25" i="9" s="1"/>
  <c r="M28" i="9"/>
  <c r="M25" i="9"/>
  <c r="L20" i="14" s="1"/>
  <c r="M20" i="14" l="1"/>
  <c r="I20" i="14"/>
  <c r="H25" i="9"/>
  <c r="H20" i="14"/>
  <c r="J20" i="14"/>
  <c r="L28" i="9"/>
  <c r="L25" i="9" s="1"/>
  <c r="K20" i="14"/>
  <c r="G20" i="14" l="1"/>
  <c r="D70" i="14" l="1"/>
  <c r="D84" i="14" s="1"/>
  <c r="E249" i="4"/>
  <c r="E172" i="4"/>
  <c r="D22" i="10" s="1"/>
  <c r="D26" i="10" l="1"/>
  <c r="E70" i="14"/>
  <c r="E84" i="14" s="1"/>
  <c r="F70" i="14"/>
  <c r="C70" i="14" s="1"/>
  <c r="G172" i="4"/>
  <c r="F22" i="10" s="1"/>
  <c r="D168" i="4"/>
  <c r="D172" i="4" s="1"/>
  <c r="F172" i="4"/>
  <c r="E22" i="10" s="1"/>
  <c r="E26" i="10" s="1"/>
  <c r="F249" i="4"/>
  <c r="C22" i="10" l="1"/>
  <c r="D254" i="4"/>
  <c r="I249" i="4"/>
  <c r="H70" i="14"/>
  <c r="H84" i="14" s="1"/>
  <c r="I172" i="4"/>
  <c r="H22" i="10" s="1"/>
  <c r="H26" i="10" s="1"/>
  <c r="I70" i="14"/>
  <c r="I84" i="14" s="1"/>
  <c r="K249" i="4"/>
  <c r="J249" i="4"/>
  <c r="J172" i="4"/>
  <c r="I22" i="10" s="1"/>
  <c r="I26" i="10" s="1"/>
  <c r="K172" i="4"/>
  <c r="J22" i="10" s="1"/>
  <c r="J26" i="10" s="1"/>
  <c r="J70" i="14"/>
  <c r="J84" i="14" s="1"/>
  <c r="M249" i="4"/>
  <c r="L70" i="14"/>
  <c r="L84" i="14" s="1"/>
  <c r="M172" i="4"/>
  <c r="L22" i="10" s="1"/>
  <c r="L26" i="10" s="1"/>
  <c r="N249" i="4"/>
  <c r="N70" i="14"/>
  <c r="N172" i="4"/>
  <c r="M22" i="10" s="1"/>
  <c r="M26" i="10" s="1"/>
  <c r="M70" i="14"/>
  <c r="M84" i="14" s="1"/>
  <c r="O172" i="4"/>
  <c r="N22" i="10" s="1"/>
  <c r="L168" i="4"/>
  <c r="R84" i="4" s="1"/>
  <c r="L172" i="4" l="1"/>
  <c r="K22" i="10" s="1"/>
  <c r="G70" i="14"/>
  <c r="G84" i="14" s="1"/>
  <c r="Q25" i="10"/>
  <c r="K70" i="14"/>
  <c r="H172" i="4"/>
  <c r="G22" i="10" s="1"/>
  <c r="G26" i="10" s="1"/>
  <c r="H249" i="4"/>
  <c r="O247" i="4"/>
  <c r="G248" i="4"/>
  <c r="F25" i="10" s="1"/>
  <c r="F83" i="14"/>
  <c r="O243" i="4"/>
  <c r="L247" i="4" l="1"/>
  <c r="L256" i="4" s="1"/>
  <c r="O256" i="4"/>
  <c r="O249" i="4" s="1"/>
  <c r="F26" i="10"/>
  <c r="C25" i="10"/>
  <c r="C26" i="10" s="1"/>
  <c r="F84" i="14"/>
  <c r="C83" i="14"/>
  <c r="C84" i="14" s="1"/>
  <c r="L243" i="4"/>
  <c r="G249" i="4"/>
  <c r="O248" i="4"/>
  <c r="N25" i="10" s="1"/>
  <c r="N83" i="14"/>
  <c r="K83" i="14" l="1"/>
  <c r="K84" i="14" s="1"/>
  <c r="N84" i="14"/>
  <c r="K25" i="10"/>
  <c r="K26" i="10" s="1"/>
  <c r="N26" i="10"/>
  <c r="D248" i="4"/>
  <c r="D256" i="4"/>
  <c r="D249" i="4" s="1"/>
  <c r="L248" i="4"/>
  <c r="R85" i="4"/>
  <c r="L249" i="4"/>
  <c r="R87" i="4" l="1"/>
  <c r="R88" i="4" s="1"/>
  <c r="Q26" i="10"/>
  <c r="Q27" i="10" s="1"/>
  <c r="Q29" i="10" s="1"/>
</calcChain>
</file>

<file path=xl/sharedStrings.xml><?xml version="1.0" encoding="utf-8"?>
<sst xmlns="http://schemas.openxmlformats.org/spreadsheetml/2006/main" count="2621" uniqueCount="524">
  <si>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</si>
  <si>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</si>
  <si>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</si>
  <si>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</si>
  <si>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</si>
  <si>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</si>
  <si>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</si>
  <si>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</si>
  <si>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</si>
  <si>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</si>
  <si>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</si>
  <si>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</si>
  <si>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</si>
  <si>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</si>
  <si>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</si>
  <si>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</si>
  <si>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</si>
  <si>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</si>
  <si>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</si>
  <si>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</si>
  <si>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</si>
  <si>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</si>
  <si>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</si>
  <si>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</si>
  <si>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</si>
  <si>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</si>
  <si>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</si>
  <si>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</si>
  <si>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</si>
  <si>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</si>
  <si>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</si>
  <si>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</si>
  <si>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</si>
  <si>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</si>
  <si>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</si>
  <si>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</si>
  <si>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</si>
  <si>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</si>
  <si>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</si>
  <si>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</si>
  <si>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</si>
  <si>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</si>
  <si>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</si>
  <si>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</si>
  <si>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</si>
  <si>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</si>
  <si>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</si>
  <si>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</si>
  <si>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</si>
  <si>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</si>
  <si>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</si>
  <si>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</si>
  <si>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</si>
  <si>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</si>
  <si>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</si>
  <si>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</si>
  <si>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</si>
  <si>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</si>
  <si>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</si>
  <si>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</si>
  <si>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</si>
  <si>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</si>
  <si>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</si>
  <si>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</si>
  <si>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</si>
  <si>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</si>
  <si>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</si>
  <si>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</si>
  <si>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</si>
  <si>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</si>
  <si>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</si>
  <si>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</si>
  <si>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</si>
  <si>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</si>
  <si>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</si>
  <si>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</si>
  <si>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</si>
  <si>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</si>
  <si>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</si>
  <si>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</si>
  <si>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</si>
  <si>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</si>
  <si>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</si>
  <si>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</si>
  <si>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</si>
  <si>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</si>
  <si>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</si>
  <si>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</si>
  <si>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</si>
  <si>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</si>
  <si>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</si>
  <si>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</si>
  <si>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</si>
  <si>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</si>
  <si>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</si>
  <si>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</si>
  <si>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</si>
  <si>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</si>
  <si>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</si>
  <si>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</si>
  <si>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</si>
  <si>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</si>
  <si>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</si>
  <si>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</si>
  <si>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</si>
  <si>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</si>
  <si>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</si>
  <si>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</si>
  <si>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</si>
  <si>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</si>
  <si>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</si>
  <si>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</si>
  <si>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</si>
  <si>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</si>
  <si>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</si>
  <si>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</si>
  <si>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</si>
  <si>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</si>
  <si>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</si>
  <si>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</si>
  <si>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</si>
  <si>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</si>
  <si>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</si>
  <si>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</si>
  <si>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</si>
  <si>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</si>
  <si>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</si>
  <si>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</si>
  <si>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</si>
  <si>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</si>
  <si>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</si>
  <si>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</si>
  <si>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</si>
  <si>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</si>
  <si>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</si>
  <si>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</si>
  <si>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</si>
  <si>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</si>
  <si>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</si>
  <si>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</si>
  <si>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</si>
  <si>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</si>
  <si>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</si>
  <si>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</si>
  <si>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</si>
  <si>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</si>
  <si>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</si>
  <si>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</si>
  <si>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</si>
  <si>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</si>
  <si>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</si>
  <si>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</si>
  <si>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</si>
  <si>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</si>
  <si>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</si>
  <si>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</si>
  <si>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</si>
  <si>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</si>
  <si>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</si>
  <si>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</si>
  <si>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</si>
  <si>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</si>
  <si>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</si>
  <si>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</si>
  <si>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</si>
  <si>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</si>
  <si>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</si>
  <si>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</si>
  <si>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</si>
  <si>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</si>
  <si>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</si>
  <si>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</si>
  <si>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</si>
  <si>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</si>
  <si>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</si>
  <si>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</si>
  <si>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</si>
  <si>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</si>
  <si>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</si>
  <si>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</si>
  <si>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</si>
  <si>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</si>
  <si>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</si>
  <si>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</si>
  <si>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</si>
  <si>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</si>
  <si>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</si>
  <si>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</si>
  <si>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</si>
  <si>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</si>
  <si>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</si>
  <si>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</si>
  <si>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</si>
  <si>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</si>
  <si>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</si>
  <si>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</si>
  <si>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</si>
  <si>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</si>
  <si>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</si>
  <si>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</si>
  <si>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</si>
  <si>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</si>
  <si>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</si>
  <si>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</si>
  <si>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</si>
  <si>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</si>
  <si>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</si>
  <si>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</si>
  <si>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</si>
  <si>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</si>
  <si>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</si>
  <si>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</si>
  <si>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</si>
  <si>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</si>
  <si>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</si>
  <si>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</si>
  <si>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</si>
  <si>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</si>
  <si>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</si>
  <si>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</si>
  <si>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</si>
  <si>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</si>
  <si>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</si>
  <si>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</si>
  <si>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</si>
  <si>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</si>
  <si>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</si>
  <si>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</si>
  <si>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</si>
  <si>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</si>
  <si>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</si>
  <si>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</si>
  <si>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</si>
  <si>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</si>
  <si>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</si>
  <si>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</si>
  <si>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</si>
  <si>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</si>
  <si>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</si>
  <si>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</si>
  <si>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</si>
  <si>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</si>
  <si>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</si>
  <si>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</si>
  <si>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</si>
  <si>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</si>
  <si>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</si>
  <si>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</si>
  <si>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</si>
  <si>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</si>
  <si>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</si>
  <si>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</si>
  <si>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</si>
  <si>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</si>
  <si>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</si>
  <si>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</si>
  <si>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</si>
  <si>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</si>
  <si>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</si>
  <si>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</si>
  <si>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</si>
  <si>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</si>
  <si>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</si>
  <si>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</si>
  <si>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</si>
  <si>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</si>
  <si>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</si>
  <si>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</si>
  <si>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</si>
  <si>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</si>
  <si>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</si>
  <si>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</si>
  <si>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</si>
  <si>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</si>
  <si>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</si>
  <si>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</si>
  <si>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</si>
  <si>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</si>
  <si>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</si>
  <si>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</si>
  <si>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</si>
  <si>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</si>
  <si>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</si>
  <si>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</si>
  <si>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</si>
  <si>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</si>
  <si>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</si>
  <si>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</si>
  <si>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</si>
  <si>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</si>
  <si>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</si>
  <si>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</si>
  <si>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</si>
  <si>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</si>
  <si>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</si>
  <si>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</si>
  <si>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</si>
  <si>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</si>
  <si>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</si>
  <si>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</si>
  <si>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</si>
  <si>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</si>
  <si>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</si>
  <si>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</si>
  <si>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</si>
  <si>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</si>
  <si>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</si>
  <si>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</si>
  <si>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</si>
  <si>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</si>
  <si>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</si>
  <si>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</si>
  <si>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</si>
  <si>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</si>
  <si>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</si>
  <si>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</si>
  <si>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</si>
  <si>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</si>
  <si>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</si>
  <si>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</si>
  <si>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</si>
  <si>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</si>
  <si>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</si>
  <si>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</si>
  <si>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</si>
  <si>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</si>
  <si>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</si>
  <si>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</si>
  <si>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</si>
  <si>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</si>
  <si>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</si>
  <si>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</si>
  <si>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</si>
  <si>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</si>
  <si>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</si>
  <si>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</si>
  <si>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</si>
  <si>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</si>
  <si>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</si>
  <si>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</si>
  <si>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</si>
  <si>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</si>
  <si>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</si>
  <si>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</si>
  <si>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</si>
  <si>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</si>
  <si>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</si>
  <si>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</si>
  <si>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</si>
  <si>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</si>
  <si>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</si>
  <si>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</si>
  <si>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</si>
  <si>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</si>
  <si>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</si>
  <si>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</si>
  <si>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</si>
  <si>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</si>
  <si>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</si>
  <si>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</si>
  <si>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</si>
  <si>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</si>
  <si>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</si>
  <si>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</si>
  <si>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</si>
  <si>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</si>
  <si>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</si>
  <si>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</si>
  <si>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</si>
  <si>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</si>
  <si>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</si>
  <si>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</si>
  <si>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</si>
  <si>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</si>
  <si>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</si>
  <si>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</si>
  <si>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</si>
  <si>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</si>
  <si>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</si>
  <si>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</si>
  <si>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</si>
  <si>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</si>
  <si>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</si>
  <si>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</si>
  <si>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</si>
  <si>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</si>
  <si>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</si>
  <si>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</si>
  <si>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</si>
  <si>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</si>
  <si>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</si>
  <si>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</si>
  <si>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</si>
  <si>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</si>
  <si>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</si>
  <si>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</si>
  <si>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</si>
  <si>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</si>
  <si>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</si>
  <si>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</si>
  <si>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</si>
  <si>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</si>
  <si>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</si>
  <si>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</si>
  <si>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</si>
  <si>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</si>
  <si>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</si>
  <si>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</si>
  <si>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</si>
  <si>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</si>
  <si>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</si>
  <si>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</si>
  <si>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</si>
  <si>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</si>
  <si>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</si>
  <si>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</si>
  <si>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</si>
  <si>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</si>
  <si>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</si>
  <si>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</si>
  <si>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</si>
  <si>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</si>
  <si>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</si>
  <si>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</si>
  <si>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</si>
  <si>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</si>
  <si>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</si>
  <si>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</si>
  <si>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</si>
  <si>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</si>
  <si>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</si>
  <si>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</si>
  <si>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</si>
  <si>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</si>
  <si>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</si>
  <si>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</si>
  <si>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</si>
  <si>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</si>
  <si>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</si>
  <si>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</si>
  <si>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</si>
  <si>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</si>
  <si>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</si>
  <si>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</si>
  <si>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</si>
  <si>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</si>
  <si>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</si>
  <si>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</si>
  <si>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</si>
  <si>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</si>
  <si>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</si>
  <si>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</si>
  <si>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</si>
  <si>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</si>
  <si>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</si>
  <si>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</si>
  <si>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</si>
  <si>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</si>
  <si>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</si>
  <si>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</si>
  <si>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</si>
  <si>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</si>
  <si>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</si>
  <si>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</si>
  <si>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</si>
  <si>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</si>
  <si>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</si>
  <si>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>2016 METŲ ASIGNAVIMAI SAVARANKIŠKOMS FUNKCIJOMS VYKDYTI PAGAL ASIGNAVIMŲ VALDYTOJUS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</si>
  <si>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</si>
  <si>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</si>
  <si>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</si>
  <si>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>sprendimo Nr. T1- 103  redakcija)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</si>
  <si>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</si>
  <si>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</si>
  <si>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</si>
  <si>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T1- 103 redakcija)</t>
  </si>
  <si>
    <t xml:space="preserve">       sprendimo Nr. T1-103  redakcija)</t>
  </si>
  <si>
    <t xml:space="preserve">           sprendimo Nr. T1- 103 redakcija)</t>
  </si>
  <si>
    <t xml:space="preserve">            sprendimo Nr. T1- 103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</si>
  <si>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</si>
  <si>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</si>
  <si>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</si>
  <si>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>sprendimo Nr. T1- 162 redakcija)</t>
  </si>
  <si>
    <t xml:space="preserve"> sprendimo Nr. T1- 162  redakcija)</t>
  </si>
  <si>
    <t xml:space="preserve">       sprendimo Nr. T1- 162 redakcija)</t>
  </si>
  <si>
    <t xml:space="preserve">       sprendimo Nr. T1-  162 redakcija)</t>
  </si>
  <si>
    <t xml:space="preserve">    sprendimo Nr. T1-  162 redakcija)</t>
  </si>
  <si>
    <t xml:space="preserve">           sprendimo Nr. T1- 162  redakcija)</t>
  </si>
  <si>
    <t xml:space="preserve">            sprendimo Nr. T1-  162 redakcija)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</si>
  <si>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</si>
  <si>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</si>
  <si>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</si>
  <si>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</si>
  <si>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</si>
  <si>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</si>
  <si>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</si>
  <si>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</si>
  <si>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</si>
  <si>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</si>
  <si>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</si>
  <si>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</si>
  <si>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</si>
  <si>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</si>
  <si>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</si>
  <si>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</si>
  <si>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</si>
  <si>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</si>
  <si>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</si>
  <si>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</si>
  <si>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</si>
  <si>
    <t xml:space="preserve"> (Telšių rajono savivaldybės tarybos 2016 m. birželio 30 d.</t>
  </si>
  <si>
    <t>Telšių civilinės metrikacijos pastato kapitaliniam remontui</t>
  </si>
  <si>
    <t xml:space="preserve">        (Telšių rajono savivaldybės tarybos 2016 m. birželio 30 d.</t>
  </si>
  <si>
    <t>4.1.3.4.</t>
  </si>
  <si>
    <t>4.1.3.5.</t>
  </si>
  <si>
    <t xml:space="preserve">  (Telšių rajono savivaldybės tarybos 2016 m. birželio 30 d.</t>
  </si>
  <si>
    <t>(Telšių rajono savivaldybės tarybos 2016 m. birželio 30 d.</t>
  </si>
  <si>
    <t xml:space="preserve">            (Telšių rajono savivaldybės tarybos 2016 m.birželio 30 d.</t>
  </si>
  <si>
    <t>Suteikta valstybės finansinė parama užsienyje mirusio (žuvusio) Lietuvos Respublikos piliečio palaikams parvežti į Lietuvos Respubliką</t>
  </si>
  <si>
    <t xml:space="preserve"> sprendimo Nr. T1-242 redakcija)</t>
  </si>
  <si>
    <t>sprendimo Nr. T1-242 redakcija)</t>
  </si>
  <si>
    <t xml:space="preserve">       sprendimo Nr. T1-242 redakcija)</t>
  </si>
  <si>
    <t xml:space="preserve">    sprendimo Nr. T1-242 redakcija)</t>
  </si>
  <si>
    <t xml:space="preserve">            sprendimo Nr. T1-242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</si>
</sst>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52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center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3" fillId="3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7" fillId="0" borderId="5" xfId="0" applyNumberFormat="1" applyFont="1" applyBorder="1" applyAlignment="1">
      <alignment horizontal="center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4" fillId="6" borderId="1" xfId="0" applyNumberFormat="1" applyFont="1" applyFill="1" applyBorder="1" applyAlignment="1">
      <alignment horizontal="right" vertical="center"/>
    </xf>
    <xf numFmtId="164" fontId="14" fillId="7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164" fontId="13" fillId="0" borderId="1" xfId="0" applyNumberFormat="1" applyFont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13" fillId="6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3" fillId="7" borderId="1" xfId="0" applyNumberFormat="1" applyFont="1" applyFill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vertical="center" wrapText="1"/>
    </xf>
    <xf numFmtId="164" fontId="17" fillId="6" borderId="1" xfId="0" applyNumberFormat="1" applyFont="1" applyFill="1" applyBorder="1" applyAlignment="1">
      <alignment horizontal="right" vertical="center"/>
    </xf>
    <xf numFmtId="164" fontId="8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164" fontId="4" fillId="6" borderId="1" xfId="0" applyNumberFormat="1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4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8" fillId="6" borderId="1" xfId="0" applyNumberFormat="1" applyFont="1" applyFill="1" applyBorder="1" applyAlignment="1">
      <alignment horizontal="right" vertical="center"/>
    </xf>
    <xf numFmtId="164" fontId="9" fillId="0" borderId="0" xfId="0" applyNumberFormat="1" applyFont="1"/>
    <xf numFmtId="164" fontId="9" fillId="0" borderId="0" xfId="0" applyNumberFormat="1" applyFont="1" applyFill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3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164" fontId="1" fillId="3" borderId="1" xfId="0" applyNumberFormat="1" applyFont="1" applyFill="1" applyBorder="1" applyAlignment="1"/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15" fillId="0" borderId="0" xfId="0" applyFont="1" applyAlignment="1">
      <alignment horizontal="left" wrapText="1" indent="23"/>
    </xf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0" fontId="3" fillId="0" borderId="1" xfId="0" applyFont="1" applyBorder="1" applyAlignment="1">
      <alignment vertical="center" wrapText="1"/>
    </xf>
    <xf numFmtId="164" fontId="7" fillId="0" borderId="2" xfId="0" applyNumberFormat="1" applyFont="1" applyBorder="1" applyAlignment="1">
      <alignment horizontal="center" vertical="top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164" fontId="4" fillId="3" borderId="6" xfId="0" applyNumberFormat="1" applyFont="1" applyFill="1" applyBorder="1" applyAlignment="1">
      <alignment vertical="center"/>
    </xf>
    <xf numFmtId="164" fontId="8" fillId="3" borderId="13" xfId="0" applyNumberFormat="1" applyFont="1" applyFill="1" applyBorder="1" applyAlignment="1">
      <alignment horizontal="left" vertical="center"/>
    </xf>
    <xf numFmtId="164" fontId="8" fillId="3" borderId="13" xfId="0" applyNumberFormat="1" applyFont="1" applyFill="1" applyBorder="1" applyAlignment="1">
      <alignment horizontal="left" vertical="center" wrapText="1" indent="1"/>
    </xf>
    <xf numFmtId="164" fontId="8" fillId="3" borderId="13" xfId="0" applyNumberFormat="1" applyFont="1" applyFill="1" applyBorder="1" applyAlignment="1">
      <alignment horizontal="left" wrapText="1" indent="1"/>
    </xf>
    <xf numFmtId="164" fontId="8" fillId="3" borderId="14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7" fillId="0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5" fillId="0" borderId="3" xfId="0" applyNumberFormat="1" applyFont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6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7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 wrapText="1"/>
    </xf>
    <xf numFmtId="164" fontId="5" fillId="0" borderId="9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64" fontId="15" fillId="0" borderId="0" xfId="0" applyNumberFormat="1" applyFont="1" applyAlignment="1">
      <alignment horizontal="left" indent="27"/>
    </xf>
    <xf numFmtId="164" fontId="5" fillId="0" borderId="11" xfId="0" applyNumberFormat="1" applyFont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9"/>
  <sheetViews>
    <sheetView showZeros="0" tabSelected="1" workbookViewId="0">
      <selection activeCell="M15" sqref="M15"/>
    </sheetView>
  </sheetViews>
  <sheetFormatPr defaultColWidth="9.42578125" defaultRowHeight="15" x14ac:dyDescent="0.25"/>
  <cols>
    <col min="1" max="1" width="9.7109375" style="320" customWidth="1"/>
    <col min="2" max="2" width="70.28515625" style="322" customWidth="1"/>
    <col min="3" max="3" width="10.42578125" style="323" hidden="1" customWidth="1"/>
    <col min="4" max="4" width="9.28515625" style="320" hidden="1" customWidth="1"/>
    <col min="5" max="5" width="10.42578125" style="320" customWidth="1"/>
    <col min="6" max="16384" width="9.42578125" style="320"/>
  </cols>
  <sheetData>
    <row r="1" spans="1:5" x14ac:dyDescent="0.25">
      <c r="B1" s="461" t="s">
        <v>354</v>
      </c>
      <c r="C1" s="461"/>
      <c r="D1" s="461"/>
      <c r="E1" s="461"/>
    </row>
    <row r="2" spans="1:5" x14ac:dyDescent="0.25">
      <c r="B2" s="461" t="s">
        <v>444</v>
      </c>
      <c r="C2" s="461"/>
      <c r="D2" s="461"/>
      <c r="E2" s="461"/>
    </row>
    <row r="3" spans="1:5" x14ac:dyDescent="0.25">
      <c r="B3" s="461" t="s">
        <v>464</v>
      </c>
      <c r="C3" s="461"/>
      <c r="D3" s="461"/>
      <c r="E3" s="461"/>
    </row>
    <row r="4" spans="1:5" x14ac:dyDescent="0.25">
      <c r="B4" s="461" t="s">
        <v>355</v>
      </c>
      <c r="C4" s="461"/>
      <c r="D4" s="461"/>
      <c r="E4" s="461"/>
    </row>
    <row r="5" spans="1:5" s="429" customFormat="1" x14ac:dyDescent="0.25">
      <c r="B5" s="463" t="s">
        <v>465</v>
      </c>
      <c r="C5" s="463"/>
      <c r="D5" s="463"/>
      <c r="E5" s="463"/>
    </row>
    <row r="6" spans="1:5" s="429" customFormat="1" x14ac:dyDescent="0.25">
      <c r="B6" s="463" t="s">
        <v>471</v>
      </c>
      <c r="C6" s="463"/>
      <c r="D6" s="463"/>
      <c r="E6" s="463"/>
    </row>
    <row r="7" spans="1:5" s="429" customFormat="1" x14ac:dyDescent="0.25">
      <c r="B7" s="463" t="s">
        <v>473</v>
      </c>
      <c r="C7" s="463"/>
      <c r="D7" s="463"/>
      <c r="E7" s="463"/>
    </row>
    <row r="8" spans="1:5" s="429" customFormat="1" x14ac:dyDescent="0.25">
      <c r="B8" s="463" t="s">
        <v>482</v>
      </c>
      <c r="C8" s="463"/>
      <c r="D8" s="463"/>
      <c r="E8" s="463"/>
    </row>
    <row r="9" spans="1:5" s="429" customFormat="1" x14ac:dyDescent="0.25">
      <c r="B9" s="463" t="s">
        <v>489</v>
      </c>
      <c r="C9" s="463"/>
      <c r="D9" s="463"/>
      <c r="E9" s="463"/>
    </row>
    <row r="10" spans="1:5" s="429" customFormat="1" x14ac:dyDescent="0.25">
      <c r="B10" s="463" t="s">
        <v>504</v>
      </c>
      <c r="C10" s="463"/>
      <c r="D10" s="463"/>
      <c r="E10" s="463"/>
    </row>
    <row r="11" spans="1:5" s="429" customFormat="1" x14ac:dyDescent="0.25">
      <c r="B11" s="463" t="s">
        <v>510</v>
      </c>
      <c r="C11" s="463"/>
      <c r="D11" s="463"/>
      <c r="E11" s="463"/>
    </row>
    <row r="12" spans="1:5" s="429" customFormat="1" x14ac:dyDescent="0.25">
      <c r="B12" s="463" t="s">
        <v>520</v>
      </c>
      <c r="C12" s="463"/>
      <c r="D12" s="463"/>
      <c r="E12" s="463"/>
    </row>
    <row r="13" spans="1:5" ht="12" customHeight="1" x14ac:dyDescent="0.25">
      <c r="B13" s="321"/>
      <c r="C13" s="321"/>
      <c r="D13" s="321"/>
      <c r="E13" s="321"/>
    </row>
    <row r="14" spans="1:5" x14ac:dyDescent="0.25">
      <c r="A14" s="462" t="s">
        <v>445</v>
      </c>
      <c r="B14" s="462"/>
      <c r="C14" s="462"/>
    </row>
    <row r="15" spans="1:5" ht="21" customHeight="1" x14ac:dyDescent="0.25">
      <c r="E15" s="5" t="s">
        <v>455</v>
      </c>
    </row>
    <row r="16" spans="1:5" ht="30" x14ac:dyDescent="0.25">
      <c r="A16" s="324" t="s">
        <v>244</v>
      </c>
      <c r="B16" s="325" t="s">
        <v>245</v>
      </c>
      <c r="C16" s="326" t="s">
        <v>343</v>
      </c>
      <c r="D16" s="327" t="s">
        <v>339</v>
      </c>
      <c r="E16" s="325" t="s">
        <v>0</v>
      </c>
    </row>
    <row r="17" spans="1:5" x14ac:dyDescent="0.25">
      <c r="A17" s="328" t="s">
        <v>72</v>
      </c>
      <c r="B17" s="329" t="s">
        <v>246</v>
      </c>
      <c r="C17" s="330">
        <f>C18+C23+C27</f>
        <v>17589.8</v>
      </c>
      <c r="D17" s="331">
        <f>D18+D23+D27</f>
        <v>268.60000000000002</v>
      </c>
      <c r="E17" s="332">
        <f>E18+E23+E27</f>
        <v>17858.400000000001</v>
      </c>
    </row>
    <row r="18" spans="1:5" x14ac:dyDescent="0.25">
      <c r="A18" s="328" t="s">
        <v>247</v>
      </c>
      <c r="B18" s="329" t="s">
        <v>248</v>
      </c>
      <c r="C18" s="330">
        <f>C19</f>
        <v>15936.3</v>
      </c>
      <c r="D18" s="331">
        <f>D19</f>
        <v>268.60000000000002</v>
      </c>
      <c r="E18" s="332">
        <f>E19</f>
        <v>16204.9</v>
      </c>
    </row>
    <row r="19" spans="1:5" ht="15" customHeight="1" x14ac:dyDescent="0.25">
      <c r="A19" s="328" t="s">
        <v>249</v>
      </c>
      <c r="B19" s="333" t="s">
        <v>313</v>
      </c>
      <c r="C19" s="334">
        <f>C20+C21+C22</f>
        <v>15936.3</v>
      </c>
      <c r="D19" s="335">
        <f>D20+D21+D22</f>
        <v>268.60000000000002</v>
      </c>
      <c r="E19" s="336">
        <f>E20+E21+E22</f>
        <v>16204.9</v>
      </c>
    </row>
    <row r="20" spans="1:5" ht="15" customHeight="1" x14ac:dyDescent="0.25">
      <c r="A20" s="328" t="s">
        <v>250</v>
      </c>
      <c r="B20" s="333" t="s">
        <v>314</v>
      </c>
      <c r="C20" s="337">
        <v>8817.2999999999993</v>
      </c>
      <c r="D20" s="335">
        <v>268.60000000000002</v>
      </c>
      <c r="E20" s="338">
        <f>C20+D20</f>
        <v>9085.9</v>
      </c>
    </row>
    <row r="21" spans="1:5" x14ac:dyDescent="0.25">
      <c r="A21" s="328" t="s">
        <v>251</v>
      </c>
      <c r="B21" s="333" t="s">
        <v>315</v>
      </c>
      <c r="C21" s="337">
        <v>3234</v>
      </c>
      <c r="D21" s="335"/>
      <c r="E21" s="338">
        <f>C21+D21</f>
        <v>3234</v>
      </c>
    </row>
    <row r="22" spans="1:5" ht="30" x14ac:dyDescent="0.25">
      <c r="A22" s="328" t="s">
        <v>252</v>
      </c>
      <c r="B22" s="339" t="s">
        <v>328</v>
      </c>
      <c r="C22" s="337">
        <v>3885</v>
      </c>
      <c r="D22" s="335"/>
      <c r="E22" s="338">
        <f>C22+D22</f>
        <v>3885</v>
      </c>
    </row>
    <row r="23" spans="1:5" x14ac:dyDescent="0.25">
      <c r="A23" s="328" t="s">
        <v>253</v>
      </c>
      <c r="B23" s="329" t="s">
        <v>254</v>
      </c>
      <c r="C23" s="330">
        <f>C24+C25+C26</f>
        <v>476</v>
      </c>
      <c r="D23" s="331">
        <f>D24+D25+D26</f>
        <v>0</v>
      </c>
      <c r="E23" s="332">
        <f>E24+E25+E26</f>
        <v>476</v>
      </c>
    </row>
    <row r="24" spans="1:5" x14ac:dyDescent="0.25">
      <c r="A24" s="328" t="s">
        <v>255</v>
      </c>
      <c r="B24" s="333" t="s">
        <v>316</v>
      </c>
      <c r="C24" s="337">
        <v>250</v>
      </c>
      <c r="D24" s="335"/>
      <c r="E24" s="338">
        <f>C24+D24</f>
        <v>250</v>
      </c>
    </row>
    <row r="25" spans="1:5" x14ac:dyDescent="0.25">
      <c r="A25" s="328" t="s">
        <v>256</v>
      </c>
      <c r="B25" s="333" t="s">
        <v>317</v>
      </c>
      <c r="C25" s="337">
        <v>6</v>
      </c>
      <c r="D25" s="335"/>
      <c r="E25" s="338">
        <f>C25+D25</f>
        <v>6</v>
      </c>
    </row>
    <row r="26" spans="1:5" x14ac:dyDescent="0.25">
      <c r="A26" s="328" t="s">
        <v>257</v>
      </c>
      <c r="B26" s="333" t="s">
        <v>318</v>
      </c>
      <c r="C26" s="337">
        <v>220</v>
      </c>
      <c r="D26" s="335"/>
      <c r="E26" s="338">
        <f>C26+D26</f>
        <v>220</v>
      </c>
    </row>
    <row r="27" spans="1:5" x14ac:dyDescent="0.25">
      <c r="A27" s="328" t="s">
        <v>258</v>
      </c>
      <c r="B27" s="340" t="s">
        <v>259</v>
      </c>
      <c r="C27" s="330">
        <f>C28+C29+C30</f>
        <v>1177.5</v>
      </c>
      <c r="D27" s="331">
        <f>D28+D29+D30</f>
        <v>0</v>
      </c>
      <c r="E27" s="332">
        <f>E28+E29+E30</f>
        <v>1177.5</v>
      </c>
    </row>
    <row r="28" spans="1:5" x14ac:dyDescent="0.25">
      <c r="A28" s="328" t="s">
        <v>260</v>
      </c>
      <c r="B28" s="333" t="s">
        <v>319</v>
      </c>
      <c r="C28" s="337">
        <v>74.8</v>
      </c>
      <c r="D28" s="335"/>
      <c r="E28" s="338">
        <f>C28+D28</f>
        <v>74.8</v>
      </c>
    </row>
    <row r="29" spans="1:5" x14ac:dyDescent="0.25">
      <c r="A29" s="328" t="s">
        <v>261</v>
      </c>
      <c r="B29" s="333" t="s">
        <v>320</v>
      </c>
      <c r="C29" s="337">
        <v>43</v>
      </c>
      <c r="D29" s="335"/>
      <c r="E29" s="338">
        <f>C29+D29</f>
        <v>43</v>
      </c>
    </row>
    <row r="30" spans="1:5" x14ac:dyDescent="0.25">
      <c r="A30" s="328" t="s">
        <v>262</v>
      </c>
      <c r="B30" s="333" t="s">
        <v>321</v>
      </c>
      <c r="C30" s="337">
        <v>1059.7</v>
      </c>
      <c r="D30" s="335"/>
      <c r="E30" s="338">
        <f>C30+D30</f>
        <v>1059.7</v>
      </c>
    </row>
    <row r="31" spans="1:5" x14ac:dyDescent="0.25">
      <c r="A31" s="328" t="s">
        <v>187</v>
      </c>
      <c r="B31" s="329" t="s">
        <v>263</v>
      </c>
      <c r="C31" s="330">
        <f>C32+C36+C40+C42</f>
        <v>1348.6999999999998</v>
      </c>
      <c r="D31" s="331">
        <f>D32+D36+D40+D42</f>
        <v>22.3</v>
      </c>
      <c r="E31" s="332">
        <f>E32+E36+E40+E42</f>
        <v>1371</v>
      </c>
    </row>
    <row r="32" spans="1:5" x14ac:dyDescent="0.25">
      <c r="A32" s="328" t="s">
        <v>264</v>
      </c>
      <c r="B32" s="329" t="s">
        <v>265</v>
      </c>
      <c r="C32" s="330">
        <f>C33+C34+C35</f>
        <v>262</v>
      </c>
      <c r="D32" s="331">
        <f>D33+D34+D35</f>
        <v>20</v>
      </c>
      <c r="E32" s="332">
        <f>E33+E34+E35</f>
        <v>282</v>
      </c>
    </row>
    <row r="33" spans="1:8" ht="30" x14ac:dyDescent="0.25">
      <c r="A33" s="328" t="s">
        <v>266</v>
      </c>
      <c r="B33" s="333" t="s">
        <v>322</v>
      </c>
      <c r="C33" s="337">
        <v>192</v>
      </c>
      <c r="D33" s="335"/>
      <c r="E33" s="338">
        <f>C33+D33</f>
        <v>192</v>
      </c>
    </row>
    <row r="34" spans="1:8" x14ac:dyDescent="0.25">
      <c r="A34" s="328" t="s">
        <v>267</v>
      </c>
      <c r="B34" s="333" t="s">
        <v>323</v>
      </c>
      <c r="C34" s="337">
        <v>18</v>
      </c>
      <c r="D34" s="335">
        <v>6</v>
      </c>
      <c r="E34" s="338">
        <f>C34+D34</f>
        <v>24</v>
      </c>
    </row>
    <row r="35" spans="1:8" x14ac:dyDescent="0.25">
      <c r="A35" s="328" t="s">
        <v>268</v>
      </c>
      <c r="B35" s="333" t="s">
        <v>324</v>
      </c>
      <c r="C35" s="337">
        <v>52</v>
      </c>
      <c r="D35" s="335">
        <v>14</v>
      </c>
      <c r="E35" s="338">
        <f>C35+D35</f>
        <v>66</v>
      </c>
    </row>
    <row r="36" spans="1:8" x14ac:dyDescent="0.25">
      <c r="A36" s="328" t="s">
        <v>269</v>
      </c>
      <c r="B36" s="329" t="s">
        <v>270</v>
      </c>
      <c r="C36" s="330">
        <f>C37+C38+C39</f>
        <v>1053.6999999999998</v>
      </c>
      <c r="D36" s="331">
        <f>D37+D38+D39</f>
        <v>2.2999999999999998</v>
      </c>
      <c r="E36" s="332">
        <f>E37+E38+E39</f>
        <v>1056</v>
      </c>
    </row>
    <row r="37" spans="1:8" x14ac:dyDescent="0.25">
      <c r="A37" s="328" t="s">
        <v>271</v>
      </c>
      <c r="B37" s="333" t="s">
        <v>325</v>
      </c>
      <c r="C37" s="334">
        <v>165.5</v>
      </c>
      <c r="D37" s="341"/>
      <c r="E37" s="338">
        <f t="shared" ref="E37:E43" si="0">C37+D37</f>
        <v>165.5</v>
      </c>
    </row>
    <row r="38" spans="1:8" ht="15.75" customHeight="1" x14ac:dyDescent="0.25">
      <c r="A38" s="328" t="s">
        <v>272</v>
      </c>
      <c r="B38" s="333" t="s">
        <v>326</v>
      </c>
      <c r="C38" s="334">
        <v>99.4</v>
      </c>
      <c r="D38" s="341">
        <v>2.2999999999999998</v>
      </c>
      <c r="E38" s="338">
        <f t="shared" si="0"/>
        <v>101.7</v>
      </c>
    </row>
    <row r="39" spans="1:8" x14ac:dyDescent="0.25">
      <c r="A39" s="328" t="s">
        <v>273</v>
      </c>
      <c r="B39" s="333" t="s">
        <v>356</v>
      </c>
      <c r="C39" s="337">
        <v>788.8</v>
      </c>
      <c r="D39" s="335"/>
      <c r="E39" s="338">
        <f t="shared" si="0"/>
        <v>788.8</v>
      </c>
    </row>
    <row r="40" spans="1:8" x14ac:dyDescent="0.25">
      <c r="A40" s="328" t="s">
        <v>274</v>
      </c>
      <c r="B40" s="329" t="s">
        <v>275</v>
      </c>
      <c r="C40" s="330">
        <v>3</v>
      </c>
      <c r="D40" s="331"/>
      <c r="E40" s="342">
        <f t="shared" si="0"/>
        <v>3</v>
      </c>
    </row>
    <row r="41" spans="1:8" hidden="1" x14ac:dyDescent="0.25">
      <c r="A41" s="328"/>
      <c r="B41" s="343" t="s">
        <v>438</v>
      </c>
      <c r="C41" s="344"/>
      <c r="D41" s="345"/>
      <c r="E41" s="346">
        <f t="shared" ref="E41" si="1">C41+D41</f>
        <v>0</v>
      </c>
    </row>
    <row r="42" spans="1:8" x14ac:dyDescent="0.25">
      <c r="A42" s="328" t="s">
        <v>276</v>
      </c>
      <c r="B42" s="329" t="s">
        <v>277</v>
      </c>
      <c r="C42" s="347">
        <v>30</v>
      </c>
      <c r="D42" s="348"/>
      <c r="E42" s="342">
        <f t="shared" si="0"/>
        <v>30</v>
      </c>
    </row>
    <row r="43" spans="1:8" s="350" customFormat="1" ht="13.5" hidden="1" x14ac:dyDescent="0.2">
      <c r="A43" s="349"/>
      <c r="B43" s="343" t="s">
        <v>431</v>
      </c>
      <c r="C43" s="344"/>
      <c r="D43" s="345"/>
      <c r="E43" s="346">
        <f t="shared" si="0"/>
        <v>0</v>
      </c>
    </row>
    <row r="44" spans="1:8" ht="28.5" x14ac:dyDescent="0.25">
      <c r="A44" s="328" t="s">
        <v>73</v>
      </c>
      <c r="B44" s="329" t="s">
        <v>278</v>
      </c>
      <c r="C44" s="347">
        <f>C45+C49</f>
        <v>154.19999999999999</v>
      </c>
      <c r="D44" s="348">
        <f t="shared" ref="D44:E44" si="2">D45+D49</f>
        <v>0</v>
      </c>
      <c r="E44" s="342">
        <f t="shared" si="2"/>
        <v>154.19999999999999</v>
      </c>
      <c r="G44" s="438"/>
      <c r="H44" s="438"/>
    </row>
    <row r="45" spans="1:8" x14ac:dyDescent="0.25">
      <c r="A45" s="328" t="s">
        <v>279</v>
      </c>
      <c r="B45" s="329" t="s">
        <v>280</v>
      </c>
      <c r="C45" s="347">
        <f>C46+C47+C48</f>
        <v>154.19999999999999</v>
      </c>
      <c r="D45" s="348">
        <f t="shared" ref="D45:E45" si="3">D46+D47+D48</f>
        <v>0</v>
      </c>
      <c r="E45" s="342">
        <f t="shared" si="3"/>
        <v>154.19999999999999</v>
      </c>
      <c r="G45" s="438"/>
      <c r="H45" s="438"/>
    </row>
    <row r="46" spans="1:8" x14ac:dyDescent="0.25">
      <c r="A46" s="213" t="s">
        <v>281</v>
      </c>
      <c r="B46" s="351" t="s">
        <v>327</v>
      </c>
      <c r="C46" s="334">
        <v>119.8</v>
      </c>
      <c r="D46" s="341"/>
      <c r="E46" s="338">
        <f t="shared" ref="E46:E47" si="4">C46+D46</f>
        <v>119.8</v>
      </c>
      <c r="G46" s="438"/>
      <c r="H46" s="438"/>
    </row>
    <row r="47" spans="1:8" x14ac:dyDescent="0.25">
      <c r="A47" s="328" t="s">
        <v>282</v>
      </c>
      <c r="B47" s="352" t="s">
        <v>440</v>
      </c>
      <c r="C47" s="334">
        <v>34.4</v>
      </c>
      <c r="D47" s="341"/>
      <c r="E47" s="338">
        <f t="shared" si="4"/>
        <v>34.4</v>
      </c>
      <c r="G47" s="438"/>
      <c r="H47" s="438"/>
    </row>
    <row r="48" spans="1:8" hidden="1" x14ac:dyDescent="0.25">
      <c r="A48" s="328" t="s">
        <v>439</v>
      </c>
      <c r="B48" s="352" t="s">
        <v>441</v>
      </c>
      <c r="C48" s="334"/>
      <c r="D48" s="341"/>
      <c r="E48" s="338">
        <f t="shared" ref="E48:E49" si="5">C48+D48</f>
        <v>0</v>
      </c>
      <c r="G48" s="438"/>
      <c r="H48" s="438"/>
    </row>
    <row r="49" spans="1:8" hidden="1" x14ac:dyDescent="0.25">
      <c r="A49" s="353" t="s">
        <v>442</v>
      </c>
      <c r="B49" s="354" t="s">
        <v>443</v>
      </c>
      <c r="C49" s="347"/>
      <c r="D49" s="348"/>
      <c r="E49" s="342">
        <f t="shared" si="5"/>
        <v>0</v>
      </c>
      <c r="G49" s="438"/>
      <c r="H49" s="438"/>
    </row>
    <row r="50" spans="1:8" x14ac:dyDescent="0.25">
      <c r="A50" s="328" t="s">
        <v>74</v>
      </c>
      <c r="B50" s="329" t="s">
        <v>283</v>
      </c>
      <c r="C50" s="330" t="e">
        <f>C51+C101+C102</f>
        <v>#REF!</v>
      </c>
      <c r="D50" s="331" t="e">
        <f>D51+D101+D102</f>
        <v>#REF!</v>
      </c>
      <c r="E50" s="355">
        <f>E51+E101+E102</f>
        <v>18021.5</v>
      </c>
      <c r="G50" s="438"/>
      <c r="H50" s="438"/>
    </row>
    <row r="51" spans="1:8" x14ac:dyDescent="0.25">
      <c r="A51" s="328" t="s">
        <v>284</v>
      </c>
      <c r="B51" s="354" t="s">
        <v>285</v>
      </c>
      <c r="C51" s="330" t="e">
        <f>C52+C74+C76</f>
        <v>#REF!</v>
      </c>
      <c r="D51" s="331" t="e">
        <f>D52+D74+D76</f>
        <v>#REF!</v>
      </c>
      <c r="E51" s="355">
        <f>E52+E74+E76</f>
        <v>16487.7</v>
      </c>
    </row>
    <row r="52" spans="1:8" s="2" customFormat="1" x14ac:dyDescent="0.25">
      <c r="A52" s="213" t="s">
        <v>286</v>
      </c>
      <c r="B52" s="352" t="s">
        <v>382</v>
      </c>
      <c r="C52" s="334">
        <f>C53+C54+C55+C56+C57+C58+C59+C61+C62+C64+C65+C66+C67+C68+C69+C70+C71+C72+C73+C60+C63</f>
        <v>2510.2999999999997</v>
      </c>
      <c r="D52" s="341">
        <f>D53+D54+D55+D56+D57+D58+D59+D61+D62+D64+D65+D66+D67+D68+D69+D70+D71+D72+D73+D60+D63</f>
        <v>-19</v>
      </c>
      <c r="E52" s="356">
        <f>E53+E54+E55+E56+E57+E58+E59+E61+E62+E64+E65+E66+E67+E68+E69+E70+E71+E72+E73+E60+E63</f>
        <v>2491.2999999999997</v>
      </c>
    </row>
    <row r="53" spans="1:8" x14ac:dyDescent="0.25">
      <c r="A53" s="328" t="s">
        <v>287</v>
      </c>
      <c r="B53" s="333" t="s">
        <v>461</v>
      </c>
      <c r="C53" s="337">
        <v>0.6</v>
      </c>
      <c r="D53" s="335"/>
      <c r="E53" s="338">
        <f t="shared" ref="E53:E74" si="6">C53+D53</f>
        <v>0.6</v>
      </c>
    </row>
    <row r="54" spans="1:8" x14ac:dyDescent="0.25">
      <c r="A54" s="328" t="s">
        <v>288</v>
      </c>
      <c r="B54" s="333" t="s">
        <v>383</v>
      </c>
      <c r="C54" s="337">
        <v>7.6</v>
      </c>
      <c r="D54" s="335"/>
      <c r="E54" s="338">
        <f t="shared" si="6"/>
        <v>7.6</v>
      </c>
    </row>
    <row r="55" spans="1:8" x14ac:dyDescent="0.25">
      <c r="A55" s="328" t="s">
        <v>289</v>
      </c>
      <c r="B55" s="333" t="s">
        <v>384</v>
      </c>
      <c r="C55" s="337">
        <v>8</v>
      </c>
      <c r="D55" s="335"/>
      <c r="E55" s="338">
        <f t="shared" si="6"/>
        <v>8</v>
      </c>
    </row>
    <row r="56" spans="1:8" x14ac:dyDescent="0.25">
      <c r="A56" s="328" t="s">
        <v>290</v>
      </c>
      <c r="B56" s="333" t="s">
        <v>385</v>
      </c>
      <c r="C56" s="337">
        <v>214</v>
      </c>
      <c r="D56" s="335"/>
      <c r="E56" s="338">
        <f t="shared" si="6"/>
        <v>214</v>
      </c>
    </row>
    <row r="57" spans="1:8" x14ac:dyDescent="0.25">
      <c r="A57" s="328" t="s">
        <v>291</v>
      </c>
      <c r="B57" s="333" t="s">
        <v>386</v>
      </c>
      <c r="C57" s="337">
        <v>440</v>
      </c>
      <c r="D57" s="335"/>
      <c r="E57" s="338">
        <f t="shared" si="6"/>
        <v>440</v>
      </c>
    </row>
    <row r="58" spans="1:8" x14ac:dyDescent="0.25">
      <c r="A58" s="328" t="s">
        <v>292</v>
      </c>
      <c r="B58" s="333" t="s">
        <v>387</v>
      </c>
      <c r="C58" s="337">
        <v>518.70000000000005</v>
      </c>
      <c r="D58" s="335"/>
      <c r="E58" s="338">
        <f t="shared" si="6"/>
        <v>518.70000000000005</v>
      </c>
    </row>
    <row r="59" spans="1:8" x14ac:dyDescent="0.25">
      <c r="A59" s="328" t="s">
        <v>293</v>
      </c>
      <c r="B59" s="333" t="s">
        <v>388</v>
      </c>
      <c r="C59" s="337">
        <v>94.3</v>
      </c>
      <c r="D59" s="335"/>
      <c r="E59" s="338">
        <f t="shared" si="6"/>
        <v>94.3</v>
      </c>
    </row>
    <row r="60" spans="1:8" x14ac:dyDescent="0.25">
      <c r="A60" s="328" t="s">
        <v>294</v>
      </c>
      <c r="B60" s="333" t="s">
        <v>389</v>
      </c>
      <c r="C60" s="337">
        <v>13.7</v>
      </c>
      <c r="D60" s="335"/>
      <c r="E60" s="338">
        <f t="shared" si="6"/>
        <v>13.7</v>
      </c>
    </row>
    <row r="61" spans="1:8" ht="30" x14ac:dyDescent="0.25">
      <c r="A61" s="328" t="s">
        <v>295</v>
      </c>
      <c r="B61" s="333" t="s">
        <v>390</v>
      </c>
      <c r="C61" s="337">
        <v>195</v>
      </c>
      <c r="D61" s="335"/>
      <c r="E61" s="338">
        <f t="shared" si="6"/>
        <v>195</v>
      </c>
    </row>
    <row r="62" spans="1:8" x14ac:dyDescent="0.25">
      <c r="A62" s="328" t="s">
        <v>296</v>
      </c>
      <c r="B62" s="333" t="s">
        <v>391</v>
      </c>
      <c r="C62" s="337">
        <v>81.2</v>
      </c>
      <c r="D62" s="335"/>
      <c r="E62" s="338">
        <f t="shared" si="6"/>
        <v>81.2</v>
      </c>
    </row>
    <row r="63" spans="1:8" x14ac:dyDescent="0.25">
      <c r="A63" s="328" t="s">
        <v>297</v>
      </c>
      <c r="B63" s="333" t="s">
        <v>392</v>
      </c>
      <c r="C63" s="337">
        <v>67.8</v>
      </c>
      <c r="D63" s="335"/>
      <c r="E63" s="338">
        <f t="shared" si="6"/>
        <v>67.8</v>
      </c>
    </row>
    <row r="64" spans="1:8" x14ac:dyDescent="0.25">
      <c r="A64" s="328" t="s">
        <v>298</v>
      </c>
      <c r="B64" s="333" t="s">
        <v>393</v>
      </c>
      <c r="C64" s="337">
        <v>30.6</v>
      </c>
      <c r="D64" s="335"/>
      <c r="E64" s="338">
        <f t="shared" si="6"/>
        <v>30.6</v>
      </c>
    </row>
    <row r="65" spans="1:12" x14ac:dyDescent="0.25">
      <c r="A65" s="328" t="s">
        <v>299</v>
      </c>
      <c r="B65" s="333" t="s">
        <v>394</v>
      </c>
      <c r="C65" s="337">
        <v>9</v>
      </c>
      <c r="D65" s="335"/>
      <c r="E65" s="338">
        <f t="shared" si="6"/>
        <v>9</v>
      </c>
    </row>
    <row r="66" spans="1:12" x14ac:dyDescent="0.25">
      <c r="A66" s="328" t="s">
        <v>300</v>
      </c>
      <c r="B66" s="333" t="s">
        <v>395</v>
      </c>
      <c r="C66" s="337">
        <v>0.8</v>
      </c>
      <c r="D66" s="335"/>
      <c r="E66" s="338">
        <f t="shared" si="6"/>
        <v>0.8</v>
      </c>
    </row>
    <row r="67" spans="1:12" x14ac:dyDescent="0.25">
      <c r="A67" s="328" t="s">
        <v>301</v>
      </c>
      <c r="B67" s="333" t="s">
        <v>396</v>
      </c>
      <c r="C67" s="337">
        <v>16.3</v>
      </c>
      <c r="D67" s="335"/>
      <c r="E67" s="338">
        <f t="shared" si="6"/>
        <v>16.3</v>
      </c>
    </row>
    <row r="68" spans="1:12" x14ac:dyDescent="0.25">
      <c r="A68" s="328" t="s">
        <v>302</v>
      </c>
      <c r="B68" s="333" t="s">
        <v>397</v>
      </c>
      <c r="C68" s="337">
        <v>346.5</v>
      </c>
      <c r="D68" s="335"/>
      <c r="E68" s="338">
        <f t="shared" si="6"/>
        <v>346.5</v>
      </c>
    </row>
    <row r="69" spans="1:12" ht="30" x14ac:dyDescent="0.25">
      <c r="A69" s="328" t="s">
        <v>303</v>
      </c>
      <c r="B69" s="333" t="s">
        <v>398</v>
      </c>
      <c r="C69" s="337">
        <v>12.1</v>
      </c>
      <c r="D69" s="335"/>
      <c r="E69" s="338">
        <f t="shared" si="6"/>
        <v>12.1</v>
      </c>
    </row>
    <row r="70" spans="1:12" x14ac:dyDescent="0.25">
      <c r="A70" s="328" t="s">
        <v>304</v>
      </c>
      <c r="B70" s="333" t="s">
        <v>399</v>
      </c>
      <c r="C70" s="337">
        <v>205</v>
      </c>
      <c r="D70" s="335"/>
      <c r="E70" s="338">
        <f t="shared" si="6"/>
        <v>205</v>
      </c>
    </row>
    <row r="71" spans="1:12" x14ac:dyDescent="0.25">
      <c r="A71" s="328" t="s">
        <v>305</v>
      </c>
      <c r="B71" s="333" t="s">
        <v>400</v>
      </c>
      <c r="C71" s="337">
        <v>204</v>
      </c>
      <c r="D71" s="335"/>
      <c r="E71" s="338">
        <f t="shared" si="6"/>
        <v>204</v>
      </c>
    </row>
    <row r="72" spans="1:12" ht="15.75" customHeight="1" x14ac:dyDescent="0.25">
      <c r="A72" s="328" t="s">
        <v>306</v>
      </c>
      <c r="B72" s="333" t="s">
        <v>401</v>
      </c>
      <c r="C72" s="337">
        <v>26.1</v>
      </c>
      <c r="D72" s="335"/>
      <c r="E72" s="338">
        <f t="shared" si="6"/>
        <v>26.1</v>
      </c>
    </row>
    <row r="73" spans="1:12" x14ac:dyDescent="0.25">
      <c r="A73" s="328" t="s">
        <v>307</v>
      </c>
      <c r="B73" s="333" t="s">
        <v>402</v>
      </c>
      <c r="C73" s="337">
        <v>19</v>
      </c>
      <c r="D73" s="335">
        <v>-19</v>
      </c>
      <c r="E73" s="338">
        <f t="shared" si="6"/>
        <v>0</v>
      </c>
    </row>
    <row r="74" spans="1:12" s="2" customFormat="1" ht="15" customHeight="1" x14ac:dyDescent="0.25">
      <c r="A74" s="213" t="s">
        <v>308</v>
      </c>
      <c r="B74" s="357" t="s">
        <v>403</v>
      </c>
      <c r="C74" s="334">
        <v>9138</v>
      </c>
      <c r="D74" s="341"/>
      <c r="E74" s="336">
        <f t="shared" si="6"/>
        <v>9138</v>
      </c>
    </row>
    <row r="75" spans="1:12" s="2" customFormat="1" ht="15" customHeight="1" x14ac:dyDescent="0.25">
      <c r="A75" s="213"/>
      <c r="B75" s="343" t="s">
        <v>463</v>
      </c>
      <c r="C75" s="334">
        <v>39</v>
      </c>
      <c r="D75" s="341"/>
      <c r="E75" s="336">
        <v>39</v>
      </c>
    </row>
    <row r="76" spans="1:12" s="2" customFormat="1" ht="15" customHeight="1" x14ac:dyDescent="0.25">
      <c r="A76" s="213" t="s">
        <v>309</v>
      </c>
      <c r="B76" s="357" t="s">
        <v>404</v>
      </c>
      <c r="C76" s="334" t="e">
        <f>C77+C91+C92+C93+C94+C97+C96</f>
        <v>#REF!</v>
      </c>
      <c r="D76" s="341" t="e">
        <f>D77+D91+D92+D93+D94+D97+D96</f>
        <v>#REF!</v>
      </c>
      <c r="E76" s="336">
        <f>E77+E91+E92+E93+E94+E97+E96+E95</f>
        <v>4858.4000000000005</v>
      </c>
    </row>
    <row r="77" spans="1:12" s="2" customFormat="1" x14ac:dyDescent="0.25">
      <c r="A77" s="213" t="s">
        <v>381</v>
      </c>
      <c r="B77" s="357" t="s">
        <v>405</v>
      </c>
      <c r="C77" s="334">
        <f>SUM(C78:C90)</f>
        <v>1735</v>
      </c>
      <c r="D77" s="341">
        <f>SUM(D78:D90)</f>
        <v>0</v>
      </c>
      <c r="E77" s="336">
        <f>SUM(E78:E90)</f>
        <v>1735</v>
      </c>
    </row>
    <row r="78" spans="1:12" s="360" customFormat="1" x14ac:dyDescent="0.25">
      <c r="A78" s="349" t="s">
        <v>410</v>
      </c>
      <c r="B78" s="358" t="s">
        <v>511</v>
      </c>
      <c r="C78" s="359">
        <v>111</v>
      </c>
      <c r="D78" s="345"/>
      <c r="E78" s="346">
        <f t="shared" ref="E78:E100" si="7">C78+D78</f>
        <v>111</v>
      </c>
    </row>
    <row r="79" spans="1:12" s="360" customFormat="1" ht="25.5" x14ac:dyDescent="0.25">
      <c r="A79" s="349" t="s">
        <v>411</v>
      </c>
      <c r="B79" s="358" t="s">
        <v>347</v>
      </c>
      <c r="C79" s="359">
        <v>125</v>
      </c>
      <c r="D79" s="345"/>
      <c r="E79" s="346">
        <f t="shared" si="7"/>
        <v>125</v>
      </c>
    </row>
    <row r="80" spans="1:12" s="360" customFormat="1" ht="16.5" customHeight="1" x14ac:dyDescent="0.25">
      <c r="A80" s="349" t="s">
        <v>412</v>
      </c>
      <c r="B80" s="358" t="s">
        <v>348</v>
      </c>
      <c r="C80" s="359">
        <v>125</v>
      </c>
      <c r="D80" s="345"/>
      <c r="E80" s="346">
        <f t="shared" si="7"/>
        <v>125</v>
      </c>
      <c r="H80" s="361"/>
      <c r="I80" s="361"/>
      <c r="J80" s="361"/>
      <c r="K80" s="361"/>
      <c r="L80" s="361"/>
    </row>
    <row r="81" spans="1:12" s="360" customFormat="1" x14ac:dyDescent="0.25">
      <c r="A81" s="349" t="s">
        <v>413</v>
      </c>
      <c r="B81" s="358" t="s">
        <v>357</v>
      </c>
      <c r="C81" s="359">
        <v>149</v>
      </c>
      <c r="D81" s="345"/>
      <c r="E81" s="346">
        <f t="shared" si="7"/>
        <v>149</v>
      </c>
      <c r="H81" s="361"/>
      <c r="I81" s="361"/>
      <c r="J81" s="361"/>
      <c r="K81" s="361"/>
      <c r="L81" s="361"/>
    </row>
    <row r="82" spans="1:12" s="360" customFormat="1" ht="25.5" x14ac:dyDescent="0.25">
      <c r="A82" s="349" t="s">
        <v>414</v>
      </c>
      <c r="B82" s="358" t="s">
        <v>346</v>
      </c>
      <c r="C82" s="359">
        <v>116</v>
      </c>
      <c r="D82" s="345"/>
      <c r="E82" s="346">
        <f t="shared" si="7"/>
        <v>116</v>
      </c>
      <c r="H82" s="361"/>
      <c r="I82" s="361"/>
      <c r="J82" s="361"/>
      <c r="K82" s="361"/>
      <c r="L82" s="361"/>
    </row>
    <row r="83" spans="1:12" s="360" customFormat="1" ht="25.5" x14ac:dyDescent="0.25">
      <c r="A83" s="349" t="s">
        <v>415</v>
      </c>
      <c r="B83" s="358" t="s">
        <v>344</v>
      </c>
      <c r="C83" s="359">
        <v>116</v>
      </c>
      <c r="D83" s="345"/>
      <c r="E83" s="346">
        <f t="shared" si="7"/>
        <v>116</v>
      </c>
    </row>
    <row r="84" spans="1:12" s="360" customFormat="1" ht="38.25" x14ac:dyDescent="0.25">
      <c r="A84" s="349" t="s">
        <v>416</v>
      </c>
      <c r="B84" s="358" t="s">
        <v>345</v>
      </c>
      <c r="C84" s="359">
        <v>300</v>
      </c>
      <c r="D84" s="345"/>
      <c r="E84" s="346">
        <f t="shared" si="7"/>
        <v>300</v>
      </c>
    </row>
    <row r="85" spans="1:12" s="360" customFormat="1" x14ac:dyDescent="0.25">
      <c r="A85" s="349" t="s">
        <v>417</v>
      </c>
      <c r="B85" s="358" t="s">
        <v>462</v>
      </c>
      <c r="C85" s="359">
        <v>145</v>
      </c>
      <c r="D85" s="345"/>
      <c r="E85" s="346">
        <f t="shared" si="7"/>
        <v>145</v>
      </c>
    </row>
    <row r="86" spans="1:12" s="360" customFormat="1" x14ac:dyDescent="0.25">
      <c r="A86" s="349" t="s">
        <v>490</v>
      </c>
      <c r="B86" s="440" t="s">
        <v>495</v>
      </c>
      <c r="C86" s="359">
        <v>150</v>
      </c>
      <c r="D86" s="345"/>
      <c r="E86" s="346">
        <f t="shared" si="7"/>
        <v>150</v>
      </c>
    </row>
    <row r="87" spans="1:12" s="360" customFormat="1" x14ac:dyDescent="0.25">
      <c r="A87" s="349" t="s">
        <v>491</v>
      </c>
      <c r="B87" s="440" t="s">
        <v>496</v>
      </c>
      <c r="C87" s="359">
        <v>150</v>
      </c>
      <c r="D87" s="345"/>
      <c r="E87" s="346">
        <f t="shared" si="7"/>
        <v>150</v>
      </c>
    </row>
    <row r="88" spans="1:12" s="360" customFormat="1" ht="25.5" x14ac:dyDescent="0.25">
      <c r="A88" s="349" t="s">
        <v>492</v>
      </c>
      <c r="B88" s="440" t="s">
        <v>497</v>
      </c>
      <c r="C88" s="359">
        <v>25</v>
      </c>
      <c r="D88" s="345"/>
      <c r="E88" s="346">
        <f t="shared" si="7"/>
        <v>25</v>
      </c>
    </row>
    <row r="89" spans="1:12" s="360" customFormat="1" x14ac:dyDescent="0.25">
      <c r="A89" s="349" t="s">
        <v>493</v>
      </c>
      <c r="B89" s="440" t="s">
        <v>498</v>
      </c>
      <c r="C89" s="359">
        <v>103</v>
      </c>
      <c r="D89" s="345"/>
      <c r="E89" s="346">
        <f t="shared" si="7"/>
        <v>103</v>
      </c>
    </row>
    <row r="90" spans="1:12" s="360" customFormat="1" x14ac:dyDescent="0.25">
      <c r="A90" s="349" t="s">
        <v>494</v>
      </c>
      <c r="B90" s="440" t="s">
        <v>499</v>
      </c>
      <c r="C90" s="359">
        <v>120</v>
      </c>
      <c r="D90" s="345"/>
      <c r="E90" s="346">
        <f t="shared" si="7"/>
        <v>120</v>
      </c>
    </row>
    <row r="91" spans="1:12" s="2" customFormat="1" ht="30" x14ac:dyDescent="0.25">
      <c r="A91" s="213" t="s">
        <v>406</v>
      </c>
      <c r="B91" s="352" t="s">
        <v>407</v>
      </c>
      <c r="C91" s="334">
        <v>2467.1</v>
      </c>
      <c r="D91" s="341"/>
      <c r="E91" s="336">
        <f t="shared" si="7"/>
        <v>2467.1</v>
      </c>
    </row>
    <row r="92" spans="1:12" s="2" customFormat="1" hidden="1" x14ac:dyDescent="0.25">
      <c r="A92" s="213" t="s">
        <v>408</v>
      </c>
      <c r="B92" s="352" t="s">
        <v>432</v>
      </c>
      <c r="C92" s="334"/>
      <c r="D92" s="341"/>
      <c r="E92" s="336">
        <f t="shared" si="7"/>
        <v>0</v>
      </c>
    </row>
    <row r="93" spans="1:12" s="2" customFormat="1" ht="45" x14ac:dyDescent="0.25">
      <c r="A93" s="213" t="s">
        <v>408</v>
      </c>
      <c r="B93" s="352" t="s">
        <v>409</v>
      </c>
      <c r="C93" s="334">
        <v>324.89999999999998</v>
      </c>
      <c r="D93" s="341"/>
      <c r="E93" s="336">
        <f t="shared" si="7"/>
        <v>324.89999999999998</v>
      </c>
    </row>
    <row r="94" spans="1:12" s="2" customFormat="1" x14ac:dyDescent="0.25">
      <c r="A94" s="213" t="s">
        <v>513</v>
      </c>
      <c r="B94" s="352" t="s">
        <v>418</v>
      </c>
      <c r="C94" s="334">
        <v>146</v>
      </c>
      <c r="D94" s="341"/>
      <c r="E94" s="336">
        <f>C94+D94</f>
        <v>146</v>
      </c>
    </row>
    <row r="95" spans="1:12" s="2" customFormat="1" ht="30" hidden="1" x14ac:dyDescent="0.25">
      <c r="A95" s="213"/>
      <c r="B95" s="352" t="s">
        <v>518</v>
      </c>
      <c r="C95" s="334"/>
      <c r="D95" s="341"/>
      <c r="E95" s="336"/>
    </row>
    <row r="96" spans="1:12" s="2" customFormat="1" x14ac:dyDescent="0.25">
      <c r="A96" s="213" t="s">
        <v>514</v>
      </c>
      <c r="B96" s="444" t="s">
        <v>432</v>
      </c>
      <c r="C96" s="334"/>
      <c r="D96" s="341">
        <v>118.3</v>
      </c>
      <c r="E96" s="336">
        <f>C96+D96</f>
        <v>118.3</v>
      </c>
    </row>
    <row r="97" spans="1:5" s="2" customFormat="1" x14ac:dyDescent="0.25">
      <c r="A97" s="213" t="s">
        <v>433</v>
      </c>
      <c r="B97" s="352" t="s">
        <v>421</v>
      </c>
      <c r="C97" s="334" t="e">
        <f>C98+C99+C100+#REF!</f>
        <v>#REF!</v>
      </c>
      <c r="D97" s="341" t="e">
        <f>D98+D99+D100+#REF!</f>
        <v>#REF!</v>
      </c>
      <c r="E97" s="336">
        <f>E98+E99+E100</f>
        <v>67.099999999999994</v>
      </c>
    </row>
    <row r="98" spans="1:5" s="2" customFormat="1" x14ac:dyDescent="0.25">
      <c r="A98" s="349" t="s">
        <v>434</v>
      </c>
      <c r="B98" s="343" t="s">
        <v>378</v>
      </c>
      <c r="C98" s="359"/>
      <c r="D98" s="345">
        <v>9.1999999999999993</v>
      </c>
      <c r="E98" s="346">
        <f>C98+D98</f>
        <v>9.1999999999999993</v>
      </c>
    </row>
    <row r="99" spans="1:5" s="2" customFormat="1" x14ac:dyDescent="0.25">
      <c r="A99" s="349" t="s">
        <v>435</v>
      </c>
      <c r="B99" s="343" t="s">
        <v>419</v>
      </c>
      <c r="C99" s="359"/>
      <c r="D99" s="345">
        <v>57.9</v>
      </c>
      <c r="E99" s="346">
        <f>C99+D99</f>
        <v>57.9</v>
      </c>
    </row>
    <row r="100" spans="1:5" s="2" customFormat="1" hidden="1" x14ac:dyDescent="0.25">
      <c r="A100" s="349" t="s">
        <v>436</v>
      </c>
      <c r="B100" s="343" t="s">
        <v>420</v>
      </c>
      <c r="C100" s="359"/>
      <c r="D100" s="345"/>
      <c r="E100" s="346">
        <f t="shared" si="7"/>
        <v>0</v>
      </c>
    </row>
    <row r="101" spans="1:5" x14ac:dyDescent="0.25">
      <c r="A101" s="328" t="s">
        <v>310</v>
      </c>
      <c r="B101" s="354" t="s">
        <v>460</v>
      </c>
      <c r="C101" s="330">
        <v>1489</v>
      </c>
      <c r="D101" s="331"/>
      <c r="E101" s="342">
        <f>C101+D101</f>
        <v>1489</v>
      </c>
    </row>
    <row r="102" spans="1:5" x14ac:dyDescent="0.25">
      <c r="A102" s="328" t="s">
        <v>311</v>
      </c>
      <c r="B102" s="354" t="s">
        <v>340</v>
      </c>
      <c r="C102" s="330">
        <v>44.8</v>
      </c>
      <c r="D102" s="331"/>
      <c r="E102" s="342">
        <f>C102+D102</f>
        <v>44.8</v>
      </c>
    </row>
    <row r="103" spans="1:5" x14ac:dyDescent="0.25">
      <c r="A103" s="362" t="s">
        <v>75</v>
      </c>
      <c r="B103" s="363" t="s">
        <v>312</v>
      </c>
      <c r="C103" s="364" t="e">
        <f>C17+C31+C44+C50</f>
        <v>#REF!</v>
      </c>
      <c r="D103" s="364" t="e">
        <f>D17+D31+D44+D50</f>
        <v>#REF!</v>
      </c>
      <c r="E103" s="364">
        <f>E17+E31+E44+E50</f>
        <v>37405.100000000006</v>
      </c>
    </row>
    <row r="104" spans="1:5" hidden="1" x14ac:dyDescent="0.25">
      <c r="A104" s="328"/>
      <c r="B104" s="365"/>
      <c r="C104" s="366"/>
    </row>
    <row r="105" spans="1:5" hidden="1" x14ac:dyDescent="0.25">
      <c r="A105" s="328"/>
      <c r="B105" s="367"/>
      <c r="C105" s="366"/>
    </row>
    <row r="106" spans="1:5" s="371" customFormat="1" hidden="1" x14ac:dyDescent="0.25">
      <c r="A106" s="368"/>
      <c r="B106" s="369"/>
      <c r="C106" s="370"/>
    </row>
    <row r="107" spans="1:5" hidden="1" x14ac:dyDescent="0.25">
      <c r="A107" s="328"/>
      <c r="B107" s="367"/>
      <c r="C107" s="370"/>
    </row>
    <row r="108" spans="1:5" hidden="1" x14ac:dyDescent="0.25">
      <c r="A108" s="328"/>
      <c r="B108" s="372"/>
      <c r="C108" s="373"/>
    </row>
    <row r="109" spans="1:5" x14ac:dyDescent="0.25">
      <c r="B109" s="374"/>
    </row>
  </sheetData>
  <mergeCells count="13">
    <mergeCell ref="B1:E1"/>
    <mergeCell ref="B3:E3"/>
    <mergeCell ref="B4:E4"/>
    <mergeCell ref="B2:E2"/>
    <mergeCell ref="A14:C14"/>
    <mergeCell ref="B5:E5"/>
    <mergeCell ref="B6:E6"/>
    <mergeCell ref="B7:E7"/>
    <mergeCell ref="B8:E8"/>
    <mergeCell ref="B9:E9"/>
    <mergeCell ref="B10:E10"/>
    <mergeCell ref="B11:E11"/>
    <mergeCell ref="B12:E12"/>
  </mergeCells>
  <pageMargins left="1.1811023622047245" right="0.39370078740157483" top="0.78740157480314965" bottom="0.39370078740157483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5"/>
  <sheetViews>
    <sheetView showZeros="0" topLeftCell="A19" workbookViewId="0">
      <selection activeCell="K32" sqref="K3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customWidth="1"/>
    <col min="8" max="9" width="10" style="130" customWidth="1"/>
    <col min="10" max="10" width="10.28515625" style="130" customWidth="1"/>
    <col min="11" max="11" width="9.140625" style="130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49" t="s">
        <v>354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  <c r="O1" s="549"/>
    </row>
    <row r="2" spans="1:17" x14ac:dyDescent="0.25">
      <c r="B2" s="549" t="s">
        <v>444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  <c r="O2" s="549"/>
    </row>
    <row r="3" spans="1:17" x14ac:dyDescent="0.25">
      <c r="B3" s="549" t="s">
        <v>464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</row>
    <row r="4" spans="1:17" x14ac:dyDescent="0.25">
      <c r="B4" s="549" t="s">
        <v>372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  <c r="O4" s="549"/>
    </row>
    <row r="5" spans="1:17" s="429" customFormat="1" ht="15" customHeight="1" x14ac:dyDescent="0.25">
      <c r="B5" s="501" t="s">
        <v>468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7" s="429" customFormat="1" x14ac:dyDescent="0.25">
      <c r="B6" s="501" t="s">
        <v>477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7" s="429" customFormat="1" ht="14.25" customHeight="1" x14ac:dyDescent="0.25">
      <c r="B7" s="501" t="s">
        <v>472</v>
      </c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</row>
    <row r="8" spans="1:17" s="429" customFormat="1" x14ac:dyDescent="0.25">
      <c r="B8" s="501" t="s">
        <v>487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</row>
    <row r="9" spans="1:17" s="429" customFormat="1" x14ac:dyDescent="0.25">
      <c r="B9" s="439"/>
      <c r="C9" s="439"/>
      <c r="D9" s="439"/>
      <c r="E9" s="439"/>
      <c r="F9" s="439"/>
      <c r="G9" s="439"/>
      <c r="H9" s="439"/>
      <c r="I9" s="439"/>
      <c r="J9" s="439"/>
      <c r="K9" s="439"/>
      <c r="L9" s="439"/>
      <c r="M9" s="439"/>
      <c r="N9" s="439"/>
      <c r="O9" s="439"/>
    </row>
    <row r="10" spans="1:17" s="429" customFormat="1" x14ac:dyDescent="0.25">
      <c r="B10" s="439"/>
      <c r="C10" s="439"/>
      <c r="D10" s="439"/>
      <c r="E10" s="439"/>
      <c r="F10" s="439"/>
      <c r="G10" s="439"/>
      <c r="H10" s="439"/>
      <c r="I10" s="439"/>
      <c r="J10" s="439"/>
      <c r="K10" s="439"/>
      <c r="L10" s="439"/>
      <c r="M10" s="439"/>
      <c r="N10" s="439"/>
      <c r="O10" s="439"/>
    </row>
    <row r="11" spans="1:17" s="429" customFormat="1" x14ac:dyDescent="0.25">
      <c r="B11" s="432"/>
      <c r="C11" s="432"/>
      <c r="D11" s="432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</row>
    <row r="12" spans="1:17" s="433" customFormat="1" ht="38.25" customHeight="1" x14ac:dyDescent="0.25">
      <c r="A12" s="547" t="s">
        <v>452</v>
      </c>
      <c r="B12" s="547"/>
      <c r="C12" s="547"/>
      <c r="D12" s="547"/>
      <c r="E12" s="547"/>
      <c r="F12" s="547"/>
      <c r="G12" s="547"/>
      <c r="H12" s="547"/>
      <c r="I12" s="547"/>
      <c r="J12" s="547"/>
      <c r="K12" s="547"/>
      <c r="L12" s="547"/>
      <c r="M12" s="547"/>
      <c r="N12" s="547"/>
      <c r="O12" s="547"/>
    </row>
    <row r="13" spans="1:17" ht="18.75" customHeight="1" x14ac:dyDescent="0.25">
      <c r="A13" s="59"/>
      <c r="B13" s="59"/>
      <c r="C13" s="59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5" t="s">
        <v>455</v>
      </c>
    </row>
    <row r="14" spans="1:17" x14ac:dyDescent="0.25">
      <c r="A14" s="475" t="s">
        <v>5</v>
      </c>
      <c r="B14" s="478" t="s">
        <v>351</v>
      </c>
      <c r="C14" s="478" t="s">
        <v>54</v>
      </c>
      <c r="D14" s="489" t="s">
        <v>362</v>
      </c>
      <c r="E14" s="503" t="s">
        <v>200</v>
      </c>
      <c r="F14" s="503"/>
      <c r="G14" s="503"/>
      <c r="H14" s="481" t="s">
        <v>364</v>
      </c>
      <c r="I14" s="508" t="s">
        <v>200</v>
      </c>
      <c r="J14" s="508"/>
      <c r="K14" s="508"/>
      <c r="L14" s="488" t="s">
        <v>0</v>
      </c>
      <c r="M14" s="488" t="s">
        <v>200</v>
      </c>
      <c r="N14" s="488"/>
      <c r="O14" s="488"/>
    </row>
    <row r="15" spans="1:17" x14ac:dyDescent="0.25">
      <c r="A15" s="476"/>
      <c r="B15" s="479"/>
      <c r="C15" s="479"/>
      <c r="D15" s="490"/>
      <c r="E15" s="503" t="s">
        <v>1</v>
      </c>
      <c r="F15" s="503"/>
      <c r="G15" s="495" t="s">
        <v>2</v>
      </c>
      <c r="H15" s="482"/>
      <c r="I15" s="508" t="s">
        <v>1</v>
      </c>
      <c r="J15" s="508"/>
      <c r="K15" s="471" t="s">
        <v>2</v>
      </c>
      <c r="L15" s="488"/>
      <c r="M15" s="488" t="s">
        <v>1</v>
      </c>
      <c r="N15" s="488"/>
      <c r="O15" s="470" t="s">
        <v>2</v>
      </c>
      <c r="Q15" s="125"/>
    </row>
    <row r="16" spans="1:17" ht="30.75" customHeight="1" x14ac:dyDescent="0.25">
      <c r="A16" s="477"/>
      <c r="B16" s="480"/>
      <c r="C16" s="480"/>
      <c r="D16" s="491"/>
      <c r="E16" s="121" t="s">
        <v>3</v>
      </c>
      <c r="F16" s="119" t="s">
        <v>4</v>
      </c>
      <c r="G16" s="495"/>
      <c r="H16" s="483"/>
      <c r="I16" s="120" t="s">
        <v>3</v>
      </c>
      <c r="J16" s="116" t="s">
        <v>4</v>
      </c>
      <c r="K16" s="471"/>
      <c r="L16" s="488"/>
      <c r="M16" s="117" t="s">
        <v>3</v>
      </c>
      <c r="N16" s="115" t="s">
        <v>4</v>
      </c>
      <c r="O16" s="470"/>
      <c r="P16" s="131"/>
    </row>
    <row r="17" spans="1:17" ht="15.95" customHeight="1" x14ac:dyDescent="0.25">
      <c r="A17" s="14" t="s">
        <v>72</v>
      </c>
      <c r="B17" s="466" t="s">
        <v>59</v>
      </c>
      <c r="C17" s="466"/>
      <c r="D17" s="466"/>
      <c r="E17" s="466"/>
      <c r="F17" s="466"/>
      <c r="G17" s="466"/>
      <c r="H17" s="466"/>
      <c r="I17" s="466"/>
      <c r="J17" s="466"/>
      <c r="K17" s="466"/>
      <c r="L17" s="466"/>
      <c r="M17" s="466"/>
      <c r="N17" s="466"/>
      <c r="O17" s="466"/>
      <c r="P17" s="71" t="s">
        <v>329</v>
      </c>
      <c r="Q17" s="72"/>
    </row>
    <row r="18" spans="1:17" ht="15" customHeight="1" x14ac:dyDescent="0.25">
      <c r="A18" s="6" t="s">
        <v>187</v>
      </c>
      <c r="B18" s="81" t="s">
        <v>20</v>
      </c>
      <c r="C18" s="82"/>
      <c r="D18" s="9">
        <f>D19+D20</f>
        <v>620.9</v>
      </c>
      <c r="E18" s="9">
        <f>E19+E20</f>
        <v>52.4</v>
      </c>
      <c r="F18" s="9">
        <f t="shared" ref="F18:G18" si="0">F19+F20</f>
        <v>2</v>
      </c>
      <c r="G18" s="9">
        <f t="shared" si="0"/>
        <v>568.5</v>
      </c>
      <c r="H18" s="10">
        <f>H19+H20</f>
        <v>0</v>
      </c>
      <c r="I18" s="10">
        <f t="shared" ref="I18:K18" si="1">I19+I20</f>
        <v>0</v>
      </c>
      <c r="J18" s="10">
        <f t="shared" si="1"/>
        <v>0</v>
      </c>
      <c r="K18" s="10">
        <f t="shared" si="1"/>
        <v>0</v>
      </c>
      <c r="L18" s="12">
        <f>L19+L20</f>
        <v>620.9</v>
      </c>
      <c r="M18" s="12">
        <f>M19+M20</f>
        <v>52.4</v>
      </c>
      <c r="N18" s="12">
        <f t="shared" ref="N18:O18" si="2">N19+N20</f>
        <v>2</v>
      </c>
      <c r="O18" s="12">
        <f t="shared" si="2"/>
        <v>568.5</v>
      </c>
      <c r="P18" s="71" t="s">
        <v>330</v>
      </c>
      <c r="Q18" s="72"/>
    </row>
    <row r="19" spans="1:17" ht="15" customHeight="1" x14ac:dyDescent="0.25">
      <c r="A19" s="20"/>
      <c r="B19" s="81"/>
      <c r="C19" s="31" t="s">
        <v>25</v>
      </c>
      <c r="D19" s="17">
        <f>E19+G19</f>
        <v>173.8</v>
      </c>
      <c r="E19" s="17"/>
      <c r="F19" s="17"/>
      <c r="G19" s="17">
        <v>173.8</v>
      </c>
      <c r="H19" s="11">
        <f>I19+K19</f>
        <v>0</v>
      </c>
      <c r="I19" s="11"/>
      <c r="J19" s="11"/>
      <c r="K19" s="11"/>
      <c r="L19" s="13">
        <f>M19+O19</f>
        <v>173.8</v>
      </c>
      <c r="M19" s="13">
        <f t="shared" ref="M19:O20" si="3">E19+I19</f>
        <v>0</v>
      </c>
      <c r="N19" s="13">
        <f t="shared" si="3"/>
        <v>0</v>
      </c>
      <c r="O19" s="13">
        <f t="shared" si="3"/>
        <v>173.8</v>
      </c>
      <c r="P19" s="71" t="s">
        <v>331</v>
      </c>
      <c r="Q19" s="72"/>
    </row>
    <row r="20" spans="1:17" x14ac:dyDescent="0.25">
      <c r="A20" s="41"/>
      <c r="B20" s="42"/>
      <c r="C20" s="83" t="s">
        <v>31</v>
      </c>
      <c r="D20" s="17">
        <f>E20+G20</f>
        <v>447.09999999999997</v>
      </c>
      <c r="E20" s="17">
        <v>52.4</v>
      </c>
      <c r="F20" s="17">
        <v>2</v>
      </c>
      <c r="G20" s="17">
        <v>394.7</v>
      </c>
      <c r="H20" s="11">
        <f>I20+K20</f>
        <v>0</v>
      </c>
      <c r="I20" s="11"/>
      <c r="J20" s="11"/>
      <c r="K20" s="11"/>
      <c r="L20" s="13">
        <f>M20+O20</f>
        <v>447.09999999999997</v>
      </c>
      <c r="M20" s="13">
        <f t="shared" si="3"/>
        <v>52.4</v>
      </c>
      <c r="N20" s="13">
        <f t="shared" si="3"/>
        <v>2</v>
      </c>
      <c r="O20" s="13">
        <f t="shared" si="3"/>
        <v>394.7</v>
      </c>
      <c r="P20" s="71" t="s">
        <v>332</v>
      </c>
      <c r="Q20" s="72">
        <f>L19+L29</f>
        <v>617.20000000000005</v>
      </c>
    </row>
    <row r="21" spans="1:17" ht="15.95" customHeight="1" x14ac:dyDescent="0.25">
      <c r="A21" s="21" t="s">
        <v>73</v>
      </c>
      <c r="B21" s="22" t="s">
        <v>180</v>
      </c>
      <c r="C21" s="23"/>
      <c r="D21" s="24">
        <f>D18</f>
        <v>620.9</v>
      </c>
      <c r="E21" s="24">
        <f>E18</f>
        <v>52.4</v>
      </c>
      <c r="F21" s="24">
        <f>F18</f>
        <v>2</v>
      </c>
      <c r="G21" s="24">
        <f>G18</f>
        <v>568.5</v>
      </c>
      <c r="H21" s="11">
        <f>H18</f>
        <v>0</v>
      </c>
      <c r="I21" s="11">
        <f t="shared" ref="I21:K21" si="4">I18</f>
        <v>0</v>
      </c>
      <c r="J21" s="11">
        <f t="shared" si="4"/>
        <v>0</v>
      </c>
      <c r="K21" s="11">
        <f t="shared" si="4"/>
        <v>0</v>
      </c>
      <c r="L21" s="22">
        <f>L18</f>
        <v>620.9</v>
      </c>
      <c r="M21" s="22">
        <f>M18</f>
        <v>52.4</v>
      </c>
      <c r="N21" s="22">
        <f>N18</f>
        <v>2</v>
      </c>
      <c r="O21" s="22">
        <f>O18</f>
        <v>568.5</v>
      </c>
      <c r="P21" s="71" t="s">
        <v>335</v>
      </c>
      <c r="Q21" s="72">
        <f>L20</f>
        <v>447.09999999999997</v>
      </c>
    </row>
    <row r="22" spans="1:17" ht="15.95" customHeight="1" x14ac:dyDescent="0.25">
      <c r="A22" s="20" t="s">
        <v>74</v>
      </c>
      <c r="B22" s="535" t="s">
        <v>63</v>
      </c>
      <c r="C22" s="510"/>
      <c r="D22" s="510"/>
      <c r="E22" s="510"/>
      <c r="F22" s="510"/>
      <c r="G22" s="510"/>
      <c r="H22" s="510"/>
      <c r="I22" s="510"/>
      <c r="J22" s="510"/>
      <c r="K22" s="510"/>
      <c r="L22" s="510"/>
      <c r="M22" s="510"/>
      <c r="N22" s="510"/>
      <c r="O22" s="548"/>
      <c r="P22" s="71" t="s">
        <v>333</v>
      </c>
      <c r="Q22" s="72"/>
    </row>
    <row r="23" spans="1:17" ht="15" customHeight="1" x14ac:dyDescent="0.25">
      <c r="A23" s="6" t="s">
        <v>75</v>
      </c>
      <c r="B23" s="36" t="s">
        <v>20</v>
      </c>
      <c r="C23" s="16" t="s">
        <v>32</v>
      </c>
      <c r="D23" s="17">
        <f>E23+G23</f>
        <v>21.7</v>
      </c>
      <c r="E23" s="17"/>
      <c r="F23" s="17"/>
      <c r="G23" s="17">
        <v>21.7</v>
      </c>
      <c r="H23" s="25">
        <f>I23+K23</f>
        <v>0</v>
      </c>
      <c r="I23" s="25"/>
      <c r="J23" s="25"/>
      <c r="K23" s="25"/>
      <c r="L23" s="13">
        <f>M23+O23</f>
        <v>21.7</v>
      </c>
      <c r="M23" s="13">
        <f>E23+I23</f>
        <v>0</v>
      </c>
      <c r="N23" s="13">
        <f>F23+J23</f>
        <v>0</v>
      </c>
      <c r="O23" s="13">
        <f>G23+K23</f>
        <v>21.7</v>
      </c>
      <c r="P23" s="71" t="s">
        <v>334</v>
      </c>
      <c r="Q23" s="72">
        <f>L23</f>
        <v>21.7</v>
      </c>
    </row>
    <row r="24" spans="1:17" ht="15.95" customHeight="1" x14ac:dyDescent="0.25">
      <c r="A24" s="21" t="s">
        <v>76</v>
      </c>
      <c r="B24" s="22" t="s">
        <v>181</v>
      </c>
      <c r="C24" s="132"/>
      <c r="D24" s="24">
        <f>D23</f>
        <v>21.7</v>
      </c>
      <c r="E24" s="24">
        <f>E23</f>
        <v>0</v>
      </c>
      <c r="F24" s="24">
        <f>F23</f>
        <v>0</v>
      </c>
      <c r="G24" s="24">
        <f>G23</f>
        <v>21.7</v>
      </c>
      <c r="H24" s="25">
        <f t="shared" ref="H24:O24" si="5">H23</f>
        <v>0</v>
      </c>
      <c r="I24" s="25">
        <f t="shared" si="5"/>
        <v>0</v>
      </c>
      <c r="J24" s="25">
        <f t="shared" si="5"/>
        <v>0</v>
      </c>
      <c r="K24" s="25">
        <f t="shared" si="5"/>
        <v>0</v>
      </c>
      <c r="L24" s="22">
        <f t="shared" si="5"/>
        <v>21.7</v>
      </c>
      <c r="M24" s="22">
        <f t="shared" si="5"/>
        <v>0</v>
      </c>
      <c r="N24" s="22">
        <f t="shared" si="5"/>
        <v>0</v>
      </c>
      <c r="O24" s="22">
        <f t="shared" si="5"/>
        <v>21.7</v>
      </c>
      <c r="P24" s="71" t="s">
        <v>336</v>
      </c>
      <c r="Q24" s="72">
        <f>L32</f>
        <v>116.39999999999999</v>
      </c>
    </row>
    <row r="25" spans="1:17" ht="15.95" customHeight="1" x14ac:dyDescent="0.25">
      <c r="A25" s="6" t="s">
        <v>77</v>
      </c>
      <c r="B25" s="472" t="s">
        <v>176</v>
      </c>
      <c r="C25" s="473"/>
      <c r="D25" s="473"/>
      <c r="E25" s="473"/>
      <c r="F25" s="473"/>
      <c r="G25" s="473"/>
      <c r="H25" s="473"/>
      <c r="I25" s="473"/>
      <c r="J25" s="473"/>
      <c r="K25" s="473"/>
      <c r="L25" s="473"/>
      <c r="M25" s="473"/>
      <c r="N25" s="473"/>
      <c r="O25" s="474"/>
      <c r="P25" s="71" t="s">
        <v>337</v>
      </c>
      <c r="Q25" s="72">
        <f>L26</f>
        <v>29.8</v>
      </c>
    </row>
    <row r="26" spans="1:17" ht="15" customHeight="1" x14ac:dyDescent="0.25">
      <c r="A26" s="6" t="s">
        <v>78</v>
      </c>
      <c r="B26" s="93" t="s">
        <v>20</v>
      </c>
      <c r="C26" s="31" t="s">
        <v>51</v>
      </c>
      <c r="D26" s="17">
        <f>E26+G26</f>
        <v>29.8</v>
      </c>
      <c r="E26" s="17">
        <v>29.8</v>
      </c>
      <c r="F26" s="17"/>
      <c r="G26" s="17"/>
      <c r="H26" s="11">
        <f>I26+K26</f>
        <v>0</v>
      </c>
      <c r="I26" s="11"/>
      <c r="J26" s="11"/>
      <c r="K26" s="11"/>
      <c r="L26" s="13">
        <f>M26+O26</f>
        <v>29.8</v>
      </c>
      <c r="M26" s="13">
        <f t="shared" ref="M26" si="6">E26+I26</f>
        <v>29.8</v>
      </c>
      <c r="N26" s="13">
        <f t="shared" ref="N26" si="7">F26+J26</f>
        <v>0</v>
      </c>
      <c r="O26" s="13">
        <f t="shared" ref="O26" si="8">G26+K26</f>
        <v>0</v>
      </c>
      <c r="P26" s="71" t="s">
        <v>338</v>
      </c>
      <c r="Q26" s="72">
        <f>L35</f>
        <v>2</v>
      </c>
    </row>
    <row r="27" spans="1:17" ht="15.95" customHeight="1" x14ac:dyDescent="0.25">
      <c r="A27" s="21" t="s">
        <v>79</v>
      </c>
      <c r="B27" s="22" t="s">
        <v>182</v>
      </c>
      <c r="C27" s="132"/>
      <c r="D27" s="24">
        <f>D26</f>
        <v>29.8</v>
      </c>
      <c r="E27" s="24">
        <f t="shared" ref="E27:G27" si="9">E26</f>
        <v>29.8</v>
      </c>
      <c r="F27" s="24">
        <f t="shared" si="9"/>
        <v>0</v>
      </c>
      <c r="G27" s="24">
        <f t="shared" si="9"/>
        <v>0</v>
      </c>
      <c r="H27" s="25">
        <f>H26</f>
        <v>0</v>
      </c>
      <c r="I27" s="25">
        <f t="shared" ref="I27:K27" si="10">I26</f>
        <v>0</v>
      </c>
      <c r="J27" s="25">
        <f t="shared" si="10"/>
        <v>0</v>
      </c>
      <c r="K27" s="25">
        <f t="shared" si="10"/>
        <v>0</v>
      </c>
      <c r="L27" s="22">
        <f>L26</f>
        <v>29.8</v>
      </c>
      <c r="M27" s="22">
        <f t="shared" ref="M27:O27" si="11">M26</f>
        <v>29.8</v>
      </c>
      <c r="N27" s="22">
        <f t="shared" si="11"/>
        <v>0</v>
      </c>
      <c r="O27" s="22">
        <f t="shared" si="11"/>
        <v>0</v>
      </c>
      <c r="P27" s="76" t="s">
        <v>177</v>
      </c>
      <c r="Q27" s="77">
        <f>SUM(Q17:Q26)</f>
        <v>1234.2</v>
      </c>
    </row>
    <row r="28" spans="1:17" ht="15.95" customHeight="1" x14ac:dyDescent="0.25">
      <c r="A28" s="20" t="s">
        <v>80</v>
      </c>
      <c r="B28" s="472" t="s">
        <v>186</v>
      </c>
      <c r="C28" s="473"/>
      <c r="D28" s="473"/>
      <c r="E28" s="473"/>
      <c r="F28" s="473"/>
      <c r="G28" s="473"/>
      <c r="H28" s="473"/>
      <c r="I28" s="473"/>
      <c r="J28" s="473"/>
      <c r="K28" s="473"/>
      <c r="L28" s="473"/>
      <c r="M28" s="473"/>
      <c r="N28" s="473"/>
      <c r="O28" s="474"/>
    </row>
    <row r="29" spans="1:17" ht="15" customHeight="1" x14ac:dyDescent="0.25">
      <c r="A29" s="6" t="s">
        <v>81</v>
      </c>
      <c r="B29" s="30" t="s">
        <v>20</v>
      </c>
      <c r="C29" s="31" t="s">
        <v>25</v>
      </c>
      <c r="D29" s="17">
        <f>E29+G29</f>
        <v>443.4</v>
      </c>
      <c r="E29" s="44">
        <v>2.2000000000000002</v>
      </c>
      <c r="F29" s="44">
        <v>1.5</v>
      </c>
      <c r="G29" s="44">
        <v>441.2</v>
      </c>
      <c r="H29" s="25">
        <f>I29+K29</f>
        <v>0</v>
      </c>
      <c r="I29" s="25"/>
      <c r="J29" s="25"/>
      <c r="K29" s="25"/>
      <c r="L29" s="13">
        <f>M29+O29</f>
        <v>443.4</v>
      </c>
      <c r="M29" s="13">
        <f>E29+I29</f>
        <v>2.2000000000000002</v>
      </c>
      <c r="N29" s="13">
        <f>F29+J29</f>
        <v>1.5</v>
      </c>
      <c r="O29" s="13">
        <f>G29+K29</f>
        <v>441.2</v>
      </c>
      <c r="Q29" s="2">
        <f>L37-Q27</f>
        <v>0</v>
      </c>
    </row>
    <row r="30" spans="1:17" ht="15.95" customHeight="1" x14ac:dyDescent="0.25">
      <c r="A30" s="21" t="s">
        <v>82</v>
      </c>
      <c r="B30" s="22" t="s">
        <v>183</v>
      </c>
      <c r="C30" s="23"/>
      <c r="D30" s="24">
        <f>D29</f>
        <v>443.4</v>
      </c>
      <c r="E30" s="24">
        <f>E29</f>
        <v>2.2000000000000002</v>
      </c>
      <c r="F30" s="24">
        <f>F29</f>
        <v>1.5</v>
      </c>
      <c r="G30" s="24">
        <f>G29</f>
        <v>441.2</v>
      </c>
      <c r="H30" s="25">
        <f t="shared" ref="H30:O30" si="12">H29</f>
        <v>0</v>
      </c>
      <c r="I30" s="25">
        <f t="shared" si="12"/>
        <v>0</v>
      </c>
      <c r="J30" s="25">
        <f t="shared" si="12"/>
        <v>0</v>
      </c>
      <c r="K30" s="25">
        <f t="shared" si="12"/>
        <v>0</v>
      </c>
      <c r="L30" s="22">
        <f t="shared" si="12"/>
        <v>443.4</v>
      </c>
      <c r="M30" s="22">
        <f t="shared" si="12"/>
        <v>2.2000000000000002</v>
      </c>
      <c r="N30" s="22">
        <f t="shared" si="12"/>
        <v>1.5</v>
      </c>
      <c r="O30" s="22">
        <f t="shared" si="12"/>
        <v>441.2</v>
      </c>
    </row>
    <row r="31" spans="1:17" ht="15.95" customHeight="1" x14ac:dyDescent="0.25">
      <c r="A31" s="14" t="s">
        <v>83</v>
      </c>
      <c r="B31" s="466" t="s">
        <v>67</v>
      </c>
      <c r="C31" s="466"/>
      <c r="D31" s="466"/>
      <c r="E31" s="466"/>
      <c r="F31" s="466"/>
      <c r="G31" s="466"/>
      <c r="H31" s="466"/>
      <c r="I31" s="466"/>
      <c r="J31" s="466"/>
      <c r="K31" s="466"/>
      <c r="L31" s="466"/>
      <c r="M31" s="466"/>
      <c r="N31" s="466"/>
      <c r="O31" s="466"/>
    </row>
    <row r="32" spans="1:17" ht="15" customHeight="1" x14ac:dyDescent="0.25">
      <c r="A32" s="33" t="s">
        <v>84</v>
      </c>
      <c r="B32" s="30" t="s">
        <v>20</v>
      </c>
      <c r="C32" s="40" t="s">
        <v>30</v>
      </c>
      <c r="D32" s="17">
        <f>E32+G32</f>
        <v>116.39999999999999</v>
      </c>
      <c r="E32" s="17">
        <v>8.3000000000000007</v>
      </c>
      <c r="F32" s="17">
        <v>2</v>
      </c>
      <c r="G32" s="17">
        <v>108.1</v>
      </c>
      <c r="H32" s="11">
        <f>I32+K32</f>
        <v>0</v>
      </c>
      <c r="I32" s="11"/>
      <c r="J32" s="11"/>
      <c r="K32" s="11"/>
      <c r="L32" s="13">
        <f>M32+O32</f>
        <v>116.39999999999999</v>
      </c>
      <c r="M32" s="13">
        <f t="shared" ref="M32:O32" si="13">E32+I32</f>
        <v>8.3000000000000007</v>
      </c>
      <c r="N32" s="13">
        <f t="shared" si="13"/>
        <v>2</v>
      </c>
      <c r="O32" s="13">
        <f t="shared" si="13"/>
        <v>108.1</v>
      </c>
    </row>
    <row r="33" spans="1:15" ht="15.95" customHeight="1" x14ac:dyDescent="0.25">
      <c r="A33" s="21" t="s">
        <v>85</v>
      </c>
      <c r="B33" s="22" t="s">
        <v>184</v>
      </c>
      <c r="C33" s="132"/>
      <c r="D33" s="24">
        <f t="shared" ref="D33:O33" si="14">SUM(D32:D32)</f>
        <v>116.39999999999999</v>
      </c>
      <c r="E33" s="24">
        <f t="shared" si="14"/>
        <v>8.3000000000000007</v>
      </c>
      <c r="F33" s="24">
        <f t="shared" si="14"/>
        <v>2</v>
      </c>
      <c r="G33" s="24">
        <f t="shared" si="14"/>
        <v>108.1</v>
      </c>
      <c r="H33" s="25">
        <f t="shared" si="14"/>
        <v>0</v>
      </c>
      <c r="I33" s="25">
        <f t="shared" si="14"/>
        <v>0</v>
      </c>
      <c r="J33" s="25">
        <f t="shared" si="14"/>
        <v>0</v>
      </c>
      <c r="K33" s="25">
        <f t="shared" si="14"/>
        <v>0</v>
      </c>
      <c r="L33" s="22">
        <f t="shared" si="14"/>
        <v>116.39999999999999</v>
      </c>
      <c r="M33" s="22">
        <f t="shared" si="14"/>
        <v>8.3000000000000007</v>
      </c>
      <c r="N33" s="22">
        <f t="shared" si="14"/>
        <v>2</v>
      </c>
      <c r="O33" s="22">
        <f t="shared" si="14"/>
        <v>108.1</v>
      </c>
    </row>
    <row r="34" spans="1:15" ht="15.95" customHeight="1" x14ac:dyDescent="0.25">
      <c r="A34" s="14" t="s">
        <v>86</v>
      </c>
      <c r="B34" s="466" t="s">
        <v>69</v>
      </c>
      <c r="C34" s="466"/>
      <c r="D34" s="466"/>
      <c r="E34" s="466"/>
      <c r="F34" s="466"/>
      <c r="G34" s="466"/>
      <c r="H34" s="466"/>
      <c r="I34" s="466"/>
      <c r="J34" s="466"/>
      <c r="K34" s="466"/>
      <c r="L34" s="466"/>
      <c r="M34" s="466"/>
      <c r="N34" s="466"/>
      <c r="O34" s="466"/>
    </row>
    <row r="35" spans="1:15" ht="15" customHeight="1" x14ac:dyDescent="0.25">
      <c r="A35" s="33" t="s">
        <v>87</v>
      </c>
      <c r="B35" s="30" t="s">
        <v>20</v>
      </c>
      <c r="C35" s="1">
        <v>10</v>
      </c>
      <c r="D35" s="17">
        <f>E35+G35</f>
        <v>2</v>
      </c>
      <c r="E35" s="17">
        <v>1.4</v>
      </c>
      <c r="F35" s="17">
        <v>1</v>
      </c>
      <c r="G35" s="17">
        <v>0.6</v>
      </c>
      <c r="H35" s="11">
        <f>I35+K35</f>
        <v>0</v>
      </c>
      <c r="I35" s="11"/>
      <c r="J35" s="11"/>
      <c r="K35" s="11"/>
      <c r="L35" s="13">
        <f>M35+O35</f>
        <v>2</v>
      </c>
      <c r="M35" s="13">
        <f t="shared" ref="M35" si="15">E35+I35</f>
        <v>1.4</v>
      </c>
      <c r="N35" s="13">
        <f t="shared" ref="N35" si="16">F35+J35</f>
        <v>1</v>
      </c>
      <c r="O35" s="13">
        <f t="shared" ref="O35" si="17">G35+K35</f>
        <v>0.6</v>
      </c>
    </row>
    <row r="36" spans="1:15" ht="15.95" customHeight="1" x14ac:dyDescent="0.25">
      <c r="A36" s="21" t="s">
        <v>88</v>
      </c>
      <c r="B36" s="22" t="s">
        <v>185</v>
      </c>
      <c r="C36" s="132"/>
      <c r="D36" s="24">
        <f t="shared" ref="D36:O36" si="18">SUM(D35:D35)</f>
        <v>2</v>
      </c>
      <c r="E36" s="24">
        <f t="shared" si="18"/>
        <v>1.4</v>
      </c>
      <c r="F36" s="24">
        <f t="shared" si="18"/>
        <v>1</v>
      </c>
      <c r="G36" s="24">
        <f t="shared" si="18"/>
        <v>0.6</v>
      </c>
      <c r="H36" s="25">
        <f t="shared" si="18"/>
        <v>0</v>
      </c>
      <c r="I36" s="25">
        <f t="shared" si="18"/>
        <v>0</v>
      </c>
      <c r="J36" s="25">
        <f t="shared" si="18"/>
        <v>0</v>
      </c>
      <c r="K36" s="25">
        <f t="shared" si="18"/>
        <v>0</v>
      </c>
      <c r="L36" s="22">
        <f t="shared" si="18"/>
        <v>2</v>
      </c>
      <c r="M36" s="22">
        <f t="shared" si="18"/>
        <v>1.4</v>
      </c>
      <c r="N36" s="22">
        <f t="shared" si="18"/>
        <v>1</v>
      </c>
      <c r="O36" s="22">
        <f t="shared" si="18"/>
        <v>0.6</v>
      </c>
    </row>
    <row r="37" spans="1:15" ht="15.95" customHeight="1" x14ac:dyDescent="0.25">
      <c r="A37" s="126" t="s">
        <v>89</v>
      </c>
      <c r="B37" s="133" t="s">
        <v>177</v>
      </c>
      <c r="C37" s="134"/>
      <c r="D37" s="48">
        <f>D21+D24+D27+D30+D33+D36</f>
        <v>1234.2</v>
      </c>
      <c r="E37" s="48">
        <f t="shared" ref="E37:O37" si="19">E21+E24+E27+E30+E33+E36</f>
        <v>94.100000000000009</v>
      </c>
      <c r="F37" s="48">
        <f t="shared" si="19"/>
        <v>6.5</v>
      </c>
      <c r="G37" s="48">
        <f t="shared" si="19"/>
        <v>1140.0999999999999</v>
      </c>
      <c r="H37" s="49">
        <f t="shared" si="19"/>
        <v>0</v>
      </c>
      <c r="I37" s="49">
        <f t="shared" si="19"/>
        <v>0</v>
      </c>
      <c r="J37" s="49">
        <f t="shared" si="19"/>
        <v>0</v>
      </c>
      <c r="K37" s="49">
        <f t="shared" si="19"/>
        <v>0</v>
      </c>
      <c r="L37" s="50">
        <f t="shared" si="19"/>
        <v>1234.2</v>
      </c>
      <c r="M37" s="50">
        <f t="shared" si="19"/>
        <v>94.100000000000009</v>
      </c>
      <c r="N37" s="50">
        <f t="shared" si="19"/>
        <v>6.5</v>
      </c>
      <c r="O37" s="50">
        <f t="shared" si="19"/>
        <v>1140.0999999999999</v>
      </c>
    </row>
    <row r="38" spans="1:15" x14ac:dyDescent="0.25">
      <c r="A38" s="7"/>
      <c r="B38" s="7"/>
      <c r="C38" s="53"/>
      <c r="D38" s="7"/>
      <c r="E38" s="7"/>
      <c r="F38" s="7"/>
      <c r="G38" s="7"/>
      <c r="H38" s="135"/>
      <c r="I38" s="135"/>
      <c r="J38" s="135"/>
      <c r="L38" s="7"/>
      <c r="M38" s="7"/>
      <c r="N38" s="7"/>
    </row>
    <row r="39" spans="1:15" x14ac:dyDescent="0.25">
      <c r="A39" s="7"/>
      <c r="B39" s="127"/>
      <c r="C39" s="136"/>
      <c r="D39" s="127"/>
      <c r="E39" s="127"/>
      <c r="F39" s="127"/>
      <c r="G39" s="127"/>
      <c r="H39" s="137"/>
      <c r="I39" s="137"/>
      <c r="J39" s="137"/>
      <c r="K39" s="137"/>
      <c r="L39" s="127"/>
      <c r="M39" s="127"/>
      <c r="N39" s="127"/>
    </row>
    <row r="40" spans="1:15" x14ac:dyDescent="0.25">
      <c r="A40" s="7"/>
      <c r="B40" s="7"/>
      <c r="C40" s="53"/>
      <c r="D40" s="7"/>
      <c r="E40" s="7"/>
      <c r="F40" s="7"/>
      <c r="G40" s="7"/>
      <c r="H40" s="135"/>
      <c r="I40" s="135"/>
      <c r="J40" s="135"/>
      <c r="L40" s="7"/>
      <c r="M40" s="7"/>
      <c r="N40" s="7"/>
    </row>
    <row r="41" spans="1:15" x14ac:dyDescent="0.25">
      <c r="A41" s="7"/>
      <c r="B41" s="7"/>
      <c r="C41" s="53"/>
      <c r="D41" s="7"/>
      <c r="E41" s="7"/>
      <c r="F41" s="7"/>
      <c r="G41" s="7"/>
      <c r="H41" s="135"/>
      <c r="I41" s="135"/>
      <c r="J41" s="135"/>
      <c r="L41" s="7"/>
      <c r="M41" s="7"/>
      <c r="N41" s="7"/>
    </row>
    <row r="42" spans="1:15" x14ac:dyDescent="0.25">
      <c r="A42" s="7"/>
      <c r="B42" s="7"/>
      <c r="C42" s="53"/>
      <c r="D42" s="7"/>
      <c r="E42" s="7"/>
      <c r="F42" s="7"/>
      <c r="G42" s="7"/>
      <c r="H42" s="135"/>
      <c r="I42" s="135"/>
      <c r="J42" s="135"/>
      <c r="L42" s="7"/>
      <c r="M42" s="7"/>
      <c r="N42" s="7"/>
    </row>
    <row r="43" spans="1:15" x14ac:dyDescent="0.25">
      <c r="A43" s="7"/>
      <c r="B43" s="7"/>
      <c r="C43" s="53"/>
      <c r="D43" s="7"/>
      <c r="E43" s="7"/>
      <c r="F43" s="7"/>
      <c r="G43" s="7"/>
      <c r="H43" s="135"/>
      <c r="I43" s="135"/>
      <c r="J43" s="135"/>
      <c r="L43" s="7"/>
      <c r="M43" s="7"/>
      <c r="N43" s="7"/>
    </row>
    <row r="44" spans="1:15" x14ac:dyDescent="0.25">
      <c r="A44" s="7"/>
      <c r="B44" s="7"/>
      <c r="C44" s="53"/>
      <c r="D44" s="7"/>
      <c r="E44" s="7"/>
      <c r="F44" s="7"/>
      <c r="G44" s="7"/>
      <c r="H44" s="135"/>
      <c r="I44" s="135"/>
      <c r="J44" s="135"/>
      <c r="L44" s="7"/>
      <c r="M44" s="7"/>
      <c r="N44" s="7"/>
    </row>
    <row r="45" spans="1:15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5" x14ac:dyDescent="0.25">
      <c r="A46" s="7"/>
      <c r="B46" s="7"/>
      <c r="C46" s="53"/>
      <c r="D46" s="7"/>
      <c r="E46" s="7"/>
      <c r="F46" s="7"/>
      <c r="G46" s="7"/>
      <c r="H46" s="135"/>
      <c r="I46" s="135"/>
      <c r="J46" s="135"/>
      <c r="L46" s="7"/>
      <c r="M46" s="7"/>
      <c r="N46" s="7"/>
    </row>
    <row r="47" spans="1:15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5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5"/>
      <c r="I145" s="135"/>
      <c r="J145" s="135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5"/>
      <c r="I146" s="135"/>
      <c r="J146" s="135"/>
      <c r="L146" s="7"/>
      <c r="M146" s="7"/>
      <c r="N146" s="7"/>
    </row>
    <row r="147" spans="1:14" x14ac:dyDescent="0.25">
      <c r="C147" s="54"/>
    </row>
    <row r="148" spans="1:14" x14ac:dyDescent="0.25">
      <c r="C148" s="54"/>
    </row>
    <row r="149" spans="1:14" x14ac:dyDescent="0.25">
      <c r="C149" s="54"/>
    </row>
    <row r="150" spans="1:14" x14ac:dyDescent="0.25">
      <c r="C150" s="54"/>
    </row>
    <row r="151" spans="1:14" x14ac:dyDescent="0.25">
      <c r="C151" s="54"/>
    </row>
    <row r="152" spans="1:14" x14ac:dyDescent="0.25">
      <c r="C152" s="54"/>
    </row>
    <row r="153" spans="1:14" x14ac:dyDescent="0.25">
      <c r="C153" s="54"/>
    </row>
    <row r="154" spans="1:14" x14ac:dyDescent="0.25">
      <c r="C154" s="54"/>
    </row>
    <row r="155" spans="1:14" x14ac:dyDescent="0.25">
      <c r="C155" s="54"/>
    </row>
    <row r="156" spans="1:14" x14ac:dyDescent="0.25">
      <c r="C156" s="54"/>
    </row>
    <row r="157" spans="1:14" x14ac:dyDescent="0.25">
      <c r="C157" s="54"/>
    </row>
    <row r="158" spans="1:14" x14ac:dyDescent="0.25">
      <c r="C158" s="54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</sheetData>
  <mergeCells count="30">
    <mergeCell ref="B1:O1"/>
    <mergeCell ref="B2:O2"/>
    <mergeCell ref="B3:O3"/>
    <mergeCell ref="B4:O4"/>
    <mergeCell ref="E14:G14"/>
    <mergeCell ref="H14:H16"/>
    <mergeCell ref="L14:L16"/>
    <mergeCell ref="M14:O14"/>
    <mergeCell ref="M15:N15"/>
    <mergeCell ref="I14:K14"/>
    <mergeCell ref="C14:C16"/>
    <mergeCell ref="O15:O16"/>
    <mergeCell ref="B14:B16"/>
    <mergeCell ref="D14:D16"/>
    <mergeCell ref="K15:K16"/>
    <mergeCell ref="G15:G16"/>
    <mergeCell ref="B5:O5"/>
    <mergeCell ref="B6:O6"/>
    <mergeCell ref="A12:O12"/>
    <mergeCell ref="B34:O34"/>
    <mergeCell ref="B28:O28"/>
    <mergeCell ref="B22:O22"/>
    <mergeCell ref="E15:F15"/>
    <mergeCell ref="B31:O31"/>
    <mergeCell ref="B17:O17"/>
    <mergeCell ref="B25:O25"/>
    <mergeCell ref="A14:A16"/>
    <mergeCell ref="I15:J15"/>
    <mergeCell ref="B7:O7"/>
    <mergeCell ref="B8:O8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50" t="s">
        <v>354</v>
      </c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</row>
    <row r="2" spans="1:17" x14ac:dyDescent="0.25">
      <c r="B2" s="550" t="s">
        <v>444</v>
      </c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</row>
    <row r="3" spans="1:17" x14ac:dyDescent="0.25">
      <c r="B3" s="550" t="s">
        <v>464</v>
      </c>
      <c r="C3" s="550"/>
      <c r="D3" s="550"/>
      <c r="E3" s="550"/>
      <c r="F3" s="550"/>
      <c r="G3" s="550"/>
      <c r="H3" s="550"/>
      <c r="I3" s="550"/>
      <c r="J3" s="550"/>
      <c r="K3" s="550"/>
      <c r="L3" s="550"/>
      <c r="M3" s="550"/>
      <c r="N3" s="550"/>
      <c r="O3" s="550"/>
    </row>
    <row r="4" spans="1:17" x14ac:dyDescent="0.25">
      <c r="B4" s="550" t="s">
        <v>373</v>
      </c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</row>
    <row r="5" spans="1:17" s="429" customFormat="1" ht="15" customHeight="1" x14ac:dyDescent="0.25">
      <c r="B5" s="501" t="s">
        <v>469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7" s="429" customFormat="1" x14ac:dyDescent="0.25">
      <c r="B6" s="501" t="s">
        <v>480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467" t="s">
        <v>454</v>
      </c>
      <c r="B8" s="467"/>
      <c r="C8" s="467"/>
      <c r="D8" s="467"/>
      <c r="E8" s="467"/>
      <c r="F8" s="467"/>
      <c r="G8" s="467"/>
      <c r="H8" s="467"/>
      <c r="I8" s="467"/>
      <c r="J8" s="467"/>
      <c r="K8" s="467"/>
      <c r="L8" s="467"/>
      <c r="M8" s="467"/>
      <c r="N8" s="467"/>
      <c r="O8" s="467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455</v>
      </c>
    </row>
    <row r="10" spans="1:17" x14ac:dyDescent="0.25">
      <c r="A10" s="542" t="s">
        <v>5</v>
      </c>
      <c r="B10" s="470" t="s">
        <v>376</v>
      </c>
      <c r="C10" s="470" t="s">
        <v>54</v>
      </c>
      <c r="D10" s="495" t="s">
        <v>362</v>
      </c>
      <c r="E10" s="503" t="s">
        <v>200</v>
      </c>
      <c r="F10" s="503"/>
      <c r="G10" s="503"/>
      <c r="H10" s="471" t="s">
        <v>364</v>
      </c>
      <c r="I10" s="508" t="s">
        <v>200</v>
      </c>
      <c r="J10" s="508"/>
      <c r="K10" s="508"/>
      <c r="L10" s="488" t="s">
        <v>0</v>
      </c>
      <c r="M10" s="488" t="s">
        <v>200</v>
      </c>
      <c r="N10" s="488"/>
      <c r="O10" s="488"/>
    </row>
    <row r="11" spans="1:17" x14ac:dyDescent="0.25">
      <c r="A11" s="542"/>
      <c r="B11" s="470"/>
      <c r="C11" s="470"/>
      <c r="D11" s="495"/>
      <c r="E11" s="503" t="s">
        <v>1</v>
      </c>
      <c r="F11" s="503"/>
      <c r="G11" s="495" t="s">
        <v>2</v>
      </c>
      <c r="H11" s="471"/>
      <c r="I11" s="508" t="s">
        <v>1</v>
      </c>
      <c r="J11" s="508"/>
      <c r="K11" s="471" t="s">
        <v>2</v>
      </c>
      <c r="L11" s="488"/>
      <c r="M11" s="488" t="s">
        <v>1</v>
      </c>
      <c r="N11" s="488"/>
      <c r="O11" s="470" t="s">
        <v>2</v>
      </c>
    </row>
    <row r="12" spans="1:17" ht="29.25" customHeight="1" x14ac:dyDescent="0.25">
      <c r="A12" s="542"/>
      <c r="B12" s="470"/>
      <c r="C12" s="470"/>
      <c r="D12" s="495"/>
      <c r="E12" s="144" t="s">
        <v>3</v>
      </c>
      <c r="F12" s="142" t="s">
        <v>4</v>
      </c>
      <c r="G12" s="495"/>
      <c r="H12" s="471"/>
      <c r="I12" s="145" t="s">
        <v>3</v>
      </c>
      <c r="J12" s="139" t="s">
        <v>4</v>
      </c>
      <c r="K12" s="471"/>
      <c r="L12" s="488"/>
      <c r="M12" s="140" t="s">
        <v>3</v>
      </c>
      <c r="N12" s="138" t="s">
        <v>4</v>
      </c>
      <c r="O12" s="470"/>
    </row>
    <row r="13" spans="1:17" ht="15.75" customHeight="1" x14ac:dyDescent="0.25">
      <c r="A13" s="6" t="s">
        <v>72</v>
      </c>
      <c r="B13" s="536" t="s">
        <v>6</v>
      </c>
      <c r="C13" s="536"/>
      <c r="D13" s="536"/>
      <c r="E13" s="536"/>
      <c r="F13" s="536"/>
      <c r="G13" s="536"/>
      <c r="H13" s="536"/>
      <c r="I13" s="536"/>
      <c r="J13" s="536"/>
      <c r="K13" s="536"/>
      <c r="L13" s="536"/>
      <c r="M13" s="536"/>
      <c r="N13" s="536"/>
      <c r="O13" s="536"/>
    </row>
    <row r="14" spans="1:17" ht="15" customHeight="1" x14ac:dyDescent="0.25">
      <c r="A14" s="6" t="s">
        <v>187</v>
      </c>
      <c r="B14" s="30" t="s">
        <v>20</v>
      </c>
      <c r="C14" s="16" t="s">
        <v>22</v>
      </c>
      <c r="D14" s="390">
        <f t="shared" ref="D14:D23" si="0">E14+G14</f>
        <v>19.899999999999999</v>
      </c>
      <c r="E14" s="390">
        <f>E15</f>
        <v>19.899999999999999</v>
      </c>
      <c r="F14" s="390">
        <f t="shared" ref="F14:K14" si="1">F15</f>
        <v>0</v>
      </c>
      <c r="G14" s="390">
        <f t="shared" si="1"/>
        <v>0</v>
      </c>
      <c r="H14" s="391">
        <f t="shared" si="1"/>
        <v>0</v>
      </c>
      <c r="I14" s="391">
        <f t="shared" si="1"/>
        <v>0</v>
      </c>
      <c r="J14" s="391">
        <f t="shared" si="1"/>
        <v>0</v>
      </c>
      <c r="K14" s="391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329</v>
      </c>
      <c r="Q14" s="72">
        <f>L17+L19</f>
        <v>371.2</v>
      </c>
    </row>
    <row r="15" spans="1:17" s="99" customFormat="1" ht="15" customHeight="1" x14ac:dyDescent="0.25">
      <c r="A15" s="396"/>
      <c r="B15" s="397" t="s">
        <v>234</v>
      </c>
      <c r="C15" s="16" t="s">
        <v>22</v>
      </c>
      <c r="D15" s="392">
        <f t="shared" si="0"/>
        <v>19.899999999999999</v>
      </c>
      <c r="E15" s="392">
        <v>19.899999999999999</v>
      </c>
      <c r="F15" s="392"/>
      <c r="G15" s="392"/>
      <c r="H15" s="393">
        <f>I15+K15</f>
        <v>0</v>
      </c>
      <c r="I15" s="393"/>
      <c r="J15" s="393"/>
      <c r="K15" s="393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330</v>
      </c>
      <c r="Q15" s="72"/>
    </row>
    <row r="16" spans="1:17" ht="15" customHeight="1" x14ac:dyDescent="0.25">
      <c r="A16" s="160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331</v>
      </c>
      <c r="Q16" s="72"/>
    </row>
    <row r="17" spans="1:17" s="38" customFormat="1" ht="15" customHeight="1" x14ac:dyDescent="0.25">
      <c r="A17" s="398"/>
      <c r="B17" s="395" t="s">
        <v>235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332</v>
      </c>
      <c r="Q17" s="72">
        <f>N16+N26</f>
        <v>0</v>
      </c>
    </row>
    <row r="18" spans="1:17" ht="15" customHeight="1" x14ac:dyDescent="0.25">
      <c r="A18" s="6" t="s">
        <v>74</v>
      </c>
      <c r="B18" s="270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335</v>
      </c>
      <c r="Q18" s="72">
        <f>L27</f>
        <v>0.6</v>
      </c>
    </row>
    <row r="19" spans="1:17" s="38" customFormat="1" ht="15" customHeight="1" x14ac:dyDescent="0.25">
      <c r="A19" s="272"/>
      <c r="B19" s="399" t="s">
        <v>234</v>
      </c>
      <c r="C19" s="407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333</v>
      </c>
      <c r="Q19" s="72">
        <f>L15+L29</f>
        <v>19.899999999999999</v>
      </c>
    </row>
    <row r="20" spans="1:17" ht="15" customHeight="1" x14ac:dyDescent="0.25">
      <c r="A20" s="55" t="s">
        <v>75</v>
      </c>
      <c r="B20" s="404" t="s">
        <v>236</v>
      </c>
      <c r="C20" s="79"/>
      <c r="D20" s="298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334</v>
      </c>
      <c r="Q20" s="72">
        <f>L36+L37</f>
        <v>115.60000000000001</v>
      </c>
    </row>
    <row r="21" spans="1:17" ht="15" customHeight="1" x14ac:dyDescent="0.25">
      <c r="A21" s="100"/>
      <c r="B21" s="103" t="s">
        <v>200</v>
      </c>
      <c r="C21" s="408"/>
      <c r="D21" s="298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336</v>
      </c>
      <c r="Q21" s="72">
        <f>N29</f>
        <v>0</v>
      </c>
    </row>
    <row r="22" spans="1:17" s="38" customFormat="1" ht="15" customHeight="1" x14ac:dyDescent="0.2">
      <c r="A22" s="401"/>
      <c r="B22" s="400" t="s">
        <v>8</v>
      </c>
      <c r="C22" s="408"/>
      <c r="D22" s="406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337</v>
      </c>
      <c r="Q22" s="72">
        <f>L44+L46+L48+L50+L52+L54+L56+L58+L60</f>
        <v>5.0999999999999996</v>
      </c>
    </row>
    <row r="23" spans="1:17" s="38" customFormat="1" ht="15.75" customHeight="1" x14ac:dyDescent="0.2">
      <c r="A23" s="402"/>
      <c r="B23" s="405" t="s">
        <v>239</v>
      </c>
      <c r="C23" s="205"/>
      <c r="D23" s="406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338</v>
      </c>
      <c r="Q23" s="72">
        <f>L65</f>
        <v>1.6</v>
      </c>
    </row>
    <row r="24" spans="1:17" ht="18.75" customHeight="1" x14ac:dyDescent="0.25">
      <c r="A24" s="20" t="s">
        <v>76</v>
      </c>
      <c r="B24" s="538" t="s">
        <v>59</v>
      </c>
      <c r="C24" s="551"/>
      <c r="D24" s="466"/>
      <c r="E24" s="466"/>
      <c r="F24" s="466"/>
      <c r="G24" s="466"/>
      <c r="H24" s="466"/>
      <c r="I24" s="466"/>
      <c r="J24" s="466"/>
      <c r="K24" s="466"/>
      <c r="L24" s="466"/>
      <c r="M24" s="466"/>
      <c r="N24" s="466"/>
      <c r="O24" s="466"/>
      <c r="P24" s="76" t="s">
        <v>177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396"/>
      <c r="B27" s="397" t="s">
        <v>459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394"/>
      <c r="B29" s="395" t="s">
        <v>234</v>
      </c>
      <c r="C29" s="407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409" t="s">
        <v>238</v>
      </c>
      <c r="C30" s="79"/>
      <c r="D30" s="298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410" t="s">
        <v>200</v>
      </c>
      <c r="C31" s="408"/>
      <c r="D31" s="298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401"/>
      <c r="B32" s="411" t="s">
        <v>8</v>
      </c>
      <c r="C32" s="408"/>
      <c r="D32" s="406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402"/>
      <c r="B33" s="412" t="s">
        <v>237</v>
      </c>
      <c r="C33" s="205"/>
      <c r="D33" s="406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38" t="s">
        <v>63</v>
      </c>
      <c r="C34" s="551"/>
      <c r="D34" s="466"/>
      <c r="E34" s="466"/>
      <c r="F34" s="466"/>
      <c r="G34" s="466"/>
      <c r="H34" s="466"/>
      <c r="I34" s="466"/>
      <c r="J34" s="466"/>
      <c r="K34" s="466"/>
      <c r="L34" s="466"/>
      <c r="M34" s="466"/>
      <c r="N34" s="466"/>
      <c r="O34" s="466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397" t="s">
        <v>457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6"/>
      <c r="B37" s="403" t="s">
        <v>458</v>
      </c>
      <c r="C37" s="171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409" t="s">
        <v>240</v>
      </c>
      <c r="C38" s="79"/>
      <c r="D38" s="298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410" t="s">
        <v>200</v>
      </c>
      <c r="C39" s="408"/>
      <c r="D39" s="298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401"/>
      <c r="B40" s="411" t="s">
        <v>456</v>
      </c>
      <c r="C40" s="408"/>
      <c r="D40" s="406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402"/>
      <c r="B41" s="412" t="s">
        <v>239</v>
      </c>
      <c r="C41" s="205"/>
      <c r="D41" s="406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38" t="s">
        <v>176</v>
      </c>
      <c r="C42" s="551"/>
      <c r="D42" s="466"/>
      <c r="E42" s="466"/>
      <c r="F42" s="466"/>
      <c r="G42" s="466"/>
      <c r="H42" s="466"/>
      <c r="I42" s="466"/>
      <c r="J42" s="466"/>
      <c r="K42" s="466"/>
      <c r="L42" s="466"/>
      <c r="M42" s="466"/>
      <c r="N42" s="466"/>
      <c r="O42" s="466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414"/>
      <c r="B44" s="395" t="s">
        <v>241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413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414"/>
      <c r="B46" s="395" t="s">
        <v>241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165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394"/>
      <c r="B48" s="395" t="s">
        <v>241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414"/>
      <c r="B50" s="395" t="s">
        <v>241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414"/>
      <c r="B52" s="395" t="s">
        <v>241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413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414"/>
      <c r="B54" s="395" t="s">
        <v>241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413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414"/>
      <c r="B56" s="395" t="s">
        <v>241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414"/>
      <c r="B58" s="395" t="s">
        <v>241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414"/>
      <c r="B60" s="395" t="s">
        <v>241</v>
      </c>
      <c r="C60" s="171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415" t="s">
        <v>242</v>
      </c>
      <c r="C61" s="79"/>
      <c r="D61" s="298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410" t="s">
        <v>200</v>
      </c>
      <c r="C62" s="408"/>
      <c r="D62" s="298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402"/>
      <c r="B63" s="412" t="s">
        <v>239</v>
      </c>
      <c r="C63" s="408"/>
      <c r="D63" s="406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38" t="s">
        <v>69</v>
      </c>
      <c r="C64" s="538"/>
      <c r="D64" s="538"/>
      <c r="E64" s="538"/>
      <c r="F64" s="538"/>
      <c r="G64" s="538"/>
      <c r="H64" s="538"/>
      <c r="I64" s="538"/>
      <c r="J64" s="538"/>
      <c r="K64" s="538"/>
      <c r="L64" s="538"/>
      <c r="M64" s="538"/>
      <c r="N64" s="538"/>
      <c r="O64" s="538"/>
    </row>
    <row r="65" spans="1:15" ht="15" customHeight="1" x14ac:dyDescent="0.25">
      <c r="A65" s="6" t="s">
        <v>94</v>
      </c>
      <c r="B65" s="30" t="s">
        <v>20</v>
      </c>
      <c r="C65" s="437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397" t="s">
        <v>234</v>
      </c>
      <c r="C66" s="437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409" t="s">
        <v>470</v>
      </c>
      <c r="C67" s="79"/>
      <c r="D67" s="298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200</v>
      </c>
      <c r="C68" s="408"/>
      <c r="D68" s="298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401"/>
      <c r="B69" s="400" t="s">
        <v>8</v>
      </c>
      <c r="C69" s="408"/>
      <c r="D69" s="406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177</v>
      </c>
      <c r="C70" s="417"/>
      <c r="D70" s="416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303"/>
      <c r="B71" s="434" t="s">
        <v>200</v>
      </c>
      <c r="C71" s="418"/>
      <c r="D71" s="416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401"/>
      <c r="B72" s="435" t="s">
        <v>375</v>
      </c>
      <c r="C72" s="408"/>
      <c r="D72" s="406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401"/>
      <c r="B73" s="435" t="s">
        <v>239</v>
      </c>
      <c r="C73" s="408"/>
      <c r="D73" s="406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401"/>
      <c r="B74" s="109" t="s">
        <v>456</v>
      </c>
      <c r="C74" s="408"/>
      <c r="D74" s="406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402"/>
      <c r="B75" s="436" t="s">
        <v>237</v>
      </c>
      <c r="C75" s="205"/>
      <c r="D75" s="406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1"/>
  <sheetViews>
    <sheetView showZeros="0" workbookViewId="0">
      <selection activeCell="B12" sqref="B12:O12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8" width="9.140625" style="2" hidden="1" customWidth="1"/>
    <col min="19" max="19" width="9.140625" style="2" customWidth="1"/>
    <col min="20" max="16384" width="9.140625" style="2"/>
  </cols>
  <sheetData>
    <row r="1" spans="1:17" x14ac:dyDescent="0.25">
      <c r="B1" s="549" t="s">
        <v>354</v>
      </c>
      <c r="C1" s="549"/>
      <c r="D1" s="549"/>
      <c r="E1" s="549"/>
      <c r="F1" s="549"/>
      <c r="G1" s="549"/>
      <c r="H1" s="549"/>
      <c r="I1" s="549"/>
      <c r="J1" s="549"/>
      <c r="K1" s="549"/>
      <c r="L1" s="549"/>
      <c r="M1" s="549"/>
      <c r="N1" s="549"/>
    </row>
    <row r="2" spans="1:17" x14ac:dyDescent="0.25">
      <c r="B2" s="549" t="s">
        <v>444</v>
      </c>
      <c r="C2" s="549"/>
      <c r="D2" s="549"/>
      <c r="E2" s="549"/>
      <c r="F2" s="549"/>
      <c r="G2" s="549"/>
      <c r="H2" s="549"/>
      <c r="I2" s="549"/>
      <c r="J2" s="549"/>
      <c r="K2" s="549"/>
      <c r="L2" s="549"/>
      <c r="M2" s="549"/>
      <c r="N2" s="549"/>
    </row>
    <row r="3" spans="1:17" x14ac:dyDescent="0.25">
      <c r="B3" s="549" t="s">
        <v>464</v>
      </c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</row>
    <row r="4" spans="1:17" x14ac:dyDescent="0.25">
      <c r="B4" s="549" t="s">
        <v>377</v>
      </c>
      <c r="C4" s="549"/>
      <c r="D4" s="549"/>
      <c r="E4" s="549"/>
      <c r="F4" s="549"/>
      <c r="G4" s="549"/>
      <c r="H4" s="549"/>
      <c r="I4" s="549"/>
      <c r="J4" s="549"/>
      <c r="K4" s="549"/>
      <c r="L4" s="549"/>
      <c r="M4" s="549"/>
      <c r="N4" s="549"/>
    </row>
    <row r="5" spans="1:17" s="429" customFormat="1" ht="15" customHeight="1" x14ac:dyDescent="0.25">
      <c r="B5" s="501" t="s">
        <v>468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7" s="429" customFormat="1" x14ac:dyDescent="0.25">
      <c r="B6" s="501" t="s">
        <v>478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7" s="429" customFormat="1" x14ac:dyDescent="0.25">
      <c r="B7" s="501" t="s">
        <v>479</v>
      </c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</row>
    <row r="8" spans="1:17" s="429" customFormat="1" x14ac:dyDescent="0.25">
      <c r="B8" s="501" t="s">
        <v>488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</row>
    <row r="9" spans="1:17" s="429" customFormat="1" ht="15" customHeight="1" x14ac:dyDescent="0.25">
      <c r="B9" s="501" t="s">
        <v>503</v>
      </c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</row>
    <row r="10" spans="1:17" s="429" customFormat="1" ht="15" customHeight="1" x14ac:dyDescent="0.25">
      <c r="B10" s="501" t="s">
        <v>509</v>
      </c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</row>
    <row r="11" spans="1:17" s="429" customFormat="1" ht="15" customHeight="1" x14ac:dyDescent="0.25">
      <c r="B11" s="501" t="s">
        <v>517</v>
      </c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</row>
    <row r="12" spans="1:17" s="429" customFormat="1" ht="15" customHeight="1" x14ac:dyDescent="0.25">
      <c r="B12" s="501" t="s">
        <v>523</v>
      </c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</row>
    <row r="14" spans="1:17" x14ac:dyDescent="0.25">
      <c r="A14" s="467" t="s">
        <v>453</v>
      </c>
      <c r="B14" s="467"/>
      <c r="C14" s="467"/>
      <c r="D14" s="467"/>
      <c r="E14" s="467"/>
      <c r="F14" s="467"/>
      <c r="G14" s="467"/>
      <c r="H14" s="467"/>
      <c r="I14" s="467"/>
      <c r="J14" s="467"/>
      <c r="K14" s="467"/>
      <c r="L14" s="467"/>
      <c r="M14" s="467"/>
      <c r="N14" s="467"/>
    </row>
    <row r="15" spans="1:17" ht="17.25" customHeight="1" x14ac:dyDescent="0.25">
      <c r="A15" s="59"/>
      <c r="B15" s="59"/>
      <c r="C15" s="59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5" t="s">
        <v>455</v>
      </c>
      <c r="O15" s="5"/>
    </row>
    <row r="16" spans="1:17" ht="15" customHeight="1" x14ac:dyDescent="0.25">
      <c r="A16" s="475" t="s">
        <v>5</v>
      </c>
      <c r="B16" s="478" t="s">
        <v>243</v>
      </c>
      <c r="C16" s="489" t="s">
        <v>362</v>
      </c>
      <c r="D16" s="493" t="s">
        <v>200</v>
      </c>
      <c r="E16" s="493"/>
      <c r="F16" s="494"/>
      <c r="G16" s="481" t="s">
        <v>364</v>
      </c>
      <c r="H16" s="484" t="s">
        <v>200</v>
      </c>
      <c r="I16" s="485"/>
      <c r="J16" s="486"/>
      <c r="K16" s="488" t="s">
        <v>0</v>
      </c>
      <c r="L16" s="496" t="s">
        <v>200</v>
      </c>
      <c r="M16" s="497"/>
      <c r="N16" s="498"/>
      <c r="P16" s="78"/>
      <c r="Q16" s="129" t="s">
        <v>349</v>
      </c>
    </row>
    <row r="17" spans="1:17" ht="15" customHeight="1" x14ac:dyDescent="0.25">
      <c r="A17" s="476"/>
      <c r="B17" s="479"/>
      <c r="C17" s="490"/>
      <c r="D17" s="494" t="s">
        <v>1</v>
      </c>
      <c r="E17" s="503"/>
      <c r="F17" s="495" t="s">
        <v>2</v>
      </c>
      <c r="G17" s="482"/>
      <c r="H17" s="508" t="s">
        <v>1</v>
      </c>
      <c r="I17" s="508"/>
      <c r="J17" s="471" t="s">
        <v>2</v>
      </c>
      <c r="K17" s="488"/>
      <c r="L17" s="488" t="s">
        <v>1</v>
      </c>
      <c r="M17" s="488"/>
      <c r="N17" s="470" t="s">
        <v>2</v>
      </c>
      <c r="P17" s="71" t="s">
        <v>329</v>
      </c>
      <c r="Q17" s="72">
        <f>'4 pr._savarankiškos f-jos'!Q20+'5 pr._valstybinės f-jos'!R20+'6 pr._mokinio krepšelis'!Q16+'7 pr._kita dotacija'!R73+'8 pr._aplinkos apsaugos s. p.'!Q14+'9 pr._įstaigų pajamos'!Q20+'10 pr._skolintos lėšos'!Q17+'11 pr._apyvartinės lėšos'!Q14</f>
        <v>4432.8999999999996</v>
      </c>
    </row>
    <row r="18" spans="1:17" ht="28.5" customHeight="1" x14ac:dyDescent="0.25">
      <c r="A18" s="477"/>
      <c r="B18" s="480"/>
      <c r="C18" s="491"/>
      <c r="D18" s="118" t="s">
        <v>3</v>
      </c>
      <c r="E18" s="119" t="s">
        <v>4</v>
      </c>
      <c r="F18" s="495"/>
      <c r="G18" s="483"/>
      <c r="H18" s="120" t="s">
        <v>3</v>
      </c>
      <c r="I18" s="116" t="s">
        <v>4</v>
      </c>
      <c r="J18" s="471"/>
      <c r="K18" s="488"/>
      <c r="L18" s="117" t="s">
        <v>3</v>
      </c>
      <c r="M18" s="115" t="s">
        <v>4</v>
      </c>
      <c r="N18" s="470"/>
      <c r="P18" s="71" t="s">
        <v>330</v>
      </c>
      <c r="Q18" s="72">
        <f>'4 pr._savarankiškos f-jos'!Q21+'5 pr._valstybinės f-jos'!R21+'6 pr._mokinio krepšelis'!Q17+'7 pr._kita dotacija'!R75+'8 pr._aplinkos apsaugos s. p.'!Q15+'9 pr._įstaigų pajamos'!Q21+'10 pr._skolintos lėšos'!Q18+'11 pr._apyvartinės lėšos'!Q15</f>
        <v>23.9</v>
      </c>
    </row>
    <row r="19" spans="1:17" ht="15" customHeight="1" x14ac:dyDescent="0.25">
      <c r="A19" s="6" t="s">
        <v>72</v>
      </c>
      <c r="B19" s="18" t="s">
        <v>6</v>
      </c>
      <c r="C19" s="17">
        <f>D19+F19</f>
        <v>6521.7000000000007</v>
      </c>
      <c r="D19" s="17">
        <f>'4 pr._savarankiškos f-jos'!E84+'5 pr._valstybinės f-jos'!E82+'9 pr._įstaigų pajamos'!E29+'11 pr._apyvartinės lėšos'!E20+'7 pr._kita dotacija'!E68</f>
        <v>5171.9000000000005</v>
      </c>
      <c r="E19" s="17">
        <f>'4 pr._savarankiškos f-jos'!F84+'5 pr._valstybinės f-jos'!F82+'9 pr._įstaigų pajamos'!F29+'11 pr._apyvartinės lėšos'!F20+'7 pr._kita dotacija'!F68</f>
        <v>2565.7999999999997</v>
      </c>
      <c r="F19" s="17">
        <f>'4 pr._savarankiškos f-jos'!G84+'5 pr._valstybinės f-jos'!G82+'9 pr._įstaigų pajamos'!G29+'11 pr._apyvartinės lėšos'!G20+'7 pr._kita dotacija'!G68</f>
        <v>1349.8</v>
      </c>
      <c r="G19" s="11">
        <f>'4 pr._savarankiškos f-jos'!H84+'5 pr._valstybinės f-jos'!H82+'9 pr._įstaigų pajamos'!H29+'11 pr._apyvartinės lėšos'!H20+'7 pr._kita dotacija'!H68</f>
        <v>32.599999999999994</v>
      </c>
      <c r="H19" s="11">
        <f>'4 pr._savarankiškos f-jos'!I84+'5 pr._valstybinės f-jos'!I82+'9 pr._įstaigų pajamos'!I29+'11 pr._apyvartinės lėšos'!I20+'7 pr._kita dotacija'!I68</f>
        <v>51.099999999999994</v>
      </c>
      <c r="I19" s="11">
        <f>'4 pr._savarankiškos f-jos'!J84+'5 pr._valstybinės f-jos'!J82+'9 pr._įstaigų pajamos'!J29+'11 pr._apyvartinės lėšos'!J20+'7 pr._kita dotacija'!J68</f>
        <v>34.200000000000003</v>
      </c>
      <c r="J19" s="11">
        <f>'4 pr._savarankiškos f-jos'!K84+'5 pr._valstybinės f-jos'!K82+'9 pr._įstaigų pajamos'!K29+'11 pr._apyvartinės lėšos'!K20+'7 pr._kita dotacija'!K68</f>
        <v>-18.5</v>
      </c>
      <c r="K19" s="95">
        <f>'4 pr._savarankiškos f-jos'!L84+'5 pr._valstybinės f-jos'!L82+'9 pr._įstaigų pajamos'!L29+'11 pr._apyvartinės lėšos'!L20+'7 pr._kita dotacija'!L68</f>
        <v>6554.3</v>
      </c>
      <c r="L19" s="95">
        <f>'4 pr._savarankiškos f-jos'!M84+'5 pr._valstybinės f-jos'!M82+'9 pr._įstaigų pajamos'!M29+'11 pr._apyvartinės lėšos'!M20+'7 pr._kita dotacija'!M68</f>
        <v>5223</v>
      </c>
      <c r="M19" s="95">
        <f>'4 pr._savarankiškos f-jos'!N84+'5 pr._valstybinės f-jos'!N82+'9 pr._įstaigų pajamos'!N29+'11 pr._apyvartinės lėšos'!N20+'7 pr._kita dotacija'!N68</f>
        <v>2600</v>
      </c>
      <c r="N19" s="95">
        <f>'4 pr._savarankiškos f-jos'!O84+'5 pr._valstybinės f-jos'!O82+'9 pr._įstaigų pajamos'!O29+'11 pr._apyvartinės lėšos'!O20+'7 pr._kita dotacija'!O68</f>
        <v>1331.3</v>
      </c>
      <c r="P19" s="71" t="s">
        <v>331</v>
      </c>
      <c r="Q19" s="72">
        <f>'4 pr._savarankiškos f-jos'!Q22+'5 pr._valstybinės f-jos'!R22+'6 pr._mokinio krepšelis'!Q18+'7 pr._kita dotacija'!R76+'8 pr._aplinkos apsaugos s. p.'!Q16+'9 pr._įstaigų pajamos'!Q22+'10 pr._skolintos lėšos'!Q19+'11 pr._apyvartinės lėšos'!Q16</f>
        <v>448.4</v>
      </c>
    </row>
    <row r="20" spans="1:17" ht="15" customHeight="1" x14ac:dyDescent="0.25">
      <c r="A20" s="6" t="s">
        <v>187</v>
      </c>
      <c r="B20" s="18" t="s">
        <v>59</v>
      </c>
      <c r="C20" s="17">
        <f t="shared" ref="C20:C25" si="0">D20+F20</f>
        <v>5441.6999999999989</v>
      </c>
      <c r="D20" s="17">
        <f>'4 pr._savarankiškos f-jos'!E138+'8 pr._aplinkos apsaugos s. p.'!E17+'9 pr._įstaigų pajamos'!E42+'10 pr._skolintos lėšos'!E21+'11 pr._apyvartinės lėšos'!E30+'7 pr._kita dotacija'!E75</f>
        <v>3020.4999999999995</v>
      </c>
      <c r="E20" s="17">
        <f>'4 pr._savarankiškos f-jos'!F138+'8 pr._aplinkos apsaugos s. p.'!F17+'9 pr._įstaigų pajamos'!F42+'10 pr._skolintos lėšos'!F21+'11 pr._apyvartinės lėšos'!F30+'7 pr._kita dotacija'!F75</f>
        <v>2</v>
      </c>
      <c r="F20" s="17">
        <f>'4 pr._savarankiškos f-jos'!G138+'8 pr._aplinkos apsaugos s. p.'!G17+'9 pr._įstaigų pajamos'!G42+'10 pr._skolintos lėšos'!G21+'11 pr._apyvartinės lėšos'!G30+'7 pr._kita dotacija'!G75</f>
        <v>2421.1999999999998</v>
      </c>
      <c r="G20" s="11">
        <f>'4 pr._savarankiškos f-jos'!H138+'8 pr._aplinkos apsaugos s. p.'!H17+'9 pr._įstaigų pajamos'!H42+'10 pr._skolintos lėšos'!H21+'11 pr._apyvartinės lėšos'!H30+'7 pr._kita dotacija'!H75</f>
        <v>241.79999999999998</v>
      </c>
      <c r="H20" s="11">
        <f>'4 pr._savarankiškos f-jos'!I138+'8 pr._aplinkos apsaugos s. p.'!I17+'9 pr._įstaigų pajamos'!I42+'10 pr._skolintos lėšos'!I21+'11 pr._apyvartinės lėšos'!I30+'7 pr._kita dotacija'!I75</f>
        <v>186.6</v>
      </c>
      <c r="I20" s="11">
        <f>'4 pr._savarankiškos f-jos'!J138+'8 pr._aplinkos apsaugos s. p.'!J17+'9 pr._įstaigų pajamos'!J42+'10 pr._skolintos lėšos'!J21+'11 pr._apyvartinės lėšos'!J30+'7 pr._kita dotacija'!J75</f>
        <v>0</v>
      </c>
      <c r="J20" s="11">
        <f>'4 pr._savarankiškos f-jos'!K138+'8 pr._aplinkos apsaugos s. p.'!K17+'9 pr._įstaigų pajamos'!K42+'10 pr._skolintos lėšos'!K21+'11 pr._apyvartinės lėšos'!K30+'7 pr._kita dotacija'!K75</f>
        <v>55.2</v>
      </c>
      <c r="K20" s="13">
        <f>'4 pr._savarankiškos f-jos'!L138+'8 pr._aplinkos apsaugos s. p.'!L17+'9 pr._įstaigų pajamos'!L42+'10 pr._skolintos lėšos'!L21+'11 pr._apyvartinės lėšos'!L30+'7 pr._kita dotacija'!L75</f>
        <v>5683.5</v>
      </c>
      <c r="L20" s="13">
        <f>'4 pr._savarankiškos f-jos'!M138+'8 pr._aplinkos apsaugos s. p.'!M17+'9 pr._įstaigų pajamos'!M42+'10 pr._skolintos lėšos'!M21+'11 pr._apyvartinės lėšos'!M30+'7 pr._kita dotacija'!M75</f>
        <v>3207.1</v>
      </c>
      <c r="M20" s="13">
        <f>'4 pr._savarankiškos f-jos'!N138+'8 pr._aplinkos apsaugos s. p.'!N17+'9 pr._įstaigų pajamos'!N42+'10 pr._skolintos lėšos'!N21+'11 pr._apyvartinės lėšos'!N30+'7 pr._kita dotacija'!N75</f>
        <v>2</v>
      </c>
      <c r="N20" s="13">
        <f>'4 pr._savarankiškos f-jos'!O138+'8 pr._aplinkos apsaugos s. p.'!O17+'9 pr._įstaigų pajamos'!O42+'10 pr._skolintos lėšos'!O21+'11 pr._apyvartinės lėšos'!O30+'7 pr._kita dotacija'!O75</f>
        <v>2476.4</v>
      </c>
      <c r="P20" s="71" t="s">
        <v>332</v>
      </c>
      <c r="Q20" s="72">
        <f>'4 pr._savarankiškos f-jos'!Q23+'5 pr._valstybinės f-jos'!R23+'6 pr._mokinio krepšelis'!Q19+'7 pr._kita dotacija'!R77+'8 pr._aplinkos apsaugos s. p.'!Q17+'9 pr._įstaigų pajamos'!Q24+'10 pr._skolintos lėšos'!Q20+'11 pr._apyvartinės lėšos'!Q17</f>
        <v>4261.8</v>
      </c>
    </row>
    <row r="21" spans="1:17" ht="15.95" customHeight="1" x14ac:dyDescent="0.25">
      <c r="A21" s="6" t="s">
        <v>73</v>
      </c>
      <c r="B21" s="18" t="s">
        <v>63</v>
      </c>
      <c r="C21" s="17">
        <f t="shared" si="0"/>
        <v>701.30000000000007</v>
      </c>
      <c r="D21" s="17">
        <f>'4 pr._savarankiškos f-jos'!E143+'5 pr._valstybinės f-jos'!E88+'8 pr._aplinkos apsaugos s. p.'!E20+'9 pr._įstaigų pajamos'!E46+'10 pr._skolintos lėšos'!E24+'11 pr._apyvartinės lėšos'!E38+'7 pr._kita dotacija'!E77</f>
        <v>248.20000000000002</v>
      </c>
      <c r="E21" s="17">
        <f>'4 pr._savarankiškos f-jos'!F143+'5 pr._valstybinės f-jos'!F88+'8 pr._aplinkos apsaugos s. p.'!F20+'9 pr._įstaigų pajamos'!F46+'10 pr._skolintos lėšos'!F24+'11 pr._apyvartinės lėšos'!F38+'7 pr._kita dotacija'!F77</f>
        <v>107.7</v>
      </c>
      <c r="F21" s="17">
        <f>'4 pr._savarankiškos f-jos'!G143+'5 pr._valstybinės f-jos'!G88+'8 pr._aplinkos apsaugos s. p.'!G20+'9 pr._įstaigų pajamos'!G46+'10 pr._skolintos lėšos'!G24+'11 pr._apyvartinės lėšos'!G38+'7 pr._kita dotacija'!G77</f>
        <v>453.1</v>
      </c>
      <c r="G21" s="11">
        <f>'4 pr._savarankiškos f-jos'!H143+'5 pr._valstybinės f-jos'!H88+'8 pr._aplinkos apsaugos s. p.'!H20+'9 pr._įstaigų pajamos'!H46+'10 pr._skolintos lėšos'!H24+'11 pr._apyvartinės lėšos'!H38+'7 pr._kita dotacija'!H77</f>
        <v>4.4000000000000004</v>
      </c>
      <c r="H21" s="11">
        <f>'4 pr._savarankiškos f-jos'!I143+'5 pr._valstybinės f-jos'!I88+'8 pr._aplinkos apsaugos s. p.'!I20+'9 pr._įstaigų pajamos'!I46+'10 pr._skolintos lėšos'!I24+'11 pr._apyvartinės lėšos'!I38+'7 pr._kita dotacija'!I77</f>
        <v>4.4000000000000004</v>
      </c>
      <c r="I21" s="11">
        <f>'4 pr._savarankiškos f-jos'!J143+'5 pr._valstybinės f-jos'!J88+'8 pr._aplinkos apsaugos s. p.'!J20+'9 pr._įstaigų pajamos'!J46+'10 pr._skolintos lėšos'!J24+'11 pr._apyvartinės lėšos'!J38+'7 pr._kita dotacija'!J77</f>
        <v>0</v>
      </c>
      <c r="J21" s="11">
        <f>'4 pr._savarankiškos f-jos'!K143+'5 pr._valstybinės f-jos'!K88+'8 pr._aplinkos apsaugos s. p.'!K20+'9 pr._įstaigų pajamos'!K46+'10 pr._skolintos lėšos'!K24+'11 pr._apyvartinės lėšos'!K38+'7 pr._kita dotacija'!K77</f>
        <v>0</v>
      </c>
      <c r="K21" s="13">
        <f>'4 pr._savarankiškos f-jos'!L143+'5 pr._valstybinės f-jos'!L88+'8 pr._aplinkos apsaugos s. p.'!L20+'9 pr._įstaigų pajamos'!L46+'10 pr._skolintos lėšos'!L24+'11 pr._apyvartinės lėšos'!L38+'7 pr._kita dotacija'!L77</f>
        <v>705.7</v>
      </c>
      <c r="L21" s="13">
        <f>'4 pr._savarankiškos f-jos'!M143+'5 pr._valstybinės f-jos'!M88+'8 pr._aplinkos apsaugos s. p.'!M20+'9 pr._įstaigų pajamos'!M46+'10 pr._skolintos lėšos'!M24+'11 pr._apyvartinės lėšos'!M38+'7 pr._kita dotacija'!M77</f>
        <v>252.60000000000002</v>
      </c>
      <c r="M21" s="13">
        <f>'4 pr._savarankiškos f-jos'!N143+'5 pr._valstybinės f-jos'!N88+'8 pr._aplinkos apsaugos s. p.'!N20+'9 pr._įstaigų pajamos'!N46+'10 pr._skolintos lėšos'!N24+'11 pr._apyvartinės lėšos'!N38+'7 pr._kita dotacija'!N77</f>
        <v>107.7</v>
      </c>
      <c r="N21" s="13">
        <f>'4 pr._savarankiškos f-jos'!O143+'5 pr._valstybinės f-jos'!O88+'8 pr._aplinkos apsaugos s. p.'!O20+'9 pr._įstaigų pajamos'!O46+'10 pr._skolintos lėšos'!O24+'11 pr._apyvartinės lėšos'!O38+'7 pr._kita dotacija'!O77</f>
        <v>453.1</v>
      </c>
      <c r="P21" s="71" t="s">
        <v>335</v>
      </c>
      <c r="Q21" s="72">
        <f>'4 pr._savarankiškos f-jos'!Q25+'5 pr._valstybinės f-jos'!R24+'6 pr._mokinio krepšelis'!Q20+'7 pr._kita dotacija'!R79+'8 pr._aplinkos apsaugos s. p.'!Q18+'9 pr._įstaigų pajamos'!Q25+'10 pr._skolintos lėšos'!Q21+'11 pr._apyvartinės lėšos'!Q18</f>
        <v>2329</v>
      </c>
    </row>
    <row r="22" spans="1:17" ht="15" customHeight="1" x14ac:dyDescent="0.25">
      <c r="A22" s="6" t="s">
        <v>74</v>
      </c>
      <c r="B22" s="18" t="s">
        <v>176</v>
      </c>
      <c r="C22" s="17">
        <f>D22+F22</f>
        <v>16639.330000000005</v>
      </c>
      <c r="D22" s="17">
        <f>'4 pr._savarankiškos f-jos'!E184+'6 pr._mokinio krepšelis'!E56+'7 pr._kita dotacija'!E172+'9 pr._įstaigų pajamos'!E79+'10 pr._skolintos lėšos'!E27+'11 pr._apyvartinės lėšos'!E61</f>
        <v>15569.930000000004</v>
      </c>
      <c r="E22" s="17">
        <f>'4 pr._savarankiškos f-jos'!F184+'6 pr._mokinio krepšelis'!F56+'7 pr._kita dotacija'!F172+'9 pr._įstaigų pajamos'!F79+'10 pr._skolintos lėšos'!F27+'11 pr._apyvartinės lėšos'!F61</f>
        <v>10123.299999999999</v>
      </c>
      <c r="F22" s="17">
        <f>'4 pr._savarankiškos f-jos'!G184+'6 pr._mokinio krepšelis'!G56+'7 pr._kita dotacija'!G172+'9 pr._įstaigų pajamos'!G79+'10 pr._skolintos lėšos'!G27+'11 pr._apyvartinės lėšos'!G61</f>
        <v>1069.4000000000001</v>
      </c>
      <c r="G22" s="11">
        <f>'4 pr._savarankiškos f-jos'!H184+'6 pr._mokinio krepšelis'!H56+'7 pr._kita dotacija'!H172+'9 pr._įstaigų pajamos'!H79+'10 pr._skolintos lėšos'!H27+'11 pr._apyvartinės lėšos'!H61</f>
        <v>110.39999999999995</v>
      </c>
      <c r="H22" s="11">
        <f>'4 pr._savarankiškos f-jos'!I184+'6 pr._mokinio krepšelis'!I56+'7 pr._kita dotacija'!I172+'9 pr._įstaigų pajamos'!I79+'10 pr._skolintos lėšos'!I27+'11 pr._apyvartinės lėšos'!I61</f>
        <v>110.59999999999995</v>
      </c>
      <c r="I22" s="11">
        <f>'4 pr._savarankiškos f-jos'!J184+'6 pr._mokinio krepšelis'!J56+'7 pr._kita dotacija'!J172+'9 pr._įstaigų pajamos'!J79+'10 pr._skolintos lėšos'!J27+'11 pr._apyvartinės lėšos'!J61</f>
        <v>7.6</v>
      </c>
      <c r="J22" s="11">
        <f>'4 pr._savarankiškos f-jos'!K184+'6 pr._mokinio krepšelis'!K56+'7 pr._kita dotacija'!K172+'9 pr._įstaigų pajamos'!K79+'10 pr._skolintos lėšos'!K27+'11 pr._apyvartinės lėšos'!K61</f>
        <v>-0.20000000000000018</v>
      </c>
      <c r="K22" s="13">
        <f>'4 pr._savarankiškos f-jos'!L184+'6 pr._mokinio krepšelis'!L56+'7 pr._kita dotacija'!L172+'9 pr._įstaigų pajamos'!L79+'10 pr._skolintos lėšos'!L27+'11 pr._apyvartinės lėšos'!L61</f>
        <v>16749.73</v>
      </c>
      <c r="L22" s="13">
        <f>'4 pr._savarankiškos f-jos'!M184+'6 pr._mokinio krepšelis'!M56+'7 pr._kita dotacija'!M172+'9 pr._įstaigų pajamos'!M79+'10 pr._skolintos lėšos'!M27+'11 pr._apyvartinės lėšos'!M61</f>
        <v>15680.530000000002</v>
      </c>
      <c r="M22" s="13">
        <f>'4 pr._savarankiškos f-jos'!N184+'6 pr._mokinio krepšelis'!N56+'7 pr._kita dotacija'!N172+'9 pr._įstaigų pajamos'!N79+'10 pr._skolintos lėšos'!N27+'11 pr._apyvartinės lėšos'!N61</f>
        <v>10130.899999999998</v>
      </c>
      <c r="N22" s="13">
        <f>'4 pr._savarankiškos f-jos'!O184+'6 pr._mokinio krepšelis'!O56+'7 pr._kita dotacija'!O172+'9 pr._įstaigų pajamos'!O79+'10 pr._skolintos lėšos'!O27+'11 pr._apyvartinės lėšos'!O61</f>
        <v>1069.2</v>
      </c>
      <c r="P22" s="71" t="s">
        <v>333</v>
      </c>
      <c r="Q22" s="72">
        <f>'4 pr._savarankiškos f-jos'!Q26+'5 pr._valstybinės f-jos'!R25+'6 pr._mokinio krepšelis'!Q21+'7 pr._kita dotacija'!R80+'8 pr._aplinkos apsaugos s. p.'!Q19+'9 pr._įstaigų pajamos'!Q26+'10 pr._skolintos lėšos'!Q22+'11 pr._apyvartinės lėšos'!Q19</f>
        <v>1550.2000000000003</v>
      </c>
    </row>
    <row r="23" spans="1:17" x14ac:dyDescent="0.25">
      <c r="A23" s="6" t="s">
        <v>75</v>
      </c>
      <c r="B23" s="18" t="s">
        <v>186</v>
      </c>
      <c r="C23" s="17">
        <f t="shared" si="0"/>
        <v>1052.8999999999999</v>
      </c>
      <c r="D23" s="17">
        <f>'4 pr._savarankiškos f-jos'!E189+'5 pr._valstybinės f-jos'!E114+'10 pr._skolintos lėšos'!E30+'7 pr._kita dotacija'!E176</f>
        <v>610.29999999999995</v>
      </c>
      <c r="E23" s="17">
        <f>'4 pr._savarankiškos f-jos'!F189+'5 pr._valstybinės f-jos'!F114+'10 pr._skolintos lėšos'!F30+'7 pr._kita dotacija'!F176</f>
        <v>126.10000000000001</v>
      </c>
      <c r="F23" s="17">
        <f>'4 pr._savarankiškos f-jos'!G189+'5 pr._valstybinės f-jos'!G114+'10 pr._skolintos lėšos'!G30+'7 pr._kita dotacija'!G176</f>
        <v>442.59999999999997</v>
      </c>
      <c r="G23" s="11">
        <f t="shared" ref="G23:G25" si="1">H23+J23</f>
        <v>0</v>
      </c>
      <c r="H23" s="11">
        <f>'4 pr._savarankiškos f-jos'!I189+'5 pr._valstybinės f-jos'!I114+'10 pr._skolintos lėšos'!I30+'7 pr._kita dotacija'!I176</f>
        <v>0</v>
      </c>
      <c r="I23" s="11">
        <f>'4 pr._savarankiškos f-jos'!J189+'5 pr._valstybinės f-jos'!J114+'10 pr._skolintos lėšos'!J30+'7 pr._kita dotacija'!J176</f>
        <v>0</v>
      </c>
      <c r="J23" s="11">
        <f>'4 pr._savarankiškos f-jos'!K189+'5 pr._valstybinės f-jos'!K114+'10 pr._skolintos lėšos'!K30+'7 pr._kita dotacija'!K176</f>
        <v>0</v>
      </c>
      <c r="K23" s="95">
        <f t="shared" ref="K23:K25" si="2">L23+N23</f>
        <v>1052.8999999999999</v>
      </c>
      <c r="L23" s="95">
        <f>'4 pr._savarankiškos f-jos'!M189+'5 pr._valstybinės f-jos'!M114+'10 pr._skolintos lėšos'!M30+'7 pr._kita dotacija'!M176</f>
        <v>610.29999999999995</v>
      </c>
      <c r="M23" s="95">
        <f>'4 pr._savarankiškos f-jos'!N189+'5 pr._valstybinės f-jos'!N114+'10 pr._skolintos lėšos'!N30+'7 pr._kita dotacija'!N176</f>
        <v>126.10000000000001</v>
      </c>
      <c r="N23" s="95">
        <f>'4 pr._savarankiškos f-jos'!O189+'5 pr._valstybinės f-jos'!O114+'10 pr._skolintos lėšos'!O30+'7 pr._kita dotacija'!O176</f>
        <v>442.59999999999997</v>
      </c>
      <c r="P23" s="71" t="s">
        <v>334</v>
      </c>
      <c r="Q23" s="72">
        <f>'4 pr._savarankiškos f-jos'!Q27+'5 pr._valstybinės f-jos'!R26+'6 pr._mokinio krepšelis'!Q22+'7 pr._kita dotacija'!R81+'8 pr._aplinkos apsaugos s. p.'!Q20+'9 pr._įstaigų pajamos'!Q27+'10 pr._skolintos lėšos'!Q23+'11 pr._apyvartinės lėšos'!Q20</f>
        <v>705.7</v>
      </c>
    </row>
    <row r="24" spans="1:17" x14ac:dyDescent="0.25">
      <c r="A24" s="6" t="s">
        <v>76</v>
      </c>
      <c r="B24" s="18" t="s">
        <v>67</v>
      </c>
      <c r="C24" s="17">
        <f t="shared" si="0"/>
        <v>2764.8</v>
      </c>
      <c r="D24" s="17">
        <f>'4 pr._savarankiškos f-jos'!E206+'9 pr._įstaigų pajamos'!E95+'10 pr._skolintos lėšos'!E33+'7 pr._kita dotacija'!E236</f>
        <v>2066.7000000000003</v>
      </c>
      <c r="E24" s="17">
        <f>'4 pr._savarankiškos f-jos'!F206+'9 pr._įstaigų pajamos'!F95+'10 pr._skolintos lėšos'!F33+'7 pr._kita dotacija'!F236</f>
        <v>999.1</v>
      </c>
      <c r="F24" s="17">
        <f>'4 pr._savarankiškos f-jos'!G206+'9 pr._įstaigų pajamos'!G95+'10 pr._skolintos lėšos'!G33+'7 pr._kita dotacija'!G236</f>
        <v>698.09999999999991</v>
      </c>
      <c r="G24" s="11">
        <f t="shared" si="1"/>
        <v>92.699999999999989</v>
      </c>
      <c r="H24" s="11">
        <f>'4 pr._savarankiškos f-jos'!I206+'9 pr._įstaigų pajamos'!I95+'10 pr._skolintos lėšos'!I33+'7 pr._kita dotacija'!I236</f>
        <v>96.199999999999989</v>
      </c>
      <c r="I24" s="11">
        <f>'4 pr._savarankiškos f-jos'!J206+'9 pr._įstaigų pajamos'!J95+'10 pr._skolintos lėšos'!J33+'7 pr._kita dotacija'!J236</f>
        <v>43.400000000000006</v>
      </c>
      <c r="J24" s="11">
        <f>'4 pr._savarankiškos f-jos'!K206+'9 pr._įstaigų pajamos'!K95+'10 pr._skolintos lėšos'!K33+'7 pr._kita dotacija'!K236</f>
        <v>-3.5</v>
      </c>
      <c r="K24" s="95">
        <f t="shared" si="2"/>
        <v>2857.5000000000005</v>
      </c>
      <c r="L24" s="95">
        <f>'4 pr._savarankiškos f-jos'!M206+'9 pr._įstaigų pajamos'!M95+'10 pr._skolintos lėšos'!M33+'7 pr._kita dotacija'!M236</f>
        <v>2162.9000000000005</v>
      </c>
      <c r="M24" s="95">
        <f>'4 pr._savarankiškos f-jos'!N206+'9 pr._įstaigų pajamos'!N95+'10 pr._skolintos lėšos'!N33+'7 pr._kita dotacija'!N236</f>
        <v>1042.5</v>
      </c>
      <c r="N24" s="95">
        <f>'4 pr._savarankiškos f-jos'!O206+'9 pr._įstaigų pajamos'!O95+'10 pr._skolintos lėšos'!O33+'7 pr._kita dotacija'!O236</f>
        <v>694.59999999999991</v>
      </c>
      <c r="P24" s="71" t="s">
        <v>336</v>
      </c>
      <c r="Q24" s="72">
        <f>'4 pr._savarankiškos f-jos'!Q28+'5 pr._valstybinės f-jos'!R27+'6 pr._mokinio krepšelis'!Q23+'7 pr._kita dotacija'!R82+'8 pr._aplinkos apsaugos s. p.'!Q21+'9 pr._įstaigų pajamos'!Q28+'10 pr._skolintos lėšos'!Q24+'11 pr._apyvartinės lėšos'!Q21</f>
        <v>2936.7999999999993</v>
      </c>
    </row>
    <row r="25" spans="1:17" x14ac:dyDescent="0.25">
      <c r="A25" s="6" t="s">
        <v>77</v>
      </c>
      <c r="B25" s="18" t="s">
        <v>69</v>
      </c>
      <c r="C25" s="17">
        <f t="shared" si="0"/>
        <v>5574.3</v>
      </c>
      <c r="D25" s="17">
        <f>'4 pr._savarankiškos f-jos'!E215+'5 pr._valstybinės f-jos'!E124+'9 pr._įstaigų pajamos'!E101+'7 pr._kita dotacija'!E248+'10 pr._skolintos lėšos'!E36+'11 pr._apyvartinės lėšos'!E67</f>
        <v>5437.7</v>
      </c>
      <c r="E25" s="17">
        <f>'4 pr._savarankiškos f-jos'!F215+'5 pr._valstybinės f-jos'!F124+'9 pr._įstaigų pajamos'!F101+'7 pr._kita dotacija'!F248+'10 pr._skolintos lėšos'!F36+'11 pr._apyvartinės lėšos'!F67</f>
        <v>1101.5</v>
      </c>
      <c r="F25" s="17">
        <f>'4 pr._savarankiškos f-jos'!G215+'5 pr._valstybinės f-jos'!G124+'9 pr._įstaigų pajamos'!G101+'7 pr._kita dotacija'!G248+'10 pr._skolintos lėšos'!G36+'11 pr._apyvartinės lėšos'!G67</f>
        <v>136.6</v>
      </c>
      <c r="G25" s="11">
        <f t="shared" si="1"/>
        <v>-24.599999999999998</v>
      </c>
      <c r="H25" s="11">
        <f>'4 pr._savarankiškos f-jos'!I215+'5 pr._valstybinės f-jos'!I124+'9 pr._įstaigų pajamos'!I101+'7 pr._kita dotacija'!I248+'10 pr._skolintos lėšos'!I36+'11 pr._apyvartinės lėšos'!I67</f>
        <v>-24.599999999999998</v>
      </c>
      <c r="I25" s="11">
        <f>'4 pr._savarankiškos f-jos'!J215+'5 pr._valstybinės f-jos'!J124+'9 pr._įstaigų pajamos'!J101+'7 pr._kita dotacija'!J248+'10 pr._skolintos lėšos'!J36+'11 pr._apyvartinės lėšos'!J67</f>
        <v>12.899999999999999</v>
      </c>
      <c r="J25" s="11">
        <f>'4 pr._savarankiškos f-jos'!K215+'5 pr._valstybinės f-jos'!K124+'9 pr._įstaigų pajamos'!K101+'7 pr._kita dotacija'!K248+'10 pr._skolintos lėšos'!K36+'11 pr._apyvartinės lėšos'!K67</f>
        <v>0</v>
      </c>
      <c r="K25" s="95">
        <f t="shared" si="2"/>
        <v>5549.7</v>
      </c>
      <c r="L25" s="95">
        <f>'4 pr._savarankiškos f-jos'!M215+'5 pr._valstybinės f-jos'!M124+'9 pr._įstaigų pajamos'!M101+'7 pr._kita dotacija'!M248+'10 pr._skolintos lėšos'!M36+'11 pr._apyvartinės lėšos'!M67</f>
        <v>5413.0999999999995</v>
      </c>
      <c r="M25" s="95">
        <f>'4 pr._savarankiškos f-jos'!N215+'5 pr._valstybinės f-jos'!N124+'9 pr._įstaigų pajamos'!N101+'7 pr._kita dotacija'!N248+'10 pr._skolintos lėšos'!N36+'11 pr._apyvartinės lėšos'!N67</f>
        <v>1114.4000000000001</v>
      </c>
      <c r="N25" s="95">
        <f>'4 pr._savarankiškos f-jos'!O215+'5 pr._valstybinės f-jos'!O124+'9 pr._įstaigų pajamos'!O101+'7 pr._kita dotacija'!O248+'10 pr._skolintos lėšos'!O36+'11 pr._apyvartinės lėšos'!O67</f>
        <v>136.6</v>
      </c>
      <c r="P25" s="71" t="s">
        <v>337</v>
      </c>
      <c r="Q25" s="72">
        <f>'4 pr._savarankiškos f-jos'!Q29+'5 pr._valstybinės f-jos'!R28+'6 pr._mokinio krepšelis'!Q24+'7 pr._kita dotacija'!R84+'8 pr._aplinkos apsaugos s. p.'!Q22+'9 pr._įstaigų pajamos'!Q29+'10 pr._skolintos lėšos'!Q25+'11 pr._apyvartinės lėšos'!Q22</f>
        <v>16730.629999999994</v>
      </c>
    </row>
    <row r="26" spans="1:17" x14ac:dyDescent="0.25">
      <c r="A26" s="126" t="s">
        <v>78</v>
      </c>
      <c r="B26" s="46" t="s">
        <v>177</v>
      </c>
      <c r="C26" s="48">
        <f>SUM(C19:C25)</f>
        <v>38696.030000000013</v>
      </c>
      <c r="D26" s="48">
        <f>SUM(D19:D25)</f>
        <v>32125.230000000007</v>
      </c>
      <c r="E26" s="48">
        <f>SUM(E19:E25)</f>
        <v>15025.5</v>
      </c>
      <c r="F26" s="48">
        <f>SUM(F19:F25)</f>
        <v>6570.8000000000011</v>
      </c>
      <c r="G26" s="49">
        <f t="shared" ref="G26:N26" si="3">SUM(G19:G25)</f>
        <v>457.2999999999999</v>
      </c>
      <c r="H26" s="49">
        <f t="shared" si="3"/>
        <v>424.2999999999999</v>
      </c>
      <c r="I26" s="49">
        <f t="shared" si="3"/>
        <v>98.100000000000023</v>
      </c>
      <c r="J26" s="49">
        <f t="shared" si="3"/>
        <v>33</v>
      </c>
      <c r="K26" s="50">
        <f t="shared" si="3"/>
        <v>39153.33</v>
      </c>
      <c r="L26" s="50">
        <f t="shared" si="3"/>
        <v>32549.530000000002</v>
      </c>
      <c r="M26" s="50">
        <f t="shared" si="3"/>
        <v>15123.599999999999</v>
      </c>
      <c r="N26" s="50">
        <f t="shared" si="3"/>
        <v>6603.8000000000011</v>
      </c>
      <c r="P26" s="71" t="s">
        <v>338</v>
      </c>
      <c r="Q26" s="72">
        <f>'4 pr._savarankiškos f-jos'!Q30+'5 pr._valstybinės f-jos'!R29+'6 pr._mokinio krepšelis'!Q25+'7 pr._kita dotacija'!R85+'8 pr._aplinkos apsaugos s. p.'!Q23+'9 pr._įstaigų pajamos'!Q30+'10 pr._skolintos lėšos'!Q26+'11 pr._apyvartinės lėšos'!Q23</f>
        <v>5734.0000000000009</v>
      </c>
    </row>
    <row r="27" spans="1:17" x14ac:dyDescent="0.25">
      <c r="A27" s="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P27" s="76" t="s">
        <v>177</v>
      </c>
      <c r="Q27" s="77">
        <f>SUM(Q17:Q26)</f>
        <v>39153.329999999994</v>
      </c>
    </row>
    <row r="28" spans="1:17" x14ac:dyDescent="0.25">
      <c r="A28" s="7"/>
      <c r="B28" s="7"/>
      <c r="C28" s="7"/>
      <c r="D28" s="7"/>
      <c r="E28" s="7"/>
      <c r="F28" s="7"/>
      <c r="P28" s="78"/>
      <c r="Q28" s="78"/>
    </row>
    <row r="29" spans="1:17" x14ac:dyDescent="0.25">
      <c r="A29" s="7"/>
      <c r="B29" s="7"/>
      <c r="C29" s="7"/>
      <c r="D29" s="7"/>
      <c r="E29" s="7"/>
      <c r="F29" s="7"/>
      <c r="P29" s="78"/>
      <c r="Q29" s="78">
        <f>K26-Q27</f>
        <v>0</v>
      </c>
    </row>
    <row r="30" spans="1:17" x14ac:dyDescent="0.25">
      <c r="A30" s="7"/>
      <c r="B30" s="7"/>
      <c r="C30" s="7"/>
      <c r="D30" s="7"/>
      <c r="E30" s="7"/>
      <c r="F30" s="7"/>
    </row>
    <row r="31" spans="1:17" x14ac:dyDescent="0.25">
      <c r="A31" s="7"/>
      <c r="B31" s="7"/>
      <c r="C31" s="7"/>
      <c r="D31" s="7"/>
      <c r="E31" s="7"/>
      <c r="F31" s="7"/>
    </row>
    <row r="32" spans="1:17" x14ac:dyDescent="0.25">
      <c r="A32" s="7"/>
      <c r="B32" s="7"/>
      <c r="C32" s="7"/>
      <c r="D32" s="7"/>
      <c r="E32" s="7"/>
      <c r="F32" s="7"/>
    </row>
    <row r="33" spans="1:7" x14ac:dyDescent="0.25">
      <c r="A33" s="7"/>
      <c r="B33" s="7"/>
      <c r="C33" s="7"/>
      <c r="D33" s="7"/>
      <c r="E33" s="7"/>
      <c r="F33" s="7"/>
    </row>
    <row r="34" spans="1:7" x14ac:dyDescent="0.25">
      <c r="A34" s="7"/>
      <c r="B34" s="7"/>
      <c r="C34" s="7"/>
      <c r="D34" s="7"/>
      <c r="E34" s="7"/>
      <c r="F34" s="7"/>
    </row>
    <row r="35" spans="1:7" x14ac:dyDescent="0.25">
      <c r="A35" s="7"/>
      <c r="B35" s="7"/>
      <c r="C35" s="7"/>
      <c r="D35" s="7"/>
      <c r="E35" s="7"/>
      <c r="F35" s="7"/>
      <c r="G35" s="2" t="s">
        <v>178</v>
      </c>
    </row>
    <row r="36" spans="1:7" x14ac:dyDescent="0.25">
      <c r="A36" s="7"/>
      <c r="B36" s="7"/>
      <c r="C36" s="7"/>
      <c r="D36" s="7"/>
      <c r="E36" s="7"/>
      <c r="F36" s="7"/>
    </row>
    <row r="37" spans="1:7" x14ac:dyDescent="0.25">
      <c r="A37" s="7"/>
      <c r="B37" s="7"/>
      <c r="C37" s="7"/>
      <c r="D37" s="7"/>
      <c r="E37" s="7"/>
      <c r="F37" s="7"/>
    </row>
    <row r="38" spans="1:7" x14ac:dyDescent="0.25">
      <c r="A38" s="7"/>
      <c r="B38" s="7"/>
      <c r="C38" s="7"/>
      <c r="D38" s="7"/>
      <c r="E38" s="7"/>
      <c r="F38" s="7"/>
    </row>
    <row r="39" spans="1:7" x14ac:dyDescent="0.25">
      <c r="A39" s="7"/>
      <c r="B39" s="7"/>
      <c r="C39" s="7"/>
      <c r="D39" s="7"/>
      <c r="E39" s="7"/>
      <c r="F39" s="7"/>
    </row>
    <row r="40" spans="1:7" x14ac:dyDescent="0.25">
      <c r="A40" s="7"/>
      <c r="B40" s="7"/>
      <c r="C40" s="7"/>
      <c r="D40" s="7"/>
      <c r="E40" s="7"/>
      <c r="F40" s="7"/>
    </row>
    <row r="41" spans="1:7" x14ac:dyDescent="0.25">
      <c r="A41" s="7"/>
      <c r="B41" s="7"/>
      <c r="C41" s="7"/>
      <c r="D41" s="7"/>
      <c r="E41" s="7"/>
      <c r="F41" s="7"/>
    </row>
    <row r="42" spans="1:7" x14ac:dyDescent="0.25">
      <c r="A42" s="7"/>
      <c r="B42" s="7"/>
      <c r="C42" s="7"/>
      <c r="D42" s="7"/>
      <c r="E42" s="7"/>
      <c r="F42" s="7"/>
    </row>
    <row r="43" spans="1:7" x14ac:dyDescent="0.25">
      <c r="A43" s="7"/>
      <c r="B43" s="7"/>
      <c r="C43" s="7"/>
      <c r="D43" s="7"/>
      <c r="E43" s="7"/>
      <c r="F43" s="7"/>
    </row>
    <row r="44" spans="1:7" x14ac:dyDescent="0.25">
      <c r="A44" s="7"/>
      <c r="B44" s="7"/>
      <c r="C44" s="7"/>
      <c r="D44" s="7"/>
      <c r="E44" s="7"/>
      <c r="F44" s="7"/>
    </row>
    <row r="45" spans="1:7" x14ac:dyDescent="0.25">
      <c r="A45" s="7"/>
      <c r="B45" s="7"/>
      <c r="C45" s="7"/>
      <c r="D45" s="7"/>
      <c r="E45" s="7"/>
      <c r="F45" s="7"/>
    </row>
    <row r="46" spans="1:7" x14ac:dyDescent="0.25">
      <c r="A46" s="7"/>
      <c r="B46" s="7"/>
      <c r="C46" s="7"/>
      <c r="D46" s="7"/>
      <c r="E46" s="7"/>
      <c r="F46" s="7"/>
    </row>
    <row r="47" spans="1:7" x14ac:dyDescent="0.25">
      <c r="A47" s="7"/>
      <c r="B47" s="7"/>
      <c r="C47" s="7"/>
      <c r="D47" s="7"/>
      <c r="E47" s="7"/>
      <c r="F47" s="7"/>
    </row>
    <row r="48" spans="1:7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</sheetData>
  <mergeCells count="27">
    <mergeCell ref="A16:A18"/>
    <mergeCell ref="B1:N1"/>
    <mergeCell ref="B2:N2"/>
    <mergeCell ref="B3:N3"/>
    <mergeCell ref="B4:N4"/>
    <mergeCell ref="N17:N18"/>
    <mergeCell ref="D16:F16"/>
    <mergeCell ref="L16:N16"/>
    <mergeCell ref="L17:M17"/>
    <mergeCell ref="A14:N14"/>
    <mergeCell ref="H17:I17"/>
    <mergeCell ref="G16:G18"/>
    <mergeCell ref="H16:J16"/>
    <mergeCell ref="J17:J18"/>
    <mergeCell ref="B16:B18"/>
    <mergeCell ref="F17:F18"/>
    <mergeCell ref="B5:O5"/>
    <mergeCell ref="B6:O6"/>
    <mergeCell ref="K16:K18"/>
    <mergeCell ref="C16:C18"/>
    <mergeCell ref="D17:E17"/>
    <mergeCell ref="B7:O7"/>
    <mergeCell ref="B8:O8"/>
    <mergeCell ref="B9:O9"/>
    <mergeCell ref="B10:O10"/>
    <mergeCell ref="B11:O11"/>
    <mergeCell ref="B12:O12"/>
  </mergeCells>
  <pageMargins left="1.1811023622047245" right="0.19685039370078741" top="0.78740157480314965" bottom="0.7874015748031496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9"/>
  <sheetViews>
    <sheetView showZeros="0" workbookViewId="0">
      <selection activeCell="U13" sqref="U13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87" t="s">
        <v>354</v>
      </c>
      <c r="C1" s="487"/>
      <c r="D1" s="487"/>
      <c r="E1" s="487"/>
      <c r="F1" s="487"/>
      <c r="G1" s="487"/>
      <c r="H1" s="487"/>
      <c r="I1" s="487"/>
      <c r="J1" s="487"/>
      <c r="K1" s="487"/>
      <c r="L1" s="487"/>
      <c r="M1" s="487"/>
      <c r="N1" s="487"/>
      <c r="O1" s="487"/>
    </row>
    <row r="2" spans="1:15" x14ac:dyDescent="0.25">
      <c r="B2" s="487" t="s">
        <v>444</v>
      </c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  <c r="O2" s="487"/>
    </row>
    <row r="3" spans="1:15" x14ac:dyDescent="0.25">
      <c r="B3" s="487" t="s">
        <v>464</v>
      </c>
      <c r="C3" s="487"/>
      <c r="D3" s="487"/>
      <c r="E3" s="487"/>
      <c r="F3" s="487"/>
      <c r="G3" s="487"/>
      <c r="H3" s="487"/>
      <c r="I3" s="487"/>
      <c r="J3" s="487"/>
      <c r="K3" s="487"/>
      <c r="L3" s="487"/>
      <c r="M3" s="487"/>
      <c r="N3" s="487"/>
      <c r="O3" s="487"/>
    </row>
    <row r="4" spans="1:15" x14ac:dyDescent="0.25">
      <c r="B4" s="487" t="s">
        <v>358</v>
      </c>
      <c r="C4" s="487"/>
      <c r="D4" s="487"/>
      <c r="E4" s="487"/>
      <c r="F4" s="487"/>
      <c r="G4" s="487"/>
      <c r="H4" s="487"/>
      <c r="I4" s="487"/>
      <c r="J4" s="487"/>
      <c r="K4" s="487"/>
      <c r="L4" s="487"/>
      <c r="M4" s="487"/>
      <c r="N4" s="487"/>
      <c r="O4" s="487"/>
    </row>
    <row r="5" spans="1:15" x14ac:dyDescent="0.25">
      <c r="B5" s="501" t="s">
        <v>481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5" x14ac:dyDescent="0.25">
      <c r="B6" s="501" t="s">
        <v>483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5" s="429" customFormat="1" ht="15" customHeight="1" x14ac:dyDescent="0.25">
      <c r="B7" s="501" t="s">
        <v>500</v>
      </c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</row>
    <row r="8" spans="1:15" s="429" customFormat="1" ht="15" customHeight="1" x14ac:dyDescent="0.25">
      <c r="B8" s="501" t="s">
        <v>505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</row>
    <row r="9" spans="1:15" s="429" customFormat="1" ht="15" customHeight="1" x14ac:dyDescent="0.25">
      <c r="B9" s="501" t="s">
        <v>515</v>
      </c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</row>
    <row r="10" spans="1:15" s="429" customFormat="1" ht="15" customHeight="1" x14ac:dyDescent="0.25">
      <c r="B10" s="501" t="s">
        <v>519</v>
      </c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</row>
    <row r="11" spans="1:15" x14ac:dyDescent="0.25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spans="1:15" ht="30.75" customHeight="1" x14ac:dyDescent="0.25">
      <c r="A12" s="467" t="s">
        <v>446</v>
      </c>
      <c r="B12" s="467"/>
      <c r="C12" s="467"/>
      <c r="D12" s="467"/>
      <c r="E12" s="467"/>
      <c r="F12" s="467"/>
      <c r="G12" s="467"/>
      <c r="H12" s="467"/>
      <c r="I12" s="467"/>
      <c r="J12" s="467"/>
      <c r="K12" s="467"/>
      <c r="L12" s="467"/>
      <c r="M12" s="467"/>
      <c r="N12" s="467"/>
      <c r="O12" s="467"/>
    </row>
    <row r="13" spans="1:15" x14ac:dyDescent="0.25">
      <c r="G13" s="5"/>
      <c r="H13" s="5"/>
      <c r="I13" s="5"/>
      <c r="J13" s="5"/>
      <c r="K13" s="5"/>
      <c r="L13" s="5"/>
      <c r="M13" s="5"/>
      <c r="N13" s="5"/>
      <c r="O13" s="5" t="s">
        <v>455</v>
      </c>
    </row>
    <row r="14" spans="1:15" ht="15" customHeight="1" x14ac:dyDescent="0.25">
      <c r="A14" s="475" t="s">
        <v>5</v>
      </c>
      <c r="B14" s="478" t="s">
        <v>352</v>
      </c>
      <c r="C14" s="478" t="s">
        <v>54</v>
      </c>
      <c r="D14" s="489" t="s">
        <v>362</v>
      </c>
      <c r="E14" s="492" t="s">
        <v>200</v>
      </c>
      <c r="F14" s="493"/>
      <c r="G14" s="494"/>
      <c r="H14" s="481" t="s">
        <v>363</v>
      </c>
      <c r="I14" s="484" t="s">
        <v>200</v>
      </c>
      <c r="J14" s="485"/>
      <c r="K14" s="486"/>
      <c r="L14" s="488" t="s">
        <v>0</v>
      </c>
      <c r="M14" s="496" t="s">
        <v>200</v>
      </c>
      <c r="N14" s="497"/>
      <c r="O14" s="498"/>
    </row>
    <row r="15" spans="1:15" x14ac:dyDescent="0.25">
      <c r="A15" s="476"/>
      <c r="B15" s="479"/>
      <c r="C15" s="479"/>
      <c r="D15" s="490"/>
      <c r="E15" s="495" t="s">
        <v>201</v>
      </c>
      <c r="F15" s="499" t="s">
        <v>202</v>
      </c>
      <c r="G15" s="495" t="s">
        <v>203</v>
      </c>
      <c r="H15" s="482"/>
      <c r="I15" s="471" t="s">
        <v>201</v>
      </c>
      <c r="J15" s="464" t="s">
        <v>202</v>
      </c>
      <c r="K15" s="471" t="s">
        <v>203</v>
      </c>
      <c r="L15" s="488"/>
      <c r="M15" s="470" t="s">
        <v>201</v>
      </c>
      <c r="N15" s="468" t="s">
        <v>202</v>
      </c>
      <c r="O15" s="470" t="s">
        <v>203</v>
      </c>
    </row>
    <row r="16" spans="1:15" ht="70.5" customHeight="1" x14ac:dyDescent="0.25">
      <c r="A16" s="477"/>
      <c r="B16" s="480"/>
      <c r="C16" s="480"/>
      <c r="D16" s="491"/>
      <c r="E16" s="495"/>
      <c r="F16" s="500"/>
      <c r="G16" s="495"/>
      <c r="H16" s="483"/>
      <c r="I16" s="471"/>
      <c r="J16" s="465"/>
      <c r="K16" s="471"/>
      <c r="L16" s="488"/>
      <c r="M16" s="470"/>
      <c r="N16" s="469"/>
      <c r="O16" s="470"/>
    </row>
    <row r="17" spans="1:15" ht="15.95" customHeight="1" x14ac:dyDescent="0.25">
      <c r="A17" s="6" t="s">
        <v>72</v>
      </c>
      <c r="B17" s="472" t="s">
        <v>6</v>
      </c>
      <c r="C17" s="473"/>
      <c r="D17" s="473"/>
      <c r="E17" s="473"/>
      <c r="F17" s="473"/>
      <c r="G17" s="473"/>
      <c r="H17" s="473"/>
      <c r="I17" s="473"/>
      <c r="J17" s="473"/>
      <c r="K17" s="473"/>
      <c r="L17" s="473"/>
      <c r="M17" s="473"/>
      <c r="N17" s="473"/>
      <c r="O17" s="474"/>
    </row>
    <row r="18" spans="1:15" ht="15" customHeight="1" x14ac:dyDescent="0.25">
      <c r="A18" s="6" t="s">
        <v>187</v>
      </c>
      <c r="B18" s="7" t="s">
        <v>20</v>
      </c>
      <c r="C18" s="8" t="s">
        <v>9</v>
      </c>
      <c r="D18" s="9">
        <f>E18+F18+G18</f>
        <v>4</v>
      </c>
      <c r="E18" s="9">
        <v>4</v>
      </c>
      <c r="F18" s="9"/>
      <c r="G18" s="9"/>
      <c r="H18" s="10">
        <f>I18+J18+K18</f>
        <v>1.9</v>
      </c>
      <c r="I18" s="11"/>
      <c r="J18" s="11">
        <v>1.9</v>
      </c>
      <c r="K18" s="11"/>
      <c r="L18" s="12">
        <f>M18+N18+O18</f>
        <v>5.9</v>
      </c>
      <c r="M18" s="13">
        <f>E18+I18</f>
        <v>4</v>
      </c>
      <c r="N18" s="13">
        <f>F18+J18</f>
        <v>1.9</v>
      </c>
      <c r="O18" s="13">
        <f>G18+K18</f>
        <v>0</v>
      </c>
    </row>
    <row r="19" spans="1:15" x14ac:dyDescent="0.25">
      <c r="A19" s="14" t="s">
        <v>73</v>
      </c>
      <c r="B19" s="15" t="s">
        <v>350</v>
      </c>
      <c r="C19" s="16" t="s">
        <v>9</v>
      </c>
      <c r="D19" s="17">
        <f t="shared" ref="D19:D28" si="0">E19+F19+G19</f>
        <v>2.9</v>
      </c>
      <c r="E19" s="17">
        <v>2.9</v>
      </c>
      <c r="F19" s="17"/>
      <c r="G19" s="17"/>
      <c r="H19" s="11"/>
      <c r="I19" s="11"/>
      <c r="J19" s="11"/>
      <c r="K19" s="11"/>
      <c r="L19" s="13">
        <f t="shared" ref="L19:L28" si="1">M19+N19+O19</f>
        <v>2.9</v>
      </c>
      <c r="M19" s="13">
        <f t="shared" ref="M19:M28" si="2">E19+I19</f>
        <v>2.9</v>
      </c>
      <c r="N19" s="13">
        <f t="shared" ref="N19:N28" si="3">F19+J19</f>
        <v>0</v>
      </c>
      <c r="O19" s="13">
        <f t="shared" ref="O19:O28" si="4">G19+K19</f>
        <v>0</v>
      </c>
    </row>
    <row r="20" spans="1:15" ht="15" customHeight="1" x14ac:dyDescent="0.25">
      <c r="A20" s="6" t="s">
        <v>74</v>
      </c>
      <c r="B20" s="18" t="s">
        <v>10</v>
      </c>
      <c r="C20" s="16" t="s">
        <v>9</v>
      </c>
      <c r="D20" s="17">
        <f t="shared" si="0"/>
        <v>0.6</v>
      </c>
      <c r="E20" s="17">
        <v>0.6</v>
      </c>
      <c r="F20" s="17"/>
      <c r="G20" s="17"/>
      <c r="H20" s="11">
        <f t="shared" ref="H20:H28" si="5">I20+J20+K20</f>
        <v>0</v>
      </c>
      <c r="I20" s="11"/>
      <c r="J20" s="11"/>
      <c r="K20" s="11"/>
      <c r="L20" s="13">
        <f t="shared" si="1"/>
        <v>0.6</v>
      </c>
      <c r="M20" s="13">
        <f t="shared" si="2"/>
        <v>0.6</v>
      </c>
      <c r="N20" s="13">
        <f t="shared" si="3"/>
        <v>0</v>
      </c>
      <c r="O20" s="13">
        <f t="shared" si="4"/>
        <v>0</v>
      </c>
    </row>
    <row r="21" spans="1:15" ht="15" customHeight="1" x14ac:dyDescent="0.25">
      <c r="A21" s="6" t="s">
        <v>75</v>
      </c>
      <c r="B21" s="18" t="s">
        <v>11</v>
      </c>
      <c r="C21" s="16" t="s">
        <v>9</v>
      </c>
      <c r="D21" s="17">
        <f t="shared" si="0"/>
        <v>0.5</v>
      </c>
      <c r="E21" s="17">
        <v>0.5</v>
      </c>
      <c r="F21" s="17"/>
      <c r="G21" s="17"/>
      <c r="H21" s="11">
        <f t="shared" si="5"/>
        <v>0</v>
      </c>
      <c r="I21" s="11"/>
      <c r="J21" s="11"/>
      <c r="K21" s="11"/>
      <c r="L21" s="13">
        <f t="shared" si="1"/>
        <v>0.5</v>
      </c>
      <c r="M21" s="13">
        <f t="shared" si="2"/>
        <v>0.5</v>
      </c>
      <c r="N21" s="13">
        <f t="shared" si="3"/>
        <v>0</v>
      </c>
      <c r="O21" s="13">
        <f t="shared" si="4"/>
        <v>0</v>
      </c>
    </row>
    <row r="22" spans="1:15" ht="15" customHeight="1" x14ac:dyDescent="0.25">
      <c r="A22" s="6" t="s">
        <v>76</v>
      </c>
      <c r="B22" s="18" t="s">
        <v>12</v>
      </c>
      <c r="C22" s="16" t="s">
        <v>9</v>
      </c>
      <c r="D22" s="17">
        <f t="shared" si="0"/>
        <v>1.5</v>
      </c>
      <c r="E22" s="17">
        <v>1.5</v>
      </c>
      <c r="F22" s="17"/>
      <c r="G22" s="17"/>
      <c r="H22" s="11">
        <f t="shared" si="5"/>
        <v>0</v>
      </c>
      <c r="I22" s="11"/>
      <c r="J22" s="11"/>
      <c r="K22" s="11"/>
      <c r="L22" s="13">
        <f t="shared" si="1"/>
        <v>1.5</v>
      </c>
      <c r="M22" s="13">
        <f t="shared" si="2"/>
        <v>1.5</v>
      </c>
      <c r="N22" s="13">
        <f t="shared" si="3"/>
        <v>0</v>
      </c>
      <c r="O22" s="13">
        <f t="shared" si="4"/>
        <v>0</v>
      </c>
    </row>
    <row r="23" spans="1:15" ht="15" customHeight="1" x14ac:dyDescent="0.25">
      <c r="A23" s="14" t="s">
        <v>77</v>
      </c>
      <c r="B23" s="18" t="s">
        <v>13</v>
      </c>
      <c r="C23" s="16" t="s">
        <v>9</v>
      </c>
      <c r="D23" s="17">
        <f t="shared" si="0"/>
        <v>0.3</v>
      </c>
      <c r="E23" s="17">
        <v>0.3</v>
      </c>
      <c r="F23" s="17"/>
      <c r="G23" s="17"/>
      <c r="H23" s="11">
        <f t="shared" si="5"/>
        <v>0</v>
      </c>
      <c r="I23" s="11"/>
      <c r="J23" s="11"/>
      <c r="K23" s="11"/>
      <c r="L23" s="13">
        <f t="shared" si="1"/>
        <v>0.3</v>
      </c>
      <c r="M23" s="13">
        <f t="shared" si="2"/>
        <v>0.3</v>
      </c>
      <c r="N23" s="13"/>
      <c r="O23" s="13"/>
    </row>
    <row r="24" spans="1:15" ht="15" customHeight="1" x14ac:dyDescent="0.25">
      <c r="A24" s="20" t="s">
        <v>78</v>
      </c>
      <c r="B24" s="19" t="s">
        <v>14</v>
      </c>
      <c r="C24" s="16" t="s">
        <v>9</v>
      </c>
      <c r="D24" s="17">
        <f t="shared" si="0"/>
        <v>1.2</v>
      </c>
      <c r="E24" s="17">
        <v>1.2</v>
      </c>
      <c r="F24" s="17"/>
      <c r="G24" s="17"/>
      <c r="H24" s="11">
        <f t="shared" si="5"/>
        <v>0</v>
      </c>
      <c r="I24" s="11"/>
      <c r="J24" s="11"/>
      <c r="K24" s="11"/>
      <c r="L24" s="13">
        <f t="shared" si="1"/>
        <v>1.2</v>
      </c>
      <c r="M24" s="13">
        <f t="shared" si="2"/>
        <v>1.2</v>
      </c>
      <c r="N24" s="13">
        <f t="shared" si="3"/>
        <v>0</v>
      </c>
      <c r="O24" s="13">
        <f t="shared" si="4"/>
        <v>0</v>
      </c>
    </row>
    <row r="25" spans="1:15" ht="15" customHeight="1" x14ac:dyDescent="0.25">
      <c r="A25" s="6" t="s">
        <v>79</v>
      </c>
      <c r="B25" s="7" t="s">
        <v>15</v>
      </c>
      <c r="C25" s="16" t="s">
        <v>9</v>
      </c>
      <c r="D25" s="17">
        <f t="shared" si="0"/>
        <v>0.1</v>
      </c>
      <c r="E25" s="17">
        <v>0.1</v>
      </c>
      <c r="F25" s="17"/>
      <c r="G25" s="17"/>
      <c r="H25" s="11">
        <f t="shared" si="5"/>
        <v>0</v>
      </c>
      <c r="I25" s="11"/>
      <c r="J25" s="11"/>
      <c r="K25" s="11"/>
      <c r="L25" s="13">
        <f t="shared" si="1"/>
        <v>0.1</v>
      </c>
      <c r="M25" s="13">
        <f t="shared" si="2"/>
        <v>0.1</v>
      </c>
      <c r="N25" s="13">
        <f t="shared" si="3"/>
        <v>0</v>
      </c>
      <c r="O25" s="13">
        <f t="shared" si="4"/>
        <v>0</v>
      </c>
    </row>
    <row r="26" spans="1:15" ht="15" customHeight="1" x14ac:dyDescent="0.25">
      <c r="A26" s="6" t="s">
        <v>80</v>
      </c>
      <c r="B26" s="18" t="s">
        <v>16</v>
      </c>
      <c r="C26" s="16" t="s">
        <v>9</v>
      </c>
      <c r="D26" s="17">
        <f t="shared" si="0"/>
        <v>2.2000000000000002</v>
      </c>
      <c r="E26" s="17">
        <v>2.2000000000000002</v>
      </c>
      <c r="F26" s="17"/>
      <c r="G26" s="17"/>
      <c r="H26" s="11">
        <f t="shared" si="5"/>
        <v>0</v>
      </c>
      <c r="I26" s="11"/>
      <c r="J26" s="11"/>
      <c r="K26" s="11"/>
      <c r="L26" s="13">
        <f t="shared" si="1"/>
        <v>2.2000000000000002</v>
      </c>
      <c r="M26" s="13">
        <f t="shared" si="2"/>
        <v>2.2000000000000002</v>
      </c>
      <c r="N26" s="13">
        <f t="shared" si="3"/>
        <v>0</v>
      </c>
      <c r="O26" s="13">
        <f t="shared" si="4"/>
        <v>0</v>
      </c>
    </row>
    <row r="27" spans="1:15" ht="15" customHeight="1" x14ac:dyDescent="0.25">
      <c r="A27" s="6" t="s">
        <v>81</v>
      </c>
      <c r="B27" s="18" t="s">
        <v>17</v>
      </c>
      <c r="C27" s="16" t="s">
        <v>9</v>
      </c>
      <c r="D27" s="17">
        <f t="shared" si="0"/>
        <v>0.6</v>
      </c>
      <c r="E27" s="17">
        <v>0.6</v>
      </c>
      <c r="F27" s="17"/>
      <c r="G27" s="17"/>
      <c r="H27" s="11">
        <f t="shared" si="5"/>
        <v>0</v>
      </c>
      <c r="I27" s="11"/>
      <c r="J27" s="11"/>
      <c r="K27" s="11"/>
      <c r="L27" s="13">
        <f t="shared" si="1"/>
        <v>0.6</v>
      </c>
      <c r="M27" s="13">
        <f t="shared" si="2"/>
        <v>0.6</v>
      </c>
      <c r="N27" s="13">
        <f t="shared" si="3"/>
        <v>0</v>
      </c>
      <c r="O27" s="13">
        <f t="shared" si="4"/>
        <v>0</v>
      </c>
    </row>
    <row r="28" spans="1:15" ht="15" customHeight="1" x14ac:dyDescent="0.25">
      <c r="A28" s="39" t="s">
        <v>82</v>
      </c>
      <c r="B28" s="18" t="s">
        <v>18</v>
      </c>
      <c r="C28" s="16" t="s">
        <v>9</v>
      </c>
      <c r="D28" s="17">
        <f t="shared" si="0"/>
        <v>0.7</v>
      </c>
      <c r="E28" s="17">
        <v>0.7</v>
      </c>
      <c r="F28" s="17"/>
      <c r="G28" s="17"/>
      <c r="H28" s="11">
        <f t="shared" si="5"/>
        <v>0</v>
      </c>
      <c r="I28" s="11"/>
      <c r="J28" s="11"/>
      <c r="K28" s="11"/>
      <c r="L28" s="13">
        <f t="shared" si="1"/>
        <v>0.7</v>
      </c>
      <c r="M28" s="13">
        <f t="shared" si="2"/>
        <v>0.7</v>
      </c>
      <c r="N28" s="13">
        <f t="shared" si="3"/>
        <v>0</v>
      </c>
      <c r="O28" s="13">
        <f t="shared" si="4"/>
        <v>0</v>
      </c>
    </row>
    <row r="29" spans="1:15" ht="15.95" customHeight="1" x14ac:dyDescent="0.25">
      <c r="A29" s="100" t="s">
        <v>83</v>
      </c>
      <c r="B29" s="22" t="s">
        <v>179</v>
      </c>
      <c r="C29" s="23"/>
      <c r="D29" s="24">
        <f t="shared" ref="D29:O29" si="6">SUM(D18:D28)</f>
        <v>14.6</v>
      </c>
      <c r="E29" s="24">
        <f t="shared" si="6"/>
        <v>14.6</v>
      </c>
      <c r="F29" s="24">
        <f t="shared" si="6"/>
        <v>0</v>
      </c>
      <c r="G29" s="24">
        <f t="shared" si="6"/>
        <v>0</v>
      </c>
      <c r="H29" s="25">
        <f t="shared" si="6"/>
        <v>1.9</v>
      </c>
      <c r="I29" s="25">
        <f t="shared" si="6"/>
        <v>0</v>
      </c>
      <c r="J29" s="25">
        <f t="shared" si="6"/>
        <v>1.9</v>
      </c>
      <c r="K29" s="25">
        <f t="shared" si="6"/>
        <v>0</v>
      </c>
      <c r="L29" s="22">
        <f t="shared" si="6"/>
        <v>16.5</v>
      </c>
      <c r="M29" s="22">
        <f t="shared" si="6"/>
        <v>14.6</v>
      </c>
      <c r="N29" s="22">
        <f t="shared" si="6"/>
        <v>1.9</v>
      </c>
      <c r="O29" s="22">
        <f t="shared" si="6"/>
        <v>0</v>
      </c>
    </row>
    <row r="30" spans="1:15" ht="15.95" customHeight="1" x14ac:dyDescent="0.25">
      <c r="A30" s="6" t="s">
        <v>84</v>
      </c>
      <c r="B30" s="466" t="s">
        <v>59</v>
      </c>
      <c r="C30" s="466"/>
      <c r="D30" s="466"/>
      <c r="E30" s="466"/>
      <c r="F30" s="466"/>
      <c r="G30" s="466"/>
      <c r="H30" s="466"/>
      <c r="I30" s="466"/>
      <c r="J30" s="466"/>
      <c r="K30" s="466"/>
      <c r="L30" s="466"/>
      <c r="M30" s="466"/>
      <c r="N30" s="466"/>
      <c r="O30" s="466"/>
    </row>
    <row r="31" spans="1:15" ht="15" customHeight="1" x14ac:dyDescent="0.25">
      <c r="A31" s="6" t="s">
        <v>85</v>
      </c>
      <c r="B31" s="7" t="s">
        <v>7</v>
      </c>
      <c r="C31" s="8" t="s">
        <v>22</v>
      </c>
      <c r="D31" s="9">
        <f>E31+F31+G31</f>
        <v>0.1</v>
      </c>
      <c r="E31" s="9">
        <v>0.1</v>
      </c>
      <c r="F31" s="9"/>
      <c r="G31" s="9"/>
      <c r="H31" s="10">
        <f>I31+J31+K31</f>
        <v>0</v>
      </c>
      <c r="I31" s="10"/>
      <c r="J31" s="10"/>
      <c r="K31" s="10"/>
      <c r="L31" s="12">
        <f>M31+N31+O31</f>
        <v>0.1</v>
      </c>
      <c r="M31" s="12">
        <f>E31+I31</f>
        <v>0.1</v>
      </c>
      <c r="N31" s="12">
        <f t="shared" ref="N31:N40" si="7">F31+J31</f>
        <v>0</v>
      </c>
      <c r="O31" s="12">
        <f t="shared" ref="O31:O40" si="8">G31+K31</f>
        <v>0</v>
      </c>
    </row>
    <row r="32" spans="1:15" ht="15" customHeight="1" x14ac:dyDescent="0.25">
      <c r="A32" s="6" t="s">
        <v>86</v>
      </c>
      <c r="B32" s="18" t="s">
        <v>10</v>
      </c>
      <c r="C32" s="16" t="s">
        <v>22</v>
      </c>
      <c r="D32" s="17">
        <f t="shared" ref="D32:D41" si="9">E32+F32+G32</f>
        <v>0.7</v>
      </c>
      <c r="E32" s="17">
        <v>0.1</v>
      </c>
      <c r="F32" s="17">
        <v>0.6</v>
      </c>
      <c r="G32" s="17"/>
      <c r="H32" s="11">
        <f t="shared" ref="H32:H40" si="10">I32+J32+K32</f>
        <v>0</v>
      </c>
      <c r="I32" s="11"/>
      <c r="J32" s="11"/>
      <c r="K32" s="11"/>
      <c r="L32" s="13">
        <f t="shared" ref="L32:L40" si="11">M32+N32+O32</f>
        <v>0.7</v>
      </c>
      <c r="M32" s="13">
        <f t="shared" ref="M32:M40" si="12">E32+I32</f>
        <v>0.1</v>
      </c>
      <c r="N32" s="13">
        <f t="shared" si="7"/>
        <v>0.6</v>
      </c>
      <c r="O32" s="13">
        <f t="shared" si="8"/>
        <v>0</v>
      </c>
    </row>
    <row r="33" spans="1:15" ht="15" customHeight="1" x14ac:dyDescent="0.25">
      <c r="A33" s="6" t="s">
        <v>87</v>
      </c>
      <c r="B33" s="18" t="s">
        <v>11</v>
      </c>
      <c r="C33" s="16" t="s">
        <v>22</v>
      </c>
      <c r="D33" s="17">
        <f t="shared" si="9"/>
        <v>16.3</v>
      </c>
      <c r="E33" s="17">
        <v>15.6</v>
      </c>
      <c r="F33" s="17">
        <v>0.7</v>
      </c>
      <c r="G33" s="17"/>
      <c r="H33" s="11">
        <f t="shared" si="10"/>
        <v>0</v>
      </c>
      <c r="I33" s="11"/>
      <c r="J33" s="11"/>
      <c r="K33" s="11"/>
      <c r="L33" s="13">
        <f t="shared" si="11"/>
        <v>16.3</v>
      </c>
      <c r="M33" s="13">
        <f t="shared" si="12"/>
        <v>15.6</v>
      </c>
      <c r="N33" s="13">
        <f t="shared" si="7"/>
        <v>0.7</v>
      </c>
      <c r="O33" s="13">
        <f t="shared" si="8"/>
        <v>0</v>
      </c>
    </row>
    <row r="34" spans="1:15" ht="15" customHeight="1" x14ac:dyDescent="0.25">
      <c r="A34" s="6" t="s">
        <v>88</v>
      </c>
      <c r="B34" s="18" t="s">
        <v>12</v>
      </c>
      <c r="C34" s="16" t="s">
        <v>22</v>
      </c>
      <c r="D34" s="17">
        <f t="shared" si="9"/>
        <v>1.1000000000000001</v>
      </c>
      <c r="E34" s="17"/>
      <c r="F34" s="17">
        <v>1.1000000000000001</v>
      </c>
      <c r="G34" s="17"/>
      <c r="H34" s="11">
        <f t="shared" si="10"/>
        <v>0</v>
      </c>
      <c r="I34" s="11"/>
      <c r="J34" s="11"/>
      <c r="K34" s="11"/>
      <c r="L34" s="13">
        <f t="shared" si="11"/>
        <v>1.1000000000000001</v>
      </c>
      <c r="M34" s="13">
        <f t="shared" si="12"/>
        <v>0</v>
      </c>
      <c r="N34" s="13">
        <f t="shared" si="7"/>
        <v>1.1000000000000001</v>
      </c>
      <c r="O34" s="13">
        <f t="shared" si="8"/>
        <v>0</v>
      </c>
    </row>
    <row r="35" spans="1:15" ht="15" customHeight="1" x14ac:dyDescent="0.25">
      <c r="A35" s="14" t="s">
        <v>89</v>
      </c>
      <c r="B35" s="18" t="s">
        <v>13</v>
      </c>
      <c r="C35" s="16" t="s">
        <v>22</v>
      </c>
      <c r="D35" s="17">
        <f t="shared" si="9"/>
        <v>1.6</v>
      </c>
      <c r="E35" s="17">
        <v>1.6</v>
      </c>
      <c r="F35" s="17"/>
      <c r="G35" s="17"/>
      <c r="H35" s="11">
        <f t="shared" si="10"/>
        <v>0</v>
      </c>
      <c r="I35" s="11"/>
      <c r="J35" s="11"/>
      <c r="K35" s="11"/>
      <c r="L35" s="13">
        <f t="shared" si="11"/>
        <v>1.6</v>
      </c>
      <c r="M35" s="13">
        <f t="shared" si="12"/>
        <v>1.6</v>
      </c>
      <c r="N35" s="13">
        <f t="shared" si="7"/>
        <v>0</v>
      </c>
      <c r="O35" s="13">
        <f t="shared" si="8"/>
        <v>0</v>
      </c>
    </row>
    <row r="36" spans="1:15" ht="15" customHeight="1" x14ac:dyDescent="0.25">
      <c r="A36" s="14" t="s">
        <v>90</v>
      </c>
      <c r="B36" s="19" t="s">
        <v>14</v>
      </c>
      <c r="C36" s="16" t="s">
        <v>22</v>
      </c>
      <c r="D36" s="17">
        <f t="shared" si="9"/>
        <v>3.4000000000000004</v>
      </c>
      <c r="E36" s="17">
        <v>1.8</v>
      </c>
      <c r="F36" s="17">
        <v>1.6</v>
      </c>
      <c r="G36" s="17"/>
      <c r="H36" s="11">
        <f t="shared" si="10"/>
        <v>0</v>
      </c>
      <c r="I36" s="11"/>
      <c r="J36" s="11"/>
      <c r="K36" s="11"/>
      <c r="L36" s="13">
        <f t="shared" si="11"/>
        <v>3.4000000000000004</v>
      </c>
      <c r="M36" s="13">
        <f t="shared" si="12"/>
        <v>1.8</v>
      </c>
      <c r="N36" s="13">
        <f t="shared" si="7"/>
        <v>1.6</v>
      </c>
      <c r="O36" s="13">
        <f t="shared" si="8"/>
        <v>0</v>
      </c>
    </row>
    <row r="37" spans="1:15" ht="15" customHeight="1" x14ac:dyDescent="0.25">
      <c r="A37" s="6" t="s">
        <v>91</v>
      </c>
      <c r="B37" s="7" t="s">
        <v>15</v>
      </c>
      <c r="C37" s="16" t="s">
        <v>22</v>
      </c>
      <c r="D37" s="17">
        <f t="shared" si="9"/>
        <v>3</v>
      </c>
      <c r="E37" s="17">
        <v>1.9</v>
      </c>
      <c r="F37" s="17">
        <v>1.1000000000000001</v>
      </c>
      <c r="G37" s="17"/>
      <c r="H37" s="11">
        <f t="shared" si="10"/>
        <v>0</v>
      </c>
      <c r="I37" s="11"/>
      <c r="J37" s="11"/>
      <c r="K37" s="11"/>
      <c r="L37" s="13">
        <f t="shared" si="11"/>
        <v>3</v>
      </c>
      <c r="M37" s="13">
        <f t="shared" si="12"/>
        <v>1.9</v>
      </c>
      <c r="N37" s="13">
        <f t="shared" si="7"/>
        <v>1.1000000000000001</v>
      </c>
      <c r="O37" s="13">
        <f t="shared" si="8"/>
        <v>0</v>
      </c>
    </row>
    <row r="38" spans="1:15" ht="15" customHeight="1" x14ac:dyDescent="0.25">
      <c r="A38" s="6" t="s">
        <v>92</v>
      </c>
      <c r="B38" s="18" t="s">
        <v>16</v>
      </c>
      <c r="C38" s="16" t="s">
        <v>22</v>
      </c>
      <c r="D38" s="17">
        <f t="shared" si="9"/>
        <v>9.5</v>
      </c>
      <c r="E38" s="17">
        <v>6.6</v>
      </c>
      <c r="F38" s="17">
        <v>2.9</v>
      </c>
      <c r="G38" s="17"/>
      <c r="H38" s="11">
        <f t="shared" si="10"/>
        <v>0</v>
      </c>
      <c r="I38" s="11"/>
      <c r="J38" s="11"/>
      <c r="K38" s="11"/>
      <c r="L38" s="13">
        <f t="shared" si="11"/>
        <v>9.5</v>
      </c>
      <c r="M38" s="13">
        <f t="shared" si="12"/>
        <v>6.6</v>
      </c>
      <c r="N38" s="13">
        <f t="shared" si="7"/>
        <v>2.9</v>
      </c>
      <c r="O38" s="13">
        <f t="shared" si="8"/>
        <v>0</v>
      </c>
    </row>
    <row r="39" spans="1:15" ht="15" customHeight="1" x14ac:dyDescent="0.25">
      <c r="A39" s="6" t="s">
        <v>93</v>
      </c>
      <c r="B39" s="18" t="s">
        <v>17</v>
      </c>
      <c r="C39" s="16" t="s">
        <v>22</v>
      </c>
      <c r="D39" s="17">
        <f t="shared" si="9"/>
        <v>0.4</v>
      </c>
      <c r="E39" s="17">
        <v>0.1</v>
      </c>
      <c r="F39" s="17">
        <v>0.3</v>
      </c>
      <c r="G39" s="17"/>
      <c r="H39" s="11">
        <f t="shared" si="10"/>
        <v>0</v>
      </c>
      <c r="I39" s="11"/>
      <c r="J39" s="11"/>
      <c r="K39" s="11"/>
      <c r="L39" s="13">
        <f t="shared" si="11"/>
        <v>0.4</v>
      </c>
      <c r="M39" s="13">
        <f t="shared" si="12"/>
        <v>0.1</v>
      </c>
      <c r="N39" s="13">
        <f t="shared" si="7"/>
        <v>0.3</v>
      </c>
      <c r="O39" s="13">
        <f t="shared" si="8"/>
        <v>0</v>
      </c>
    </row>
    <row r="40" spans="1:15" ht="15" customHeight="1" x14ac:dyDescent="0.25">
      <c r="A40" s="6" t="s">
        <v>94</v>
      </c>
      <c r="B40" s="18" t="s">
        <v>18</v>
      </c>
      <c r="C40" s="16" t="s">
        <v>22</v>
      </c>
      <c r="D40" s="17">
        <f t="shared" si="9"/>
        <v>1.6</v>
      </c>
      <c r="E40" s="17">
        <v>0.9</v>
      </c>
      <c r="F40" s="17">
        <v>0.7</v>
      </c>
      <c r="G40" s="17"/>
      <c r="H40" s="11">
        <f t="shared" si="10"/>
        <v>0</v>
      </c>
      <c r="I40" s="11"/>
      <c r="J40" s="11"/>
      <c r="K40" s="11"/>
      <c r="L40" s="13">
        <f t="shared" si="11"/>
        <v>1.6</v>
      </c>
      <c r="M40" s="13">
        <f t="shared" si="12"/>
        <v>0.9</v>
      </c>
      <c r="N40" s="13">
        <f t="shared" si="7"/>
        <v>0.7</v>
      </c>
      <c r="O40" s="13">
        <f t="shared" si="8"/>
        <v>0</v>
      </c>
    </row>
    <row r="41" spans="1:15" ht="15" customHeight="1" x14ac:dyDescent="0.25">
      <c r="A41" s="39" t="s">
        <v>95</v>
      </c>
      <c r="B41" s="18" t="s">
        <v>19</v>
      </c>
      <c r="C41" s="16" t="s">
        <v>22</v>
      </c>
      <c r="D41" s="17">
        <f t="shared" si="9"/>
        <v>0.9</v>
      </c>
      <c r="E41" s="17"/>
      <c r="F41" s="17">
        <v>0.9</v>
      </c>
      <c r="G41" s="17"/>
      <c r="H41" s="11">
        <f>I41+J41+K41</f>
        <v>0</v>
      </c>
      <c r="I41" s="11"/>
      <c r="J41" s="11"/>
      <c r="K41" s="11"/>
      <c r="L41" s="13">
        <f>M41+N41+O41</f>
        <v>0.9</v>
      </c>
      <c r="M41" s="13">
        <f>E41+I41</f>
        <v>0</v>
      </c>
      <c r="N41" s="13">
        <f>F41+J41</f>
        <v>0.9</v>
      </c>
      <c r="O41" s="13">
        <f>G41+K41</f>
        <v>0</v>
      </c>
    </row>
    <row r="42" spans="1:15" ht="15.95" customHeight="1" x14ac:dyDescent="0.25">
      <c r="A42" s="100" t="s">
        <v>96</v>
      </c>
      <c r="B42" s="22" t="s">
        <v>180</v>
      </c>
      <c r="C42" s="26"/>
      <c r="D42" s="24">
        <f>SUM(D31:D41)</f>
        <v>38.6</v>
      </c>
      <c r="E42" s="24">
        <f>SUM(E31:E41)</f>
        <v>28.699999999999996</v>
      </c>
      <c r="F42" s="24">
        <f>SUM(F31:F41)</f>
        <v>9.9</v>
      </c>
      <c r="G42" s="24">
        <f>SUM(G31:G41)</f>
        <v>0</v>
      </c>
      <c r="H42" s="25">
        <f t="shared" ref="H42:O42" si="13">SUM(H31:H41)</f>
        <v>0</v>
      </c>
      <c r="I42" s="25">
        <f t="shared" si="13"/>
        <v>0</v>
      </c>
      <c r="J42" s="25">
        <f t="shared" si="13"/>
        <v>0</v>
      </c>
      <c r="K42" s="25">
        <f t="shared" si="13"/>
        <v>0</v>
      </c>
      <c r="L42" s="22">
        <f t="shared" si="13"/>
        <v>38.6</v>
      </c>
      <c r="M42" s="22">
        <f t="shared" si="13"/>
        <v>28.699999999999996</v>
      </c>
      <c r="N42" s="22">
        <f t="shared" si="13"/>
        <v>9.9</v>
      </c>
      <c r="O42" s="22">
        <f t="shared" si="13"/>
        <v>0</v>
      </c>
    </row>
    <row r="43" spans="1:15" ht="15.95" customHeight="1" x14ac:dyDescent="0.25">
      <c r="A43" s="6" t="s">
        <v>97</v>
      </c>
      <c r="B43" s="466" t="s">
        <v>63</v>
      </c>
      <c r="C43" s="466"/>
      <c r="D43" s="466"/>
      <c r="E43" s="466"/>
      <c r="F43" s="466"/>
      <c r="G43" s="466"/>
      <c r="H43" s="466"/>
      <c r="I43" s="466"/>
      <c r="J43" s="466"/>
      <c r="K43" s="466"/>
      <c r="L43" s="466"/>
      <c r="M43" s="466"/>
      <c r="N43" s="466"/>
      <c r="O43" s="466"/>
    </row>
    <row r="44" spans="1:15" ht="15" customHeight="1" x14ac:dyDescent="0.25">
      <c r="A44" s="39" t="s">
        <v>98</v>
      </c>
      <c r="B44" s="27" t="s">
        <v>20</v>
      </c>
      <c r="C44" s="8" t="s">
        <v>32</v>
      </c>
      <c r="D44" s="9">
        <f>E44+F44+G44</f>
        <v>98.8</v>
      </c>
      <c r="E44" s="9">
        <v>98.8</v>
      </c>
      <c r="F44" s="9"/>
      <c r="G44" s="9"/>
      <c r="H44" s="11">
        <f>I44+J44+K44</f>
        <v>0</v>
      </c>
      <c r="I44" s="11"/>
      <c r="J44" s="11"/>
      <c r="K44" s="11"/>
      <c r="L44" s="13">
        <f>M44+N44+O44</f>
        <v>98.8</v>
      </c>
      <c r="M44" s="13">
        <f t="shared" ref="M44:O45" si="14">E44+I44</f>
        <v>98.8</v>
      </c>
      <c r="N44" s="13">
        <f t="shared" si="14"/>
        <v>0</v>
      </c>
      <c r="O44" s="13">
        <f t="shared" si="14"/>
        <v>0</v>
      </c>
    </row>
    <row r="45" spans="1:15" ht="15" customHeight="1" x14ac:dyDescent="0.25">
      <c r="A45" s="41" t="s">
        <v>99</v>
      </c>
      <c r="B45" s="30" t="s">
        <v>71</v>
      </c>
      <c r="C45" s="31" t="s">
        <v>32</v>
      </c>
      <c r="D45" s="9"/>
      <c r="E45" s="9"/>
      <c r="F45" s="9"/>
      <c r="G45" s="9"/>
      <c r="H45" s="11">
        <f>I45+J45+K45</f>
        <v>0.4</v>
      </c>
      <c r="I45" s="11"/>
      <c r="J45" s="11">
        <v>0.4</v>
      </c>
      <c r="K45" s="11"/>
      <c r="L45" s="13">
        <f>M45+N45+O45</f>
        <v>0.4</v>
      </c>
      <c r="M45" s="13">
        <f t="shared" si="14"/>
        <v>0</v>
      </c>
      <c r="N45" s="13">
        <f t="shared" si="14"/>
        <v>0.4</v>
      </c>
      <c r="O45" s="13">
        <f t="shared" si="14"/>
        <v>0</v>
      </c>
    </row>
    <row r="46" spans="1:15" ht="15.95" customHeight="1" x14ac:dyDescent="0.25">
      <c r="A46" s="21" t="s">
        <v>100</v>
      </c>
      <c r="B46" s="28" t="s">
        <v>181</v>
      </c>
      <c r="C46" s="29"/>
      <c r="D46" s="24">
        <f>D44+D45</f>
        <v>98.8</v>
      </c>
      <c r="E46" s="24">
        <f t="shared" ref="E46:O46" si="15">E44+E45</f>
        <v>98.8</v>
      </c>
      <c r="F46" s="24">
        <f t="shared" si="15"/>
        <v>0</v>
      </c>
      <c r="G46" s="24">
        <f t="shared" si="15"/>
        <v>0</v>
      </c>
      <c r="H46" s="25">
        <f t="shared" si="15"/>
        <v>0.4</v>
      </c>
      <c r="I46" s="25">
        <f t="shared" si="15"/>
        <v>0</v>
      </c>
      <c r="J46" s="25">
        <f t="shared" si="15"/>
        <v>0.4</v>
      </c>
      <c r="K46" s="25">
        <f t="shared" si="15"/>
        <v>0</v>
      </c>
      <c r="L46" s="22">
        <f t="shared" si="15"/>
        <v>99.2</v>
      </c>
      <c r="M46" s="22">
        <f t="shared" si="15"/>
        <v>98.8</v>
      </c>
      <c r="N46" s="22">
        <f t="shared" si="15"/>
        <v>0.4</v>
      </c>
      <c r="O46" s="22">
        <f t="shared" si="15"/>
        <v>0</v>
      </c>
    </row>
    <row r="47" spans="1:15" ht="15.95" customHeight="1" x14ac:dyDescent="0.25">
      <c r="A47" s="6" t="s">
        <v>101</v>
      </c>
      <c r="B47" s="466" t="s">
        <v>176</v>
      </c>
      <c r="C47" s="466"/>
      <c r="D47" s="466"/>
      <c r="E47" s="466"/>
      <c r="F47" s="466"/>
      <c r="G47" s="466"/>
      <c r="H47" s="466"/>
      <c r="I47" s="466"/>
      <c r="J47" s="466"/>
      <c r="K47" s="466"/>
      <c r="L47" s="466"/>
      <c r="M47" s="466"/>
      <c r="N47" s="466"/>
      <c r="O47" s="466"/>
    </row>
    <row r="48" spans="1:15" ht="15.95" customHeight="1" x14ac:dyDescent="0.25">
      <c r="A48" s="14" t="s">
        <v>102</v>
      </c>
      <c r="B48" s="15" t="s">
        <v>55</v>
      </c>
      <c r="C48" s="31" t="s">
        <v>51</v>
      </c>
      <c r="D48" s="17">
        <f>E48+F48+G48</f>
        <v>0.1</v>
      </c>
      <c r="E48" s="17">
        <v>0.1</v>
      </c>
      <c r="F48" s="17"/>
      <c r="G48" s="17"/>
      <c r="H48" s="11">
        <f>I48+J48+K48</f>
        <v>0</v>
      </c>
      <c r="I48" s="11"/>
      <c r="J48" s="11"/>
      <c r="K48" s="11"/>
      <c r="L48" s="13">
        <f>M48+N48+O48</f>
        <v>0.1</v>
      </c>
      <c r="M48" s="13">
        <f t="shared" ref="M48:O49" si="16">E48+I48</f>
        <v>0.1</v>
      </c>
      <c r="N48" s="13">
        <f t="shared" si="16"/>
        <v>0</v>
      </c>
      <c r="O48" s="13">
        <f t="shared" si="16"/>
        <v>0</v>
      </c>
    </row>
    <row r="49" spans="1:15" ht="15" customHeight="1" x14ac:dyDescent="0.25">
      <c r="A49" s="20" t="s">
        <v>103</v>
      </c>
      <c r="B49" s="30" t="s">
        <v>164</v>
      </c>
      <c r="C49" s="31" t="s">
        <v>51</v>
      </c>
      <c r="D49" s="17">
        <f>E49+F49+G49</f>
        <v>1.5</v>
      </c>
      <c r="E49" s="17">
        <v>1.5</v>
      </c>
      <c r="F49" s="17"/>
      <c r="G49" s="17"/>
      <c r="H49" s="11">
        <f>I49+J49+K49</f>
        <v>0</v>
      </c>
      <c r="I49" s="11"/>
      <c r="J49" s="11"/>
      <c r="K49" s="11"/>
      <c r="L49" s="13">
        <f>M49+N49+O49</f>
        <v>1.5</v>
      </c>
      <c r="M49" s="13">
        <f t="shared" si="16"/>
        <v>1.5</v>
      </c>
      <c r="N49" s="13">
        <f t="shared" si="16"/>
        <v>0</v>
      </c>
      <c r="O49" s="13">
        <f t="shared" si="16"/>
        <v>0</v>
      </c>
    </row>
    <row r="50" spans="1:15" ht="15" customHeight="1" x14ac:dyDescent="0.25">
      <c r="A50" s="6" t="s">
        <v>104</v>
      </c>
      <c r="B50" s="30" t="s">
        <v>171</v>
      </c>
      <c r="C50" s="31" t="s">
        <v>51</v>
      </c>
      <c r="D50" s="17">
        <f t="shared" ref="D50:D78" si="17">E50+F50+G50</f>
        <v>6.8</v>
      </c>
      <c r="E50" s="17"/>
      <c r="F50" s="17"/>
      <c r="G50" s="17">
        <v>6.8</v>
      </c>
      <c r="H50" s="11">
        <f t="shared" ref="H50:H78" si="18">I50+J50+K50</f>
        <v>0</v>
      </c>
      <c r="I50" s="11"/>
      <c r="J50" s="11"/>
      <c r="K50" s="11"/>
      <c r="L50" s="13">
        <f t="shared" ref="L50:L78" si="19">M50+N50+O50</f>
        <v>6.8</v>
      </c>
      <c r="M50" s="13">
        <f t="shared" ref="M50:M78" si="20">E50+I50</f>
        <v>0</v>
      </c>
      <c r="N50" s="13">
        <f t="shared" ref="N50:N78" si="21">F50+J50</f>
        <v>0</v>
      </c>
      <c r="O50" s="13">
        <f t="shared" ref="O50:O78" si="22">G50+K50</f>
        <v>6.8</v>
      </c>
    </row>
    <row r="51" spans="1:15" ht="15" customHeight="1" x14ac:dyDescent="0.25">
      <c r="A51" s="6" t="s">
        <v>105</v>
      </c>
      <c r="B51" s="19" t="s">
        <v>153</v>
      </c>
      <c r="C51" s="31" t="s">
        <v>51</v>
      </c>
      <c r="D51" s="17">
        <f t="shared" si="17"/>
        <v>7.3</v>
      </c>
      <c r="E51" s="17"/>
      <c r="F51" s="17">
        <v>7.3</v>
      </c>
      <c r="G51" s="17"/>
      <c r="H51" s="11">
        <f t="shared" si="18"/>
        <v>0</v>
      </c>
      <c r="I51" s="11"/>
      <c r="J51" s="11"/>
      <c r="K51" s="11"/>
      <c r="L51" s="13">
        <f t="shared" si="19"/>
        <v>7.3</v>
      </c>
      <c r="M51" s="13">
        <f t="shared" si="20"/>
        <v>0</v>
      </c>
      <c r="N51" s="13">
        <f t="shared" si="21"/>
        <v>7.3</v>
      </c>
      <c r="O51" s="13">
        <f t="shared" si="22"/>
        <v>0</v>
      </c>
    </row>
    <row r="52" spans="1:15" ht="15" customHeight="1" x14ac:dyDescent="0.25">
      <c r="A52" s="33" t="s">
        <v>106</v>
      </c>
      <c r="B52" s="32" t="s">
        <v>368</v>
      </c>
      <c r="C52" s="31" t="s">
        <v>51</v>
      </c>
      <c r="D52" s="17">
        <f t="shared" si="17"/>
        <v>6.6</v>
      </c>
      <c r="E52" s="17">
        <v>0.1</v>
      </c>
      <c r="F52" s="17"/>
      <c r="G52" s="17">
        <v>6.5</v>
      </c>
      <c r="H52" s="11">
        <f t="shared" si="18"/>
        <v>0</v>
      </c>
      <c r="I52" s="11"/>
      <c r="J52" s="11"/>
      <c r="K52" s="11"/>
      <c r="L52" s="13">
        <f t="shared" si="19"/>
        <v>6.6</v>
      </c>
      <c r="M52" s="13">
        <f t="shared" si="20"/>
        <v>0.1</v>
      </c>
      <c r="N52" s="13">
        <f t="shared" si="21"/>
        <v>0</v>
      </c>
      <c r="O52" s="13">
        <f t="shared" si="22"/>
        <v>6.5</v>
      </c>
    </row>
    <row r="53" spans="1:15" ht="15" customHeight="1" x14ac:dyDescent="0.25">
      <c r="A53" s="33" t="s">
        <v>107</v>
      </c>
      <c r="B53" s="30" t="s">
        <v>156</v>
      </c>
      <c r="C53" s="16" t="s">
        <v>51</v>
      </c>
      <c r="D53" s="17">
        <f t="shared" si="17"/>
        <v>35.799999999999997</v>
      </c>
      <c r="E53" s="17">
        <v>1.4</v>
      </c>
      <c r="F53" s="17">
        <v>29</v>
      </c>
      <c r="G53" s="17">
        <v>5.4</v>
      </c>
      <c r="H53" s="11">
        <f t="shared" si="18"/>
        <v>0</v>
      </c>
      <c r="I53" s="11"/>
      <c r="J53" s="11"/>
      <c r="K53" s="11"/>
      <c r="L53" s="13">
        <f t="shared" si="19"/>
        <v>35.799999999999997</v>
      </c>
      <c r="M53" s="13">
        <f t="shared" si="20"/>
        <v>1.4</v>
      </c>
      <c r="N53" s="13">
        <f t="shared" si="21"/>
        <v>29</v>
      </c>
      <c r="O53" s="13">
        <f t="shared" si="22"/>
        <v>5.4</v>
      </c>
    </row>
    <row r="54" spans="1:15" ht="15" customHeight="1" x14ac:dyDescent="0.25">
      <c r="A54" s="33" t="s">
        <v>108</v>
      </c>
      <c r="B54" s="30" t="s">
        <v>155</v>
      </c>
      <c r="C54" s="16" t="s">
        <v>51</v>
      </c>
      <c r="D54" s="17">
        <f t="shared" si="17"/>
        <v>1.4</v>
      </c>
      <c r="E54" s="17">
        <v>0.8</v>
      </c>
      <c r="F54" s="17">
        <v>0.6</v>
      </c>
      <c r="G54" s="17"/>
      <c r="H54" s="11">
        <f t="shared" si="18"/>
        <v>0</v>
      </c>
      <c r="I54" s="11"/>
      <c r="J54" s="11"/>
      <c r="K54" s="11"/>
      <c r="L54" s="13">
        <f t="shared" si="19"/>
        <v>1.4</v>
      </c>
      <c r="M54" s="13">
        <f t="shared" si="20"/>
        <v>0.8</v>
      </c>
      <c r="N54" s="13">
        <f t="shared" si="21"/>
        <v>0.6</v>
      </c>
      <c r="O54" s="13">
        <f t="shared" si="22"/>
        <v>0</v>
      </c>
    </row>
    <row r="55" spans="1:15" ht="15" customHeight="1" x14ac:dyDescent="0.25">
      <c r="A55" s="33" t="s">
        <v>109</v>
      </c>
      <c r="B55" s="30" t="s">
        <v>154</v>
      </c>
      <c r="C55" s="31" t="s">
        <v>51</v>
      </c>
      <c r="D55" s="17">
        <f>E55+F55+G55</f>
        <v>0.1</v>
      </c>
      <c r="E55" s="17">
        <v>0.1</v>
      </c>
      <c r="F55" s="17"/>
      <c r="G55" s="17"/>
      <c r="H55" s="11">
        <f>I55+J55+K55</f>
        <v>0</v>
      </c>
      <c r="I55" s="11"/>
      <c r="J55" s="11"/>
      <c r="K55" s="11"/>
      <c r="L55" s="13">
        <f>M55+N55+O55</f>
        <v>0.1</v>
      </c>
      <c r="M55" s="13">
        <f>E55+I55</f>
        <v>0.1</v>
      </c>
      <c r="N55" s="13">
        <f>F55+J55</f>
        <v>0</v>
      </c>
      <c r="O55" s="13">
        <f>G55+K55</f>
        <v>0</v>
      </c>
    </row>
    <row r="56" spans="1:15" ht="15" customHeight="1" x14ac:dyDescent="0.25">
      <c r="A56" s="33" t="s">
        <v>110</v>
      </c>
      <c r="B56" s="34" t="s">
        <v>424</v>
      </c>
      <c r="C56" s="16" t="s">
        <v>51</v>
      </c>
      <c r="D56" s="17">
        <f t="shared" si="17"/>
        <v>1.7</v>
      </c>
      <c r="E56" s="17">
        <v>1.7</v>
      </c>
      <c r="F56" s="17"/>
      <c r="G56" s="17"/>
      <c r="H56" s="11">
        <f t="shared" si="18"/>
        <v>0</v>
      </c>
      <c r="I56" s="11"/>
      <c r="J56" s="11"/>
      <c r="K56" s="11"/>
      <c r="L56" s="13">
        <f t="shared" si="19"/>
        <v>1.7</v>
      </c>
      <c r="M56" s="13">
        <f t="shared" si="20"/>
        <v>1.7</v>
      </c>
      <c r="N56" s="13">
        <f t="shared" si="21"/>
        <v>0</v>
      </c>
      <c r="O56" s="13">
        <f t="shared" si="22"/>
        <v>0</v>
      </c>
    </row>
    <row r="57" spans="1:15" ht="15" customHeight="1" x14ac:dyDescent="0.25">
      <c r="A57" s="33" t="s">
        <v>159</v>
      </c>
      <c r="B57" s="35" t="s">
        <v>169</v>
      </c>
      <c r="C57" s="31" t="s">
        <v>51</v>
      </c>
      <c r="D57" s="17">
        <f t="shared" si="17"/>
        <v>6.5</v>
      </c>
      <c r="E57" s="17"/>
      <c r="F57" s="17"/>
      <c r="G57" s="17">
        <v>6.5</v>
      </c>
      <c r="H57" s="11">
        <f t="shared" si="18"/>
        <v>0</v>
      </c>
      <c r="I57" s="11"/>
      <c r="J57" s="11"/>
      <c r="K57" s="11"/>
      <c r="L57" s="13">
        <f t="shared" si="19"/>
        <v>6.5</v>
      </c>
      <c r="M57" s="13">
        <f t="shared" ref="M57:O59" si="23">E57+I57</f>
        <v>0</v>
      </c>
      <c r="N57" s="13">
        <f t="shared" si="23"/>
        <v>0</v>
      </c>
      <c r="O57" s="13">
        <f t="shared" si="23"/>
        <v>6.5</v>
      </c>
    </row>
    <row r="58" spans="1:15" ht="15" customHeight="1" x14ac:dyDescent="0.25">
      <c r="A58" s="33" t="s">
        <v>160</v>
      </c>
      <c r="B58" s="35" t="s">
        <v>44</v>
      </c>
      <c r="C58" s="31" t="s">
        <v>51</v>
      </c>
      <c r="D58" s="17">
        <f t="shared" si="17"/>
        <v>0.1</v>
      </c>
      <c r="E58" s="17">
        <v>0.1</v>
      </c>
      <c r="F58" s="17"/>
      <c r="G58" s="17"/>
      <c r="H58" s="11"/>
      <c r="I58" s="11"/>
      <c r="J58" s="11"/>
      <c r="K58" s="11"/>
      <c r="L58" s="13">
        <f t="shared" ref="L58" si="24">M58+N58+O58</f>
        <v>0.1</v>
      </c>
      <c r="M58" s="13">
        <f t="shared" ref="M58" si="25">E58+I58</f>
        <v>0.1</v>
      </c>
      <c r="N58" s="13">
        <f t="shared" ref="N58" si="26">F58+J58</f>
        <v>0</v>
      </c>
      <c r="O58" s="13">
        <f t="shared" ref="O58" si="27">G58+K58</f>
        <v>0</v>
      </c>
    </row>
    <row r="59" spans="1:15" ht="15" customHeight="1" x14ac:dyDescent="0.25">
      <c r="A59" s="33" t="s">
        <v>111</v>
      </c>
      <c r="B59" s="34" t="s">
        <v>425</v>
      </c>
      <c r="C59" s="31" t="s">
        <v>51</v>
      </c>
      <c r="D59" s="17">
        <f>E59+F59+G59</f>
        <v>7</v>
      </c>
      <c r="E59" s="17"/>
      <c r="F59" s="17"/>
      <c r="G59" s="17">
        <v>7</v>
      </c>
      <c r="H59" s="11">
        <f t="shared" si="18"/>
        <v>0</v>
      </c>
      <c r="I59" s="11"/>
      <c r="J59" s="11"/>
      <c r="K59" s="11"/>
      <c r="L59" s="13">
        <f t="shared" si="19"/>
        <v>7</v>
      </c>
      <c r="M59" s="13">
        <f t="shared" si="23"/>
        <v>0</v>
      </c>
      <c r="N59" s="13">
        <f t="shared" si="23"/>
        <v>0</v>
      </c>
      <c r="O59" s="13">
        <f t="shared" si="23"/>
        <v>7</v>
      </c>
    </row>
    <row r="60" spans="1:15" ht="15" customHeight="1" x14ac:dyDescent="0.25">
      <c r="A60" s="33" t="s">
        <v>161</v>
      </c>
      <c r="B60" s="34" t="s">
        <v>64</v>
      </c>
      <c r="C60" s="31" t="s">
        <v>51</v>
      </c>
      <c r="D60" s="17">
        <f t="shared" si="17"/>
        <v>9.4</v>
      </c>
      <c r="E60" s="17"/>
      <c r="F60" s="17"/>
      <c r="G60" s="17">
        <v>9.4</v>
      </c>
      <c r="H60" s="11">
        <f t="shared" si="18"/>
        <v>0</v>
      </c>
      <c r="I60" s="11"/>
      <c r="J60" s="11"/>
      <c r="K60" s="11"/>
      <c r="L60" s="13">
        <f t="shared" si="19"/>
        <v>9.4</v>
      </c>
      <c r="M60" s="13">
        <f t="shared" si="20"/>
        <v>0</v>
      </c>
      <c r="N60" s="13">
        <f t="shared" si="21"/>
        <v>0</v>
      </c>
      <c r="O60" s="13">
        <f t="shared" si="22"/>
        <v>9.4</v>
      </c>
    </row>
    <row r="61" spans="1:15" ht="15" customHeight="1" x14ac:dyDescent="0.25">
      <c r="A61" s="6" t="s">
        <v>162</v>
      </c>
      <c r="B61" s="34" t="s">
        <v>42</v>
      </c>
      <c r="C61" s="31" t="s">
        <v>51</v>
      </c>
      <c r="D61" s="17">
        <f t="shared" si="17"/>
        <v>27.1</v>
      </c>
      <c r="E61" s="17">
        <v>0.1</v>
      </c>
      <c r="F61" s="17"/>
      <c r="G61" s="17">
        <v>27</v>
      </c>
      <c r="H61" s="11">
        <f t="shared" si="18"/>
        <v>0</v>
      </c>
      <c r="I61" s="11"/>
      <c r="J61" s="11"/>
      <c r="K61" s="11"/>
      <c r="L61" s="13">
        <f t="shared" si="19"/>
        <v>27.1</v>
      </c>
      <c r="M61" s="13">
        <f t="shared" si="20"/>
        <v>0.1</v>
      </c>
      <c r="N61" s="13">
        <f t="shared" si="21"/>
        <v>0</v>
      </c>
      <c r="O61" s="13">
        <f t="shared" si="22"/>
        <v>27</v>
      </c>
    </row>
    <row r="62" spans="1:15" ht="15" customHeight="1" x14ac:dyDescent="0.25">
      <c r="A62" s="6" t="s">
        <v>112</v>
      </c>
      <c r="B62" s="34" t="s">
        <v>426</v>
      </c>
      <c r="C62" s="31" t="s">
        <v>51</v>
      </c>
      <c r="D62" s="17">
        <f>E62+F62+G62</f>
        <v>12</v>
      </c>
      <c r="E62" s="17"/>
      <c r="F62" s="17"/>
      <c r="G62" s="17">
        <v>12</v>
      </c>
      <c r="H62" s="11">
        <f t="shared" si="18"/>
        <v>0</v>
      </c>
      <c r="I62" s="11"/>
      <c r="J62" s="11"/>
      <c r="K62" s="11"/>
      <c r="L62" s="13">
        <f t="shared" si="19"/>
        <v>12</v>
      </c>
      <c r="M62" s="13">
        <f>E62+I62</f>
        <v>0</v>
      </c>
      <c r="N62" s="13">
        <f>F62+J62</f>
        <v>0</v>
      </c>
      <c r="O62" s="13">
        <f>G62+K62</f>
        <v>12</v>
      </c>
    </row>
    <row r="63" spans="1:15" ht="15" customHeight="1" x14ac:dyDescent="0.25">
      <c r="A63" s="6" t="s">
        <v>113</v>
      </c>
      <c r="B63" s="35" t="s">
        <v>41</v>
      </c>
      <c r="C63" s="31" t="s">
        <v>51</v>
      </c>
      <c r="D63" s="17">
        <f t="shared" si="17"/>
        <v>22.6</v>
      </c>
      <c r="E63" s="17"/>
      <c r="F63" s="17"/>
      <c r="G63" s="17">
        <v>22.6</v>
      </c>
      <c r="H63" s="11">
        <f t="shared" si="18"/>
        <v>0</v>
      </c>
      <c r="I63" s="11"/>
      <c r="J63" s="11"/>
      <c r="K63" s="11"/>
      <c r="L63" s="13">
        <f t="shared" si="19"/>
        <v>22.6</v>
      </c>
      <c r="M63" s="13">
        <f t="shared" si="20"/>
        <v>0</v>
      </c>
      <c r="N63" s="13">
        <f t="shared" si="21"/>
        <v>0</v>
      </c>
      <c r="O63" s="13">
        <f t="shared" si="22"/>
        <v>22.6</v>
      </c>
    </row>
    <row r="64" spans="1:15" ht="15" customHeight="1" x14ac:dyDescent="0.25">
      <c r="A64" s="6" t="s">
        <v>114</v>
      </c>
      <c r="B64" s="30" t="s">
        <v>165</v>
      </c>
      <c r="C64" s="31" t="s">
        <v>51</v>
      </c>
      <c r="D64" s="17">
        <f t="shared" si="17"/>
        <v>10.3</v>
      </c>
      <c r="E64" s="17">
        <v>2.2999999999999998</v>
      </c>
      <c r="F64" s="17"/>
      <c r="G64" s="17">
        <v>8</v>
      </c>
      <c r="H64" s="11">
        <f t="shared" si="18"/>
        <v>0</v>
      </c>
      <c r="I64" s="11"/>
      <c r="J64" s="11"/>
      <c r="K64" s="11"/>
      <c r="L64" s="13">
        <f t="shared" si="19"/>
        <v>10.3</v>
      </c>
      <c r="M64" s="13">
        <f t="shared" si="20"/>
        <v>2.2999999999999998</v>
      </c>
      <c r="N64" s="13">
        <f t="shared" si="21"/>
        <v>0</v>
      </c>
      <c r="O64" s="13">
        <f t="shared" si="22"/>
        <v>8</v>
      </c>
    </row>
    <row r="65" spans="1:15" ht="15" customHeight="1" x14ac:dyDescent="0.25">
      <c r="A65" s="6" t="s">
        <v>115</v>
      </c>
      <c r="B65" s="30" t="s">
        <v>157</v>
      </c>
      <c r="C65" s="31" t="s">
        <v>51</v>
      </c>
      <c r="D65" s="17">
        <f t="shared" si="17"/>
        <v>60.4</v>
      </c>
      <c r="E65" s="17"/>
      <c r="F65" s="17"/>
      <c r="G65" s="17">
        <v>60.4</v>
      </c>
      <c r="H65" s="11">
        <f t="shared" si="18"/>
        <v>0</v>
      </c>
      <c r="I65" s="11"/>
      <c r="J65" s="11"/>
      <c r="K65" s="11"/>
      <c r="L65" s="13">
        <f t="shared" si="19"/>
        <v>60.4</v>
      </c>
      <c r="M65" s="13">
        <f t="shared" si="20"/>
        <v>0</v>
      </c>
      <c r="N65" s="13">
        <f t="shared" si="21"/>
        <v>0</v>
      </c>
      <c r="O65" s="13">
        <f t="shared" si="22"/>
        <v>60.4</v>
      </c>
    </row>
    <row r="66" spans="1:15" ht="15" customHeight="1" x14ac:dyDescent="0.25">
      <c r="A66" s="6" t="s">
        <v>116</v>
      </c>
      <c r="B66" s="30" t="s">
        <v>34</v>
      </c>
      <c r="C66" s="31" t="s">
        <v>51</v>
      </c>
      <c r="D66" s="17">
        <f t="shared" si="17"/>
        <v>35.299999999999997</v>
      </c>
      <c r="E66" s="17"/>
      <c r="F66" s="17"/>
      <c r="G66" s="17">
        <v>35.299999999999997</v>
      </c>
      <c r="H66" s="11">
        <f t="shared" si="18"/>
        <v>0</v>
      </c>
      <c r="I66" s="11"/>
      <c r="J66" s="11"/>
      <c r="K66" s="11"/>
      <c r="L66" s="13">
        <f t="shared" si="19"/>
        <v>35.299999999999997</v>
      </c>
      <c r="M66" s="13">
        <f t="shared" si="20"/>
        <v>0</v>
      </c>
      <c r="N66" s="13">
        <f t="shared" si="21"/>
        <v>0</v>
      </c>
      <c r="O66" s="13">
        <f t="shared" si="22"/>
        <v>35.299999999999997</v>
      </c>
    </row>
    <row r="67" spans="1:15" ht="15" customHeight="1" x14ac:dyDescent="0.25">
      <c r="A67" s="6" t="s">
        <v>170</v>
      </c>
      <c r="B67" s="30" t="s">
        <v>36</v>
      </c>
      <c r="C67" s="31" t="s">
        <v>51</v>
      </c>
      <c r="D67" s="17">
        <f t="shared" si="17"/>
        <v>34.1</v>
      </c>
      <c r="E67" s="17"/>
      <c r="F67" s="17"/>
      <c r="G67" s="17">
        <v>34.1</v>
      </c>
      <c r="H67" s="11">
        <f t="shared" si="18"/>
        <v>0</v>
      </c>
      <c r="I67" s="11"/>
      <c r="J67" s="11"/>
      <c r="K67" s="11"/>
      <c r="L67" s="13">
        <f t="shared" si="19"/>
        <v>34.1</v>
      </c>
      <c r="M67" s="13">
        <f t="shared" si="20"/>
        <v>0</v>
      </c>
      <c r="N67" s="13">
        <f t="shared" si="21"/>
        <v>0</v>
      </c>
      <c r="O67" s="13">
        <f t="shared" si="22"/>
        <v>34.1</v>
      </c>
    </row>
    <row r="68" spans="1:15" ht="15" customHeight="1" x14ac:dyDescent="0.25">
      <c r="A68" s="6" t="s">
        <v>117</v>
      </c>
      <c r="B68" s="30" t="s">
        <v>38</v>
      </c>
      <c r="C68" s="31" t="s">
        <v>51</v>
      </c>
      <c r="D68" s="17">
        <f t="shared" si="17"/>
        <v>76.400000000000006</v>
      </c>
      <c r="E68" s="17"/>
      <c r="F68" s="17"/>
      <c r="G68" s="17">
        <v>76.400000000000006</v>
      </c>
      <c r="H68" s="11">
        <f t="shared" si="18"/>
        <v>0</v>
      </c>
      <c r="I68" s="11"/>
      <c r="J68" s="11"/>
      <c r="K68" s="11"/>
      <c r="L68" s="13">
        <f t="shared" si="19"/>
        <v>76.400000000000006</v>
      </c>
      <c r="M68" s="13">
        <f t="shared" si="20"/>
        <v>0</v>
      </c>
      <c r="N68" s="13">
        <f t="shared" si="21"/>
        <v>0</v>
      </c>
      <c r="O68" s="13">
        <f t="shared" si="22"/>
        <v>76.400000000000006</v>
      </c>
    </row>
    <row r="69" spans="1:15" ht="15" customHeight="1" x14ac:dyDescent="0.25">
      <c r="A69" s="6" t="s">
        <v>118</v>
      </c>
      <c r="B69" s="30" t="s">
        <v>37</v>
      </c>
      <c r="C69" s="31" t="s">
        <v>51</v>
      </c>
      <c r="D69" s="17">
        <f t="shared" si="17"/>
        <v>37.9</v>
      </c>
      <c r="E69" s="17"/>
      <c r="F69" s="17"/>
      <c r="G69" s="17">
        <v>37.9</v>
      </c>
      <c r="H69" s="11">
        <f t="shared" si="18"/>
        <v>0</v>
      </c>
      <c r="I69" s="11"/>
      <c r="J69" s="11"/>
      <c r="K69" s="11"/>
      <c r="L69" s="13">
        <f t="shared" si="19"/>
        <v>37.9</v>
      </c>
      <c r="M69" s="13">
        <f t="shared" si="20"/>
        <v>0</v>
      </c>
      <c r="N69" s="13">
        <f t="shared" si="21"/>
        <v>0</v>
      </c>
      <c r="O69" s="13">
        <f t="shared" si="22"/>
        <v>37.9</v>
      </c>
    </row>
    <row r="70" spans="1:15" ht="15" customHeight="1" x14ac:dyDescent="0.25">
      <c r="A70" s="6" t="s">
        <v>119</v>
      </c>
      <c r="B70" s="36" t="s">
        <v>35</v>
      </c>
      <c r="C70" s="16" t="s">
        <v>51</v>
      </c>
      <c r="D70" s="17">
        <f t="shared" si="17"/>
        <v>62</v>
      </c>
      <c r="E70" s="17"/>
      <c r="F70" s="17"/>
      <c r="G70" s="17">
        <v>62</v>
      </c>
      <c r="H70" s="11">
        <f t="shared" si="18"/>
        <v>0</v>
      </c>
      <c r="I70" s="11"/>
      <c r="J70" s="11"/>
      <c r="K70" s="11"/>
      <c r="L70" s="13">
        <f t="shared" si="19"/>
        <v>62</v>
      </c>
      <c r="M70" s="13">
        <f t="shared" si="20"/>
        <v>0</v>
      </c>
      <c r="N70" s="13">
        <f t="shared" si="21"/>
        <v>0</v>
      </c>
      <c r="O70" s="13">
        <f t="shared" si="22"/>
        <v>62</v>
      </c>
    </row>
    <row r="71" spans="1:15" ht="15" customHeight="1" x14ac:dyDescent="0.25">
      <c r="A71" s="6" t="s">
        <v>120</v>
      </c>
      <c r="B71" s="37" t="s">
        <v>39</v>
      </c>
      <c r="C71" s="16" t="s">
        <v>51</v>
      </c>
      <c r="D71" s="17">
        <f t="shared" si="17"/>
        <v>9.6</v>
      </c>
      <c r="E71" s="17"/>
      <c r="F71" s="17"/>
      <c r="G71" s="17">
        <v>9.6</v>
      </c>
      <c r="H71" s="11">
        <f t="shared" si="18"/>
        <v>0</v>
      </c>
      <c r="I71" s="11"/>
      <c r="J71" s="11"/>
      <c r="K71" s="11"/>
      <c r="L71" s="13">
        <f t="shared" si="19"/>
        <v>9.6</v>
      </c>
      <c r="M71" s="13">
        <f t="shared" si="20"/>
        <v>0</v>
      </c>
      <c r="N71" s="13">
        <f t="shared" si="21"/>
        <v>0</v>
      </c>
      <c r="O71" s="13">
        <f t="shared" si="22"/>
        <v>9.6</v>
      </c>
    </row>
    <row r="72" spans="1:15" ht="15" customHeight="1" x14ac:dyDescent="0.25">
      <c r="A72" s="6" t="s">
        <v>121</v>
      </c>
      <c r="B72" s="37" t="s">
        <v>40</v>
      </c>
      <c r="C72" s="16" t="s">
        <v>51</v>
      </c>
      <c r="D72" s="17">
        <f t="shared" si="17"/>
        <v>16.100000000000001</v>
      </c>
      <c r="E72" s="17"/>
      <c r="F72" s="17"/>
      <c r="G72" s="17">
        <v>16.100000000000001</v>
      </c>
      <c r="H72" s="11">
        <f t="shared" si="18"/>
        <v>0</v>
      </c>
      <c r="I72" s="11"/>
      <c r="J72" s="11"/>
      <c r="K72" s="11"/>
      <c r="L72" s="13">
        <f t="shared" si="19"/>
        <v>16.100000000000001</v>
      </c>
      <c r="M72" s="13">
        <f t="shared" si="20"/>
        <v>0</v>
      </c>
      <c r="N72" s="13">
        <f t="shared" si="21"/>
        <v>0</v>
      </c>
      <c r="O72" s="13">
        <f t="shared" si="22"/>
        <v>16.100000000000001</v>
      </c>
    </row>
    <row r="73" spans="1:15" ht="15" customHeight="1" x14ac:dyDescent="0.25">
      <c r="A73" s="6" t="s">
        <v>166</v>
      </c>
      <c r="B73" s="36" t="s">
        <v>49</v>
      </c>
      <c r="C73" s="16" t="s">
        <v>51</v>
      </c>
      <c r="D73" s="17">
        <f t="shared" si="17"/>
        <v>4</v>
      </c>
      <c r="E73" s="17"/>
      <c r="F73" s="17">
        <v>0.1</v>
      </c>
      <c r="G73" s="17">
        <v>3.9</v>
      </c>
      <c r="H73" s="11">
        <f t="shared" si="18"/>
        <v>0</v>
      </c>
      <c r="I73" s="11"/>
      <c r="J73" s="11"/>
      <c r="K73" s="11"/>
      <c r="L73" s="13">
        <f t="shared" si="19"/>
        <v>4</v>
      </c>
      <c r="M73" s="13">
        <f t="shared" si="20"/>
        <v>0</v>
      </c>
      <c r="N73" s="13">
        <f t="shared" si="21"/>
        <v>0.1</v>
      </c>
      <c r="O73" s="13">
        <f t="shared" si="22"/>
        <v>3.9</v>
      </c>
    </row>
    <row r="74" spans="1:15" ht="15" customHeight="1" x14ac:dyDescent="0.25">
      <c r="A74" s="6" t="s">
        <v>122</v>
      </c>
      <c r="B74" s="36" t="s">
        <v>48</v>
      </c>
      <c r="C74" s="16" t="s">
        <v>51</v>
      </c>
      <c r="D74" s="17">
        <f t="shared" si="17"/>
        <v>52.3</v>
      </c>
      <c r="E74" s="17"/>
      <c r="F74" s="17">
        <v>0.3</v>
      </c>
      <c r="G74" s="17">
        <v>52</v>
      </c>
      <c r="H74" s="11">
        <f t="shared" si="18"/>
        <v>0</v>
      </c>
      <c r="I74" s="11"/>
      <c r="J74" s="11"/>
      <c r="K74" s="11"/>
      <c r="L74" s="13">
        <f t="shared" si="19"/>
        <v>52.3</v>
      </c>
      <c r="M74" s="13">
        <f t="shared" si="20"/>
        <v>0</v>
      </c>
      <c r="N74" s="13">
        <f t="shared" si="21"/>
        <v>0.3</v>
      </c>
      <c r="O74" s="13">
        <f t="shared" si="22"/>
        <v>52</v>
      </c>
    </row>
    <row r="75" spans="1:15" ht="15" customHeight="1" x14ac:dyDescent="0.25">
      <c r="A75" s="33" t="s">
        <v>123</v>
      </c>
      <c r="B75" s="36" t="s">
        <v>66</v>
      </c>
      <c r="C75" s="16" t="s">
        <v>51</v>
      </c>
      <c r="D75" s="17">
        <f t="shared" si="17"/>
        <v>9.4</v>
      </c>
      <c r="E75" s="17"/>
      <c r="F75" s="17"/>
      <c r="G75" s="17">
        <v>9.4</v>
      </c>
      <c r="H75" s="11">
        <f t="shared" si="18"/>
        <v>0</v>
      </c>
      <c r="I75" s="11"/>
      <c r="J75" s="11"/>
      <c r="K75" s="11"/>
      <c r="L75" s="13">
        <f t="shared" si="19"/>
        <v>9.4</v>
      </c>
      <c r="M75" s="13">
        <f t="shared" si="20"/>
        <v>0</v>
      </c>
      <c r="N75" s="13">
        <f t="shared" si="21"/>
        <v>0</v>
      </c>
      <c r="O75" s="13">
        <f t="shared" si="22"/>
        <v>9.4</v>
      </c>
    </row>
    <row r="76" spans="1:15" ht="15" customHeight="1" x14ac:dyDescent="0.25">
      <c r="A76" s="39" t="s">
        <v>124</v>
      </c>
      <c r="B76" s="36" t="s">
        <v>50</v>
      </c>
      <c r="C76" s="16" t="s">
        <v>51</v>
      </c>
      <c r="D76" s="17">
        <f t="shared" si="17"/>
        <v>26.5</v>
      </c>
      <c r="E76" s="17"/>
      <c r="F76" s="17">
        <v>26.5</v>
      </c>
      <c r="G76" s="17"/>
      <c r="H76" s="11">
        <f t="shared" si="18"/>
        <v>0</v>
      </c>
      <c r="I76" s="11"/>
      <c r="J76" s="11"/>
      <c r="K76" s="11"/>
      <c r="L76" s="13">
        <f t="shared" si="19"/>
        <v>26.5</v>
      </c>
      <c r="M76" s="13">
        <f t="shared" si="20"/>
        <v>0</v>
      </c>
      <c r="N76" s="13">
        <f t="shared" si="21"/>
        <v>26.5</v>
      </c>
      <c r="O76" s="13">
        <f t="shared" si="22"/>
        <v>0</v>
      </c>
    </row>
    <row r="77" spans="1:15" ht="15" customHeight="1" x14ac:dyDescent="0.25">
      <c r="A77" s="20" t="s">
        <v>125</v>
      </c>
      <c r="B77" s="36" t="s">
        <v>172</v>
      </c>
      <c r="C77" s="16" t="s">
        <v>51</v>
      </c>
      <c r="D77" s="17">
        <f t="shared" si="17"/>
        <v>14.2</v>
      </c>
      <c r="E77" s="17">
        <v>0.1</v>
      </c>
      <c r="F77" s="17"/>
      <c r="G77" s="17">
        <v>14.1</v>
      </c>
      <c r="H77" s="11">
        <f t="shared" si="18"/>
        <v>0</v>
      </c>
      <c r="I77" s="11"/>
      <c r="J77" s="11"/>
      <c r="K77" s="11"/>
      <c r="L77" s="13">
        <f t="shared" si="19"/>
        <v>14.2</v>
      </c>
      <c r="M77" s="13">
        <f t="shared" si="20"/>
        <v>0.1</v>
      </c>
      <c r="N77" s="13">
        <f t="shared" si="21"/>
        <v>0</v>
      </c>
      <c r="O77" s="13">
        <f t="shared" si="22"/>
        <v>14.1</v>
      </c>
    </row>
    <row r="78" spans="1:15" s="38" customFormat="1" ht="15" customHeight="1" x14ac:dyDescent="0.25">
      <c r="A78" s="20" t="s">
        <v>126</v>
      </c>
      <c r="B78" s="36" t="s">
        <v>173</v>
      </c>
      <c r="C78" s="16" t="s">
        <v>51</v>
      </c>
      <c r="D78" s="17">
        <f t="shared" si="17"/>
        <v>2</v>
      </c>
      <c r="E78" s="17">
        <v>2</v>
      </c>
      <c r="F78" s="17"/>
      <c r="G78" s="17"/>
      <c r="H78" s="11">
        <f t="shared" si="18"/>
        <v>0</v>
      </c>
      <c r="I78" s="11"/>
      <c r="J78" s="11"/>
      <c r="K78" s="11"/>
      <c r="L78" s="13">
        <f t="shared" si="19"/>
        <v>2</v>
      </c>
      <c r="M78" s="13">
        <f t="shared" si="20"/>
        <v>2</v>
      </c>
      <c r="N78" s="13">
        <f t="shared" si="21"/>
        <v>0</v>
      </c>
      <c r="O78" s="13">
        <f t="shared" si="22"/>
        <v>0</v>
      </c>
    </row>
    <row r="79" spans="1:15" ht="15.95" customHeight="1" x14ac:dyDescent="0.25">
      <c r="A79" s="21" t="s">
        <v>127</v>
      </c>
      <c r="B79" s="28" t="s">
        <v>182</v>
      </c>
      <c r="C79" s="26"/>
      <c r="D79" s="22">
        <f>SUM(D47:D78)</f>
        <v>596.5</v>
      </c>
      <c r="E79" s="22">
        <f t="shared" ref="E79:G79" si="28">SUM(E47:E78)</f>
        <v>10.299999999999999</v>
      </c>
      <c r="F79" s="22">
        <f t="shared" si="28"/>
        <v>63.8</v>
      </c>
      <c r="G79" s="22">
        <f t="shared" si="28"/>
        <v>522.4</v>
      </c>
      <c r="H79" s="25">
        <f>SUM(H48:H78)</f>
        <v>0</v>
      </c>
      <c r="I79" s="25">
        <f t="shared" ref="I79:K79" si="29">SUM(I48:I78)</f>
        <v>0</v>
      </c>
      <c r="J79" s="25">
        <f t="shared" si="29"/>
        <v>0</v>
      </c>
      <c r="K79" s="25">
        <f t="shared" si="29"/>
        <v>0</v>
      </c>
      <c r="L79" s="22">
        <f>SUM(L47:L78)</f>
        <v>596.5</v>
      </c>
      <c r="M79" s="22">
        <f t="shared" ref="M79:O79" si="30">SUM(M47:M78)</f>
        <v>10.299999999999999</v>
      </c>
      <c r="N79" s="22">
        <f t="shared" si="30"/>
        <v>63.8</v>
      </c>
      <c r="O79" s="22">
        <f t="shared" si="30"/>
        <v>522.4</v>
      </c>
    </row>
    <row r="80" spans="1:15" ht="15.95" customHeight="1" x14ac:dyDescent="0.25">
      <c r="A80" s="33" t="s">
        <v>128</v>
      </c>
      <c r="B80" s="466" t="s">
        <v>67</v>
      </c>
      <c r="C80" s="466"/>
      <c r="D80" s="466"/>
      <c r="E80" s="466"/>
      <c r="F80" s="466"/>
      <c r="G80" s="466"/>
      <c r="H80" s="466"/>
      <c r="I80" s="466"/>
      <c r="J80" s="466"/>
      <c r="K80" s="466"/>
      <c r="L80" s="466"/>
      <c r="M80" s="466"/>
      <c r="N80" s="466"/>
      <c r="O80" s="466"/>
    </row>
    <row r="81" spans="1:15" ht="15" customHeight="1" x14ac:dyDescent="0.25">
      <c r="A81" s="33" t="s">
        <v>129</v>
      </c>
      <c r="B81" s="30" t="s">
        <v>7</v>
      </c>
      <c r="C81" s="40" t="s">
        <v>30</v>
      </c>
      <c r="D81" s="17">
        <f>E81+F81+G81</f>
        <v>0.7</v>
      </c>
      <c r="E81" s="17">
        <v>0.4</v>
      </c>
      <c r="F81" s="17">
        <v>0.3</v>
      </c>
      <c r="G81" s="17"/>
      <c r="H81" s="11">
        <f>I81+J81+K81</f>
        <v>0</v>
      </c>
      <c r="I81" s="11"/>
      <c r="J81" s="11"/>
      <c r="K81" s="11"/>
      <c r="L81" s="13">
        <f>M81+N81+O81</f>
        <v>0.7</v>
      </c>
      <c r="M81" s="13">
        <f>E81+I81</f>
        <v>0.4</v>
      </c>
      <c r="N81" s="13">
        <f>F81+J81</f>
        <v>0.3</v>
      </c>
      <c r="O81" s="13">
        <f>G81+K81</f>
        <v>0</v>
      </c>
    </row>
    <row r="82" spans="1:15" ht="15" customHeight="1" x14ac:dyDescent="0.25">
      <c r="A82" s="33" t="s">
        <v>130</v>
      </c>
      <c r="B82" s="30" t="s">
        <v>10</v>
      </c>
      <c r="C82" s="40" t="s">
        <v>30</v>
      </c>
      <c r="D82" s="17">
        <f t="shared" ref="D82:D94" si="31">E82+F82+G82</f>
        <v>0.8</v>
      </c>
      <c r="E82" s="17">
        <v>0.2</v>
      </c>
      <c r="F82" s="17">
        <v>0.6</v>
      </c>
      <c r="G82" s="17"/>
      <c r="H82" s="11">
        <f t="shared" ref="H82:H94" si="32">I82+J82+K82</f>
        <v>0</v>
      </c>
      <c r="I82" s="11"/>
      <c r="J82" s="11"/>
      <c r="K82" s="11"/>
      <c r="L82" s="13">
        <f t="shared" ref="L82:L94" si="33">M82+N82+O82</f>
        <v>0.8</v>
      </c>
      <c r="M82" s="13">
        <f t="shared" ref="M82:M94" si="34">E82+I82</f>
        <v>0.2</v>
      </c>
      <c r="N82" s="13">
        <f t="shared" ref="N82:N94" si="35">F82+J82</f>
        <v>0.6</v>
      </c>
      <c r="O82" s="13">
        <f t="shared" ref="O82:O94" si="36">G82+K82</f>
        <v>0</v>
      </c>
    </row>
    <row r="83" spans="1:15" ht="15" customHeight="1" x14ac:dyDescent="0.25">
      <c r="A83" s="33" t="s">
        <v>131</v>
      </c>
      <c r="B83" s="30" t="s">
        <v>11</v>
      </c>
      <c r="C83" s="40" t="s">
        <v>30</v>
      </c>
      <c r="D83" s="17">
        <f t="shared" si="31"/>
        <v>2</v>
      </c>
      <c r="E83" s="17">
        <v>1</v>
      </c>
      <c r="F83" s="17">
        <v>1</v>
      </c>
      <c r="G83" s="17"/>
      <c r="H83" s="11">
        <f t="shared" si="32"/>
        <v>0</v>
      </c>
      <c r="I83" s="11"/>
      <c r="J83" s="11"/>
      <c r="K83" s="11"/>
      <c r="L83" s="13">
        <f t="shared" si="33"/>
        <v>2</v>
      </c>
      <c r="M83" s="13">
        <f t="shared" si="34"/>
        <v>1</v>
      </c>
      <c r="N83" s="13">
        <f t="shared" si="35"/>
        <v>1</v>
      </c>
      <c r="O83" s="13">
        <f t="shared" si="36"/>
        <v>0</v>
      </c>
    </row>
    <row r="84" spans="1:15" ht="15" customHeight="1" x14ac:dyDescent="0.25">
      <c r="A84" s="33" t="s">
        <v>132</v>
      </c>
      <c r="B84" s="30" t="s">
        <v>15</v>
      </c>
      <c r="C84" s="40" t="s">
        <v>30</v>
      </c>
      <c r="D84" s="17">
        <f t="shared" si="31"/>
        <v>1</v>
      </c>
      <c r="E84" s="17">
        <v>0.2</v>
      </c>
      <c r="F84" s="17">
        <v>0.8</v>
      </c>
      <c r="G84" s="17"/>
      <c r="H84" s="11">
        <f t="shared" si="32"/>
        <v>0</v>
      </c>
      <c r="I84" s="11"/>
      <c r="J84" s="11"/>
      <c r="K84" s="11"/>
      <c r="L84" s="13">
        <f t="shared" si="33"/>
        <v>1</v>
      </c>
      <c r="M84" s="13">
        <f t="shared" si="34"/>
        <v>0.2</v>
      </c>
      <c r="N84" s="13">
        <f t="shared" si="35"/>
        <v>0.8</v>
      </c>
      <c r="O84" s="13">
        <f t="shared" si="36"/>
        <v>0</v>
      </c>
    </row>
    <row r="85" spans="1:15" ht="15" customHeight="1" x14ac:dyDescent="0.25">
      <c r="A85" s="33" t="s">
        <v>133</v>
      </c>
      <c r="B85" s="30" t="s">
        <v>27</v>
      </c>
      <c r="C85" s="40" t="s">
        <v>30</v>
      </c>
      <c r="D85" s="17">
        <f t="shared" si="31"/>
        <v>12.8</v>
      </c>
      <c r="E85" s="17"/>
      <c r="F85" s="17">
        <v>10.5</v>
      </c>
      <c r="G85" s="17">
        <v>2.2999999999999998</v>
      </c>
      <c r="H85" s="11">
        <f t="shared" si="32"/>
        <v>0</v>
      </c>
      <c r="I85" s="11"/>
      <c r="J85" s="11"/>
      <c r="K85" s="11"/>
      <c r="L85" s="13">
        <f t="shared" si="33"/>
        <v>12.8</v>
      </c>
      <c r="M85" s="13">
        <f t="shared" si="34"/>
        <v>0</v>
      </c>
      <c r="N85" s="13">
        <f t="shared" si="35"/>
        <v>10.5</v>
      </c>
      <c r="O85" s="13">
        <f t="shared" si="36"/>
        <v>2.2999999999999998</v>
      </c>
    </row>
    <row r="86" spans="1:15" ht="15" customHeight="1" x14ac:dyDescent="0.25">
      <c r="A86" s="33" t="s">
        <v>167</v>
      </c>
      <c r="B86" s="30" t="s">
        <v>57</v>
      </c>
      <c r="C86" s="40" t="s">
        <v>30</v>
      </c>
      <c r="D86" s="17">
        <f t="shared" si="31"/>
        <v>2.8000000000000003</v>
      </c>
      <c r="E86" s="17">
        <v>0.2</v>
      </c>
      <c r="F86" s="17">
        <v>2.6</v>
      </c>
      <c r="G86" s="17"/>
      <c r="H86" s="11">
        <f t="shared" si="32"/>
        <v>0</v>
      </c>
      <c r="I86" s="11"/>
      <c r="J86" s="11"/>
      <c r="K86" s="11"/>
      <c r="L86" s="13">
        <f t="shared" si="33"/>
        <v>2.8000000000000003</v>
      </c>
      <c r="M86" s="13">
        <f t="shared" si="34"/>
        <v>0.2</v>
      </c>
      <c r="N86" s="13">
        <f t="shared" si="35"/>
        <v>2.6</v>
      </c>
      <c r="O86" s="13">
        <f t="shared" si="36"/>
        <v>0</v>
      </c>
    </row>
    <row r="87" spans="1:15" ht="15" customHeight="1" x14ac:dyDescent="0.25">
      <c r="A87" s="33" t="s">
        <v>134</v>
      </c>
      <c r="B87" s="30" t="s">
        <v>58</v>
      </c>
      <c r="C87" s="40" t="s">
        <v>30</v>
      </c>
      <c r="D87" s="17">
        <f t="shared" si="31"/>
        <v>2.1</v>
      </c>
      <c r="E87" s="17">
        <v>0.3</v>
      </c>
      <c r="F87" s="17">
        <v>1.8</v>
      </c>
      <c r="G87" s="17"/>
      <c r="H87" s="11">
        <f t="shared" si="32"/>
        <v>0</v>
      </c>
      <c r="I87" s="11"/>
      <c r="J87" s="11"/>
      <c r="K87" s="11"/>
      <c r="L87" s="13">
        <f t="shared" si="33"/>
        <v>2.1</v>
      </c>
      <c r="M87" s="13">
        <f t="shared" si="34"/>
        <v>0.3</v>
      </c>
      <c r="N87" s="13">
        <f t="shared" si="35"/>
        <v>1.8</v>
      </c>
      <c r="O87" s="13">
        <f t="shared" si="36"/>
        <v>0</v>
      </c>
    </row>
    <row r="88" spans="1:15" ht="15" customHeight="1" x14ac:dyDescent="0.25">
      <c r="A88" s="33" t="s">
        <v>135</v>
      </c>
      <c r="B88" s="30" t="s">
        <v>427</v>
      </c>
      <c r="C88" s="40" t="s">
        <v>30</v>
      </c>
      <c r="D88" s="17">
        <f t="shared" si="31"/>
        <v>2.6</v>
      </c>
      <c r="E88" s="17">
        <v>0.5</v>
      </c>
      <c r="F88" s="17">
        <v>2.1</v>
      </c>
      <c r="G88" s="17"/>
      <c r="H88" s="11">
        <f t="shared" si="32"/>
        <v>0</v>
      </c>
      <c r="I88" s="11"/>
      <c r="J88" s="11"/>
      <c r="K88" s="11"/>
      <c r="L88" s="13">
        <f t="shared" si="33"/>
        <v>2.6</v>
      </c>
      <c r="M88" s="13">
        <f t="shared" si="34"/>
        <v>0.5</v>
      </c>
      <c r="N88" s="13">
        <f t="shared" si="35"/>
        <v>2.1</v>
      </c>
      <c r="O88" s="13">
        <f t="shared" si="36"/>
        <v>0</v>
      </c>
    </row>
    <row r="89" spans="1:15" ht="15" customHeight="1" x14ac:dyDescent="0.25">
      <c r="A89" s="33" t="s">
        <v>136</v>
      </c>
      <c r="B89" s="30" t="s">
        <v>428</v>
      </c>
      <c r="C89" s="40" t="s">
        <v>30</v>
      </c>
      <c r="D89" s="17">
        <f t="shared" si="31"/>
        <v>0.8</v>
      </c>
      <c r="E89" s="17">
        <v>0.4</v>
      </c>
      <c r="F89" s="17">
        <v>0.4</v>
      </c>
      <c r="G89" s="17"/>
      <c r="H89" s="11">
        <f t="shared" si="32"/>
        <v>0</v>
      </c>
      <c r="I89" s="11"/>
      <c r="J89" s="11"/>
      <c r="K89" s="11"/>
      <c r="L89" s="13">
        <f t="shared" si="33"/>
        <v>0.8</v>
      </c>
      <c r="M89" s="13">
        <f t="shared" si="34"/>
        <v>0.4</v>
      </c>
      <c r="N89" s="13">
        <f t="shared" si="35"/>
        <v>0.4</v>
      </c>
      <c r="O89" s="13">
        <f t="shared" si="36"/>
        <v>0</v>
      </c>
    </row>
    <row r="90" spans="1:15" ht="15" customHeight="1" x14ac:dyDescent="0.25">
      <c r="A90" s="33" t="s">
        <v>137</v>
      </c>
      <c r="B90" s="30" t="s">
        <v>68</v>
      </c>
      <c r="C90" s="40" t="s">
        <v>30</v>
      </c>
      <c r="D90" s="17">
        <f t="shared" si="31"/>
        <v>1.5</v>
      </c>
      <c r="E90" s="17">
        <v>0.8</v>
      </c>
      <c r="F90" s="17">
        <v>0.7</v>
      </c>
      <c r="G90" s="17"/>
      <c r="H90" s="11">
        <f t="shared" si="32"/>
        <v>0</v>
      </c>
      <c r="I90" s="11"/>
      <c r="J90" s="11"/>
      <c r="K90" s="11"/>
      <c r="L90" s="13">
        <f t="shared" si="33"/>
        <v>1.5</v>
      </c>
      <c r="M90" s="13">
        <f t="shared" si="34"/>
        <v>0.8</v>
      </c>
      <c r="N90" s="13">
        <f t="shared" si="35"/>
        <v>0.7</v>
      </c>
      <c r="O90" s="13">
        <f t="shared" si="36"/>
        <v>0</v>
      </c>
    </row>
    <row r="91" spans="1:15" ht="15" customHeight="1" x14ac:dyDescent="0.25">
      <c r="A91" s="33" t="s">
        <v>138</v>
      </c>
      <c r="B91" s="30" t="s">
        <v>158</v>
      </c>
      <c r="C91" s="40" t="s">
        <v>30</v>
      </c>
      <c r="D91" s="17">
        <f t="shared" si="31"/>
        <v>1.1000000000000001</v>
      </c>
      <c r="E91" s="17">
        <v>0.5</v>
      </c>
      <c r="F91" s="17">
        <v>0.6</v>
      </c>
      <c r="G91" s="17"/>
      <c r="H91" s="11">
        <f t="shared" si="32"/>
        <v>0</v>
      </c>
      <c r="I91" s="11"/>
      <c r="J91" s="11"/>
      <c r="K91" s="11"/>
      <c r="L91" s="13">
        <f t="shared" si="33"/>
        <v>1.1000000000000001</v>
      </c>
      <c r="M91" s="13">
        <f t="shared" si="34"/>
        <v>0.5</v>
      </c>
      <c r="N91" s="13">
        <f t="shared" si="35"/>
        <v>0.6</v>
      </c>
      <c r="O91" s="13">
        <f t="shared" si="36"/>
        <v>0</v>
      </c>
    </row>
    <row r="92" spans="1:15" ht="15" customHeight="1" x14ac:dyDescent="0.25">
      <c r="A92" s="39" t="s">
        <v>139</v>
      </c>
      <c r="B92" s="30" t="s">
        <v>28</v>
      </c>
      <c r="C92" s="40" t="s">
        <v>30</v>
      </c>
      <c r="D92" s="17">
        <f t="shared" si="31"/>
        <v>1.3</v>
      </c>
      <c r="E92" s="17"/>
      <c r="F92" s="17">
        <v>1.3</v>
      </c>
      <c r="G92" s="17"/>
      <c r="H92" s="11">
        <f t="shared" si="32"/>
        <v>0</v>
      </c>
      <c r="I92" s="11"/>
      <c r="J92" s="11"/>
      <c r="K92" s="11"/>
      <c r="L92" s="13">
        <f t="shared" si="33"/>
        <v>1.3</v>
      </c>
      <c r="M92" s="13">
        <f t="shared" si="34"/>
        <v>0</v>
      </c>
      <c r="N92" s="13">
        <f t="shared" si="35"/>
        <v>1.3</v>
      </c>
      <c r="O92" s="13">
        <f t="shared" si="36"/>
        <v>0</v>
      </c>
    </row>
    <row r="93" spans="1:15" ht="15" customHeight="1" x14ac:dyDescent="0.25">
      <c r="A93" s="14" t="s">
        <v>140</v>
      </c>
      <c r="B93" s="13" t="s">
        <v>29</v>
      </c>
      <c r="C93" s="40" t="s">
        <v>30</v>
      </c>
      <c r="D93" s="17">
        <f t="shared" si="31"/>
        <v>11.6</v>
      </c>
      <c r="E93" s="17">
        <v>8.6</v>
      </c>
      <c r="F93" s="17">
        <v>3</v>
      </c>
      <c r="G93" s="17"/>
      <c r="H93" s="11">
        <f t="shared" si="32"/>
        <v>0</v>
      </c>
      <c r="I93" s="11"/>
      <c r="J93" s="11"/>
      <c r="K93" s="11"/>
      <c r="L93" s="13">
        <f t="shared" si="33"/>
        <v>11.6</v>
      </c>
      <c r="M93" s="13">
        <f t="shared" si="34"/>
        <v>8.6</v>
      </c>
      <c r="N93" s="13">
        <f t="shared" si="35"/>
        <v>3</v>
      </c>
      <c r="O93" s="13">
        <f t="shared" si="36"/>
        <v>0</v>
      </c>
    </row>
    <row r="94" spans="1:15" ht="15" customHeight="1" x14ac:dyDescent="0.25">
      <c r="A94" s="14" t="s">
        <v>168</v>
      </c>
      <c r="B94" s="42" t="s">
        <v>65</v>
      </c>
      <c r="C94" s="40" t="s">
        <v>30</v>
      </c>
      <c r="D94" s="17">
        <f t="shared" si="31"/>
        <v>13</v>
      </c>
      <c r="E94" s="17"/>
      <c r="F94" s="17"/>
      <c r="G94" s="17">
        <v>13</v>
      </c>
      <c r="H94" s="11">
        <f t="shared" si="32"/>
        <v>0</v>
      </c>
      <c r="I94" s="11"/>
      <c r="J94" s="11"/>
      <c r="K94" s="11"/>
      <c r="L94" s="13">
        <f t="shared" si="33"/>
        <v>13</v>
      </c>
      <c r="M94" s="13">
        <f t="shared" si="34"/>
        <v>0</v>
      </c>
      <c r="N94" s="13">
        <f t="shared" si="35"/>
        <v>0</v>
      </c>
      <c r="O94" s="13">
        <f t="shared" si="36"/>
        <v>13</v>
      </c>
    </row>
    <row r="95" spans="1:15" ht="15.95" customHeight="1" x14ac:dyDescent="0.25">
      <c r="A95" s="21" t="s">
        <v>141</v>
      </c>
      <c r="B95" s="28" t="s">
        <v>184</v>
      </c>
      <c r="C95" s="26"/>
      <c r="D95" s="24">
        <f>SUM(D81:D94)</f>
        <v>54.100000000000009</v>
      </c>
      <c r="E95" s="24">
        <f>SUM(E81:E94)</f>
        <v>13.1</v>
      </c>
      <c r="F95" s="24">
        <f>SUM(F81:F94)</f>
        <v>25.7</v>
      </c>
      <c r="G95" s="24">
        <f>SUM(G81:G94)</f>
        <v>15.3</v>
      </c>
      <c r="H95" s="25">
        <f t="shared" ref="H95:O95" si="37">SUM(H81:H94)</f>
        <v>0</v>
      </c>
      <c r="I95" s="25">
        <f t="shared" si="37"/>
        <v>0</v>
      </c>
      <c r="J95" s="25">
        <f t="shared" si="37"/>
        <v>0</v>
      </c>
      <c r="K95" s="25">
        <f t="shared" si="37"/>
        <v>0</v>
      </c>
      <c r="L95" s="22">
        <f t="shared" si="37"/>
        <v>54.100000000000009</v>
      </c>
      <c r="M95" s="22">
        <f t="shared" si="37"/>
        <v>13.1</v>
      </c>
      <c r="N95" s="22">
        <f t="shared" si="37"/>
        <v>25.7</v>
      </c>
      <c r="O95" s="22">
        <f t="shared" si="37"/>
        <v>15.3</v>
      </c>
    </row>
    <row r="96" spans="1:15" ht="15.95" customHeight="1" x14ac:dyDescent="0.25">
      <c r="A96" s="14" t="s">
        <v>188</v>
      </c>
      <c r="B96" s="472" t="s">
        <v>69</v>
      </c>
      <c r="C96" s="473"/>
      <c r="D96" s="473"/>
      <c r="E96" s="473"/>
      <c r="F96" s="473"/>
      <c r="G96" s="473"/>
      <c r="H96" s="473"/>
      <c r="I96" s="473"/>
      <c r="J96" s="473"/>
      <c r="K96" s="473"/>
      <c r="L96" s="473"/>
      <c r="M96" s="473"/>
      <c r="N96" s="473"/>
      <c r="O96" s="474"/>
    </row>
    <row r="97" spans="1:15" ht="15" customHeight="1" x14ac:dyDescent="0.25">
      <c r="A97" s="14" t="s">
        <v>189</v>
      </c>
      <c r="B97" s="12" t="s">
        <v>52</v>
      </c>
      <c r="C97" s="8" t="s">
        <v>24</v>
      </c>
      <c r="D97" s="9">
        <f>E97+F97+G97</f>
        <v>218.5</v>
      </c>
      <c r="E97" s="43"/>
      <c r="F97" s="43"/>
      <c r="G97" s="43">
        <v>218.5</v>
      </c>
      <c r="H97" s="11">
        <f>I97+J97+K97</f>
        <v>0</v>
      </c>
      <c r="I97" s="11"/>
      <c r="J97" s="11"/>
      <c r="K97" s="11"/>
      <c r="L97" s="13">
        <f>M97+N97+O97</f>
        <v>218.5</v>
      </c>
      <c r="M97" s="13">
        <f t="shared" ref="M97:O100" si="38">E97+I97</f>
        <v>0</v>
      </c>
      <c r="N97" s="13">
        <f t="shared" si="38"/>
        <v>0</v>
      </c>
      <c r="O97" s="13">
        <f t="shared" si="38"/>
        <v>218.5</v>
      </c>
    </row>
    <row r="98" spans="1:15" ht="15" customHeight="1" x14ac:dyDescent="0.25">
      <c r="A98" s="39" t="s">
        <v>190</v>
      </c>
      <c r="B98" s="13" t="s">
        <v>53</v>
      </c>
      <c r="C98" s="16" t="s">
        <v>24</v>
      </c>
      <c r="D98" s="17">
        <f>E98+F98+G98</f>
        <v>23</v>
      </c>
      <c r="E98" s="17"/>
      <c r="F98" s="17"/>
      <c r="G98" s="17">
        <v>23</v>
      </c>
      <c r="H98" s="11">
        <f>I98+J98+K98</f>
        <v>0</v>
      </c>
      <c r="I98" s="11"/>
      <c r="J98" s="11"/>
      <c r="K98" s="11"/>
      <c r="L98" s="13">
        <f>M98+N98+O98</f>
        <v>23</v>
      </c>
      <c r="M98" s="13">
        <f t="shared" si="38"/>
        <v>0</v>
      </c>
      <c r="N98" s="13">
        <f t="shared" si="38"/>
        <v>0</v>
      </c>
      <c r="O98" s="13">
        <f t="shared" si="38"/>
        <v>23</v>
      </c>
    </row>
    <row r="99" spans="1:15" ht="15" customHeight="1" x14ac:dyDescent="0.25">
      <c r="A99" s="39" t="s">
        <v>191</v>
      </c>
      <c r="B99" s="13" t="s">
        <v>172</v>
      </c>
      <c r="C99" s="16" t="s">
        <v>24</v>
      </c>
      <c r="D99" s="17">
        <f>E99+F99+G99</f>
        <v>7.6</v>
      </c>
      <c r="E99" s="44"/>
      <c r="F99" s="44"/>
      <c r="G99" s="44">
        <v>7.6</v>
      </c>
      <c r="H99" s="11">
        <f>I99+J99+K99</f>
        <v>0</v>
      </c>
      <c r="I99" s="11"/>
      <c r="J99" s="11"/>
      <c r="K99" s="11"/>
      <c r="L99" s="13">
        <f>M99+N99+O99</f>
        <v>7.6</v>
      </c>
      <c r="M99" s="13">
        <f t="shared" si="38"/>
        <v>0</v>
      </c>
      <c r="N99" s="13">
        <f t="shared" si="38"/>
        <v>0</v>
      </c>
      <c r="O99" s="13">
        <f t="shared" si="38"/>
        <v>7.6</v>
      </c>
    </row>
    <row r="100" spans="1:15" s="38" customFormat="1" ht="15" customHeight="1" x14ac:dyDescent="0.25">
      <c r="A100" s="39" t="s">
        <v>192</v>
      </c>
      <c r="B100" s="13" t="s">
        <v>70</v>
      </c>
      <c r="C100" s="31" t="s">
        <v>24</v>
      </c>
      <c r="D100" s="17">
        <f>E100+F100+G100</f>
        <v>2</v>
      </c>
      <c r="E100" s="17"/>
      <c r="F100" s="17"/>
      <c r="G100" s="17">
        <v>2</v>
      </c>
      <c r="H100" s="11">
        <f>I100+J100+K100</f>
        <v>0</v>
      </c>
      <c r="I100" s="11"/>
      <c r="J100" s="11"/>
      <c r="K100" s="11"/>
      <c r="L100" s="13">
        <f>M100+N100+O100</f>
        <v>2</v>
      </c>
      <c r="M100" s="13">
        <f t="shared" si="38"/>
        <v>0</v>
      </c>
      <c r="N100" s="13">
        <f t="shared" si="38"/>
        <v>0</v>
      </c>
      <c r="O100" s="13">
        <f t="shared" si="38"/>
        <v>2</v>
      </c>
    </row>
    <row r="101" spans="1:15" ht="15.95" customHeight="1" x14ac:dyDescent="0.25">
      <c r="A101" s="21" t="s">
        <v>193</v>
      </c>
      <c r="B101" s="45" t="s">
        <v>185</v>
      </c>
      <c r="C101" s="26"/>
      <c r="D101" s="24">
        <f>SUM(D97:D100)</f>
        <v>251.1</v>
      </c>
      <c r="E101" s="24">
        <f>SUM(E97:E100)</f>
        <v>0</v>
      </c>
      <c r="F101" s="24">
        <f>SUM(F97:F100)</f>
        <v>0</v>
      </c>
      <c r="G101" s="24">
        <f>SUM(G97:G100)</f>
        <v>251.1</v>
      </c>
      <c r="H101" s="25">
        <f t="shared" ref="H101:O101" si="39">SUM(H97:H100)</f>
        <v>0</v>
      </c>
      <c r="I101" s="25">
        <f t="shared" si="39"/>
        <v>0</v>
      </c>
      <c r="J101" s="25">
        <f t="shared" si="39"/>
        <v>0</v>
      </c>
      <c r="K101" s="25">
        <f t="shared" si="39"/>
        <v>0</v>
      </c>
      <c r="L101" s="22">
        <f t="shared" si="39"/>
        <v>251.1</v>
      </c>
      <c r="M101" s="22">
        <f t="shared" si="39"/>
        <v>0</v>
      </c>
      <c r="N101" s="22">
        <f t="shared" si="39"/>
        <v>0</v>
      </c>
      <c r="O101" s="22">
        <f t="shared" si="39"/>
        <v>251.1</v>
      </c>
    </row>
    <row r="102" spans="1:15" ht="15.95" customHeight="1" x14ac:dyDescent="0.25">
      <c r="A102" s="21" t="s">
        <v>194</v>
      </c>
      <c r="B102" s="46" t="s">
        <v>177</v>
      </c>
      <c r="C102" s="47"/>
      <c r="D102" s="48">
        <f t="shared" ref="D102:O102" si="40">D29+D42+D46+D79+D95+D101</f>
        <v>1053.7</v>
      </c>
      <c r="E102" s="48">
        <f t="shared" si="40"/>
        <v>165.5</v>
      </c>
      <c r="F102" s="48">
        <f t="shared" si="40"/>
        <v>99.4</v>
      </c>
      <c r="G102" s="48">
        <f t="shared" si="40"/>
        <v>788.8</v>
      </c>
      <c r="H102" s="49">
        <f t="shared" si="40"/>
        <v>2.2999999999999998</v>
      </c>
      <c r="I102" s="49">
        <f t="shared" si="40"/>
        <v>0</v>
      </c>
      <c r="J102" s="49">
        <f t="shared" si="40"/>
        <v>2.2999999999999998</v>
      </c>
      <c r="K102" s="49">
        <f t="shared" si="40"/>
        <v>0</v>
      </c>
      <c r="L102" s="50">
        <f t="shared" si="40"/>
        <v>1056</v>
      </c>
      <c r="M102" s="50">
        <f t="shared" si="40"/>
        <v>165.5</v>
      </c>
      <c r="N102" s="50">
        <f t="shared" si="40"/>
        <v>101.7</v>
      </c>
      <c r="O102" s="50">
        <f t="shared" si="40"/>
        <v>788.8</v>
      </c>
    </row>
    <row r="103" spans="1:15" x14ac:dyDescent="0.25">
      <c r="A103" s="56"/>
      <c r="B103" s="51"/>
      <c r="C103" s="52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</row>
    <row r="104" spans="1:15" x14ac:dyDescent="0.25">
      <c r="A104" s="7"/>
      <c r="B104" s="7"/>
      <c r="C104" s="53"/>
      <c r="D104" s="7"/>
      <c r="E104" s="7"/>
      <c r="F104" s="7"/>
      <c r="G104" s="7"/>
    </row>
    <row r="105" spans="1:15" x14ac:dyDescent="0.25">
      <c r="A105" s="7"/>
      <c r="B105" s="7"/>
      <c r="C105" s="53"/>
      <c r="D105" s="7"/>
      <c r="E105" s="7"/>
      <c r="F105" s="7"/>
      <c r="G105" s="7"/>
    </row>
    <row r="106" spans="1:15" x14ac:dyDescent="0.25">
      <c r="A106" s="7"/>
      <c r="B106" s="7"/>
      <c r="C106" s="53"/>
      <c r="D106" s="7"/>
      <c r="E106" s="7"/>
      <c r="F106" s="7"/>
      <c r="G106" s="7"/>
    </row>
    <row r="107" spans="1:15" x14ac:dyDescent="0.25">
      <c r="A107" s="7"/>
      <c r="B107" s="7"/>
      <c r="C107" s="53"/>
      <c r="D107" s="7"/>
      <c r="E107" s="7"/>
      <c r="F107" s="7"/>
      <c r="G107" s="7"/>
    </row>
    <row r="108" spans="1:15" x14ac:dyDescent="0.25">
      <c r="A108" s="7"/>
      <c r="B108" s="7"/>
      <c r="C108" s="53"/>
      <c r="D108" s="7"/>
      <c r="E108" s="7"/>
      <c r="F108" s="7"/>
      <c r="G108" s="7"/>
    </row>
    <row r="109" spans="1:15" x14ac:dyDescent="0.25">
      <c r="A109" s="7"/>
      <c r="B109" s="7"/>
      <c r="C109" s="53"/>
      <c r="D109" s="7"/>
      <c r="E109" s="7"/>
      <c r="F109" s="7"/>
      <c r="G109" s="7"/>
    </row>
    <row r="110" spans="1:15" x14ac:dyDescent="0.25">
      <c r="A110" s="7"/>
      <c r="B110" s="7"/>
      <c r="C110" s="53"/>
      <c r="D110" s="7"/>
      <c r="E110" s="7"/>
      <c r="F110" s="7"/>
      <c r="G110" s="7"/>
    </row>
    <row r="111" spans="1:15" x14ac:dyDescent="0.25">
      <c r="A111" s="7"/>
      <c r="B111" s="7"/>
      <c r="C111" s="53"/>
      <c r="D111" s="7"/>
      <c r="E111" s="7"/>
      <c r="F111" s="7"/>
      <c r="G111" s="7"/>
    </row>
    <row r="112" spans="1:15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A199" s="7"/>
      <c r="B199" s="7"/>
      <c r="C199" s="53"/>
      <c r="D199" s="7"/>
      <c r="E199" s="7"/>
      <c r="F199" s="7"/>
      <c r="G199" s="7"/>
    </row>
    <row r="200" spans="1:7" x14ac:dyDescent="0.25">
      <c r="A200" s="7"/>
      <c r="B200" s="7"/>
      <c r="C200" s="53"/>
      <c r="D200" s="7"/>
      <c r="E200" s="7"/>
      <c r="F200" s="7"/>
      <c r="G200" s="7"/>
    </row>
    <row r="201" spans="1:7" x14ac:dyDescent="0.25">
      <c r="C201" s="54"/>
    </row>
    <row r="202" spans="1:7" x14ac:dyDescent="0.25">
      <c r="C202" s="54"/>
    </row>
    <row r="203" spans="1:7" x14ac:dyDescent="0.25">
      <c r="C203" s="54"/>
    </row>
    <row r="204" spans="1:7" x14ac:dyDescent="0.25">
      <c r="C204" s="54"/>
    </row>
    <row r="205" spans="1:7" x14ac:dyDescent="0.25">
      <c r="C205" s="54"/>
    </row>
    <row r="206" spans="1:7" x14ac:dyDescent="0.25">
      <c r="C206" s="54"/>
    </row>
    <row r="207" spans="1:7" x14ac:dyDescent="0.25">
      <c r="C207" s="54"/>
    </row>
    <row r="208" spans="1:7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</sheetData>
  <mergeCells count="35">
    <mergeCell ref="B9:O9"/>
    <mergeCell ref="B10:O10"/>
    <mergeCell ref="B7:O7"/>
    <mergeCell ref="B8:O8"/>
    <mergeCell ref="B5:O5"/>
    <mergeCell ref="B6:O6"/>
    <mergeCell ref="B1:O1"/>
    <mergeCell ref="B2:O2"/>
    <mergeCell ref="B3:O3"/>
    <mergeCell ref="B4:O4"/>
    <mergeCell ref="B96:O96"/>
    <mergeCell ref="L14:L16"/>
    <mergeCell ref="D14:D16"/>
    <mergeCell ref="E14:G14"/>
    <mergeCell ref="G15:G16"/>
    <mergeCell ref="E15:E16"/>
    <mergeCell ref="B80:O80"/>
    <mergeCell ref="M14:O14"/>
    <mergeCell ref="M15:M16"/>
    <mergeCell ref="B47:O47"/>
    <mergeCell ref="F15:F16"/>
    <mergeCell ref="B30:O30"/>
    <mergeCell ref="J15:J16"/>
    <mergeCell ref="B43:O43"/>
    <mergeCell ref="A12:O12"/>
    <mergeCell ref="N15:N16"/>
    <mergeCell ref="O15:O16"/>
    <mergeCell ref="K15:K16"/>
    <mergeCell ref="B17:O17"/>
    <mergeCell ref="A14:A16"/>
    <mergeCell ref="B14:B16"/>
    <mergeCell ref="C14:C16"/>
    <mergeCell ref="H14:H16"/>
    <mergeCell ref="I14:K14"/>
    <mergeCell ref="I15:I16"/>
  </mergeCells>
  <pageMargins left="1.1811023622047245" right="0.39370078740157483" top="0.59055118110236227" bottom="0.19685039370078741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7"/>
  <sheetViews>
    <sheetView showZeros="0" topLeftCell="B1" workbookViewId="0">
      <selection activeCell="T10" sqref="T10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61" t="s">
        <v>354</v>
      </c>
      <c r="C1" s="461"/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</row>
    <row r="2" spans="1:14" x14ac:dyDescent="0.25">
      <c r="B2" s="461" t="s">
        <v>444</v>
      </c>
      <c r="C2" s="461"/>
      <c r="D2" s="461"/>
      <c r="E2" s="461"/>
      <c r="F2" s="461"/>
      <c r="G2" s="461"/>
      <c r="H2" s="461"/>
      <c r="I2" s="461"/>
      <c r="J2" s="461"/>
      <c r="K2" s="461"/>
      <c r="L2" s="461"/>
      <c r="M2" s="461"/>
      <c r="N2" s="461"/>
    </row>
    <row r="3" spans="1:14" x14ac:dyDescent="0.25">
      <c r="B3" s="461" t="s">
        <v>464</v>
      </c>
      <c r="C3" s="461"/>
      <c r="D3" s="461"/>
      <c r="E3" s="461"/>
      <c r="F3" s="461"/>
      <c r="G3" s="461"/>
      <c r="H3" s="461"/>
      <c r="I3" s="461"/>
      <c r="J3" s="461"/>
      <c r="K3" s="461"/>
      <c r="L3" s="461"/>
      <c r="M3" s="461"/>
      <c r="N3" s="461"/>
    </row>
    <row r="4" spans="1:14" x14ac:dyDescent="0.25">
      <c r="B4" s="461" t="s">
        <v>359</v>
      </c>
      <c r="C4" s="461"/>
      <c r="D4" s="461"/>
      <c r="E4" s="461"/>
      <c r="F4" s="461"/>
      <c r="G4" s="461"/>
      <c r="H4" s="461"/>
      <c r="I4" s="461"/>
      <c r="J4" s="461"/>
      <c r="K4" s="461"/>
      <c r="L4" s="461"/>
      <c r="M4" s="461"/>
      <c r="N4" s="461"/>
    </row>
    <row r="5" spans="1:14" s="429" customFormat="1" x14ac:dyDescent="0.25">
      <c r="B5" s="463" t="s">
        <v>465</v>
      </c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</row>
    <row r="6" spans="1:14" s="429" customFormat="1" x14ac:dyDescent="0.25">
      <c r="B6" s="463" t="s">
        <v>471</v>
      </c>
      <c r="C6" s="463"/>
      <c r="D6" s="463"/>
      <c r="E6" s="463"/>
      <c r="F6" s="463"/>
      <c r="G6" s="463"/>
      <c r="H6" s="463"/>
      <c r="I6" s="463"/>
      <c r="J6" s="463"/>
      <c r="K6" s="463"/>
      <c r="L6" s="463"/>
      <c r="M6" s="463"/>
      <c r="N6" s="463"/>
    </row>
    <row r="7" spans="1:14" s="429" customFormat="1" x14ac:dyDescent="0.25">
      <c r="B7" s="463" t="s">
        <v>473</v>
      </c>
      <c r="C7" s="463"/>
      <c r="D7" s="463"/>
      <c r="E7" s="463"/>
      <c r="F7" s="463"/>
      <c r="G7" s="463"/>
      <c r="H7" s="463"/>
      <c r="I7" s="463"/>
      <c r="J7" s="463"/>
      <c r="K7" s="463"/>
      <c r="L7" s="463"/>
      <c r="M7" s="463"/>
      <c r="N7" s="463"/>
    </row>
    <row r="8" spans="1:14" s="429" customFormat="1" x14ac:dyDescent="0.25">
      <c r="B8" s="463" t="s">
        <v>482</v>
      </c>
      <c r="C8" s="463"/>
      <c r="D8" s="463"/>
      <c r="E8" s="463"/>
      <c r="F8" s="463"/>
      <c r="G8" s="463"/>
      <c r="H8" s="463"/>
      <c r="I8" s="463"/>
      <c r="J8" s="463"/>
      <c r="K8" s="463"/>
      <c r="L8" s="463"/>
      <c r="M8" s="463"/>
      <c r="N8" s="463"/>
    </row>
    <row r="9" spans="1:14" s="429" customFormat="1" ht="15" customHeight="1" x14ac:dyDescent="0.25">
      <c r="B9" s="463" t="s">
        <v>489</v>
      </c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</row>
    <row r="10" spans="1:14" s="429" customFormat="1" ht="15" customHeight="1" x14ac:dyDescent="0.25">
      <c r="B10" s="463" t="s">
        <v>504</v>
      </c>
      <c r="C10" s="463"/>
      <c r="D10" s="463"/>
      <c r="E10" s="463"/>
      <c r="F10" s="463"/>
      <c r="G10" s="463"/>
      <c r="H10" s="463"/>
      <c r="I10" s="463"/>
      <c r="J10" s="463"/>
      <c r="K10" s="463"/>
      <c r="L10" s="463"/>
      <c r="M10" s="463"/>
      <c r="N10" s="463"/>
    </row>
    <row r="11" spans="1:14" s="429" customFormat="1" ht="15" customHeight="1" x14ac:dyDescent="0.25">
      <c r="B11" s="463" t="s">
        <v>510</v>
      </c>
      <c r="C11" s="463"/>
      <c r="D11" s="463"/>
      <c r="E11" s="463"/>
      <c r="F11" s="463"/>
      <c r="G11" s="463"/>
      <c r="H11" s="463"/>
      <c r="I11" s="463"/>
      <c r="J11" s="463"/>
      <c r="K11" s="463"/>
      <c r="L11" s="463"/>
      <c r="M11" s="463"/>
      <c r="N11" s="463"/>
    </row>
    <row r="12" spans="1:14" s="429" customFormat="1" ht="15" customHeight="1" x14ac:dyDescent="0.25">
      <c r="B12" s="463" t="s">
        <v>520</v>
      </c>
      <c r="C12" s="463"/>
      <c r="D12" s="463"/>
      <c r="E12" s="463"/>
      <c r="F12" s="463"/>
      <c r="G12" s="463"/>
      <c r="H12" s="463"/>
      <c r="I12" s="463"/>
      <c r="J12" s="463"/>
      <c r="K12" s="463"/>
      <c r="L12" s="463"/>
      <c r="M12" s="463"/>
      <c r="N12" s="463"/>
    </row>
    <row r="14" spans="1:14" ht="15" customHeight="1" x14ac:dyDescent="0.25">
      <c r="A14" s="467" t="s">
        <v>233</v>
      </c>
      <c r="B14" s="467"/>
      <c r="C14" s="467"/>
      <c r="D14" s="467"/>
      <c r="E14" s="467"/>
      <c r="F14" s="467"/>
      <c r="G14" s="467"/>
      <c r="H14" s="467"/>
      <c r="I14" s="467"/>
      <c r="J14" s="467"/>
      <c r="K14" s="467"/>
      <c r="L14" s="467"/>
      <c r="M14" s="467"/>
      <c r="N14" s="467"/>
    </row>
    <row r="15" spans="1:14" x14ac:dyDescent="0.25">
      <c r="F15" s="5"/>
      <c r="N15" s="5" t="s">
        <v>455</v>
      </c>
    </row>
    <row r="16" spans="1:14" ht="15" customHeight="1" x14ac:dyDescent="0.25">
      <c r="A16" s="475" t="s">
        <v>5</v>
      </c>
      <c r="B16" s="478" t="s">
        <v>360</v>
      </c>
      <c r="C16" s="489" t="s">
        <v>362</v>
      </c>
      <c r="D16" s="493" t="s">
        <v>200</v>
      </c>
      <c r="E16" s="493"/>
      <c r="F16" s="494"/>
      <c r="G16" s="481" t="s">
        <v>364</v>
      </c>
      <c r="H16" s="484" t="s">
        <v>200</v>
      </c>
      <c r="I16" s="485"/>
      <c r="J16" s="486"/>
      <c r="K16" s="502" t="s">
        <v>0</v>
      </c>
      <c r="L16" s="504" t="s">
        <v>200</v>
      </c>
      <c r="M16" s="505"/>
      <c r="N16" s="506"/>
    </row>
    <row r="17" spans="1:14" ht="15" customHeight="1" x14ac:dyDescent="0.25">
      <c r="A17" s="476"/>
      <c r="B17" s="479"/>
      <c r="C17" s="490"/>
      <c r="D17" s="494" t="s">
        <v>1</v>
      </c>
      <c r="E17" s="503"/>
      <c r="F17" s="495" t="s">
        <v>2</v>
      </c>
      <c r="G17" s="482"/>
      <c r="H17" s="508" t="s">
        <v>1</v>
      </c>
      <c r="I17" s="508"/>
      <c r="J17" s="471" t="s">
        <v>2</v>
      </c>
      <c r="K17" s="502"/>
      <c r="L17" s="502" t="s">
        <v>1</v>
      </c>
      <c r="M17" s="502"/>
      <c r="N17" s="507" t="s">
        <v>2</v>
      </c>
    </row>
    <row r="18" spans="1:14" ht="28.5" customHeight="1" x14ac:dyDescent="0.25">
      <c r="A18" s="477"/>
      <c r="B18" s="480"/>
      <c r="C18" s="491"/>
      <c r="D18" s="89" t="s">
        <v>3</v>
      </c>
      <c r="E18" s="90" t="s">
        <v>4</v>
      </c>
      <c r="F18" s="495"/>
      <c r="G18" s="483"/>
      <c r="H18" s="91" t="s">
        <v>3</v>
      </c>
      <c r="I18" s="92" t="s">
        <v>4</v>
      </c>
      <c r="J18" s="471"/>
      <c r="K18" s="502"/>
      <c r="L18" s="147" t="s">
        <v>3</v>
      </c>
      <c r="M18" s="148" t="s">
        <v>4</v>
      </c>
      <c r="N18" s="507"/>
    </row>
    <row r="19" spans="1:14" ht="15" customHeight="1" x14ac:dyDescent="0.25">
      <c r="A19" s="6" t="s">
        <v>72</v>
      </c>
      <c r="B19" s="18" t="s">
        <v>56</v>
      </c>
      <c r="C19" s="17">
        <f>D19+F19</f>
        <v>71.8</v>
      </c>
      <c r="D19" s="17">
        <f>'4 pr._savarankiškos f-jos'!E20</f>
        <v>71.8</v>
      </c>
      <c r="E19" s="17">
        <f>'4 pr._savarankiškos f-jos'!F20</f>
        <v>53.4</v>
      </c>
      <c r="F19" s="17">
        <f>'4 pr._savarankiškos f-jos'!G20</f>
        <v>0</v>
      </c>
      <c r="G19" s="11">
        <f>H19+J19</f>
        <v>0</v>
      </c>
      <c r="H19" s="11">
        <f>'4 pr._savarankiškos f-jos'!I20</f>
        <v>0</v>
      </c>
      <c r="I19" s="11">
        <f>'4 pr._savarankiškos f-jos'!J20</f>
        <v>0</v>
      </c>
      <c r="J19" s="11">
        <f>'4 pr._savarankiškos f-jos'!K20</f>
        <v>0</v>
      </c>
      <c r="K19" s="95">
        <f>L19+N19</f>
        <v>71.8</v>
      </c>
      <c r="L19" s="95">
        <f>'4 pr._savarankiškos f-jos'!M20</f>
        <v>71.8</v>
      </c>
      <c r="M19" s="95">
        <f>'4 pr._savarankiškos f-jos'!N20</f>
        <v>53.4</v>
      </c>
      <c r="N19" s="95">
        <f>'4 pr._savarankiškos f-jos'!O20</f>
        <v>0</v>
      </c>
    </row>
    <row r="20" spans="1:14" ht="15" customHeight="1" x14ac:dyDescent="0.25">
      <c r="A20" s="14" t="s">
        <v>187</v>
      </c>
      <c r="B20" s="18" t="s">
        <v>20</v>
      </c>
      <c r="C20" s="17">
        <f>D20+F20</f>
        <v>17144.5</v>
      </c>
      <c r="D20" s="17">
        <f>'4 pr._savarankiškos f-jos'!E21+'4 pr._savarankiškos f-jos'!E86+'4 pr._savarankiškos f-jos'!E141+'4 pr._savarankiškos f-jos'!E145+'4 pr._savarankiškos f-jos'!E186+'4 pr._savarankiškos f-jos'!E191+'4 pr._savarankiškos f-jos'!E208+'5 pr._valstybinės f-jos'!E20+'5 pr._valstybinės f-jos'!E90+'5 pr._valstybinės f-jos'!E116+'6 pr._mokinio krepšelis'!E16+'8 pr._aplinkos apsaugos s. p.'!E16+'8 pr._aplinkos apsaugos s. p.'!E19+'9 pr._įstaigų pajamos'!E18+'9 pr._įstaigų pajamos'!E44+'10 pr._skolintos lėšos'!E18+'10 pr._skolintos lėšos'!E23+'10 pr._skolintos lėšos'!E26+'10 pr._skolintos lėšos'!E29+'10 pr._skolintos lėšos'!E32+'10 pr._skolintos lėšos'!E35+'11 pr._apyvartinės lėšos'!E14+'11 pr._apyvartinės lėšos'!E25+'11 pr._apyvartinės lėšos'!E35+'11 pr._apyvartinės lėšos'!E65+'7 pr._kita dotacija'!E20+'7 pr._kita dotacija'!E70+'7 pr._kita dotacija'!E77+'7 pr._kita dotacija'!E82+'7 pr._kita dotacija'!E174+'7 pr._kita dotacija'!E178+'7 pr._kita dotacija'!E238</f>
        <v>11714.400000000001</v>
      </c>
      <c r="E20" s="17">
        <f>'4 pr._savarankiškos f-jos'!F21+'4 pr._savarankiškos f-jos'!F86+'4 pr._savarankiškos f-jos'!F141+'4 pr._savarankiškos f-jos'!F145+'4 pr._savarankiškos f-jos'!F186+'4 pr._savarankiškos f-jos'!F191+'4 pr._savarankiškos f-jos'!F208+'5 pr._valstybinės f-jos'!F20+'5 pr._valstybinės f-jos'!F90+'5 pr._valstybinės f-jos'!F116+'6 pr._mokinio krepšelis'!F16+'8 pr._aplinkos apsaugos s. p.'!F16+'8 pr._aplinkos apsaugos s. p.'!F19+'9 pr._įstaigų pajamos'!F18+'9 pr._įstaigų pajamos'!F44+'10 pr._skolintos lėšos'!F18+'10 pr._skolintos lėšos'!F23+'10 pr._skolintos lėšos'!F26+'10 pr._skolintos lėšos'!F29+'10 pr._skolintos lėšos'!F32+'10 pr._skolintos lėšos'!F35+'11 pr._apyvartinės lėšos'!F14+'11 pr._apyvartinės lėšos'!F25+'11 pr._apyvartinės lėšos'!F35+'11 pr._apyvartinės lėšos'!F65+'7 pr._kita dotacija'!F20+'7 pr._kita dotacija'!F70+'7 pr._kita dotacija'!F77+'7 pr._kita dotacija'!F82+'7 pr._kita dotacija'!F174+'7 pr._kita dotacija'!F178+'7 pr._kita dotacija'!F238</f>
        <v>2282.1999999999998</v>
      </c>
      <c r="F20" s="17">
        <f>'4 pr._savarankiškos f-jos'!G21+'4 pr._savarankiškos f-jos'!G86+'4 pr._savarankiškos f-jos'!G141+'4 pr._savarankiškos f-jos'!G145+'4 pr._savarankiškos f-jos'!G186+'4 pr._savarankiškos f-jos'!G191+'4 pr._savarankiškos f-jos'!G208+'5 pr._valstybinės f-jos'!G20+'5 pr._valstybinės f-jos'!G90+'5 pr._valstybinės f-jos'!G116+'6 pr._mokinio krepšelis'!G16+'8 pr._aplinkos apsaugos s. p.'!G16+'8 pr._aplinkos apsaugos s. p.'!G19+'9 pr._įstaigų pajamos'!G18+'9 pr._įstaigų pajamos'!G44+'10 pr._skolintos lėšos'!G18+'10 pr._skolintos lėšos'!G23+'10 pr._skolintos lėšos'!G26+'10 pr._skolintos lėšos'!G29+'10 pr._skolintos lėšos'!G32+'10 pr._skolintos lėšos'!G35+'11 pr._apyvartinės lėšos'!G14+'11 pr._apyvartinės lėšos'!G25+'11 pr._apyvartinės lėšos'!G35+'11 pr._apyvartinės lėšos'!G65+'7 pr._kita dotacija'!G20+'7 pr._kita dotacija'!G70+'7 pr._kita dotacija'!G77+'7 pr._kita dotacija'!G82+'7 pr._kita dotacija'!G174+'7 pr._kita dotacija'!G178+'7 pr._kita dotacija'!G238</f>
        <v>5430.0999999999995</v>
      </c>
      <c r="G20" s="11">
        <f t="shared" ref="G20" si="0">H20+J20</f>
        <v>367.40000000000003</v>
      </c>
      <c r="H20" s="11">
        <f>'4 pr._savarankiškos f-jos'!I21+'4 pr._savarankiškos f-jos'!I86+'4 pr._savarankiškos f-jos'!I141+'4 pr._savarankiškos f-jos'!I145+'4 pr._savarankiškos f-jos'!I186+'4 pr._savarankiškos f-jos'!I191+'4 pr._savarankiškos f-jos'!I208+'5 pr._valstybinės f-jos'!I20+'5 pr._valstybinės f-jos'!I90+'5 pr._valstybinės f-jos'!I116+'6 pr._mokinio krepšelis'!I16+'8 pr._aplinkos apsaugos s. p.'!I16+'8 pr._aplinkos apsaugos s. p.'!I19+'9 pr._įstaigų pajamos'!I18+'9 pr._įstaigų pajamos'!I44+'10 pr._skolintos lėšos'!I18+'10 pr._skolintos lėšos'!I23+'10 pr._skolintos lėšos'!I26+'10 pr._skolintos lėšos'!I29+'10 pr._skolintos lėšos'!I32+'10 pr._skolintos lėšos'!I35+'11 pr._apyvartinės lėšos'!I14+'11 pr._apyvartinės lėšos'!I25+'11 pr._apyvartinės lėšos'!I35+'11 pr._apyvartinės lėšos'!I65+'7 pr._kita dotacija'!I20+'7 pr._kita dotacija'!I70+'7 pr._kita dotacija'!I77+'7 pr._kita dotacija'!I82+'7 pr._kita dotacija'!I174+'7 pr._kita dotacija'!I178+'7 pr._kita dotacija'!I238</f>
        <v>329.90000000000003</v>
      </c>
      <c r="I20" s="11">
        <f>'4 pr._savarankiškos f-jos'!J21+'4 pr._savarankiškos f-jos'!J86+'4 pr._savarankiškos f-jos'!J141+'4 pr._savarankiškos f-jos'!J145+'4 pr._savarankiškos f-jos'!J186+'4 pr._savarankiškos f-jos'!J191+'4 pr._savarankiškos f-jos'!J208+'5 pr._valstybinės f-jos'!J20+'5 pr._valstybinės f-jos'!J90+'5 pr._valstybinės f-jos'!J116+'6 pr._mokinio krepšelis'!J16+'8 pr._aplinkos apsaugos s. p.'!J16+'8 pr._aplinkos apsaugos s. p.'!J19+'9 pr._įstaigų pajamos'!J18+'9 pr._įstaigų pajamos'!J44+'10 pr._skolintos lėšos'!J18+'10 pr._skolintos lėšos'!J23+'10 pr._skolintos lėšos'!J26+'10 pr._skolintos lėšos'!J29+'10 pr._skolintos lėšos'!J32+'10 pr._skolintos lėšos'!J35+'11 pr._apyvartinės lėšos'!J14+'11 pr._apyvartinės lėšos'!J25+'11 pr._apyvartinės lėšos'!J35+'11 pr._apyvartinės lėšos'!J65+'7 pr._kita dotacija'!J20+'7 pr._kita dotacija'!J70+'7 pr._kita dotacija'!J77+'7 pr._kita dotacija'!J82+'7 pr._kita dotacija'!J174+'7 pr._kita dotacija'!J178+'7 pr._kita dotacija'!J238</f>
        <v>34.200000000000003</v>
      </c>
      <c r="J20" s="11">
        <f>'4 pr._savarankiškos f-jos'!K21+'4 pr._savarankiškos f-jos'!K86+'4 pr._savarankiškos f-jos'!K141+'4 pr._savarankiškos f-jos'!K145+'4 pr._savarankiškos f-jos'!K186+'4 pr._savarankiškos f-jos'!K191+'4 pr._savarankiškos f-jos'!K208+'5 pr._valstybinės f-jos'!K20+'5 pr._valstybinės f-jos'!K90+'5 pr._valstybinės f-jos'!K116+'6 pr._mokinio krepšelis'!K16+'8 pr._aplinkos apsaugos s. p.'!K16+'8 pr._aplinkos apsaugos s. p.'!K19+'9 pr._įstaigų pajamos'!K18+'9 pr._įstaigų pajamos'!K44+'10 pr._skolintos lėšos'!K18+'10 pr._skolintos lėšos'!K23+'10 pr._skolintos lėšos'!K26+'10 pr._skolintos lėšos'!K29+'10 pr._skolintos lėšos'!K32+'10 pr._skolintos lėšos'!K35+'11 pr._apyvartinės lėšos'!K14+'11 pr._apyvartinės lėšos'!K25+'11 pr._apyvartinės lėšos'!K35+'11 pr._apyvartinės lėšos'!K65+'7 pr._kita dotacija'!K20+'7 pr._kita dotacija'!K70+'7 pr._kita dotacija'!K77+'7 pr._kita dotacija'!K82+'7 pr._kita dotacija'!K174+'7 pr._kita dotacija'!K178+'7 pr._kita dotacija'!K238</f>
        <v>37.5</v>
      </c>
      <c r="K20" s="95">
        <f t="shared" ref="K20" si="1">L20+N20</f>
        <v>17511.899999999998</v>
      </c>
      <c r="L20" s="95">
        <f>'4 pr._savarankiškos f-jos'!M21+'4 pr._savarankiškos f-jos'!M86+'4 pr._savarankiškos f-jos'!M141+'4 pr._savarankiškos f-jos'!M145+'4 pr._savarankiškos f-jos'!M186+'4 pr._savarankiškos f-jos'!M191+'4 pr._savarankiškos f-jos'!M208+'5 pr._valstybinės f-jos'!M20+'5 pr._valstybinės f-jos'!M90+'5 pr._valstybinės f-jos'!M116+'6 pr._mokinio krepšelis'!M16+'8 pr._aplinkos apsaugos s. p.'!M16+'8 pr._aplinkos apsaugos s. p.'!M19+'9 pr._įstaigų pajamos'!M18+'9 pr._įstaigų pajamos'!M44+'10 pr._skolintos lėšos'!M18+'10 pr._skolintos lėšos'!M23+'10 pr._skolintos lėšos'!M26+'10 pr._skolintos lėšos'!M29+'10 pr._skolintos lėšos'!M32+'10 pr._skolintos lėšos'!M35+'11 pr._apyvartinės lėšos'!M14+'11 pr._apyvartinės lėšos'!M25+'11 pr._apyvartinės lėšos'!M35+'11 pr._apyvartinės lėšos'!M65+'7 pr._kita dotacija'!M20+'7 pr._kita dotacija'!M70+'7 pr._kita dotacija'!M77+'7 pr._kita dotacija'!M82+'7 pr._kita dotacija'!M174+'7 pr._kita dotacija'!M178+'7 pr._kita dotacija'!M238</f>
        <v>12044.299999999997</v>
      </c>
      <c r="M20" s="95">
        <f>'4 pr._savarankiškos f-jos'!N21+'4 pr._savarankiškos f-jos'!N86+'4 pr._savarankiškos f-jos'!N141+'4 pr._savarankiškos f-jos'!N145+'4 pr._savarankiškos f-jos'!N186+'4 pr._savarankiškos f-jos'!N191+'4 pr._savarankiškos f-jos'!N208+'5 pr._valstybinės f-jos'!N20+'5 pr._valstybinės f-jos'!N90+'5 pr._valstybinės f-jos'!N116+'6 pr._mokinio krepšelis'!N16+'8 pr._aplinkos apsaugos s. p.'!N16+'8 pr._aplinkos apsaugos s. p.'!N19+'9 pr._įstaigų pajamos'!N18+'9 pr._įstaigų pajamos'!N44+'10 pr._skolintos lėšos'!N18+'10 pr._skolintos lėšos'!N23+'10 pr._skolintos lėšos'!N26+'10 pr._skolintos lėšos'!N29+'10 pr._skolintos lėšos'!N32+'10 pr._skolintos lėšos'!N35+'11 pr._apyvartinės lėšos'!N14+'11 pr._apyvartinės lėšos'!N25+'11 pr._apyvartinės lėšos'!N35+'11 pr._apyvartinės lėšos'!N65+'7 pr._kita dotacija'!N20+'7 pr._kita dotacija'!N70+'7 pr._kita dotacija'!N77+'7 pr._kita dotacija'!N82+'7 pr._kita dotacija'!N174+'7 pr._kita dotacija'!N178+'7 pr._kita dotacija'!N238</f>
        <v>2316.4</v>
      </c>
      <c r="N20" s="95">
        <f>'4 pr._savarankiškos f-jos'!O21+'4 pr._savarankiškos f-jos'!O86+'4 pr._savarankiškos f-jos'!O141+'4 pr._savarankiškos f-jos'!O145+'4 pr._savarankiškos f-jos'!O186+'4 pr._savarankiškos f-jos'!O191+'4 pr._savarankiškos f-jos'!O208+'5 pr._valstybinės f-jos'!O20+'5 pr._valstybinės f-jos'!O90+'5 pr._valstybinės f-jos'!O116+'6 pr._mokinio krepšelis'!O16+'8 pr._aplinkos apsaugos s. p.'!O16+'8 pr._aplinkos apsaugos s. p.'!O19+'9 pr._įstaigų pajamos'!O18+'9 pr._įstaigų pajamos'!O44+'10 pr._skolintos lėšos'!O18+'10 pr._skolintos lėšos'!O23+'10 pr._skolintos lėšos'!O26+'10 pr._skolintos lėšos'!O29+'10 pr._skolintos lėšos'!O32+'10 pr._skolintos lėšos'!O35+'11 pr._apyvartinės lėšos'!O14+'11 pr._apyvartinės lėšos'!O25+'11 pr._apyvartinės lėšos'!O35+'11 pr._apyvartinės lėšos'!O65+'7 pr._kita dotacija'!O20+'7 pr._kita dotacija'!O70+'7 pr._kita dotacija'!O77+'7 pr._kita dotacija'!O82+'7 pr._kita dotacija'!O174+'7 pr._kita dotacija'!O178+'7 pr._kita dotacija'!O238</f>
        <v>5467.5999999999995</v>
      </c>
    </row>
    <row r="21" spans="1:14" ht="15" customHeight="1" x14ac:dyDescent="0.25">
      <c r="A21" s="6" t="s">
        <v>73</v>
      </c>
      <c r="B21" s="18" t="s">
        <v>7</v>
      </c>
      <c r="C21" s="17">
        <f t="shared" ref="C21:C31" si="2">D21+F21</f>
        <v>142.39999999999998</v>
      </c>
      <c r="D21" s="17">
        <f>'4 pr._savarankiškos f-jos'!E26+'4 pr._savarankiškos f-jos'!E94+'4 pr._savarankiškos f-jos'!E192+'5 pr._valstybinės f-jos'!E38+'5 pr._valstybinės f-jos'!E92+'7 pr._kita dotacija'!E24+'7 pr._kita dotacija'!E182+'9 pr._įstaigų pajamos'!E19+'9 pr._įstaigų pajamos'!E31++'9 pr._įstaigų pajamos'!E81</f>
        <v>142.39999999999998</v>
      </c>
      <c r="E21" s="17">
        <f>'4 pr._savarankiškos f-jos'!F26+'4 pr._savarankiškos f-jos'!F94+'4 pr._savarankiškos f-jos'!F192+'5 pr._valstybinės f-jos'!F38+'5 pr._valstybinės f-jos'!F92+'7 pr._kita dotacija'!F24+'7 pr._kita dotacija'!F182+'9 pr._įstaigų pajamos'!F19+'9 pr._įstaigų pajamos'!F31++'9 pr._įstaigų pajamos'!F81</f>
        <v>77.800000000000011</v>
      </c>
      <c r="F21" s="17">
        <f>'4 pr._savarankiškos f-jos'!G26+'4 pr._savarankiškos f-jos'!G94+'4 pr._savarankiškos f-jos'!G192+'5 pr._valstybinės f-jos'!G38+'5 pr._valstybinės f-jos'!G92+'7 pr._kita dotacija'!G24+'7 pr._kita dotacija'!G182+'9 pr._įstaigų pajamos'!G19+'9 pr._įstaigų pajamos'!G31++'9 pr._įstaigų pajamos'!G81</f>
        <v>0</v>
      </c>
      <c r="G21" s="11">
        <f t="shared" ref="G21:G31" si="3">H21+J21</f>
        <v>1.4</v>
      </c>
      <c r="H21" s="11">
        <f>'4 pr._savarankiškos f-jos'!I26+'4 pr._savarankiškos f-jos'!I94+'4 pr._savarankiškos f-jos'!I192+'5 pr._valstybinės f-jos'!I38+'5 pr._valstybinės f-jos'!I92+'7 pr._kita dotacija'!I24+'7 pr._kita dotacija'!I182+'9 pr._įstaigų pajamos'!I19+'9 pr._įstaigų pajamos'!I31++'9 pr._įstaigų pajamos'!I81</f>
        <v>1.4</v>
      </c>
      <c r="I21" s="11">
        <f>'4 pr._savarankiškos f-jos'!J26+'4 pr._savarankiškos f-jos'!J94+'4 pr._savarankiškos f-jos'!J192+'5 pr._valstybinės f-jos'!J38+'5 pr._valstybinės f-jos'!J92+'7 pr._kita dotacija'!J24+'7 pr._kita dotacija'!J182+'9 pr._įstaigų pajamos'!J19+'9 pr._įstaigų pajamos'!J31++'9 pr._įstaigų pajamos'!J81</f>
        <v>1.1000000000000001</v>
      </c>
      <c r="J21" s="11">
        <f>'4 pr._savarankiškos f-jos'!K26+'4 pr._savarankiškos f-jos'!K94+'4 pr._savarankiškos f-jos'!K192+'5 pr._valstybinės f-jos'!K38+'5 pr._valstybinės f-jos'!K92+'7 pr._kita dotacija'!K24+'7 pr._kita dotacija'!K182+'9 pr._įstaigų pajamos'!K19+'9 pr._įstaigų pajamos'!K31++'9 pr._įstaigų pajamos'!K81</f>
        <v>0</v>
      </c>
      <c r="K21" s="95">
        <f t="shared" ref="K21:K31" si="4">L21+N21</f>
        <v>143.79999999999998</v>
      </c>
      <c r="L21" s="95">
        <f>'4 pr._savarankiškos f-jos'!M26+'4 pr._savarankiškos f-jos'!M94+'4 pr._savarankiškos f-jos'!M192+'5 pr._valstybinės f-jos'!M38+'5 pr._valstybinės f-jos'!M92+'7 pr._kita dotacija'!M24+'7 pr._kita dotacija'!M182+'9 pr._įstaigų pajamos'!M19+'9 pr._įstaigų pajamos'!M31++'9 pr._įstaigų pajamos'!M81</f>
        <v>143.79999999999998</v>
      </c>
      <c r="M21" s="95">
        <f>'4 pr._savarankiškos f-jos'!N26+'4 pr._savarankiškos f-jos'!N94+'4 pr._savarankiškos f-jos'!N192+'5 pr._valstybinės f-jos'!N38+'5 pr._valstybinės f-jos'!N92+'7 pr._kita dotacija'!N24+'7 pr._kita dotacija'!N182+'9 pr._įstaigų pajamos'!N19+'9 pr._įstaigų pajamos'!N31++'9 pr._įstaigų pajamos'!N81</f>
        <v>78.900000000000006</v>
      </c>
      <c r="N21" s="95">
        <f>'4 pr._savarankiškos f-jos'!O26+'4 pr._savarankiškos f-jos'!O94+'4 pr._savarankiškos f-jos'!O192+'5 pr._valstybinės f-jos'!O38+'5 pr._valstybinės f-jos'!O92+'7 pr._kita dotacija'!O24+'7 pr._kita dotacija'!O182+'9 pr._įstaigų pajamos'!O19+'9 pr._įstaigų pajamos'!O31++'9 pr._įstaigų pajamos'!O81</f>
        <v>0</v>
      </c>
    </row>
    <row r="22" spans="1:14" ht="15" customHeight="1" x14ac:dyDescent="0.25">
      <c r="A22" s="6" t="s">
        <v>74</v>
      </c>
      <c r="B22" s="18" t="s">
        <v>10</v>
      </c>
      <c r="C22" s="17">
        <f t="shared" si="2"/>
        <v>145.39999999999998</v>
      </c>
      <c r="D22" s="17">
        <f>'4 pr._savarankiškos f-jos'!E32+'4 pr._savarankiškos f-jos'!E98+'4 pr._savarankiškos f-jos'!E193+'5 pr._valstybinės f-jos'!E42+'5 pr._valstybinės f-jos'!E94+'7 pr._kita dotacija'!E186+'7 pr._kita dotacija'!E28+'9 pr._įstaigų pajamos'!E20+'9 pr._įstaigų pajamos'!E32+'9 pr._įstaigų pajamos'!E82</f>
        <v>128.69999999999999</v>
      </c>
      <c r="E22" s="17">
        <f>'4 pr._savarankiškos f-jos'!F32+'4 pr._savarankiškos f-jos'!F98+'4 pr._savarankiškos f-jos'!F193+'5 pr._valstybinės f-jos'!F42+'5 pr._valstybinės f-jos'!F94+'7 pr._kita dotacija'!F186+'7 pr._kita dotacija'!F28+'9 pr._įstaigų pajamos'!F20+'9 pr._įstaigų pajamos'!F32+'9 pr._įstaigų pajamos'!F82</f>
        <v>77.5</v>
      </c>
      <c r="F22" s="17">
        <f>'4 pr._savarankiškos f-jos'!G32+'4 pr._savarankiškos f-jos'!G98+'4 pr._savarankiškos f-jos'!G193+'5 pr._valstybinės f-jos'!G42+'5 pr._valstybinės f-jos'!G94+'7 pr._kita dotacija'!G186+'7 pr._kita dotacija'!G28+'9 pr._įstaigų pajamos'!G20+'9 pr._įstaigų pajamos'!G32+'9 pr._įstaigų pajamos'!G82</f>
        <v>16.7</v>
      </c>
      <c r="G22" s="11">
        <f t="shared" si="3"/>
        <v>9.1999999999999993</v>
      </c>
      <c r="H22" s="11">
        <f>'4 pr._savarankiškos f-jos'!I32+'4 pr._savarankiškos f-jos'!I98+'4 pr._savarankiškos f-jos'!I193+'5 pr._valstybinės f-jos'!I42+'5 pr._valstybinės f-jos'!I94+'7 pr._kita dotacija'!I186+'7 pr._kita dotacija'!I28+'9 pr._įstaigų pajamos'!I20+'9 pr._įstaigų pajamos'!I32+'9 pr._įstaigų pajamos'!I82</f>
        <v>1</v>
      </c>
      <c r="I22" s="11">
        <f>'4 pr._savarankiškos f-jos'!J32+'4 pr._savarankiškos f-jos'!J98+'4 pr._savarankiškos f-jos'!J193+'5 pr._valstybinės f-jos'!J42+'5 pr._valstybinės f-jos'!J94+'7 pr._kita dotacija'!J186+'7 pr._kita dotacija'!J28+'9 pr._įstaigų pajamos'!J20+'9 pr._įstaigų pajamos'!J32+'9 pr._įstaigų pajamos'!J82</f>
        <v>0.8</v>
      </c>
      <c r="J22" s="11">
        <f>'4 pr._savarankiškos f-jos'!K32+'4 pr._savarankiškos f-jos'!K98+'4 pr._savarankiškos f-jos'!K193+'5 pr._valstybinės f-jos'!K42+'5 pr._valstybinės f-jos'!K94+'7 pr._kita dotacija'!K186+'7 pr._kita dotacija'!K28+'9 pr._įstaigų pajamos'!K20+'9 pr._įstaigų pajamos'!K32+'9 pr._įstaigų pajamos'!K82</f>
        <v>8.1999999999999993</v>
      </c>
      <c r="K22" s="95">
        <f t="shared" si="4"/>
        <v>154.6</v>
      </c>
      <c r="L22" s="95">
        <f>'4 pr._savarankiškos f-jos'!M32+'4 pr._savarankiškos f-jos'!M98+'4 pr._savarankiškos f-jos'!M193+'5 pr._valstybinės f-jos'!M42+'5 pr._valstybinės f-jos'!M94+'7 pr._kita dotacija'!M186+'7 pr._kita dotacija'!M28+'9 pr._įstaigų pajamos'!M20+'9 pr._įstaigų pajamos'!M32+'9 pr._įstaigų pajamos'!M82</f>
        <v>129.69999999999999</v>
      </c>
      <c r="M22" s="95">
        <f>'4 pr._savarankiškos f-jos'!N32+'4 pr._savarankiškos f-jos'!N98+'4 pr._savarankiškos f-jos'!N193+'5 pr._valstybinės f-jos'!N42+'5 pr._valstybinės f-jos'!N94+'7 pr._kita dotacija'!N186+'7 pr._kita dotacija'!N28+'9 pr._įstaigų pajamos'!N20+'9 pr._įstaigų pajamos'!N32+'9 pr._įstaigų pajamos'!N82</f>
        <v>78.3</v>
      </c>
      <c r="N22" s="95">
        <f>'4 pr._savarankiškos f-jos'!O32+'4 pr._savarankiškos f-jos'!O98+'4 pr._savarankiškos f-jos'!O193+'5 pr._valstybinės f-jos'!O42+'5 pr._valstybinės f-jos'!O94+'7 pr._kita dotacija'!O186+'7 pr._kita dotacija'!O28+'9 pr._įstaigų pajamos'!O20+'9 pr._įstaigų pajamos'!O32+'9 pr._įstaigų pajamos'!O82</f>
        <v>24.9</v>
      </c>
    </row>
    <row r="23" spans="1:14" ht="15" customHeight="1" x14ac:dyDescent="0.25">
      <c r="A23" s="6" t="s">
        <v>75</v>
      </c>
      <c r="B23" s="18" t="s">
        <v>11</v>
      </c>
      <c r="C23" s="17">
        <f t="shared" si="2"/>
        <v>254.9</v>
      </c>
      <c r="D23" s="17">
        <f>'4 pr._savarankiškos f-jos'!E37+'4 pr._savarankiškos f-jos'!E102+'4 pr._savarankiškos f-jos'!E194+'5 pr._valstybinės f-jos'!E46+'5 pr._valstybinės f-jos'!E96+'7 pr._kita dotacija'!E32+'7 pr._kita dotacija'!E190+'9 pr._įstaigų pajamos'!E21+'9 pr._įstaigų pajamos'!E33+'9 pr._įstaigų pajamos'!E83</f>
        <v>251.9</v>
      </c>
      <c r="E23" s="17">
        <f>'4 pr._savarankiškos f-jos'!F37+'4 pr._savarankiškos f-jos'!F102+'4 pr._savarankiškos f-jos'!F194+'5 pr._valstybinės f-jos'!F46+'5 pr._valstybinės f-jos'!F96+'7 pr._kita dotacija'!F32+'7 pr._kita dotacija'!F190+'9 pr._įstaigų pajamos'!F21+'9 pr._įstaigų pajamos'!F33+'9 pr._įstaigų pajamos'!F83</f>
        <v>142.29999999999998</v>
      </c>
      <c r="F23" s="17">
        <f>'4 pr._savarankiškos f-jos'!G37+'4 pr._savarankiškos f-jos'!G102+'4 pr._savarankiškos f-jos'!G194+'5 pr._valstybinės f-jos'!G46+'5 pr._valstybinės f-jos'!G96+'7 pr._kita dotacija'!G32+'7 pr._kita dotacija'!G190+'9 pr._įstaigų pajamos'!G21+'9 pr._įstaigų pajamos'!G33+'9 pr._įstaigų pajamos'!G83</f>
        <v>3</v>
      </c>
      <c r="G23" s="11">
        <f t="shared" si="3"/>
        <v>1.7</v>
      </c>
      <c r="H23" s="11">
        <f>'4 pr._savarankiškos f-jos'!I37+'4 pr._savarankiškos f-jos'!I102+'4 pr._savarankiškos f-jos'!I194+'5 pr._valstybinės f-jos'!I46+'5 pr._valstybinės f-jos'!I96+'7 pr._kita dotacija'!I32+'7 pr._kita dotacija'!I190+'9 pr._įstaigų pajamos'!I21+'9 pr._įstaigų pajamos'!I33+'9 pr._įstaigų pajamos'!I83</f>
        <v>1.7</v>
      </c>
      <c r="I23" s="11">
        <f>'4 pr._savarankiškos f-jos'!J37+'4 pr._savarankiškos f-jos'!J102+'4 pr._savarankiškos f-jos'!J194+'5 pr._valstybinės f-jos'!J46+'5 pr._valstybinės f-jos'!J96+'7 pr._kita dotacija'!J32+'7 pr._kita dotacija'!J190+'9 pr._įstaigų pajamos'!J21+'9 pr._įstaigų pajamos'!J33+'9 pr._įstaigų pajamos'!J83</f>
        <v>1.3</v>
      </c>
      <c r="J23" s="11">
        <f>'4 pr._savarankiškos f-jos'!K37+'4 pr._savarankiškos f-jos'!K102+'4 pr._savarankiškos f-jos'!K194+'5 pr._valstybinės f-jos'!K46+'5 pr._valstybinės f-jos'!K96+'7 pr._kita dotacija'!K32+'7 pr._kita dotacija'!K190+'9 pr._įstaigų pajamos'!K21+'9 pr._įstaigų pajamos'!K33+'9 pr._įstaigų pajamos'!K83</f>
        <v>0</v>
      </c>
      <c r="K23" s="95">
        <f t="shared" si="4"/>
        <v>256.60000000000002</v>
      </c>
      <c r="L23" s="95">
        <f>'4 pr._savarankiškos f-jos'!M37+'4 pr._savarankiškos f-jos'!M102+'4 pr._savarankiškos f-jos'!M194+'5 pr._valstybinės f-jos'!M46+'5 pr._valstybinės f-jos'!M96+'7 pr._kita dotacija'!M32+'7 pr._kita dotacija'!M190+'9 pr._įstaigų pajamos'!M21+'9 pr._įstaigų pajamos'!M33+'9 pr._įstaigų pajamos'!M83</f>
        <v>253.6</v>
      </c>
      <c r="M23" s="95">
        <f>'4 pr._savarankiškos f-jos'!N37+'4 pr._savarankiškos f-jos'!N102+'4 pr._savarankiškos f-jos'!N194+'5 pr._valstybinės f-jos'!N46+'5 pr._valstybinės f-jos'!N96+'7 pr._kita dotacija'!N32+'7 pr._kita dotacija'!N190+'9 pr._įstaigų pajamos'!N21+'9 pr._įstaigų pajamos'!N33+'9 pr._įstaigų pajamos'!N83</f>
        <v>143.6</v>
      </c>
      <c r="N23" s="95">
        <f>'4 pr._savarankiškos f-jos'!O37+'4 pr._savarankiškos f-jos'!O102+'4 pr._savarankiškos f-jos'!O194+'5 pr._valstybinės f-jos'!O46+'5 pr._valstybinės f-jos'!O96+'7 pr._kita dotacija'!O32+'7 pr._kita dotacija'!O190+'9 pr._įstaigų pajamos'!O21+'9 pr._įstaigų pajamos'!O33+'9 pr._įstaigų pajamos'!O83</f>
        <v>3</v>
      </c>
    </row>
    <row r="24" spans="1:14" ht="15" customHeight="1" x14ac:dyDescent="0.25">
      <c r="A24" s="6" t="s">
        <v>76</v>
      </c>
      <c r="B24" s="18" t="s">
        <v>12</v>
      </c>
      <c r="C24" s="17">
        <f t="shared" si="2"/>
        <v>168.69999999999996</v>
      </c>
      <c r="D24" s="17">
        <f>'4 pr._savarankiškos f-jos'!E43+'4 pr._savarankiškos f-jos'!E106+'5 pr._valstybinės f-jos'!E50+'5 pr._valstybinės f-jos'!E98+'7 pr._kita dotacija'!E36+'9 pr._įstaigų pajamos'!E22+'9 pr._įstaigų pajamos'!E34</f>
        <v>151.19999999999996</v>
      </c>
      <c r="E24" s="17">
        <f>'4 pr._savarankiškos f-jos'!F43+'4 pr._savarankiškos f-jos'!F106+'5 pr._valstybinės f-jos'!F50+'5 pr._valstybinės f-jos'!F98+'7 pr._kita dotacija'!F36+'9 pr._įstaigų pajamos'!F22+'9 pr._įstaigų pajamos'!F34</f>
        <v>86.9</v>
      </c>
      <c r="F24" s="17">
        <f>'4 pr._savarankiškos f-jos'!G43+'4 pr._savarankiškos f-jos'!G106+'5 pr._valstybinės f-jos'!G50+'5 pr._valstybinės f-jos'!G98+'7 pr._kita dotacija'!G36+'9 pr._įstaigų pajamos'!G22+'9 pr._įstaigų pajamos'!G34</f>
        <v>17.5</v>
      </c>
      <c r="G24" s="11">
        <f t="shared" si="3"/>
        <v>0</v>
      </c>
      <c r="H24" s="11">
        <f>'4 pr._savarankiškos f-jos'!I43+'4 pr._savarankiškos f-jos'!I106+'5 pr._valstybinės f-jos'!I50+'5 pr._valstybinės f-jos'!I98+'7 pr._kita dotacija'!I36+'9 pr._įstaigų pajamos'!I22+'9 pr._įstaigų pajamos'!I34</f>
        <v>0</v>
      </c>
      <c r="I24" s="11">
        <f>'4 pr._savarankiškos f-jos'!J43+'4 pr._savarankiškos f-jos'!J106+'5 pr._valstybinės f-jos'!J50+'5 pr._valstybinės f-jos'!J98+'7 pr._kita dotacija'!J36+'9 pr._įstaigų pajamos'!J22+'9 pr._įstaigų pajamos'!J34</f>
        <v>0</v>
      </c>
      <c r="J24" s="11">
        <f>'4 pr._savarankiškos f-jos'!K43+'4 pr._savarankiškos f-jos'!K106+'5 pr._valstybinės f-jos'!K50+'5 pr._valstybinės f-jos'!K98+'7 pr._kita dotacija'!K36+'9 pr._įstaigų pajamos'!K22+'9 pr._įstaigų pajamos'!K34</f>
        <v>0</v>
      </c>
      <c r="K24" s="95">
        <f t="shared" si="4"/>
        <v>168.69999999999996</v>
      </c>
      <c r="L24" s="95">
        <f>'4 pr._savarankiškos f-jos'!M43+'4 pr._savarankiškos f-jos'!M106+'5 pr._valstybinės f-jos'!M50+'5 pr._valstybinės f-jos'!M98+'7 pr._kita dotacija'!M36+'9 pr._įstaigų pajamos'!M22+'9 pr._įstaigų pajamos'!M34</f>
        <v>151.19999999999996</v>
      </c>
      <c r="M24" s="95">
        <f>'4 pr._savarankiškos f-jos'!N43+'4 pr._savarankiškos f-jos'!N106+'5 pr._valstybinės f-jos'!N50+'5 pr._valstybinės f-jos'!N98+'7 pr._kita dotacija'!N36+'9 pr._įstaigų pajamos'!N22+'9 pr._įstaigų pajamos'!N34</f>
        <v>86.9</v>
      </c>
      <c r="N24" s="95">
        <f>'4 pr._savarankiškos f-jos'!O43+'4 pr._savarankiškos f-jos'!O106+'5 pr._valstybinės f-jos'!O50+'5 pr._valstybinės f-jos'!O98+'7 pr._kita dotacija'!O36+'9 pr._įstaigų pajamos'!O22+'9 pr._įstaigų pajamos'!O34</f>
        <v>17.5</v>
      </c>
    </row>
    <row r="25" spans="1:14" ht="15" customHeight="1" x14ac:dyDescent="0.25">
      <c r="A25" s="6" t="s">
        <v>77</v>
      </c>
      <c r="B25" s="18" t="s">
        <v>13</v>
      </c>
      <c r="C25" s="17">
        <f t="shared" si="2"/>
        <v>106.79999999999998</v>
      </c>
      <c r="D25" s="17">
        <f>'4 pr._savarankiškos f-jos'!E48+'4 pr._savarankiškos f-jos'!E110+'5 pr._valstybinės f-jos'!E54+'5 pr._valstybinės f-jos'!E100+'7 pr._kita dotacija'!E40+'9 pr._įstaigų pajamos'!E35</f>
        <v>106.79999999999998</v>
      </c>
      <c r="E25" s="17">
        <f>'4 pr._savarankiškos f-jos'!F48+'4 pr._savarankiškos f-jos'!F110+'5 pr._valstybinės f-jos'!F54+'5 pr._valstybinės f-jos'!F100+'7 pr._kita dotacija'!F40+'9 pr._įstaigų pajamos'!F35</f>
        <v>61.9</v>
      </c>
      <c r="F25" s="17">
        <f>'4 pr._savarankiškos f-jos'!G48+'4 pr._savarankiškos f-jos'!G110+'5 pr._valstybinės f-jos'!G54+'5 pr._valstybinės f-jos'!G100+'7 pr._kita dotacija'!G40+'9 pr._įstaigų pajamos'!G35</f>
        <v>0</v>
      </c>
      <c r="G25" s="11">
        <f t="shared" si="3"/>
        <v>0</v>
      </c>
      <c r="H25" s="11">
        <f>'4 pr._savarankiškos f-jos'!I48+'4 pr._savarankiškos f-jos'!I110+'5 pr._valstybinės f-jos'!I54+'5 pr._valstybinės f-jos'!I100+'7 pr._kita dotacija'!I40+'9 pr._įstaigų pajamos'!I35+'9 pr._įstaigų pajamos'!I23</f>
        <v>0</v>
      </c>
      <c r="I25" s="11">
        <f>'4 pr._savarankiškos f-jos'!J48+'4 pr._savarankiškos f-jos'!J110+'5 pr._valstybinės f-jos'!J54+'5 pr._valstybinės f-jos'!J100+'7 pr._kita dotacija'!J40+'9 pr._įstaigų pajamos'!J35+'9 pr._įstaigų pajamos'!J23</f>
        <v>0</v>
      </c>
      <c r="J25" s="11">
        <f>'4 pr._savarankiškos f-jos'!K48+'4 pr._savarankiškos f-jos'!K110+'5 pr._valstybinės f-jos'!K54+'5 pr._valstybinės f-jos'!K100+'7 pr._kita dotacija'!K40+'9 pr._įstaigų pajamos'!K35+'9 pr._įstaigų pajamos'!K23</f>
        <v>0</v>
      </c>
      <c r="K25" s="95">
        <f t="shared" si="4"/>
        <v>107.09999999999998</v>
      </c>
      <c r="L25" s="95">
        <f>'4 pr._savarankiškos f-jos'!M48+'4 pr._savarankiškos f-jos'!M110+'5 pr._valstybinės f-jos'!M54+'5 pr._valstybinės f-jos'!M100+'7 pr._kita dotacija'!M40+'9 pr._įstaigų pajamos'!M35+'9 pr._įstaigų pajamos'!M23</f>
        <v>107.09999999999998</v>
      </c>
      <c r="M25" s="95">
        <f>'4 pr._savarankiškos f-jos'!N48+'4 pr._savarankiškos f-jos'!N110+'5 pr._valstybinės f-jos'!N54+'5 pr._valstybinės f-jos'!N100+'7 pr._kita dotacija'!N40+'9 pr._įstaigų pajamos'!N35+'9 pr._įstaigų pajamos'!N23</f>
        <v>61.9</v>
      </c>
      <c r="N25" s="95">
        <f>'4 pr._savarankiškos f-jos'!O48+'4 pr._savarankiškos f-jos'!O110+'5 pr._valstybinės f-jos'!O54+'5 pr._valstybinės f-jos'!O100+'7 pr._kita dotacija'!O40+'9 pr._įstaigų pajamos'!O35+'9 pr._įstaigų pajamos'!O23</f>
        <v>0</v>
      </c>
    </row>
    <row r="26" spans="1:14" ht="15" customHeight="1" x14ac:dyDescent="0.25">
      <c r="A26" s="6" t="s">
        <v>78</v>
      </c>
      <c r="B26" s="13" t="s">
        <v>14</v>
      </c>
      <c r="C26" s="17">
        <f t="shared" si="2"/>
        <v>123</v>
      </c>
      <c r="D26" s="17">
        <f>'4 pr._savarankiškos f-jos'!E53+'4 pr._savarankiškos f-jos'!E114+'5 pr._valstybinės f-jos'!E58+'5 pr._valstybinės f-jos'!E102+'7 pr._kita dotacija'!E44+'9 pr._įstaigų pajamos'!E24+'9 pr._įstaigų pajamos'!E36</f>
        <v>123</v>
      </c>
      <c r="E26" s="17">
        <f>'4 pr._savarankiškos f-jos'!F53+'4 pr._savarankiškos f-jos'!F114+'5 pr._valstybinės f-jos'!F58+'5 pr._valstybinės f-jos'!F102+'7 pr._kita dotacija'!F44+'9 pr._įstaigų pajamos'!F24+'9 pr._įstaigų pajamos'!F36</f>
        <v>65.300000000000011</v>
      </c>
      <c r="F26" s="17">
        <f>'4 pr._savarankiškos f-jos'!G53+'4 pr._savarankiškos f-jos'!G114+'5 pr._valstybinės f-jos'!G58+'5 pr._valstybinės f-jos'!G102+'7 pr._kita dotacija'!G44+'9 pr._įstaigų pajamos'!G24+'9 pr._įstaigų pajamos'!G36</f>
        <v>0</v>
      </c>
      <c r="G26" s="11">
        <f t="shared" si="3"/>
        <v>0.5</v>
      </c>
      <c r="H26" s="11">
        <f>'4 pr._savarankiškos f-jos'!I53+'4 pr._savarankiškos f-jos'!I114+'5 pr._valstybinės f-jos'!I58+'5 pr._valstybinės f-jos'!I102+'7 pr._kita dotacija'!I44+'9 pr._įstaigų pajamos'!I24+'9 pr._įstaigų pajamos'!I36</f>
        <v>0.5</v>
      </c>
      <c r="I26" s="11">
        <f>'4 pr._savarankiškos f-jos'!J53+'4 pr._savarankiškos f-jos'!J114+'5 pr._valstybinės f-jos'!J58+'5 pr._valstybinės f-jos'!J102+'7 pr._kita dotacija'!J44+'9 pr._įstaigų pajamos'!J24+'9 pr._įstaigų pajamos'!J36</f>
        <v>0</v>
      </c>
      <c r="J26" s="11">
        <f>'4 pr._savarankiškos f-jos'!K53+'4 pr._savarankiškos f-jos'!K114+'5 pr._valstybinės f-jos'!K58+'5 pr._valstybinės f-jos'!K102+'7 pr._kita dotacija'!K44+'9 pr._įstaigų pajamos'!K24+'9 pr._įstaigų pajamos'!K36</f>
        <v>0</v>
      </c>
      <c r="K26" s="95">
        <f t="shared" si="4"/>
        <v>123.5</v>
      </c>
      <c r="L26" s="95">
        <f>'4 pr._savarankiškos f-jos'!M53+'4 pr._savarankiškos f-jos'!M114+'5 pr._valstybinės f-jos'!M58+'5 pr._valstybinės f-jos'!M102+'7 pr._kita dotacija'!M44+'9 pr._įstaigų pajamos'!M24+'9 pr._įstaigų pajamos'!M36</f>
        <v>123.5</v>
      </c>
      <c r="M26" s="95">
        <f>'4 pr._savarankiškos f-jos'!N53+'4 pr._savarankiškos f-jos'!N114+'5 pr._valstybinės f-jos'!N58+'5 pr._valstybinės f-jos'!N102+'7 pr._kita dotacija'!N44+'9 pr._įstaigų pajamos'!N24+'9 pr._įstaigų pajamos'!N36</f>
        <v>65.300000000000011</v>
      </c>
      <c r="N26" s="95">
        <f>'4 pr._savarankiškos f-jos'!O53+'4 pr._savarankiškos f-jos'!O114+'5 pr._valstybinės f-jos'!O58+'5 pr._valstybinės f-jos'!O102+'7 pr._kita dotacija'!O44+'9 pr._įstaigų pajamos'!O24+'9 pr._įstaigų pajamos'!O36</f>
        <v>0</v>
      </c>
    </row>
    <row r="27" spans="1:14" ht="15" customHeight="1" x14ac:dyDescent="0.25">
      <c r="A27" s="14" t="s">
        <v>79</v>
      </c>
      <c r="B27" s="13" t="s">
        <v>15</v>
      </c>
      <c r="C27" s="17">
        <f t="shared" si="2"/>
        <v>150.5</v>
      </c>
      <c r="D27" s="17">
        <f>'4 pr._savarankiškos f-jos'!E58+'4 pr._savarankiškos f-jos'!E118++'4 pr._savarankiškos f-jos'!E195+'5 pr._valstybinės f-jos'!E62+'5 pr._valstybinės f-jos'!E104+'7 pr._kita dotacija'!E48+'7 pr._kita dotacija'!E194+'9 pr._įstaigų pajamos'!E25+'9 pr._įstaigų pajamos'!E37+'9 pr._įstaigų pajamos'!E84</f>
        <v>150.5</v>
      </c>
      <c r="E27" s="17">
        <f>'4 pr._savarankiškos f-jos'!F58+'4 pr._savarankiškos f-jos'!F118++'4 pr._savarankiškos f-jos'!F195+'5 pr._valstybinės f-jos'!F62+'5 pr._valstybinės f-jos'!F104+'7 pr._kita dotacija'!F48+'7 pr._kita dotacija'!F194+'9 pr._įstaigų pajamos'!F25+'9 pr._įstaigų pajamos'!F37+'9 pr._įstaigų pajamos'!F84</f>
        <v>89.7</v>
      </c>
      <c r="F27" s="17">
        <f>'4 pr._savarankiškos f-jos'!G58+'4 pr._savarankiškos f-jos'!G118++'4 pr._savarankiškos f-jos'!G195+'5 pr._valstybinės f-jos'!G62+'5 pr._valstybinės f-jos'!G104+'7 pr._kita dotacija'!G48+'7 pr._kita dotacija'!G194+'9 pr._įstaigų pajamos'!G25+'9 pr._įstaigų pajamos'!G37+'9 pr._įstaigų pajamos'!G84</f>
        <v>0</v>
      </c>
      <c r="G27" s="11">
        <f t="shared" si="3"/>
        <v>1.5999999999999999</v>
      </c>
      <c r="H27" s="11">
        <f>'4 pr._savarankiškos f-jos'!I58+'4 pr._savarankiškos f-jos'!I118++'4 pr._savarankiškos f-jos'!I195+'5 pr._valstybinės f-jos'!I62+'5 pr._valstybinės f-jos'!I104+'7 pr._kita dotacija'!I48+'7 pr._kita dotacija'!I194+'9 pr._įstaigų pajamos'!I25+'9 pr._įstaigų pajamos'!I37+'9 pr._įstaigų pajamos'!I84</f>
        <v>1.5999999999999999</v>
      </c>
      <c r="I27" s="11">
        <f>'4 pr._savarankiškos f-jos'!J58+'4 pr._savarankiškos f-jos'!J118++'4 pr._savarankiškos f-jos'!J195+'5 pr._valstybinės f-jos'!J62+'5 pr._valstybinės f-jos'!J104+'7 pr._kita dotacija'!J48+'7 pr._kita dotacija'!J194+'9 pr._įstaigų pajamos'!J25+'9 pr._įstaigų pajamos'!J37+'9 pr._įstaigų pajamos'!J84</f>
        <v>1.1000000000000001</v>
      </c>
      <c r="J27" s="11">
        <f>'4 pr._savarankiškos f-jos'!K58+'4 pr._savarankiškos f-jos'!K118++'4 pr._savarankiškos f-jos'!K195+'5 pr._valstybinės f-jos'!K62+'5 pr._valstybinės f-jos'!K104+'7 pr._kita dotacija'!K48+'7 pr._kita dotacija'!K194+'9 pr._įstaigų pajamos'!K25+'9 pr._įstaigų pajamos'!K37+'9 pr._įstaigų pajamos'!K84</f>
        <v>0</v>
      </c>
      <c r="K27" s="95">
        <f t="shared" si="4"/>
        <v>152.10000000000002</v>
      </c>
      <c r="L27" s="95">
        <f>'4 pr._savarankiškos f-jos'!M58+'4 pr._savarankiškos f-jos'!M118++'4 pr._savarankiškos f-jos'!M195+'5 pr._valstybinės f-jos'!M62+'5 pr._valstybinės f-jos'!M104+'7 pr._kita dotacija'!M48+'7 pr._kita dotacija'!M194+'9 pr._įstaigų pajamos'!M25+'9 pr._įstaigų pajamos'!M37+'9 pr._įstaigų pajamos'!M84</f>
        <v>152.10000000000002</v>
      </c>
      <c r="M27" s="95">
        <f>'4 pr._savarankiškos f-jos'!N58+'4 pr._savarankiškos f-jos'!N118++'4 pr._savarankiškos f-jos'!N195+'5 pr._valstybinės f-jos'!N62+'5 pr._valstybinės f-jos'!N104+'7 pr._kita dotacija'!N48+'7 pr._kita dotacija'!N194+'9 pr._įstaigų pajamos'!N25+'9 pr._įstaigų pajamos'!N37+'9 pr._įstaigų pajamos'!N84</f>
        <v>90.8</v>
      </c>
      <c r="N27" s="95">
        <f>'4 pr._savarankiškos f-jos'!O58+'4 pr._savarankiškos f-jos'!O118++'4 pr._savarankiškos f-jos'!O195+'5 pr._valstybinės f-jos'!O62+'5 pr._valstybinės f-jos'!O104+'7 pr._kita dotacija'!O48+'7 pr._kita dotacija'!O194+'9 pr._įstaigų pajamos'!O25+'9 pr._įstaigų pajamos'!O37+'9 pr._įstaigų pajamos'!O84</f>
        <v>0</v>
      </c>
    </row>
    <row r="28" spans="1:14" ht="15" customHeight="1" x14ac:dyDescent="0.25">
      <c r="A28" s="20" t="s">
        <v>80</v>
      </c>
      <c r="B28" s="18" t="s">
        <v>16</v>
      </c>
      <c r="C28" s="17">
        <f t="shared" si="2"/>
        <v>253.2</v>
      </c>
      <c r="D28" s="17">
        <f>'4 pr._savarankiškos f-jos'!E63+'4 pr._savarankiškos f-jos'!E122+'5 pr._valstybinės f-jos'!E66+'5 pr._valstybinės f-jos'!E106+'7 pr._kita dotacija'!E52+'9 pr._įstaigų pajamos'!E26+'9 pr._įstaigų pajamos'!E38</f>
        <v>253.2</v>
      </c>
      <c r="E28" s="17">
        <f>'4 pr._savarankiškos f-jos'!F63+'4 pr._savarankiškos f-jos'!F122+'5 pr._valstybinės f-jos'!F66+'5 pr._valstybinės f-jos'!F106+'7 pr._kita dotacija'!F52+'9 pr._įstaigų pajamos'!F26+'9 pr._įstaigų pajamos'!F38</f>
        <v>143.20000000000002</v>
      </c>
      <c r="F28" s="17">
        <f>'4 pr._savarankiškos f-jos'!G63+'4 pr._savarankiškos f-jos'!G122+'5 pr._valstybinės f-jos'!G66+'5 pr._valstybinės f-jos'!G106+'7 pr._kita dotacija'!G52+'9 pr._įstaigų pajamos'!G26+'9 pr._įstaigų pajamos'!G38</f>
        <v>0</v>
      </c>
      <c r="G28" s="11">
        <f t="shared" si="3"/>
        <v>2</v>
      </c>
      <c r="H28" s="11">
        <f>'4 pr._savarankiškos f-jos'!I63+'4 pr._savarankiškos f-jos'!I122+'5 pr._valstybinės f-jos'!I66+'5 pr._valstybinės f-jos'!I106+'7 pr._kita dotacija'!I52+'9 pr._įstaigų pajamos'!I26+'9 pr._įstaigų pajamos'!I38</f>
        <v>2</v>
      </c>
      <c r="I28" s="11">
        <f>'4 pr._savarankiškos f-jos'!J63+'4 pr._savarankiškos f-jos'!J122+'5 pr._valstybinės f-jos'!J66+'5 pr._valstybinės f-jos'!J106+'7 pr._kita dotacija'!J52+'9 pr._įstaigų pajamos'!J26+'9 pr._įstaigų pajamos'!J38</f>
        <v>0</v>
      </c>
      <c r="J28" s="11">
        <f>'4 pr._savarankiškos f-jos'!K63+'4 pr._savarankiškos f-jos'!K122+'5 pr._valstybinės f-jos'!K66+'5 pr._valstybinės f-jos'!K106+'7 pr._kita dotacija'!K52+'9 pr._įstaigų pajamos'!K26+'9 pr._įstaigų pajamos'!K38</f>
        <v>0</v>
      </c>
      <c r="K28" s="95">
        <f t="shared" si="4"/>
        <v>255.2</v>
      </c>
      <c r="L28" s="95">
        <f>'4 pr._savarankiškos f-jos'!M63+'4 pr._savarankiškos f-jos'!M122+'5 pr._valstybinės f-jos'!M66+'5 pr._valstybinės f-jos'!M106+'7 pr._kita dotacija'!M52+'9 pr._įstaigų pajamos'!M26+'9 pr._įstaigų pajamos'!M38</f>
        <v>255.2</v>
      </c>
      <c r="M28" s="95">
        <f>'4 pr._savarankiškos f-jos'!N63+'4 pr._savarankiškos f-jos'!N122+'5 pr._valstybinės f-jos'!N66+'5 pr._valstybinės f-jos'!N106+'7 pr._kita dotacija'!N52+'9 pr._įstaigų pajamos'!N26+'9 pr._įstaigų pajamos'!N38</f>
        <v>143.20000000000002</v>
      </c>
      <c r="N28" s="95">
        <f>'4 pr._savarankiškos f-jos'!O63+'4 pr._savarankiškos f-jos'!O122+'5 pr._valstybinės f-jos'!O66+'5 pr._valstybinės f-jos'!O106+'7 pr._kita dotacija'!O52+'9 pr._įstaigų pajamos'!O26+'9 pr._įstaigų pajamos'!O38</f>
        <v>0</v>
      </c>
    </row>
    <row r="29" spans="1:14" ht="15" customHeight="1" x14ac:dyDescent="0.25">
      <c r="A29" s="6" t="s">
        <v>81</v>
      </c>
      <c r="B29" s="18" t="s">
        <v>17</v>
      </c>
      <c r="C29" s="17">
        <f t="shared" si="2"/>
        <v>127</v>
      </c>
      <c r="D29" s="17">
        <f>'4 pr._savarankiškos f-jos'!E68+'4 pr._savarankiškos f-jos'!E126+'5 pr._valstybinės f-jos'!E70+'5 pr._valstybinės f-jos'!E108+'7 pr._kita dotacija'!E56+'9 pr._įstaigų pajamos'!E27+'9 pr._įstaigų pajamos'!E39</f>
        <v>117</v>
      </c>
      <c r="E29" s="17">
        <f>'4 pr._savarankiškos f-jos'!F68+'4 pr._savarankiškos f-jos'!F126+'5 pr._valstybinės f-jos'!F70+'5 pr._valstybinės f-jos'!F108+'7 pr._kita dotacija'!F56+'9 pr._įstaigų pajamos'!F27+'9 pr._įstaigų pajamos'!F39</f>
        <v>68.100000000000009</v>
      </c>
      <c r="F29" s="17">
        <f>'4 pr._savarankiškos f-jos'!G68+'4 pr._savarankiškos f-jos'!G126+'5 pr._valstybinės f-jos'!G70+'5 pr._valstybinės f-jos'!G108+'7 pr._kita dotacija'!G56+'9 pr._įstaigų pajamos'!G27+'9 pr._įstaigų pajamos'!G39</f>
        <v>10</v>
      </c>
      <c r="G29" s="11">
        <f t="shared" si="3"/>
        <v>0.1</v>
      </c>
      <c r="H29" s="11">
        <f>'4 pr._savarankiškos f-jos'!I68+'4 pr._savarankiškos f-jos'!I126+'5 pr._valstybinės f-jos'!I70+'5 pr._valstybinės f-jos'!I108+'7 pr._kita dotacija'!I56+'9 pr._įstaigų pajamos'!I27+'9 pr._įstaigų pajamos'!I39</f>
        <v>0.1</v>
      </c>
      <c r="I29" s="11">
        <f>'4 pr._savarankiškos f-jos'!J68+'4 pr._savarankiškos f-jos'!J126+'5 pr._valstybinės f-jos'!J70+'5 pr._valstybinės f-jos'!J108+'7 pr._kita dotacija'!J56+'9 pr._įstaigų pajamos'!J27+'9 pr._įstaigų pajamos'!J39</f>
        <v>0</v>
      </c>
      <c r="J29" s="11">
        <f>'4 pr._savarankiškos f-jos'!K68+'4 pr._savarankiškos f-jos'!K126+'5 pr._valstybinės f-jos'!K70+'5 pr._valstybinės f-jos'!K108+'7 pr._kita dotacija'!K56+'9 pr._įstaigų pajamos'!K27+'9 pr._įstaigų pajamos'!K39</f>
        <v>0</v>
      </c>
      <c r="K29" s="95">
        <f t="shared" si="4"/>
        <v>127.10000000000001</v>
      </c>
      <c r="L29" s="95">
        <f>'4 pr._savarankiškos f-jos'!M68+'4 pr._savarankiškos f-jos'!M126+'5 pr._valstybinės f-jos'!M70+'5 pr._valstybinės f-jos'!M108+'7 pr._kita dotacija'!M56+'9 pr._įstaigų pajamos'!M27+'9 pr._įstaigų pajamos'!M39</f>
        <v>117.10000000000001</v>
      </c>
      <c r="M29" s="95">
        <f>'4 pr._savarankiškos f-jos'!N68+'4 pr._savarankiškos f-jos'!N126+'5 pr._valstybinės f-jos'!N70+'5 pr._valstybinės f-jos'!N108+'7 pr._kita dotacija'!N56+'9 pr._įstaigų pajamos'!N27+'9 pr._įstaigų pajamos'!N39</f>
        <v>68.100000000000009</v>
      </c>
      <c r="N29" s="95">
        <f>'4 pr._savarankiškos f-jos'!O68+'4 pr._savarankiškos f-jos'!O126+'5 pr._valstybinės f-jos'!O70+'5 pr._valstybinės f-jos'!O108+'7 pr._kita dotacija'!O56+'9 pr._įstaigų pajamos'!O27+'9 pr._įstaigų pajamos'!O39</f>
        <v>10</v>
      </c>
    </row>
    <row r="30" spans="1:14" ht="15" customHeight="1" x14ac:dyDescent="0.25">
      <c r="A30" s="6" t="s">
        <v>82</v>
      </c>
      <c r="B30" s="18" t="s">
        <v>18</v>
      </c>
      <c r="C30" s="17">
        <f t="shared" si="2"/>
        <v>88.399999999999991</v>
      </c>
      <c r="D30" s="17">
        <f>'4 pr._savarankiškos f-jos'!E73+'4 pr._savarankiškos f-jos'!E130+'5 pr._valstybinės f-jos'!E74+'5 pr._valstybinės f-jos'!E110+'7 pr._kita dotacija'!E60+'9 pr._įstaigų pajamos'!E28+'9 pr._įstaigų pajamos'!E40+'11 pr._apyvartinės lėšos'!E16</f>
        <v>88.399999999999991</v>
      </c>
      <c r="E30" s="17">
        <f>'4 pr._savarankiškos f-jos'!F73+'4 pr._savarankiškos f-jos'!F130+'5 pr._valstybinės f-jos'!F74+'5 pr._valstybinės f-jos'!F110+'7 pr._kita dotacija'!F60+'9 pr._įstaigų pajamos'!F28+'9 pr._įstaigų pajamos'!F40+'11 pr._apyvartinės lėšos'!F16</f>
        <v>53.4</v>
      </c>
      <c r="F30" s="17">
        <f>'4 pr._savarankiškos f-jos'!G73+'4 pr._savarankiškos f-jos'!G130+'5 pr._valstybinės f-jos'!G74+'5 pr._valstybinės f-jos'!G110+'7 pr._kita dotacija'!G60+'9 pr._įstaigų pajamos'!G28+'9 pr._įstaigų pajamos'!G40+'11 pr._apyvartinės lėšos'!G16</f>
        <v>0</v>
      </c>
      <c r="G30" s="11">
        <f t="shared" si="3"/>
        <v>0.1</v>
      </c>
      <c r="H30" s="11">
        <f>'4 pr._savarankiškos f-jos'!I73+'4 pr._savarankiškos f-jos'!I130+'5 pr._valstybinės f-jos'!I74+'5 pr._valstybinės f-jos'!I110+'7 pr._kita dotacija'!I60+'9 pr._įstaigų pajamos'!I28+'9 pr._įstaigų pajamos'!I40+'11 pr._apyvartinės lėšos'!I16</f>
        <v>0.1</v>
      </c>
      <c r="I30" s="11">
        <f>'4 pr._savarankiškos f-jos'!J73+'4 pr._savarankiškos f-jos'!J130+'5 pr._valstybinės f-jos'!J74+'5 pr._valstybinės f-jos'!J110+'7 pr._kita dotacija'!J60+'9 pr._įstaigų pajamos'!J28+'9 pr._įstaigų pajamos'!J40+'11 pr._apyvartinės lėšos'!J16</f>
        <v>0</v>
      </c>
      <c r="J30" s="11">
        <f>'4 pr._savarankiškos f-jos'!K73+'4 pr._savarankiškos f-jos'!K130+'5 pr._valstybinės f-jos'!K74+'5 pr._valstybinės f-jos'!K110+'7 pr._kita dotacija'!K60+'9 pr._įstaigų pajamos'!K28+'9 pr._įstaigų pajamos'!K40+'11 pr._apyvartinės lėšos'!K16</f>
        <v>0</v>
      </c>
      <c r="K30" s="95">
        <f t="shared" si="4"/>
        <v>88.5</v>
      </c>
      <c r="L30" s="95">
        <f>'4 pr._savarankiškos f-jos'!M73+'4 pr._savarankiškos f-jos'!M130+'5 pr._valstybinės f-jos'!M74+'5 pr._valstybinės f-jos'!M110+'7 pr._kita dotacija'!M60+'9 pr._įstaigų pajamos'!M28+'9 pr._įstaigų pajamos'!M40+'11 pr._apyvartinės lėšos'!M16</f>
        <v>88.5</v>
      </c>
      <c r="M30" s="95">
        <f>'4 pr._savarankiškos f-jos'!N73+'4 pr._savarankiškos f-jos'!N130+'5 pr._valstybinės f-jos'!N74+'5 pr._valstybinės f-jos'!N110+'7 pr._kita dotacija'!N60+'9 pr._įstaigų pajamos'!N28+'9 pr._įstaigų pajamos'!N40+'11 pr._apyvartinės lėšos'!N16</f>
        <v>53.4</v>
      </c>
      <c r="N30" s="95">
        <f>'4 pr._savarankiškos f-jos'!O73+'4 pr._savarankiškos f-jos'!O130+'5 pr._valstybinės f-jos'!O74+'5 pr._valstybinės f-jos'!O110+'7 pr._kita dotacija'!O60+'9 pr._įstaigų pajamos'!O28+'9 pr._įstaigų pajamos'!O40+'11 pr._apyvartinės lėšos'!O16</f>
        <v>0</v>
      </c>
    </row>
    <row r="31" spans="1:14" ht="15" customHeight="1" x14ac:dyDescent="0.25">
      <c r="A31" s="6" t="s">
        <v>83</v>
      </c>
      <c r="B31" s="18" t="s">
        <v>19</v>
      </c>
      <c r="C31" s="17">
        <f t="shared" si="2"/>
        <v>729.8</v>
      </c>
      <c r="D31" s="17">
        <f>'4 pr._savarankiškos f-jos'!E78+'4 pr._savarankiškos f-jos'!E134+'5 pr._valstybinės f-jos'!E78+'5 pr._valstybinės f-jos'!E112+'7 pr._kita dotacija'!E64+'9 pr._įstaigų pajamos'!E41</f>
        <v>715.19999999999993</v>
      </c>
      <c r="E31" s="17">
        <f>'4 pr._savarankiškos f-jos'!F78+'4 pr._savarankiškos f-jos'!F134+'5 pr._valstybinės f-jos'!F78+'5 pr._valstybinės f-jos'!F112+'7 pr._kita dotacija'!F64+'9 pr._įstaigų pajamos'!F41</f>
        <v>142.6</v>
      </c>
      <c r="F31" s="17">
        <f>'4 pr._savarankiškos f-jos'!G78+'4 pr._savarankiškos f-jos'!G134+'5 pr._valstybinės f-jos'!G78+'5 pr._valstybinės f-jos'!G112+'7 pr._kita dotacija'!G64+'9 pr._įstaigų pajamos'!G41</f>
        <v>14.6</v>
      </c>
      <c r="G31" s="11">
        <f t="shared" si="3"/>
        <v>32.299999999999997</v>
      </c>
      <c r="H31" s="11">
        <f>'4 pr._savarankiškos f-jos'!I78+'4 pr._savarankiškos f-jos'!I134+'5 pr._valstybinės f-jos'!I78+'5 pr._valstybinės f-jos'!I112+'7 pr._kita dotacija'!I64+'9 pr._įstaigų pajamos'!I41</f>
        <v>32.299999999999997</v>
      </c>
      <c r="I31" s="11">
        <f>'4 pr._savarankiškos f-jos'!J78+'4 pr._savarankiškos f-jos'!J134+'5 pr._valstybinės f-jos'!J78+'5 pr._valstybinės f-jos'!J112+'7 pr._kita dotacija'!J64+'9 pr._įstaigų pajamos'!J41</f>
        <v>0</v>
      </c>
      <c r="J31" s="11">
        <f>'4 pr._savarankiškos f-jos'!K78+'4 pr._savarankiškos f-jos'!K134+'5 pr._valstybinės f-jos'!K78+'5 pr._valstybinės f-jos'!K112+'7 pr._kita dotacija'!K64+'9 pr._įstaigų pajamos'!K41</f>
        <v>0</v>
      </c>
      <c r="K31" s="95">
        <f t="shared" si="4"/>
        <v>762.1</v>
      </c>
      <c r="L31" s="95">
        <f>'4 pr._savarankiškos f-jos'!M78+'4 pr._savarankiškos f-jos'!M134+'5 pr._valstybinės f-jos'!M78+'5 pr._valstybinės f-jos'!M112+'7 pr._kita dotacija'!M64+'9 pr._įstaigų pajamos'!M41</f>
        <v>747.5</v>
      </c>
      <c r="M31" s="95">
        <f>'4 pr._savarankiškos f-jos'!N78+'4 pr._savarankiškos f-jos'!N134+'5 pr._valstybinės f-jos'!N78+'5 pr._valstybinės f-jos'!N112+'7 pr._kita dotacija'!N64+'9 pr._įstaigų pajamos'!N41</f>
        <v>142.6</v>
      </c>
      <c r="N31" s="95">
        <f>'4 pr._savarankiškos f-jos'!O78+'4 pr._savarankiškos f-jos'!O134+'5 pr._valstybinės f-jos'!O78+'5 pr._valstybinės f-jos'!O112+'7 pr._kita dotacija'!O64+'9 pr._įstaigų pajamos'!O41</f>
        <v>14.6</v>
      </c>
    </row>
    <row r="32" spans="1:14" ht="15" customHeight="1" x14ac:dyDescent="0.25">
      <c r="A32" s="6" t="s">
        <v>84</v>
      </c>
      <c r="B32" s="18" t="s">
        <v>26</v>
      </c>
      <c r="C32" s="17">
        <f>D32+F32</f>
        <v>1352.5</v>
      </c>
      <c r="D32" s="17">
        <f>'4 pr._savarankiškos f-jos'!E82+'11 pr._apyvartinės lėšos'!E18</f>
        <v>345.5</v>
      </c>
      <c r="E32" s="17">
        <f>'4 pr._savarankiškos f-jos'!F82+'11 pr._apyvartinės lėšos'!F18</f>
        <v>0</v>
      </c>
      <c r="F32" s="17">
        <f>'4 pr._savarankiškos f-jos'!G82+'11 pr._apyvartinės lėšos'!G18</f>
        <v>1007</v>
      </c>
      <c r="G32" s="11">
        <f>H32+J32</f>
        <v>-65.400000000000006</v>
      </c>
      <c r="H32" s="11">
        <f>'4 pr._savarankiškos f-jos'!I82+'11 pr._apyvartinės lėšos'!I18</f>
        <v>-45.4</v>
      </c>
      <c r="I32" s="11">
        <f>'4 pr._savarankiškos f-jos'!J82+'11 pr._apyvartinės lėšos'!J18</f>
        <v>0</v>
      </c>
      <c r="J32" s="11">
        <f>'4 pr._savarankiškos f-jos'!K82+'11 pr._apyvartinės lėšos'!K18</f>
        <v>-20</v>
      </c>
      <c r="K32" s="95">
        <f>L32+N32</f>
        <v>1287.0999999999999</v>
      </c>
      <c r="L32" s="95">
        <f>'4 pr._savarankiškos f-jos'!M82+'11 pr._apyvartinės lėšos'!M18</f>
        <v>300.10000000000002</v>
      </c>
      <c r="M32" s="95">
        <f>'4 pr._savarankiškos f-jos'!N82+'11 pr._apyvartinės lėšos'!N18</f>
        <v>0</v>
      </c>
      <c r="N32" s="95">
        <f>'4 pr._savarankiškos f-jos'!O82+'11 pr._apyvartinės lėšos'!O18</f>
        <v>987</v>
      </c>
    </row>
    <row r="33" spans="1:14" ht="15" customHeight="1" x14ac:dyDescent="0.25">
      <c r="A33" s="14" t="s">
        <v>85</v>
      </c>
      <c r="B33" s="36" t="s">
        <v>175</v>
      </c>
      <c r="C33" s="17">
        <f>D33+F33</f>
        <v>368.5</v>
      </c>
      <c r="D33" s="17">
        <f>'4 pr._savarankiškos f-jos'!E83+'5 pr._valstybinės f-jos'!E80</f>
        <v>347.5</v>
      </c>
      <c r="E33" s="17">
        <f>'4 pr._savarankiškos f-jos'!F83+'5 pr._valstybinės f-jos'!F80</f>
        <v>228.5</v>
      </c>
      <c r="F33" s="17">
        <f>'4 pr._savarankiškos f-jos'!G83+'5 pr._valstybinės f-jos'!G80</f>
        <v>21</v>
      </c>
      <c r="G33" s="11">
        <f>H33+J33</f>
        <v>0</v>
      </c>
      <c r="H33" s="11">
        <f>'4 pr._savarankiškos f-jos'!I83+'5 pr._valstybinės f-jos'!I80</f>
        <v>0</v>
      </c>
      <c r="I33" s="11">
        <f>'4 pr._savarankiškos f-jos'!J83+'5 pr._valstybinės f-jos'!J80</f>
        <v>0</v>
      </c>
      <c r="J33" s="11">
        <f>'4 pr._savarankiškos f-jos'!K83+'5 pr._valstybinės f-jos'!K80</f>
        <v>0</v>
      </c>
      <c r="K33" s="95">
        <f>L33+N33</f>
        <v>368.5</v>
      </c>
      <c r="L33" s="95">
        <f>'4 pr._savarankiškos f-jos'!M83+'5 pr._valstybinės f-jos'!M80</f>
        <v>347.5</v>
      </c>
      <c r="M33" s="95">
        <f>'4 pr._savarankiškos f-jos'!N83+'5 pr._valstybinės f-jos'!N80</f>
        <v>228.5</v>
      </c>
      <c r="N33" s="95">
        <f>'4 pr._savarankiškos f-jos'!O83+'5 pr._valstybinės f-jos'!O80</f>
        <v>21</v>
      </c>
    </row>
    <row r="34" spans="1:14" ht="15" customHeight="1" x14ac:dyDescent="0.25">
      <c r="A34" s="20" t="s">
        <v>86</v>
      </c>
      <c r="B34" s="30" t="s">
        <v>71</v>
      </c>
      <c r="C34" s="17">
        <f>D34+F34</f>
        <v>178.2</v>
      </c>
      <c r="D34" s="17">
        <f>'4 pr._savarankiškos f-jos'!E142+'5 pr._valstybinės f-jos'!E84+'9 pr._įstaigų pajamos'!E45</f>
        <v>178.2</v>
      </c>
      <c r="E34" s="17">
        <f>'4 pr._savarankiškos f-jos'!F142+'5 pr._valstybinės f-jos'!F84+'9 pr._įstaigų pajamos'!F45</f>
        <v>107.7</v>
      </c>
      <c r="F34" s="17">
        <f>'4 pr._savarankiškos f-jos'!G142+'5 pr._valstybinės f-jos'!G84+'9 pr._įstaigų pajamos'!G45</f>
        <v>0</v>
      </c>
      <c r="G34" s="11">
        <f t="shared" ref="G34" si="5">H34+J34</f>
        <v>0.4</v>
      </c>
      <c r="H34" s="11">
        <f>'4 pr._savarankiškos f-jos'!I142+'5 pr._valstybinės f-jos'!I84+'9 pr._įstaigų pajamos'!I45</f>
        <v>0.4</v>
      </c>
      <c r="I34" s="11">
        <f>'4 pr._savarankiškos f-jos'!J142+'5 pr._valstybinės f-jos'!J84+'9 pr._įstaigų pajamos'!J45</f>
        <v>0</v>
      </c>
      <c r="J34" s="11">
        <f>'4 pr._savarankiškos f-jos'!K142+'5 pr._valstybinės f-jos'!K84+'9 pr._įstaigų pajamos'!K45</f>
        <v>0</v>
      </c>
      <c r="K34" s="95">
        <f t="shared" ref="K34" si="6">L34+N34</f>
        <v>178.6</v>
      </c>
      <c r="L34" s="95">
        <f>'4 pr._savarankiškos f-jos'!M142+'5 pr._valstybinės f-jos'!M84+'9 pr._įstaigų pajamos'!M45</f>
        <v>178.6</v>
      </c>
      <c r="M34" s="95">
        <f>'4 pr._savarankiškos f-jos'!N142+'5 pr._valstybinės f-jos'!N84+'9 pr._įstaigų pajamos'!N45</f>
        <v>107.7</v>
      </c>
      <c r="N34" s="95">
        <f>'4 pr._savarankiškos f-jos'!O142+'5 pr._valstybinės f-jos'!O84+'9 pr._įstaigų pajamos'!O45</f>
        <v>0</v>
      </c>
    </row>
    <row r="35" spans="1:14" ht="15" customHeight="1" x14ac:dyDescent="0.25">
      <c r="A35" s="6" t="s">
        <v>87</v>
      </c>
      <c r="B35" s="93" t="s">
        <v>55</v>
      </c>
      <c r="C35" s="17">
        <f>D35+F35</f>
        <v>571.9</v>
      </c>
      <c r="D35" s="17">
        <f>'4 pr._savarankiškos f-jos'!E148+'6 pr._mokinio krepšelis'!E19+'7 pr._kita dotacija'!E85</f>
        <v>571.9</v>
      </c>
      <c r="E35" s="17">
        <f>'4 pr._savarankiškos f-jos'!F148+'6 pr._mokinio krepšelis'!F19+'7 pr._kita dotacija'!F85</f>
        <v>409.59999999999997</v>
      </c>
      <c r="F35" s="17">
        <f>'4 pr._savarankiškos f-jos'!G148+'6 pr._mokinio krepšelis'!G19+'7 pr._kita dotacija'!G85</f>
        <v>0</v>
      </c>
      <c r="G35" s="11">
        <f>H35+J35</f>
        <v>0.3</v>
      </c>
      <c r="H35" s="11">
        <f>'4 pr._savarankiškos f-jos'!I148+'6 pr._mokinio krepšelis'!I19+'7 pr._kita dotacija'!I85+'9 pr._įstaigų pajamos'!I48</f>
        <v>0.3</v>
      </c>
      <c r="I35" s="11">
        <f>'4 pr._savarankiškos f-jos'!J148+'6 pr._mokinio krepšelis'!J19+'7 pr._kita dotacija'!J85+'9 pr._įstaigų pajamos'!J48</f>
        <v>0</v>
      </c>
      <c r="J35" s="11">
        <f>'4 pr._savarankiškos f-jos'!K148+'6 pr._mokinio krepšelis'!K19+'7 pr._kita dotacija'!K85+'9 pr._įstaigų pajamos'!K48</f>
        <v>0</v>
      </c>
      <c r="K35" s="95">
        <f>L35+N35</f>
        <v>572.30000000000007</v>
      </c>
      <c r="L35" s="95">
        <f>'4 pr._savarankiškos f-jos'!M148+'6 pr._mokinio krepšelis'!M19+'7 pr._kita dotacija'!M85+'9 pr._įstaigų pajamos'!M48</f>
        <v>572.30000000000007</v>
      </c>
      <c r="M35" s="95">
        <f>'4 pr._savarankiškos f-jos'!N148+'6 pr._mokinio krepšelis'!N19+'7 pr._kita dotacija'!N85+'9 pr._įstaigų pajamos'!N48</f>
        <v>409.59999999999997</v>
      </c>
      <c r="N35" s="95">
        <f>'4 pr._savarankiškos f-jos'!O148+'6 pr._mokinio krepšelis'!O19+'7 pr._kita dotacija'!O85+'9 pr._įstaigų pajamos'!O48</f>
        <v>0</v>
      </c>
    </row>
    <row r="36" spans="1:14" ht="15" customHeight="1" x14ac:dyDescent="0.25">
      <c r="A36" s="6" t="s">
        <v>88</v>
      </c>
      <c r="B36" s="30" t="s">
        <v>33</v>
      </c>
      <c r="C36" s="17">
        <f t="shared" ref="C36:C70" si="7">D36+F36</f>
        <v>580.19999999999993</v>
      </c>
      <c r="D36" s="17">
        <f>'4 pr._savarankiškos f-jos'!E149+'6 pr._mokinio krepšelis'!E20+'7 pr._kita dotacija'!E88</f>
        <v>580.19999999999993</v>
      </c>
      <c r="E36" s="17">
        <f>'4 pr._savarankiškos f-jos'!F149+'6 pr._mokinio krepšelis'!F20+'7 pr._kita dotacija'!F88</f>
        <v>409.4</v>
      </c>
      <c r="F36" s="17">
        <f>'4 pr._savarankiškos f-jos'!G149+'6 pr._mokinio krepšelis'!G20+'7 pr._kita dotacija'!G88</f>
        <v>0</v>
      </c>
      <c r="G36" s="11">
        <f t="shared" ref="G36:G50" si="8">H36+J36</f>
        <v>0.4</v>
      </c>
      <c r="H36" s="11">
        <f>'4 pr._savarankiškos f-jos'!I149+'6 pr._mokinio krepšelis'!I20+'7 pr._kita dotacija'!I88</f>
        <v>0.4</v>
      </c>
      <c r="I36" s="11">
        <f>'4 pr._savarankiškos f-jos'!J149+'6 pr._mokinio krepšelis'!J20+'7 pr._kita dotacija'!J88</f>
        <v>0</v>
      </c>
      <c r="J36" s="11">
        <f>'4 pr._savarankiškos f-jos'!K149+'6 pr._mokinio krepšelis'!K20+'7 pr._kita dotacija'!K88</f>
        <v>0</v>
      </c>
      <c r="K36" s="95">
        <f t="shared" ref="K36:K50" si="9">L36+N36</f>
        <v>580.6</v>
      </c>
      <c r="L36" s="95">
        <f>'4 pr._savarankiškos f-jos'!M149+'6 pr._mokinio krepšelis'!M20+'7 pr._kita dotacija'!M88</f>
        <v>580.6</v>
      </c>
      <c r="M36" s="95">
        <f>'4 pr._savarankiškos f-jos'!N149+'6 pr._mokinio krepšelis'!N20+'7 pr._kita dotacija'!N88</f>
        <v>409.4</v>
      </c>
      <c r="N36" s="95">
        <f>'4 pr._savarankiškos f-jos'!O149+'6 pr._mokinio krepšelis'!O20+'7 pr._kita dotacija'!O88</f>
        <v>0</v>
      </c>
    </row>
    <row r="37" spans="1:14" ht="15" customHeight="1" x14ac:dyDescent="0.25">
      <c r="A37" s="6" t="s">
        <v>89</v>
      </c>
      <c r="B37" s="30" t="s">
        <v>164</v>
      </c>
      <c r="C37" s="17">
        <f t="shared" si="7"/>
        <v>918.8</v>
      </c>
      <c r="D37" s="17">
        <f>'4 pr._savarankiškos f-jos'!E150+'6 pr._mokinio krepšelis'!E21+'9 pr._įstaigų pajamos'!E49+'7 pr._kita dotacija'!E90</f>
        <v>918.8</v>
      </c>
      <c r="E37" s="17">
        <f>'4 pr._savarankiškos f-jos'!F150+'6 pr._mokinio krepšelis'!F21+'9 pr._įstaigų pajamos'!F49+'7 pr._kita dotacija'!F90</f>
        <v>633.69999999999993</v>
      </c>
      <c r="F37" s="17">
        <f>'4 pr._savarankiškos f-jos'!G150+'6 pr._mokinio krepšelis'!G21+'9 pr._įstaigų pajamos'!G49+'7 pr._kita dotacija'!G90</f>
        <v>0</v>
      </c>
      <c r="G37" s="11">
        <f t="shared" si="8"/>
        <v>3.7</v>
      </c>
      <c r="H37" s="11">
        <f>'4 pr._savarankiškos f-jos'!I150+'6 pr._mokinio krepšelis'!I21+'9 pr._įstaigų pajamos'!I49+'7 pr._kita dotacija'!I90</f>
        <v>3.7</v>
      </c>
      <c r="I37" s="11">
        <f>'4 pr._savarankiškos f-jos'!J150+'6 pr._mokinio krepšelis'!J21+'9 pr._įstaigų pajamos'!J49+'7 pr._kita dotacija'!J90</f>
        <v>2.4</v>
      </c>
      <c r="J37" s="11">
        <f>'4 pr._savarankiškos f-jos'!K150+'6 pr._mokinio krepšelis'!K21+'9 pr._įstaigų pajamos'!K49+'7 pr._kita dotacija'!K90</f>
        <v>0</v>
      </c>
      <c r="K37" s="95">
        <f t="shared" si="9"/>
        <v>922.5</v>
      </c>
      <c r="L37" s="95">
        <f>'4 pr._savarankiškos f-jos'!M150+'6 pr._mokinio krepšelis'!M21+'9 pr._įstaigų pajamos'!M49+'7 pr._kita dotacija'!M90</f>
        <v>922.5</v>
      </c>
      <c r="M37" s="95">
        <f>'4 pr._savarankiškos f-jos'!N150+'6 pr._mokinio krepšelis'!N21+'9 pr._įstaigų pajamos'!N49+'7 pr._kita dotacija'!N90</f>
        <v>636.09999999999991</v>
      </c>
      <c r="N37" s="95">
        <f>'4 pr._savarankiškos f-jos'!O150+'6 pr._mokinio krepšelis'!O21+'9 pr._įstaigų pajamos'!O49+'7 pr._kita dotacija'!O90</f>
        <v>0</v>
      </c>
    </row>
    <row r="38" spans="1:14" ht="15" customHeight="1" x14ac:dyDescent="0.25">
      <c r="A38" s="6" t="s">
        <v>90</v>
      </c>
      <c r="B38" s="30" t="s">
        <v>171</v>
      </c>
      <c r="C38" s="17">
        <f t="shared" si="7"/>
        <v>560.29999999999995</v>
      </c>
      <c r="D38" s="17">
        <f>'4 pr._savarankiškos f-jos'!E151+'6 pr._mokinio krepšelis'!E22+'9 pr._įstaigų pajamos'!E50+'7 pr._kita dotacija'!E94</f>
        <v>560.29999999999995</v>
      </c>
      <c r="E38" s="17">
        <f>'4 pr._savarankiškos f-jos'!F151+'6 pr._mokinio krepšelis'!F22+'9 pr._įstaigų pajamos'!F50+'7 pr._kita dotacija'!F94</f>
        <v>390.7</v>
      </c>
      <c r="F38" s="17">
        <f>'4 pr._savarankiškos f-jos'!G151+'6 pr._mokinio krepšelis'!G22+'9 pr._įstaigų pajamos'!G50+'7 pr._kita dotacija'!G94</f>
        <v>0</v>
      </c>
      <c r="G38" s="11">
        <f t="shared" si="8"/>
        <v>0.3</v>
      </c>
      <c r="H38" s="11">
        <f>'4 pr._savarankiškos f-jos'!I151+'6 pr._mokinio krepšelis'!I22+'9 pr._įstaigų pajamos'!I50+'7 pr._kita dotacija'!I94</f>
        <v>0.3</v>
      </c>
      <c r="I38" s="11">
        <f>'4 pr._savarankiškos f-jos'!J151+'6 pr._mokinio krepšelis'!J22+'9 pr._įstaigų pajamos'!J50+'7 pr._kita dotacija'!J94</f>
        <v>0</v>
      </c>
      <c r="J38" s="11">
        <f>'4 pr._savarankiškos f-jos'!K151+'6 pr._mokinio krepšelis'!K22+'9 pr._įstaigų pajamos'!K50+'7 pr._kita dotacija'!K94</f>
        <v>0</v>
      </c>
      <c r="K38" s="95">
        <f t="shared" si="9"/>
        <v>560.59999999999991</v>
      </c>
      <c r="L38" s="95">
        <f>'4 pr._savarankiškos f-jos'!M151+'6 pr._mokinio krepšelis'!M22+'9 pr._įstaigų pajamos'!M50+'7 pr._kita dotacija'!M94</f>
        <v>560.59999999999991</v>
      </c>
      <c r="M38" s="95">
        <f>'4 pr._savarankiškos f-jos'!N151+'6 pr._mokinio krepšelis'!N22+'9 pr._įstaigų pajamos'!N50+'7 pr._kita dotacija'!N94</f>
        <v>390.7</v>
      </c>
      <c r="N38" s="95">
        <f>'4 pr._savarankiškos f-jos'!O151+'6 pr._mokinio krepšelis'!O22+'9 pr._įstaigų pajamos'!O50+'7 pr._kita dotacija'!O94</f>
        <v>0</v>
      </c>
    </row>
    <row r="39" spans="1:14" ht="15" customHeight="1" x14ac:dyDescent="0.25">
      <c r="A39" s="6" t="s">
        <v>91</v>
      </c>
      <c r="B39" s="19" t="s">
        <v>153</v>
      </c>
      <c r="C39" s="17">
        <f t="shared" si="7"/>
        <v>365.50000000000006</v>
      </c>
      <c r="D39" s="17">
        <f>'4 pr._savarankiškos f-jos'!E152+'6 pr._mokinio krepšelis'!E23+'9 pr._įstaigų pajamos'!E51+'7 pr._kita dotacija'!E97</f>
        <v>365.50000000000006</v>
      </c>
      <c r="E39" s="17">
        <f>'4 pr._savarankiškos f-jos'!F152+'6 pr._mokinio krepšelis'!F23+'9 pr._įstaigų pajamos'!F51+'7 pr._kita dotacija'!F97</f>
        <v>257.60000000000002</v>
      </c>
      <c r="F39" s="17">
        <f>'4 pr._savarankiškos f-jos'!G152+'6 pr._mokinio krepšelis'!G23+'9 pr._įstaigų pajamos'!G51+'7 pr._kita dotacija'!G97</f>
        <v>0</v>
      </c>
      <c r="G39" s="11">
        <f t="shared" si="8"/>
        <v>0.2</v>
      </c>
      <c r="H39" s="11">
        <f>'4 pr._savarankiškos f-jos'!I152+'6 pr._mokinio krepšelis'!I23+'9 pr._įstaigų pajamos'!I51+'7 pr._kita dotacija'!I97</f>
        <v>0.2</v>
      </c>
      <c r="I39" s="11">
        <f>'4 pr._savarankiškos f-jos'!J152+'6 pr._mokinio krepšelis'!J23+'9 pr._įstaigų pajamos'!J51+'7 pr._kita dotacija'!J97</f>
        <v>0</v>
      </c>
      <c r="J39" s="11">
        <f>'4 pr._savarankiškos f-jos'!K152+'6 pr._mokinio krepšelis'!K23+'9 pr._įstaigų pajamos'!K51+'7 pr._kita dotacija'!K97</f>
        <v>0</v>
      </c>
      <c r="K39" s="95">
        <f t="shared" si="9"/>
        <v>365.70000000000005</v>
      </c>
      <c r="L39" s="95">
        <f>'4 pr._savarankiškos f-jos'!M152+'6 pr._mokinio krepšelis'!M23+'9 pr._įstaigų pajamos'!M51+'7 pr._kita dotacija'!M97</f>
        <v>365.70000000000005</v>
      </c>
      <c r="M39" s="95">
        <f>'4 pr._savarankiškos f-jos'!N152+'6 pr._mokinio krepšelis'!N23+'9 pr._įstaigų pajamos'!N51+'7 pr._kita dotacija'!N97</f>
        <v>257.60000000000002</v>
      </c>
      <c r="N39" s="95">
        <f>'4 pr._savarankiškos f-jos'!O152+'6 pr._mokinio krepšelis'!O23+'9 pr._įstaigų pajamos'!O51+'7 pr._kita dotacija'!O97</f>
        <v>0</v>
      </c>
    </row>
    <row r="40" spans="1:14" ht="15" customHeight="1" x14ac:dyDescent="0.25">
      <c r="A40" s="14" t="s">
        <v>92</v>
      </c>
      <c r="B40" s="32" t="s">
        <v>368</v>
      </c>
      <c r="C40" s="17">
        <f t="shared" si="7"/>
        <v>553.20000000000005</v>
      </c>
      <c r="D40" s="17">
        <f>'4 pr._savarankiškos f-jos'!E153+'6 pr._mokinio krepšelis'!E24+'9 pr._įstaigų pajamos'!E52+'7 pr._kita dotacija'!E99</f>
        <v>553.20000000000005</v>
      </c>
      <c r="E40" s="17">
        <f>'4 pr._savarankiškos f-jos'!F153+'6 pr._mokinio krepšelis'!F24+'9 pr._įstaigų pajamos'!F52+'7 pr._kita dotacija'!F99</f>
        <v>391.2</v>
      </c>
      <c r="F40" s="17">
        <f>'4 pr._savarankiškos f-jos'!G153+'6 pr._mokinio krepšelis'!G24+'9 pr._įstaigų pajamos'!G52+'7 pr._kita dotacija'!G99</f>
        <v>0</v>
      </c>
      <c r="G40" s="11">
        <f t="shared" si="8"/>
        <v>0.3</v>
      </c>
      <c r="H40" s="11">
        <f>'4 pr._savarankiškos f-jos'!I153+'6 pr._mokinio krepšelis'!I24+'9 pr._įstaigų pajamos'!I52+'7 pr._kita dotacija'!I99</f>
        <v>0.3</v>
      </c>
      <c r="I40" s="11">
        <f>'4 pr._savarankiškos f-jos'!J153+'6 pr._mokinio krepšelis'!J24+'9 pr._įstaigų pajamos'!J52+'7 pr._kita dotacija'!J99</f>
        <v>0</v>
      </c>
      <c r="J40" s="11">
        <f>'4 pr._savarankiškos f-jos'!K153+'6 pr._mokinio krepšelis'!K24+'9 pr._įstaigų pajamos'!K52+'7 pr._kita dotacija'!K99</f>
        <v>0</v>
      </c>
      <c r="K40" s="95">
        <f t="shared" si="9"/>
        <v>553.5</v>
      </c>
      <c r="L40" s="95">
        <f>'4 pr._savarankiškos f-jos'!M153+'6 pr._mokinio krepšelis'!M24+'9 pr._įstaigų pajamos'!M52+'7 pr._kita dotacija'!M99</f>
        <v>553.5</v>
      </c>
      <c r="M40" s="95">
        <f>'4 pr._savarankiškos f-jos'!N153+'6 pr._mokinio krepšelis'!N24+'9 pr._įstaigų pajamos'!N52+'7 pr._kita dotacija'!N99</f>
        <v>391.2</v>
      </c>
      <c r="N40" s="95">
        <f>'4 pr._savarankiškos f-jos'!O153+'6 pr._mokinio krepšelis'!O24+'9 pr._įstaigų pajamos'!O52+'7 pr._kita dotacija'!O99</f>
        <v>0</v>
      </c>
    </row>
    <row r="41" spans="1:14" ht="15" customHeight="1" x14ac:dyDescent="0.25">
      <c r="A41" s="6" t="s">
        <v>93</v>
      </c>
      <c r="B41" s="30" t="s">
        <v>156</v>
      </c>
      <c r="C41" s="17">
        <f t="shared" si="7"/>
        <v>714</v>
      </c>
      <c r="D41" s="17">
        <f>'4 pr._savarankiškos f-jos'!E154+'6 pr._mokinio krepšelis'!E25+'9 pr._įstaigų pajamos'!E53+'7 pr._kita dotacija'!E102</f>
        <v>714</v>
      </c>
      <c r="E41" s="17">
        <f>'4 pr._savarankiškos f-jos'!F154+'6 pr._mokinio krepšelis'!F25+'9 pr._įstaigų pajamos'!F53+'7 pr._kita dotacija'!F102</f>
        <v>463.70000000000005</v>
      </c>
      <c r="F41" s="17">
        <f>'4 pr._savarankiškos f-jos'!G154+'6 pr._mokinio krepšelis'!G25+'9 pr._įstaigų pajamos'!G53+'7 pr._kita dotacija'!G102</f>
        <v>0</v>
      </c>
      <c r="G41" s="11">
        <f t="shared" si="8"/>
        <v>7.6</v>
      </c>
      <c r="H41" s="11">
        <f>'4 pr._savarankiškos f-jos'!I154+'6 pr._mokinio krepšelis'!I25+'9 pr._įstaigų pajamos'!I53+'7 pr._kita dotacija'!I102</f>
        <v>0.3</v>
      </c>
      <c r="I41" s="11">
        <f>'4 pr._savarankiškos f-jos'!J154+'6 pr._mokinio krepšelis'!J25+'9 pr._įstaigų pajamos'!J53+'7 pr._kita dotacija'!J102</f>
        <v>0</v>
      </c>
      <c r="J41" s="11">
        <f>'4 pr._savarankiškos f-jos'!K154+'6 pr._mokinio krepšelis'!K25+'9 pr._įstaigų pajamos'!K53+'7 pr._kita dotacija'!K102</f>
        <v>7.3</v>
      </c>
      <c r="K41" s="95">
        <f t="shared" si="9"/>
        <v>721.59999999999991</v>
      </c>
      <c r="L41" s="95">
        <f>'4 pr._savarankiškos f-jos'!M154+'6 pr._mokinio krepšelis'!M25+'9 pr._įstaigų pajamos'!M53+'7 pr._kita dotacija'!M102</f>
        <v>714.3</v>
      </c>
      <c r="M41" s="95">
        <f>'4 pr._savarankiškos f-jos'!N154+'6 pr._mokinio krepšelis'!N25+'9 pr._įstaigų pajamos'!N53+'7 pr._kita dotacija'!N102</f>
        <v>463.70000000000005</v>
      </c>
      <c r="N41" s="95">
        <f>'4 pr._savarankiškos f-jos'!O154+'6 pr._mokinio krepšelis'!O25+'9 pr._įstaigų pajamos'!O53+'7 pr._kita dotacija'!O102</f>
        <v>7.3</v>
      </c>
    </row>
    <row r="42" spans="1:14" ht="15" customHeight="1" x14ac:dyDescent="0.25">
      <c r="A42" s="6" t="s">
        <v>94</v>
      </c>
      <c r="B42" s="30" t="s">
        <v>155</v>
      </c>
      <c r="C42" s="17">
        <f t="shared" si="7"/>
        <v>695.7</v>
      </c>
      <c r="D42" s="17">
        <f>'4 pr._savarankiškos f-jos'!E155+'6 pr._mokinio krepšelis'!E26+'9 pr._įstaigų pajamos'!E54+'7 pr._kita dotacija'!E104</f>
        <v>695.7</v>
      </c>
      <c r="E42" s="17">
        <f>'4 pr._savarankiškos f-jos'!F155+'6 pr._mokinio krepšelis'!F26+'9 pr._įstaigų pajamos'!F54+'7 pr._kita dotacija'!F104</f>
        <v>478.2</v>
      </c>
      <c r="F42" s="17">
        <f>'4 pr._savarankiškos f-jos'!G155+'6 pr._mokinio krepšelis'!G26+'9 pr._įstaigų pajamos'!G54+'7 pr._kita dotacija'!G104</f>
        <v>0</v>
      </c>
      <c r="G42" s="11">
        <f t="shared" si="8"/>
        <v>0.4</v>
      </c>
      <c r="H42" s="11">
        <f>'4 pr._savarankiškos f-jos'!I155+'6 pr._mokinio krepšelis'!I26+'9 pr._įstaigų pajamos'!I54+'7 pr._kita dotacija'!I104</f>
        <v>0.4</v>
      </c>
      <c r="I42" s="11">
        <f>'4 pr._savarankiškos f-jos'!J155+'6 pr._mokinio krepšelis'!J26+'9 pr._įstaigų pajamos'!J54+'7 pr._kita dotacija'!J104</f>
        <v>0</v>
      </c>
      <c r="J42" s="11">
        <f>'4 pr._savarankiškos f-jos'!K155+'6 pr._mokinio krepšelis'!K26+'9 pr._įstaigų pajamos'!K54+'7 pr._kita dotacija'!K104</f>
        <v>0</v>
      </c>
      <c r="K42" s="95">
        <f t="shared" si="9"/>
        <v>696.1</v>
      </c>
      <c r="L42" s="95">
        <f>'4 pr._savarankiškos f-jos'!M155+'6 pr._mokinio krepšelis'!M26+'9 pr._įstaigų pajamos'!M54+'7 pr._kita dotacija'!M104</f>
        <v>696.1</v>
      </c>
      <c r="M42" s="95">
        <f>'4 pr._savarankiškos f-jos'!N155+'6 pr._mokinio krepšelis'!N26+'9 pr._įstaigų pajamos'!N54+'7 pr._kita dotacija'!N104</f>
        <v>478.2</v>
      </c>
      <c r="N42" s="95">
        <f>'4 pr._savarankiškos f-jos'!O155+'6 pr._mokinio krepšelis'!O26+'9 pr._įstaigų pajamos'!O54+'7 pr._kita dotacija'!O104</f>
        <v>0</v>
      </c>
    </row>
    <row r="43" spans="1:14" ht="15" customHeight="1" x14ac:dyDescent="0.25">
      <c r="A43" s="6" t="s">
        <v>95</v>
      </c>
      <c r="B43" s="30" t="s">
        <v>154</v>
      </c>
      <c r="C43" s="17">
        <f t="shared" si="7"/>
        <v>683.6</v>
      </c>
      <c r="D43" s="17">
        <f>'4 pr._savarankiškos f-jos'!E156+'6 pr._mokinio krepšelis'!E27+'7 pr._kita dotacija'!E107</f>
        <v>683.6</v>
      </c>
      <c r="E43" s="17">
        <f>'4 pr._savarankiškos f-jos'!F156+'6 pr._mokinio krepšelis'!F27+'7 pr._kita dotacija'!F107</f>
        <v>478.20000000000005</v>
      </c>
      <c r="F43" s="17">
        <f>'4 pr._savarankiškos f-jos'!G156+'6 pr._mokinio krepšelis'!G27+'7 pr._kita dotacija'!G107</f>
        <v>0</v>
      </c>
      <c r="G43" s="11">
        <f t="shared" si="8"/>
        <v>8.5</v>
      </c>
      <c r="H43" s="11">
        <f>'4 pr._savarankiškos f-jos'!I156+'6 pr._mokinio krepšelis'!I27+'7 pr._kita dotacija'!I107+'9 pr._įstaigų pajamos'!I55</f>
        <v>8.5</v>
      </c>
      <c r="I43" s="11">
        <f>'4 pr._savarankiškos f-jos'!J156+'6 pr._mokinio krepšelis'!J27+'7 pr._kita dotacija'!J107+'9 pr._įstaigų pajamos'!J55</f>
        <v>0</v>
      </c>
      <c r="J43" s="11">
        <f>'4 pr._savarankiškos f-jos'!K156+'6 pr._mokinio krepšelis'!K27+'7 pr._kita dotacija'!K107+'9 pr._įstaigų pajamos'!K55</f>
        <v>0</v>
      </c>
      <c r="K43" s="95">
        <f t="shared" si="9"/>
        <v>692.2</v>
      </c>
      <c r="L43" s="95">
        <f>'4 pr._savarankiškos f-jos'!M156+'6 pr._mokinio krepšelis'!M27+'7 pr._kita dotacija'!M107+'9 pr._įstaigų pajamos'!M55</f>
        <v>692.2</v>
      </c>
      <c r="M43" s="95">
        <f>'4 pr._savarankiškos f-jos'!N156+'6 pr._mokinio krepšelis'!N27+'7 pr._kita dotacija'!N107+'9 pr._įstaigų pajamos'!N55</f>
        <v>478.20000000000005</v>
      </c>
      <c r="N43" s="95">
        <f>'4 pr._savarankiškos f-jos'!O156+'6 pr._mokinio krepšelis'!O27+'7 pr._kita dotacija'!O107+'9 pr._įstaigų pajamos'!O55</f>
        <v>0</v>
      </c>
    </row>
    <row r="44" spans="1:14" ht="15" customHeight="1" x14ac:dyDescent="0.25">
      <c r="A44" s="6" t="s">
        <v>96</v>
      </c>
      <c r="B44" s="13" t="s">
        <v>424</v>
      </c>
      <c r="C44" s="17">
        <f t="shared" si="7"/>
        <v>725.90000000000009</v>
      </c>
      <c r="D44" s="17">
        <f>'4 pr._savarankiškos f-jos'!E157+'6 pr._mokinio krepšelis'!E28+'9 pr._įstaigų pajamos'!E56+'7 pr._kita dotacija'!E110</f>
        <v>725.90000000000009</v>
      </c>
      <c r="E44" s="17">
        <f>'4 pr._savarankiškos f-jos'!F157+'6 pr._mokinio krepšelis'!F28+'9 pr._įstaigų pajamos'!F56+'7 pr._kita dotacija'!F110</f>
        <v>502.6</v>
      </c>
      <c r="F44" s="17">
        <f>'4 pr._savarankiškos f-jos'!G157+'6 pr._mokinio krepšelis'!G28+'9 pr._įstaigų pajamos'!G56+'7 pr._kita dotacija'!G110</f>
        <v>0</v>
      </c>
      <c r="G44" s="11">
        <f t="shared" si="8"/>
        <v>0.4</v>
      </c>
      <c r="H44" s="11">
        <f>'4 pr._savarankiškos f-jos'!I157+'6 pr._mokinio krepšelis'!I28+'9 pr._įstaigų pajamos'!I56+'7 pr._kita dotacija'!I110</f>
        <v>0.4</v>
      </c>
      <c r="I44" s="11">
        <f>'4 pr._savarankiškos f-jos'!J157+'6 pr._mokinio krepšelis'!J28+'9 pr._įstaigų pajamos'!J56+'7 pr._kita dotacija'!J110</f>
        <v>0</v>
      </c>
      <c r="J44" s="11">
        <f>'4 pr._savarankiškos f-jos'!K157+'6 pr._mokinio krepšelis'!K28+'9 pr._įstaigų pajamos'!K56+'7 pr._kita dotacija'!K110</f>
        <v>0</v>
      </c>
      <c r="K44" s="95">
        <f t="shared" si="9"/>
        <v>726.30000000000007</v>
      </c>
      <c r="L44" s="95">
        <f>'4 pr._savarankiškos f-jos'!M157+'6 pr._mokinio krepšelis'!M28+'9 pr._įstaigų pajamos'!M56+'7 pr._kita dotacija'!M110</f>
        <v>726.30000000000007</v>
      </c>
      <c r="M44" s="95">
        <f>'4 pr._savarankiškos f-jos'!N157+'6 pr._mokinio krepšelis'!N28+'9 pr._įstaigų pajamos'!N56+'7 pr._kita dotacija'!N110</f>
        <v>502.6</v>
      </c>
      <c r="N44" s="95">
        <f>'4 pr._savarankiškos f-jos'!O157+'6 pr._mokinio krepšelis'!O28+'9 pr._įstaigų pajamos'!O56+'7 pr._kita dotacija'!O110</f>
        <v>0</v>
      </c>
    </row>
    <row r="45" spans="1:14" ht="15" customHeight="1" x14ac:dyDescent="0.25">
      <c r="A45" s="6" t="s">
        <v>97</v>
      </c>
      <c r="B45" s="94" t="s">
        <v>46</v>
      </c>
      <c r="C45" s="17">
        <f t="shared" si="7"/>
        <v>238.29999999999998</v>
      </c>
      <c r="D45" s="17">
        <f>'4 pr._savarankiškos f-jos'!E158+'6 pr._mokinio krepšelis'!E29+'7 pr._kita dotacija'!E113</f>
        <v>238.29999999999998</v>
      </c>
      <c r="E45" s="17">
        <f>'4 pr._savarankiškos f-jos'!F158+'6 pr._mokinio krepšelis'!F29+'7 pr._kita dotacija'!F113</f>
        <v>169.3</v>
      </c>
      <c r="F45" s="17">
        <f>'4 pr._savarankiškos f-jos'!G158+'6 pr._mokinio krepšelis'!G29+'7 pr._kita dotacija'!G113</f>
        <v>0</v>
      </c>
      <c r="G45" s="11">
        <f t="shared" si="8"/>
        <v>0</v>
      </c>
      <c r="H45" s="11">
        <f>'4 pr._savarankiškos f-jos'!I158+'6 pr._mokinio krepšelis'!I29+'7 pr._kita dotacija'!I113</f>
        <v>0</v>
      </c>
      <c r="I45" s="11">
        <f>'4 pr._savarankiškos f-jos'!J158+'6 pr._mokinio krepšelis'!J29+'7 pr._kita dotacija'!J113</f>
        <v>0</v>
      </c>
      <c r="J45" s="11">
        <f>'4 pr._savarankiškos f-jos'!K158+'6 pr._mokinio krepšelis'!K29+'7 pr._kita dotacija'!K113</f>
        <v>0</v>
      </c>
      <c r="K45" s="95">
        <f t="shared" si="9"/>
        <v>238.29999999999998</v>
      </c>
      <c r="L45" s="95">
        <f>'4 pr._savarankiškos f-jos'!M158+'6 pr._mokinio krepšelis'!M29+'7 pr._kita dotacija'!M113</f>
        <v>238.29999999999998</v>
      </c>
      <c r="M45" s="95">
        <f>'4 pr._savarankiškos f-jos'!N158+'6 pr._mokinio krepšelis'!N29+'7 pr._kita dotacija'!N113</f>
        <v>169.3</v>
      </c>
      <c r="N45" s="95">
        <f>'4 pr._savarankiškos f-jos'!O158+'6 pr._mokinio krepšelis'!O29+'7 pr._kita dotacija'!O113</f>
        <v>0</v>
      </c>
    </row>
    <row r="46" spans="1:14" ht="15" customHeight="1" x14ac:dyDescent="0.25">
      <c r="A46" s="6" t="s">
        <v>98</v>
      </c>
      <c r="B46" s="30" t="s">
        <v>43</v>
      </c>
      <c r="C46" s="17">
        <f t="shared" si="7"/>
        <v>297.10000000000002</v>
      </c>
      <c r="D46" s="17">
        <f>'4 pr._savarankiškos f-jos'!E159+'6 pr._mokinio krepšelis'!E30+'7 pr._kita dotacija'!E115</f>
        <v>297.10000000000002</v>
      </c>
      <c r="E46" s="17">
        <f>'4 pr._savarankiškos f-jos'!F159+'6 pr._mokinio krepšelis'!F30+'7 pr._kita dotacija'!F115</f>
        <v>212.60000000000002</v>
      </c>
      <c r="F46" s="17">
        <f>'4 pr._savarankiškos f-jos'!G159+'6 pr._mokinio krepšelis'!G30+'7 pr._kita dotacija'!G115</f>
        <v>0</v>
      </c>
      <c r="G46" s="11">
        <f t="shared" si="8"/>
        <v>0.1</v>
      </c>
      <c r="H46" s="11">
        <f>'4 pr._savarankiškos f-jos'!I159+'6 pr._mokinio krepšelis'!I30+'7 pr._kita dotacija'!I115</f>
        <v>0.1</v>
      </c>
      <c r="I46" s="11">
        <f>'4 pr._savarankiškos f-jos'!J159+'6 pr._mokinio krepšelis'!J30+'7 pr._kita dotacija'!J115</f>
        <v>0</v>
      </c>
      <c r="J46" s="11">
        <f>'4 pr._savarankiškos f-jos'!K159+'6 pr._mokinio krepšelis'!K30+'7 pr._kita dotacija'!K115</f>
        <v>0</v>
      </c>
      <c r="K46" s="95">
        <f t="shared" si="9"/>
        <v>297.2</v>
      </c>
      <c r="L46" s="95">
        <f>'4 pr._savarankiškos f-jos'!M159+'6 pr._mokinio krepšelis'!M30+'7 pr._kita dotacija'!M115</f>
        <v>297.2</v>
      </c>
      <c r="M46" s="95">
        <f>'4 pr._savarankiškos f-jos'!N159+'6 pr._mokinio krepšelis'!N30+'7 pr._kita dotacija'!N115</f>
        <v>212.60000000000002</v>
      </c>
      <c r="N46" s="95">
        <f>'4 pr._savarankiškos f-jos'!O159+'6 pr._mokinio krepšelis'!O30+'7 pr._kita dotacija'!O115</f>
        <v>0</v>
      </c>
    </row>
    <row r="47" spans="1:14" ht="15" customHeight="1" x14ac:dyDescent="0.25">
      <c r="A47" s="6" t="s">
        <v>99</v>
      </c>
      <c r="B47" s="30" t="s">
        <v>45</v>
      </c>
      <c r="C47" s="17">
        <f t="shared" si="7"/>
        <v>261.5</v>
      </c>
      <c r="D47" s="17">
        <f>'4 pr._savarankiškos f-jos'!E160+'6 pr._mokinio krepšelis'!E31+'7 pr._kita dotacija'!E118</f>
        <v>261.5</v>
      </c>
      <c r="E47" s="17">
        <f>'4 pr._savarankiškos f-jos'!F160+'6 pr._mokinio krepšelis'!F31+'7 pr._kita dotacija'!F118</f>
        <v>188.4</v>
      </c>
      <c r="F47" s="17">
        <f>'4 pr._savarankiškos f-jos'!G160+'6 pr._mokinio krepšelis'!G31+'7 pr._kita dotacija'!G118</f>
        <v>0</v>
      </c>
      <c r="G47" s="11">
        <f t="shared" si="8"/>
        <v>0.1</v>
      </c>
      <c r="H47" s="11">
        <f>'4 pr._savarankiškos f-jos'!I160+'6 pr._mokinio krepšelis'!I31+'7 pr._kita dotacija'!I118</f>
        <v>0.1</v>
      </c>
      <c r="I47" s="11">
        <f>'4 pr._savarankiškos f-jos'!J160+'6 pr._mokinio krepšelis'!J31+'7 pr._kita dotacija'!J118</f>
        <v>0</v>
      </c>
      <c r="J47" s="11">
        <f>'4 pr._savarankiškos f-jos'!K160+'6 pr._mokinio krepšelis'!K31+'7 pr._kita dotacija'!K118</f>
        <v>0</v>
      </c>
      <c r="K47" s="95">
        <f t="shared" si="9"/>
        <v>261.60000000000002</v>
      </c>
      <c r="L47" s="95">
        <f>'4 pr._savarankiškos f-jos'!M160+'6 pr._mokinio krepšelis'!M31+'7 pr._kita dotacija'!M118</f>
        <v>261.60000000000002</v>
      </c>
      <c r="M47" s="95">
        <f>'4 pr._savarankiškos f-jos'!N160+'6 pr._mokinio krepšelis'!N31+'7 pr._kita dotacija'!N118</f>
        <v>188.4</v>
      </c>
      <c r="N47" s="95">
        <f>'4 pr._savarankiškos f-jos'!O160+'6 pr._mokinio krepšelis'!O31+'7 pr._kita dotacija'!O118</f>
        <v>0</v>
      </c>
    </row>
    <row r="48" spans="1:14" ht="15" customHeight="1" x14ac:dyDescent="0.25">
      <c r="A48" s="6" t="s">
        <v>100</v>
      </c>
      <c r="B48" s="30" t="s">
        <v>169</v>
      </c>
      <c r="C48" s="17">
        <f t="shared" si="7"/>
        <v>426.5</v>
      </c>
      <c r="D48" s="17">
        <f>'4 pr._savarankiškos f-jos'!E161+'6 pr._mokinio krepšelis'!E32+'7 pr._kita dotacija'!E120+'9 pr._įstaigų pajamos'!E57</f>
        <v>426.5</v>
      </c>
      <c r="E48" s="17">
        <f>'4 pr._savarankiškos f-jos'!F161+'6 pr._mokinio krepšelis'!F32+'7 pr._kita dotacija'!F120+'9 pr._įstaigų pajamos'!F57</f>
        <v>293.8</v>
      </c>
      <c r="F48" s="17">
        <f>'4 pr._savarankiškos f-jos'!G161+'6 pr._mokinio krepšelis'!G32+'7 pr._kita dotacija'!G120+'9 pr._įstaigų pajamos'!G57</f>
        <v>0</v>
      </c>
      <c r="G48" s="11">
        <f t="shared" si="8"/>
        <v>0.1</v>
      </c>
      <c r="H48" s="11">
        <f>'4 pr._savarankiškos f-jos'!I161+'6 pr._mokinio krepšelis'!I32+'7 pr._kita dotacija'!I120+'9 pr._įstaigų pajamos'!I57</f>
        <v>0.1</v>
      </c>
      <c r="I48" s="11">
        <f>'4 pr._savarankiškos f-jos'!J161+'6 pr._mokinio krepšelis'!J32+'7 pr._kita dotacija'!J120+'9 pr._įstaigų pajamos'!J57</f>
        <v>0</v>
      </c>
      <c r="J48" s="11">
        <f>'4 pr._savarankiškos f-jos'!K161+'6 pr._mokinio krepšelis'!K32+'7 pr._kita dotacija'!K120+'9 pr._įstaigų pajamos'!K57</f>
        <v>0</v>
      </c>
      <c r="K48" s="95">
        <f t="shared" si="9"/>
        <v>426.6</v>
      </c>
      <c r="L48" s="95">
        <f>'4 pr._savarankiškos f-jos'!M161+'6 pr._mokinio krepšelis'!M32+'7 pr._kita dotacija'!M120+'9 pr._įstaigų pajamos'!M57</f>
        <v>426.6</v>
      </c>
      <c r="M48" s="95">
        <f>'4 pr._savarankiškos f-jos'!N161+'6 pr._mokinio krepšelis'!N32+'7 pr._kita dotacija'!N120+'9 pr._įstaigų pajamos'!N57</f>
        <v>293.8</v>
      </c>
      <c r="N48" s="95">
        <f>'4 pr._savarankiškos f-jos'!O161+'6 pr._mokinio krepšelis'!O32+'7 pr._kita dotacija'!O120+'9 pr._įstaigų pajamos'!O57</f>
        <v>0</v>
      </c>
    </row>
    <row r="49" spans="1:14" ht="15" customHeight="1" x14ac:dyDescent="0.25">
      <c r="A49" s="6" t="s">
        <v>101</v>
      </c>
      <c r="B49" s="30" t="s">
        <v>44</v>
      </c>
      <c r="C49" s="17">
        <f t="shared" si="7"/>
        <v>190.1</v>
      </c>
      <c r="D49" s="17">
        <f>'4 pr._savarankiškos f-jos'!E162+'6 pr._mokinio krepšelis'!E33+'7 pr._kita dotacija'!E122+'9 pr._įstaigų pajamos'!E58</f>
        <v>190.1</v>
      </c>
      <c r="E49" s="17">
        <f>'4 pr._savarankiškos f-jos'!F162+'6 pr._mokinio krepšelis'!F33+'7 pr._kita dotacija'!F122+'9 pr._įstaigų pajamos'!F58</f>
        <v>134</v>
      </c>
      <c r="F49" s="17">
        <f>'4 pr._savarankiškos f-jos'!G162+'6 pr._mokinio krepšelis'!G33+'7 pr._kita dotacija'!G122+'9 pr._įstaigų pajamos'!G58</f>
        <v>0</v>
      </c>
      <c r="G49" s="11">
        <f t="shared" si="8"/>
        <v>0</v>
      </c>
      <c r="H49" s="11">
        <f>'4 pr._savarankiškos f-jos'!I162+'6 pr._mokinio krepšelis'!I33+'7 pr._kita dotacija'!I122+'9 pr._įstaigų pajamos'!I58</f>
        <v>0</v>
      </c>
      <c r="I49" s="11">
        <f>'4 pr._savarankiškos f-jos'!J162+'6 pr._mokinio krepšelis'!J33+'7 pr._kita dotacija'!J122+'9 pr._įstaigų pajamos'!J58</f>
        <v>0</v>
      </c>
      <c r="J49" s="11">
        <f>'4 pr._savarankiškos f-jos'!K162+'6 pr._mokinio krepšelis'!K33+'7 pr._kita dotacija'!K122+'9 pr._įstaigų pajamos'!K58</f>
        <v>0</v>
      </c>
      <c r="K49" s="95">
        <f t="shared" si="9"/>
        <v>190.1</v>
      </c>
      <c r="L49" s="95">
        <f>'4 pr._savarankiškos f-jos'!M162+'6 pr._mokinio krepšelis'!M33+'7 pr._kita dotacija'!M122+'9 pr._įstaigų pajamos'!M58</f>
        <v>190.1</v>
      </c>
      <c r="M49" s="95">
        <f>'4 pr._savarankiškos f-jos'!N162+'6 pr._mokinio krepšelis'!N33+'7 pr._kita dotacija'!N122+'9 pr._įstaigų pajamos'!N58</f>
        <v>134</v>
      </c>
      <c r="N49" s="95">
        <f>'4 pr._savarankiškos f-jos'!O162+'6 pr._mokinio krepšelis'!O33+'7 pr._kita dotacija'!O122+'9 pr._įstaigų pajamos'!O58</f>
        <v>0</v>
      </c>
    </row>
    <row r="50" spans="1:14" ht="15" customHeight="1" x14ac:dyDescent="0.25">
      <c r="A50" s="6" t="s">
        <v>102</v>
      </c>
      <c r="B50" s="94" t="s">
        <v>47</v>
      </c>
      <c r="C50" s="17">
        <f t="shared" si="7"/>
        <v>360.6</v>
      </c>
      <c r="D50" s="17">
        <f>'4 pr._savarankiškos f-jos'!E163+'6 pr._mokinio krepšelis'!E34+'7 pr._kita dotacija'!E124</f>
        <v>360.6</v>
      </c>
      <c r="E50" s="17">
        <f>'4 pr._savarankiškos f-jos'!F163+'6 pr._mokinio krepšelis'!F34+'7 pr._kita dotacija'!F124</f>
        <v>251.8</v>
      </c>
      <c r="F50" s="17">
        <f>'4 pr._savarankiškos f-jos'!G163+'6 pr._mokinio krepšelis'!G34+'7 pr._kita dotacija'!G124</f>
        <v>0</v>
      </c>
      <c r="G50" s="11">
        <f t="shared" si="8"/>
        <v>0.1</v>
      </c>
      <c r="H50" s="11">
        <f>'4 pr._savarankiškos f-jos'!I163+'6 pr._mokinio krepšelis'!I34+'7 pr._kita dotacija'!I124</f>
        <v>0.1</v>
      </c>
      <c r="I50" s="11">
        <f>'4 pr._savarankiškos f-jos'!J163+'6 pr._mokinio krepšelis'!J34+'7 pr._kita dotacija'!J124</f>
        <v>0</v>
      </c>
      <c r="J50" s="11">
        <f>'4 pr._savarankiškos f-jos'!K163+'6 pr._mokinio krepšelis'!K34+'7 pr._kita dotacija'!K124</f>
        <v>0</v>
      </c>
      <c r="K50" s="95">
        <f t="shared" si="9"/>
        <v>360.70000000000005</v>
      </c>
      <c r="L50" s="95">
        <f>'4 pr._savarankiškos f-jos'!M163+'6 pr._mokinio krepšelis'!M34+'7 pr._kita dotacija'!M124</f>
        <v>360.70000000000005</v>
      </c>
      <c r="M50" s="95">
        <f>'4 pr._savarankiškos f-jos'!N163+'6 pr._mokinio krepšelis'!N34+'7 pr._kita dotacija'!N124</f>
        <v>251.8</v>
      </c>
      <c r="N50" s="95">
        <f>'4 pr._savarankiškos f-jos'!O163+'6 pr._mokinio krepšelis'!O34+'7 pr._kita dotacija'!O124</f>
        <v>0</v>
      </c>
    </row>
    <row r="51" spans="1:14" ht="15" customHeight="1" x14ac:dyDescent="0.25">
      <c r="A51" s="6" t="s">
        <v>103</v>
      </c>
      <c r="B51" s="34" t="s">
        <v>425</v>
      </c>
      <c r="C51" s="17">
        <f>D51+F51</f>
        <v>313.60000000000002</v>
      </c>
      <c r="D51" s="17">
        <f>'4 pr._savarankiškos f-jos'!E164+'6 pr._mokinio krepšelis'!E35+'7 pr._kita dotacija'!E126+'9 pr._įstaigų pajamos'!E59</f>
        <v>313.60000000000002</v>
      </c>
      <c r="E51" s="17">
        <f>'4 pr._savarankiškos f-jos'!F164+'6 pr._mokinio krepšelis'!F35+'7 pr._kita dotacija'!F126+'9 pr._įstaigų pajamos'!F59</f>
        <v>215.10000000000002</v>
      </c>
      <c r="F51" s="17">
        <f>'4 pr._savarankiškos f-jos'!G164+'6 pr._mokinio krepšelis'!G35+'7 pr._kita dotacija'!G126+'9 pr._įstaigų pajamos'!G59</f>
        <v>0</v>
      </c>
      <c r="G51" s="11">
        <f>H51+J51</f>
        <v>0.1</v>
      </c>
      <c r="H51" s="11">
        <f>'4 pr._savarankiškos f-jos'!I164+'6 pr._mokinio krepšelis'!I35+'7 pr._kita dotacija'!I126+'9 pr._įstaigų pajamos'!I59</f>
        <v>0.1</v>
      </c>
      <c r="I51" s="11">
        <f>'4 pr._savarankiškos f-jos'!J164+'6 pr._mokinio krepšelis'!J35+'7 pr._kita dotacija'!J126+'9 pr._įstaigų pajamos'!J59</f>
        <v>0</v>
      </c>
      <c r="J51" s="11">
        <f>'4 pr._savarankiškos f-jos'!K164+'6 pr._mokinio krepšelis'!K35+'7 pr._kita dotacija'!K126+'9 pr._įstaigų pajamos'!K59</f>
        <v>0</v>
      </c>
      <c r="K51" s="95">
        <f>L51+N51</f>
        <v>313.7</v>
      </c>
      <c r="L51" s="95">
        <f>'4 pr._savarankiškos f-jos'!M164+'6 pr._mokinio krepšelis'!M35+'7 pr._kita dotacija'!M126+'9 pr._įstaigų pajamos'!M59</f>
        <v>313.7</v>
      </c>
      <c r="M51" s="95">
        <f>'4 pr._savarankiškos f-jos'!N164+'6 pr._mokinio krepšelis'!N35+'7 pr._kita dotacija'!N126+'9 pr._įstaigų pajamos'!N59</f>
        <v>215.10000000000002</v>
      </c>
      <c r="N51" s="95">
        <f>'4 pr._savarankiškos f-jos'!O164+'6 pr._mokinio krepšelis'!O35+'7 pr._kita dotacija'!O126+'9 pr._įstaigų pajamos'!O59</f>
        <v>0</v>
      </c>
    </row>
    <row r="52" spans="1:14" ht="15" customHeight="1" x14ac:dyDescent="0.25">
      <c r="A52" s="6" t="s">
        <v>104</v>
      </c>
      <c r="B52" s="30" t="s">
        <v>64</v>
      </c>
      <c r="C52" s="17">
        <f t="shared" si="7"/>
        <v>176.6</v>
      </c>
      <c r="D52" s="17">
        <f>'4 pr._savarankiškos f-jos'!E165+'6 pr._mokinio krepšelis'!E36+'9 pr._įstaigų pajamos'!E60+'7 pr._kita dotacija'!E128</f>
        <v>176.6</v>
      </c>
      <c r="E52" s="17">
        <f>'4 pr._savarankiškos f-jos'!F165+'6 pr._mokinio krepšelis'!F36+'9 pr._įstaigų pajamos'!F60+'7 pr._kita dotacija'!F128</f>
        <v>111.2</v>
      </c>
      <c r="F52" s="17">
        <f>'4 pr._savarankiškos f-jos'!G165+'6 pr._mokinio krepšelis'!G36+'9 pr._įstaigų pajamos'!G60+'7 pr._kita dotacija'!G128</f>
        <v>0</v>
      </c>
      <c r="G52" s="11">
        <f t="shared" ref="G52:G53" si="10">H52+J52</f>
        <v>0</v>
      </c>
      <c r="H52" s="11">
        <f>'4 pr._savarankiškos f-jos'!I165+'6 pr._mokinio krepšelis'!I36+'9 pr._įstaigų pajamos'!I60+'7 pr._kita dotacija'!I128</f>
        <v>0</v>
      </c>
      <c r="I52" s="11">
        <f>'4 pr._savarankiškos f-jos'!J165+'6 pr._mokinio krepšelis'!J36+'9 pr._įstaigų pajamos'!J60+'7 pr._kita dotacija'!J128</f>
        <v>0</v>
      </c>
      <c r="J52" s="11">
        <f>'4 pr._savarankiškos f-jos'!K165+'6 pr._mokinio krepšelis'!K36+'9 pr._įstaigų pajamos'!K60+'7 pr._kita dotacija'!K128</f>
        <v>0</v>
      </c>
      <c r="K52" s="95">
        <f t="shared" ref="K52:K53" si="11">L52+N52</f>
        <v>176.6</v>
      </c>
      <c r="L52" s="95">
        <f>'4 pr._savarankiškos f-jos'!M165+'6 pr._mokinio krepšelis'!M36+'9 pr._įstaigų pajamos'!M60+'7 pr._kita dotacija'!M128</f>
        <v>176.6</v>
      </c>
      <c r="M52" s="95">
        <f>'4 pr._savarankiškos f-jos'!N165+'6 pr._mokinio krepšelis'!N36+'9 pr._įstaigų pajamos'!N60+'7 pr._kita dotacija'!N128</f>
        <v>111.2</v>
      </c>
      <c r="N52" s="95">
        <f>'4 pr._savarankiškos f-jos'!O165+'6 pr._mokinio krepšelis'!O36+'9 pr._įstaigų pajamos'!O60+'7 pr._kita dotacija'!O128</f>
        <v>0</v>
      </c>
    </row>
    <row r="53" spans="1:14" ht="15" customHeight="1" x14ac:dyDescent="0.25">
      <c r="A53" s="14" t="s">
        <v>105</v>
      </c>
      <c r="B53" s="30" t="s">
        <v>42</v>
      </c>
      <c r="C53" s="17">
        <f t="shared" si="7"/>
        <v>373.50000000000006</v>
      </c>
      <c r="D53" s="17">
        <f>'4 pr._savarankiškos f-jos'!E166+'6 pr._mokinio krepšelis'!E37+'9 pr._įstaigų pajamos'!E61+'11 pr._apyvartinės lėšos'!E43+'7 pr._kita dotacija'!E130</f>
        <v>373.50000000000006</v>
      </c>
      <c r="E53" s="17">
        <f>'4 pr._savarankiškos f-jos'!F166+'6 pr._mokinio krepšelis'!F37+'9 pr._įstaigų pajamos'!F61+'11 pr._apyvartinės lėšos'!F43+'7 pr._kita dotacija'!F130</f>
        <v>228.7</v>
      </c>
      <c r="F53" s="17">
        <f>'4 pr._savarankiškos f-jos'!G166+'6 pr._mokinio krepšelis'!G37+'9 pr._įstaigų pajamos'!G61+'11 pr._apyvartinės lėšos'!G43+'7 pr._kita dotacija'!G130</f>
        <v>0</v>
      </c>
      <c r="G53" s="11">
        <f t="shared" si="10"/>
        <v>0.2</v>
      </c>
      <c r="H53" s="11">
        <f>'4 pr._savarankiškos f-jos'!I166+'6 pr._mokinio krepšelis'!I37+'9 pr._įstaigų pajamos'!I61+'11 pr._apyvartinės lėšos'!I43+'7 pr._kita dotacija'!I130</f>
        <v>0.2</v>
      </c>
      <c r="I53" s="11">
        <f>'4 pr._savarankiškos f-jos'!J166+'6 pr._mokinio krepšelis'!J37+'9 pr._įstaigų pajamos'!J61+'11 pr._apyvartinės lėšos'!J43+'7 pr._kita dotacija'!J130</f>
        <v>0</v>
      </c>
      <c r="J53" s="11">
        <f>'4 pr._savarankiškos f-jos'!K166+'6 pr._mokinio krepšelis'!K37+'9 pr._įstaigų pajamos'!K61+'11 pr._apyvartinės lėšos'!K43+'7 pr._kita dotacija'!K130</f>
        <v>0</v>
      </c>
      <c r="K53" s="95">
        <f t="shared" si="11"/>
        <v>373.70000000000005</v>
      </c>
      <c r="L53" s="95">
        <f>'4 pr._savarankiškos f-jos'!M166+'6 pr._mokinio krepšelis'!M37+'9 pr._įstaigų pajamos'!M61+'11 pr._apyvartinės lėšos'!M43+'7 pr._kita dotacija'!M130</f>
        <v>373.70000000000005</v>
      </c>
      <c r="M53" s="95">
        <f>'4 pr._savarankiškos f-jos'!N166+'6 pr._mokinio krepšelis'!N37+'9 pr._įstaigų pajamos'!N61+'11 pr._apyvartinės lėšos'!N43+'7 pr._kita dotacija'!N130</f>
        <v>228.7</v>
      </c>
      <c r="N53" s="95">
        <f>'4 pr._savarankiškos f-jos'!O166+'6 pr._mokinio krepšelis'!O37+'9 pr._įstaigų pajamos'!O61+'11 pr._apyvartinės lėšos'!O43+'7 pr._kita dotacija'!O130</f>
        <v>0</v>
      </c>
    </row>
    <row r="54" spans="1:14" ht="15" customHeight="1" x14ac:dyDescent="0.25">
      <c r="A54" s="33" t="s">
        <v>106</v>
      </c>
      <c r="B54" s="30" t="s">
        <v>426</v>
      </c>
      <c r="C54" s="17">
        <f>D54+F54</f>
        <v>201</v>
      </c>
      <c r="D54" s="17">
        <f>'4 pr._savarankiškos f-jos'!E167+'6 pr._mokinio krepšelis'!E38+'7 pr._kita dotacija'!E132+'9 pr._įstaigų pajamos'!E62</f>
        <v>201</v>
      </c>
      <c r="E54" s="17">
        <f>'4 pr._savarankiškos f-jos'!F167+'6 pr._mokinio krepšelis'!F38+'7 pr._kita dotacija'!F132+'9 pr._įstaigų pajamos'!F62</f>
        <v>126.2</v>
      </c>
      <c r="F54" s="17">
        <f>'4 pr._savarankiškos f-jos'!G167+'6 pr._mokinio krepšelis'!G38+'7 pr._kita dotacija'!G132+'9 pr._įstaigų pajamos'!G62</f>
        <v>0</v>
      </c>
      <c r="G54" s="11">
        <f>H54+J54</f>
        <v>0</v>
      </c>
      <c r="H54" s="11">
        <f>'4 pr._savarankiškos f-jos'!I167+'6 pr._mokinio krepšelis'!I38+'7 pr._kita dotacija'!I132+'9 pr._įstaigų pajamos'!I62</f>
        <v>0</v>
      </c>
      <c r="I54" s="11">
        <f>'4 pr._savarankiškos f-jos'!J167+'6 pr._mokinio krepšelis'!J38+'7 pr._kita dotacija'!J132+'9 pr._įstaigų pajamos'!J62</f>
        <v>0</v>
      </c>
      <c r="J54" s="11">
        <f>'4 pr._savarankiškos f-jos'!K167+'6 pr._mokinio krepšelis'!K38+'7 pr._kita dotacija'!K132+'9 pr._įstaigų pajamos'!K62</f>
        <v>0</v>
      </c>
      <c r="K54" s="95">
        <f>L54+N54</f>
        <v>201</v>
      </c>
      <c r="L54" s="95">
        <f>'4 pr._savarankiškos f-jos'!M167+'6 pr._mokinio krepšelis'!M38+'7 pr._kita dotacija'!M132+'9 pr._įstaigų pajamos'!M62</f>
        <v>201</v>
      </c>
      <c r="M54" s="95">
        <f>'4 pr._savarankiškos f-jos'!N167+'6 pr._mokinio krepšelis'!N38+'7 pr._kita dotacija'!N132+'9 pr._įstaigų pajamos'!N62</f>
        <v>126.2</v>
      </c>
      <c r="N54" s="95">
        <f>'4 pr._savarankiškos f-jos'!O167+'6 pr._mokinio krepšelis'!O38+'7 pr._kita dotacija'!O132+'9 pr._įstaigų pajamos'!O62</f>
        <v>0</v>
      </c>
    </row>
    <row r="55" spans="1:14" ht="15" customHeight="1" x14ac:dyDescent="0.25">
      <c r="A55" s="6" t="s">
        <v>107</v>
      </c>
      <c r="B55" s="94" t="s">
        <v>41</v>
      </c>
      <c r="C55" s="17">
        <f t="shared" si="7"/>
        <v>189.3</v>
      </c>
      <c r="D55" s="17">
        <f>'4 pr._savarankiškos f-jos'!E168+'6 pr._mokinio krepšelis'!E39+'9 pr._įstaigų pajamos'!E63+'11 pr._apyvartinės lėšos'!E45+'7 pr._kita dotacija'!E134</f>
        <v>189.3</v>
      </c>
      <c r="E55" s="17">
        <f>'4 pr._savarankiškos f-jos'!F168+'6 pr._mokinio krepšelis'!F39+'9 pr._įstaigų pajamos'!F63+'11 pr._apyvartinės lėšos'!F45+'7 pr._kita dotacija'!F134</f>
        <v>110.4</v>
      </c>
      <c r="F55" s="17">
        <f>'4 pr._savarankiškos f-jos'!G168+'6 pr._mokinio krepšelis'!G39+'9 pr._įstaigų pajamos'!G63+'11 pr._apyvartinės lėšos'!G45+'7 pr._kita dotacija'!G134</f>
        <v>0</v>
      </c>
      <c r="G55" s="11">
        <f t="shared" ref="G55:G80" si="12">H55+J55</f>
        <v>0.1</v>
      </c>
      <c r="H55" s="11">
        <f>'4 pr._savarankiškos f-jos'!I168+'6 pr._mokinio krepšelis'!I39+'9 pr._įstaigų pajamos'!I63+'11 pr._apyvartinės lėšos'!I45+'7 pr._kita dotacija'!I134</f>
        <v>0.1</v>
      </c>
      <c r="I55" s="11">
        <f>'4 pr._savarankiškos f-jos'!J168+'6 pr._mokinio krepšelis'!J39+'9 pr._įstaigų pajamos'!J63+'11 pr._apyvartinės lėšos'!J45+'7 pr._kita dotacija'!J134</f>
        <v>0</v>
      </c>
      <c r="J55" s="11">
        <f>'4 pr._savarankiškos f-jos'!K168+'6 pr._mokinio krepšelis'!K39+'9 pr._įstaigų pajamos'!K63+'11 pr._apyvartinės lėšos'!K45+'7 pr._kita dotacija'!K134</f>
        <v>0</v>
      </c>
      <c r="K55" s="95">
        <f t="shared" ref="K55:K80" si="13">L55+N55</f>
        <v>189.39999999999998</v>
      </c>
      <c r="L55" s="95">
        <f>'4 pr._savarankiškos f-jos'!M168+'6 pr._mokinio krepšelis'!M39+'9 pr._įstaigų pajamos'!M63+'11 pr._apyvartinės lėšos'!M45+'7 pr._kita dotacija'!M134</f>
        <v>189.39999999999998</v>
      </c>
      <c r="M55" s="95">
        <f>'4 pr._savarankiškos f-jos'!N168+'6 pr._mokinio krepšelis'!N39+'9 pr._įstaigų pajamos'!N63+'11 pr._apyvartinės lėšos'!N45+'7 pr._kita dotacija'!N134</f>
        <v>110.4</v>
      </c>
      <c r="N55" s="95">
        <f>'4 pr._savarankiškos f-jos'!O168+'6 pr._mokinio krepšelis'!O39+'9 pr._įstaigų pajamos'!O63+'11 pr._apyvartinės lėšos'!O45+'7 pr._kita dotacija'!O134</f>
        <v>0</v>
      </c>
    </row>
    <row r="56" spans="1:14" ht="15" customHeight="1" x14ac:dyDescent="0.25">
      <c r="A56" s="6" t="s">
        <v>108</v>
      </c>
      <c r="B56" s="30" t="s">
        <v>165</v>
      </c>
      <c r="C56" s="17">
        <f t="shared" si="7"/>
        <v>206.8</v>
      </c>
      <c r="D56" s="17">
        <f>'4 pr._savarankiškos f-jos'!E169+'6 pr._mokinio krepšelis'!E40+'9 pr._įstaigų pajamos'!E64+'11 pr._apyvartinės lėšos'!E47+'7 pr._kita dotacija'!E136</f>
        <v>206.8</v>
      </c>
      <c r="E56" s="17">
        <f>'4 pr._savarankiškos f-jos'!F169+'6 pr._mokinio krepšelis'!F40+'9 pr._įstaigų pajamos'!F64+'11 pr._apyvartinės lėšos'!F47+'7 pr._kita dotacija'!F136</f>
        <v>128.30000000000001</v>
      </c>
      <c r="F56" s="17">
        <f>'4 pr._savarankiškos f-jos'!G169+'6 pr._mokinio krepšelis'!G40+'9 pr._įstaigų pajamos'!G64+'11 pr._apyvartinės lėšos'!G47+'7 pr._kita dotacija'!G136</f>
        <v>0</v>
      </c>
      <c r="G56" s="11">
        <f t="shared" si="12"/>
        <v>0</v>
      </c>
      <c r="H56" s="11">
        <f>'4 pr._savarankiškos f-jos'!I169+'6 pr._mokinio krepšelis'!I40+'9 pr._įstaigų pajamos'!I64+'11 pr._apyvartinės lėšos'!I47+'7 pr._kita dotacija'!I136</f>
        <v>0</v>
      </c>
      <c r="I56" s="11">
        <f>'4 pr._savarankiškos f-jos'!J169+'6 pr._mokinio krepšelis'!J40+'9 pr._įstaigų pajamos'!J64+'11 pr._apyvartinės lėšos'!J47+'7 pr._kita dotacija'!J136</f>
        <v>0</v>
      </c>
      <c r="J56" s="11">
        <f>'4 pr._savarankiškos f-jos'!K169+'6 pr._mokinio krepšelis'!K40+'9 pr._įstaigų pajamos'!K64+'11 pr._apyvartinės lėšos'!K47+'7 pr._kita dotacija'!K136</f>
        <v>0</v>
      </c>
      <c r="K56" s="95">
        <f t="shared" si="13"/>
        <v>206.8</v>
      </c>
      <c r="L56" s="95">
        <f>'4 pr._savarankiškos f-jos'!M169+'6 pr._mokinio krepšelis'!M40+'9 pr._įstaigų pajamos'!M64+'11 pr._apyvartinės lėšos'!M47+'7 pr._kita dotacija'!M136</f>
        <v>206.8</v>
      </c>
      <c r="M56" s="95">
        <f>'4 pr._savarankiškos f-jos'!N169+'6 pr._mokinio krepšelis'!N40+'9 pr._įstaigų pajamos'!N64+'11 pr._apyvartinės lėšos'!N47+'7 pr._kita dotacija'!N136</f>
        <v>128.30000000000001</v>
      </c>
      <c r="N56" s="95">
        <f>'4 pr._savarankiškos f-jos'!O169+'6 pr._mokinio krepšelis'!O40+'9 pr._įstaigų pajamos'!O64+'11 pr._apyvartinės lėšos'!O47+'7 pr._kita dotacija'!O136</f>
        <v>0</v>
      </c>
    </row>
    <row r="57" spans="1:14" ht="15" customHeight="1" x14ac:dyDescent="0.25">
      <c r="A57" s="6" t="s">
        <v>109</v>
      </c>
      <c r="B57" s="30" t="s">
        <v>157</v>
      </c>
      <c r="C57" s="17">
        <f t="shared" si="7"/>
        <v>461.19999999999993</v>
      </c>
      <c r="D57" s="17">
        <f>'4 pr._savarankiškos f-jos'!E170+'6 pr._mokinio krepšelis'!E41+'9 pr._įstaigų pajamos'!E65+'7 pr._kita dotacija'!E138</f>
        <v>461.19999999999993</v>
      </c>
      <c r="E57" s="17">
        <f>'4 pr._savarankiškos f-jos'!F170+'6 pr._mokinio krepšelis'!F41+'9 pr._įstaigų pajamos'!F65+'7 pr._kita dotacija'!F138</f>
        <v>256.60000000000002</v>
      </c>
      <c r="F57" s="17">
        <f>'4 pr._savarankiškos f-jos'!G170+'6 pr._mokinio krepšelis'!G41+'9 pr._įstaigų pajamos'!G65+'7 pr._kita dotacija'!G138</f>
        <v>0</v>
      </c>
      <c r="G57" s="11">
        <f t="shared" si="12"/>
        <v>4.8</v>
      </c>
      <c r="H57" s="11">
        <f>'4 pr._savarankiškos f-jos'!I170+'6 pr._mokinio krepšelis'!I41+'9 pr._įstaigų pajamos'!I65+'7 pr._kita dotacija'!I138</f>
        <v>4.8</v>
      </c>
      <c r="I57" s="11">
        <f>'4 pr._savarankiškos f-jos'!J170+'6 pr._mokinio krepšelis'!J41+'9 pr._įstaigų pajamos'!J65+'7 pr._kita dotacija'!J138</f>
        <v>0</v>
      </c>
      <c r="J57" s="11">
        <f>'4 pr._savarankiškos f-jos'!K170+'6 pr._mokinio krepšelis'!K41+'9 pr._įstaigų pajamos'!K65+'7 pr._kita dotacija'!K138</f>
        <v>0</v>
      </c>
      <c r="K57" s="95">
        <f t="shared" si="13"/>
        <v>466</v>
      </c>
      <c r="L57" s="95">
        <f>'4 pr._savarankiškos f-jos'!M170+'6 pr._mokinio krepšelis'!M41+'9 pr._įstaigų pajamos'!M65+'7 pr._kita dotacija'!M138</f>
        <v>466</v>
      </c>
      <c r="M57" s="95">
        <f>'4 pr._savarankiškos f-jos'!N170+'6 pr._mokinio krepšelis'!N41+'9 pr._įstaigų pajamos'!N65+'7 pr._kita dotacija'!N138</f>
        <v>256.60000000000002</v>
      </c>
      <c r="N57" s="95">
        <f>'4 pr._savarankiškos f-jos'!O170+'6 pr._mokinio krepšelis'!O41+'9 pr._įstaigų pajamos'!O65+'7 pr._kita dotacija'!O138</f>
        <v>0</v>
      </c>
    </row>
    <row r="58" spans="1:14" ht="15" customHeight="1" x14ac:dyDescent="0.25">
      <c r="A58" s="6" t="s">
        <v>110</v>
      </c>
      <c r="B58" s="30" t="s">
        <v>34</v>
      </c>
      <c r="C58" s="17">
        <f t="shared" si="7"/>
        <v>270.40000000000003</v>
      </c>
      <c r="D58" s="17">
        <f>'4 pr._savarankiškos f-jos'!E171+'6 pr._mokinio krepšelis'!E42+'9 pr._įstaigų pajamos'!E66+'7 pr._kita dotacija'!E140</f>
        <v>270.40000000000003</v>
      </c>
      <c r="E58" s="17">
        <f>'4 pr._savarankiškos f-jos'!F171+'6 pr._mokinio krepšelis'!F42+'9 pr._įstaigų pajamos'!F66+'7 pr._kita dotacija'!F140</f>
        <v>157.60000000000002</v>
      </c>
      <c r="F58" s="17">
        <f>'4 pr._savarankiškos f-jos'!G171+'6 pr._mokinio krepšelis'!G42+'9 pr._įstaigų pajamos'!G66+'7 pr._kita dotacija'!G140</f>
        <v>0</v>
      </c>
      <c r="G58" s="11">
        <f t="shared" si="12"/>
        <v>0.1</v>
      </c>
      <c r="H58" s="11">
        <f>'4 pr._savarankiškos f-jos'!I171+'6 pr._mokinio krepšelis'!I42+'9 pr._įstaigų pajamos'!I66+'7 pr._kita dotacija'!I140</f>
        <v>0.1</v>
      </c>
      <c r="I58" s="11">
        <f>'4 pr._savarankiškos f-jos'!J171+'6 pr._mokinio krepšelis'!J42+'9 pr._įstaigų pajamos'!J66+'7 pr._kita dotacija'!J140</f>
        <v>0</v>
      </c>
      <c r="J58" s="11">
        <f>'4 pr._savarankiškos f-jos'!K171+'6 pr._mokinio krepšelis'!K42+'9 pr._įstaigų pajamos'!K66+'7 pr._kita dotacija'!K140</f>
        <v>0</v>
      </c>
      <c r="K58" s="95">
        <f t="shared" si="13"/>
        <v>270.5</v>
      </c>
      <c r="L58" s="95">
        <f>'4 pr._savarankiškos f-jos'!M171+'6 pr._mokinio krepšelis'!M42+'9 pr._įstaigų pajamos'!M66+'7 pr._kita dotacija'!M140</f>
        <v>270.5</v>
      </c>
      <c r="M58" s="95">
        <f>'4 pr._savarankiškos f-jos'!N171+'6 pr._mokinio krepšelis'!N42+'9 pr._įstaigų pajamos'!N66+'7 pr._kita dotacija'!N140</f>
        <v>157.60000000000002</v>
      </c>
      <c r="N58" s="95">
        <f>'4 pr._savarankiškos f-jos'!O171+'6 pr._mokinio krepšelis'!O42+'9 pr._įstaigų pajamos'!O66+'7 pr._kita dotacija'!O140</f>
        <v>0</v>
      </c>
    </row>
    <row r="59" spans="1:14" ht="15" customHeight="1" x14ac:dyDescent="0.25">
      <c r="A59" s="6" t="s">
        <v>159</v>
      </c>
      <c r="B59" s="30" t="s">
        <v>36</v>
      </c>
      <c r="C59" s="17">
        <f t="shared" si="7"/>
        <v>297.90000000000003</v>
      </c>
      <c r="D59" s="17">
        <f>'4 pr._savarankiškos f-jos'!E172+'6 pr._mokinio krepšelis'!E43+'9 pr._įstaigų pajamos'!E67+'11 pr._apyvartinės lėšos'!E49+'7 pr._kita dotacija'!E142</f>
        <v>297.90000000000003</v>
      </c>
      <c r="E59" s="17">
        <f>'4 pr._savarankiškos f-jos'!F172+'6 pr._mokinio krepšelis'!F43+'9 pr._įstaigų pajamos'!F67+'11 pr._apyvartinės lėšos'!F49+'7 pr._kita dotacija'!F142</f>
        <v>168</v>
      </c>
      <c r="F59" s="17">
        <f>'4 pr._savarankiškos f-jos'!G172+'6 pr._mokinio krepšelis'!G43+'9 pr._įstaigų pajamos'!G67+'11 pr._apyvartinės lėšos'!G49+'7 pr._kita dotacija'!G142</f>
        <v>0</v>
      </c>
      <c r="G59" s="11">
        <f t="shared" si="12"/>
        <v>0.1</v>
      </c>
      <c r="H59" s="11">
        <f>'4 pr._savarankiškos f-jos'!I172+'6 pr._mokinio krepšelis'!I43+'9 pr._įstaigų pajamos'!I67+'11 pr._apyvartinės lėšos'!I49+'7 pr._kita dotacija'!I142</f>
        <v>0.1</v>
      </c>
      <c r="I59" s="11">
        <f>'4 pr._savarankiškos f-jos'!J172+'6 pr._mokinio krepšelis'!J43+'9 pr._įstaigų pajamos'!J67+'11 pr._apyvartinės lėšos'!J49+'7 pr._kita dotacija'!J142</f>
        <v>0</v>
      </c>
      <c r="J59" s="11">
        <f>'4 pr._savarankiškos f-jos'!K172+'6 pr._mokinio krepšelis'!K43+'9 pr._įstaigų pajamos'!K67+'11 pr._apyvartinės lėšos'!K49+'7 pr._kita dotacija'!K142</f>
        <v>0</v>
      </c>
      <c r="K59" s="95">
        <f t="shared" si="13"/>
        <v>298</v>
      </c>
      <c r="L59" s="95">
        <f>'4 pr._savarankiškos f-jos'!M172+'6 pr._mokinio krepšelis'!M43+'9 pr._įstaigų pajamos'!M67+'11 pr._apyvartinės lėšos'!M49+'7 pr._kita dotacija'!M142</f>
        <v>298</v>
      </c>
      <c r="M59" s="95">
        <f>'4 pr._savarankiškos f-jos'!N172+'6 pr._mokinio krepšelis'!N43+'9 pr._įstaigų pajamos'!N67+'11 pr._apyvartinės lėšos'!N49+'7 pr._kita dotacija'!N142</f>
        <v>168</v>
      </c>
      <c r="N59" s="95">
        <f>'4 pr._savarankiškos f-jos'!O172+'6 pr._mokinio krepšelis'!O43+'9 pr._įstaigų pajamos'!O67+'11 pr._apyvartinės lėšos'!O49+'7 pr._kita dotacija'!O142</f>
        <v>0</v>
      </c>
    </row>
    <row r="60" spans="1:14" ht="15" customHeight="1" x14ac:dyDescent="0.25">
      <c r="A60" s="6" t="s">
        <v>160</v>
      </c>
      <c r="B60" s="30" t="s">
        <v>38</v>
      </c>
      <c r="C60" s="17">
        <f t="shared" si="7"/>
        <v>530.70000000000005</v>
      </c>
      <c r="D60" s="17">
        <f>'4 pr._savarankiškos f-jos'!E173+'6 pr._mokinio krepšelis'!E44+'9 pr._įstaigų pajamos'!E68+'11 pr._apyvartinės lėšos'!E51+'7 pr._kita dotacija'!E144</f>
        <v>530.70000000000005</v>
      </c>
      <c r="E60" s="17">
        <f>'4 pr._savarankiškos f-jos'!F173+'6 pr._mokinio krepšelis'!F44+'9 pr._įstaigų pajamos'!F68+'11 pr._apyvartinės lėšos'!F51+'7 pr._kita dotacija'!F144</f>
        <v>291.39999999999998</v>
      </c>
      <c r="F60" s="17">
        <f>'4 pr._savarankiškos f-jos'!G173+'6 pr._mokinio krepšelis'!G44+'9 pr._įstaigų pajamos'!G68+'11 pr._apyvartinės lėšos'!G51+'7 pr._kita dotacija'!G144</f>
        <v>0</v>
      </c>
      <c r="G60" s="11">
        <f t="shared" si="12"/>
        <v>0.2</v>
      </c>
      <c r="H60" s="11">
        <f>'4 pr._savarankiškos f-jos'!I173+'6 pr._mokinio krepšelis'!I44+'9 pr._įstaigų pajamos'!I68+'11 pr._apyvartinės lėšos'!I51+'7 pr._kita dotacija'!I144</f>
        <v>0.2</v>
      </c>
      <c r="I60" s="11">
        <f>'4 pr._savarankiškos f-jos'!J173+'6 pr._mokinio krepšelis'!J44+'9 pr._įstaigų pajamos'!J68+'11 pr._apyvartinės lėšos'!J51+'7 pr._kita dotacija'!J144</f>
        <v>0</v>
      </c>
      <c r="J60" s="11">
        <f>'4 pr._savarankiškos f-jos'!K173+'6 pr._mokinio krepšelis'!K44+'9 pr._įstaigų pajamos'!K68+'11 pr._apyvartinės lėšos'!K51+'7 pr._kita dotacija'!K144</f>
        <v>0</v>
      </c>
      <c r="K60" s="95">
        <f t="shared" si="13"/>
        <v>530.9</v>
      </c>
      <c r="L60" s="95">
        <f>'4 pr._savarankiškos f-jos'!M173+'6 pr._mokinio krepšelis'!M44+'9 pr._įstaigų pajamos'!M68+'11 pr._apyvartinės lėšos'!M51+'7 pr._kita dotacija'!M144</f>
        <v>530.9</v>
      </c>
      <c r="M60" s="95">
        <f>'4 pr._savarankiškos f-jos'!N173+'6 pr._mokinio krepšelis'!N44+'9 pr._įstaigų pajamos'!N68+'11 pr._apyvartinės lėšos'!N51+'7 pr._kita dotacija'!N144</f>
        <v>291.39999999999998</v>
      </c>
      <c r="N60" s="95">
        <f>'4 pr._savarankiškos f-jos'!O173+'6 pr._mokinio krepšelis'!O44+'9 pr._įstaigų pajamos'!O68+'11 pr._apyvartinės lėšos'!O51+'7 pr._kita dotacija'!O144</f>
        <v>0</v>
      </c>
    </row>
    <row r="61" spans="1:14" ht="15" customHeight="1" x14ac:dyDescent="0.25">
      <c r="A61" s="6" t="s">
        <v>111</v>
      </c>
      <c r="B61" s="30" t="s">
        <v>37</v>
      </c>
      <c r="C61" s="17">
        <f t="shared" si="7"/>
        <v>292.59999999999997</v>
      </c>
      <c r="D61" s="17">
        <f>'4 pr._savarankiškos f-jos'!E174+'6 pr._mokinio krepšelis'!E45+'9 pr._įstaigų pajamos'!E69+'7 pr._kita dotacija'!E146</f>
        <v>292.59999999999997</v>
      </c>
      <c r="E61" s="17">
        <f>'4 pr._savarankiškos f-jos'!F174+'6 pr._mokinio krepšelis'!F45+'9 pr._įstaigų pajamos'!F69+'7 pr._kita dotacija'!F146</f>
        <v>171.4</v>
      </c>
      <c r="F61" s="17">
        <f>'4 pr._savarankiškos f-jos'!G174+'6 pr._mokinio krepšelis'!G45+'9 pr._įstaigų pajamos'!G69+'7 pr._kita dotacija'!G146</f>
        <v>0</v>
      </c>
      <c r="G61" s="11">
        <f t="shared" si="12"/>
        <v>0.1</v>
      </c>
      <c r="H61" s="11">
        <f>'4 pr._savarankiškos f-jos'!I174+'6 pr._mokinio krepšelis'!I45+'9 pr._įstaigų pajamos'!I69+'7 pr._kita dotacija'!I146</f>
        <v>0.1</v>
      </c>
      <c r="I61" s="11">
        <f>'4 pr._savarankiškos f-jos'!J174+'6 pr._mokinio krepšelis'!J45+'9 pr._įstaigų pajamos'!J69+'7 pr._kita dotacija'!J146</f>
        <v>0</v>
      </c>
      <c r="J61" s="11">
        <f>'4 pr._savarankiškos f-jos'!K174+'6 pr._mokinio krepšelis'!K45+'9 pr._įstaigų pajamos'!K69+'7 pr._kita dotacija'!K146</f>
        <v>0</v>
      </c>
      <c r="K61" s="95">
        <f t="shared" si="13"/>
        <v>292.7</v>
      </c>
      <c r="L61" s="95">
        <f>'4 pr._savarankiškos f-jos'!M174+'6 pr._mokinio krepšelis'!M45+'9 pr._įstaigų pajamos'!M69+'7 pr._kita dotacija'!M146</f>
        <v>292.7</v>
      </c>
      <c r="M61" s="95">
        <f>'4 pr._savarankiškos f-jos'!N174+'6 pr._mokinio krepšelis'!N45+'9 pr._įstaigų pajamos'!N69+'7 pr._kita dotacija'!N146</f>
        <v>171.4</v>
      </c>
      <c r="N61" s="95">
        <f>'4 pr._savarankiškos f-jos'!O174+'6 pr._mokinio krepšelis'!O45+'9 pr._įstaigų pajamos'!O69+'7 pr._kita dotacija'!O146</f>
        <v>0</v>
      </c>
    </row>
    <row r="62" spans="1:14" ht="15" customHeight="1" x14ac:dyDescent="0.25">
      <c r="A62" s="6" t="s">
        <v>161</v>
      </c>
      <c r="B62" s="36" t="s">
        <v>35</v>
      </c>
      <c r="C62" s="17">
        <f t="shared" si="7"/>
        <v>497.1</v>
      </c>
      <c r="D62" s="17">
        <f>'4 pr._savarankiškos f-jos'!E175+'6 pr._mokinio krepšelis'!E46+'9 pr._įstaigų pajamos'!E70+'7 pr._kita dotacija'!E148</f>
        <v>457.1</v>
      </c>
      <c r="E62" s="17">
        <f>'4 pr._savarankiškos f-jos'!F175+'6 pr._mokinio krepšelis'!F46+'9 pr._įstaigų pajamos'!F70+'7 pr._kita dotacija'!F148</f>
        <v>246.89999999999998</v>
      </c>
      <c r="F62" s="17">
        <f>'4 pr._savarankiškos f-jos'!G175+'6 pr._mokinio krepšelis'!G46+'9 pr._įstaigų pajamos'!G70+'7 pr._kita dotacija'!G148</f>
        <v>40</v>
      </c>
      <c r="G62" s="11">
        <f t="shared" si="12"/>
        <v>0.2</v>
      </c>
      <c r="H62" s="11">
        <f>'4 pr._savarankiškos f-jos'!I175+'6 pr._mokinio krepšelis'!I46+'9 pr._įstaigų pajamos'!I70+'7 pr._kita dotacija'!I148</f>
        <v>0.2</v>
      </c>
      <c r="I62" s="11">
        <f>'4 pr._savarankiškos f-jos'!J175+'6 pr._mokinio krepšelis'!J46+'9 pr._įstaigų pajamos'!J70+'7 pr._kita dotacija'!J148</f>
        <v>0</v>
      </c>
      <c r="J62" s="11">
        <f>'4 pr._savarankiškos f-jos'!K175+'6 pr._mokinio krepšelis'!K46+'9 pr._įstaigų pajamos'!K70+'7 pr._kita dotacija'!K148</f>
        <v>0</v>
      </c>
      <c r="K62" s="95">
        <f t="shared" si="13"/>
        <v>497.29999999999995</v>
      </c>
      <c r="L62" s="95">
        <f>'4 pr._savarankiškos f-jos'!M175+'6 pr._mokinio krepšelis'!M46+'9 pr._įstaigų pajamos'!M70+'7 pr._kita dotacija'!M148</f>
        <v>457.29999999999995</v>
      </c>
      <c r="M62" s="95">
        <f>'4 pr._savarankiškos f-jos'!N175+'6 pr._mokinio krepšelis'!N46+'9 pr._įstaigų pajamos'!N70+'7 pr._kita dotacija'!N148</f>
        <v>246.89999999999998</v>
      </c>
      <c r="N62" s="95">
        <f>'4 pr._savarankiškos f-jos'!O175+'6 pr._mokinio krepšelis'!O46+'9 pr._įstaigų pajamos'!O70+'7 pr._kita dotacija'!O148</f>
        <v>40</v>
      </c>
    </row>
    <row r="63" spans="1:14" ht="15" customHeight="1" x14ac:dyDescent="0.25">
      <c r="A63" s="6" t="s">
        <v>162</v>
      </c>
      <c r="B63" s="37" t="s">
        <v>39</v>
      </c>
      <c r="C63" s="17">
        <f t="shared" si="7"/>
        <v>109.1</v>
      </c>
      <c r="D63" s="17">
        <f>'4 pr._savarankiškos f-jos'!E176+'6 pr._mokinio krepšelis'!E47+'9 pr._įstaigų pajamos'!E71+'11 pr._apyvartinės lėšos'!E53+'7 pr._kita dotacija'!E150</f>
        <v>109.1</v>
      </c>
      <c r="E63" s="17">
        <f>'4 pr._savarankiškos f-jos'!F176+'6 pr._mokinio krepšelis'!F47+'9 pr._įstaigų pajamos'!F71+'11 pr._apyvartinės lėšos'!F53+'7 pr._kita dotacija'!F150</f>
        <v>67.900000000000006</v>
      </c>
      <c r="F63" s="17">
        <f>'4 pr._savarankiškos f-jos'!G176+'6 pr._mokinio krepšelis'!G47+'9 pr._įstaigų pajamos'!G71+'11 pr._apyvartinės lėšos'!G53+'7 pr._kita dotacija'!G150</f>
        <v>0</v>
      </c>
      <c r="G63" s="11">
        <f t="shared" si="12"/>
        <v>0</v>
      </c>
      <c r="H63" s="11">
        <f>'4 pr._savarankiškos f-jos'!I176+'6 pr._mokinio krepšelis'!I47+'9 pr._įstaigų pajamos'!I71+'11 pr._apyvartinės lėšos'!I53+'7 pr._kita dotacija'!I150</f>
        <v>0</v>
      </c>
      <c r="I63" s="11">
        <f>'4 pr._savarankiškos f-jos'!J176+'6 pr._mokinio krepšelis'!J47+'9 pr._įstaigų pajamos'!J71+'11 pr._apyvartinės lėšos'!J53+'7 pr._kita dotacija'!J150</f>
        <v>0</v>
      </c>
      <c r="J63" s="11">
        <f>'4 pr._savarankiškos f-jos'!K176+'6 pr._mokinio krepšelis'!K47+'9 pr._įstaigų pajamos'!K71+'11 pr._apyvartinės lėšos'!K53+'7 pr._kita dotacija'!K150</f>
        <v>0</v>
      </c>
      <c r="K63" s="95">
        <f t="shared" si="13"/>
        <v>109.1</v>
      </c>
      <c r="L63" s="95">
        <f>'4 pr._savarankiškos f-jos'!M176+'6 pr._mokinio krepšelis'!M47+'9 pr._įstaigų pajamos'!M71+'11 pr._apyvartinės lėšos'!M53+'7 pr._kita dotacija'!M150</f>
        <v>109.1</v>
      </c>
      <c r="M63" s="95">
        <f>'4 pr._savarankiškos f-jos'!N176+'6 pr._mokinio krepšelis'!N47+'9 pr._įstaigų pajamos'!N71+'11 pr._apyvartinės lėšos'!N53+'7 pr._kita dotacija'!N150</f>
        <v>67.900000000000006</v>
      </c>
      <c r="N63" s="95">
        <f>'4 pr._savarankiškos f-jos'!O176+'6 pr._mokinio krepšelis'!O47+'9 pr._įstaigų pajamos'!O71+'11 pr._apyvartinės lėšos'!O53+'7 pr._kita dotacija'!O150</f>
        <v>0</v>
      </c>
    </row>
    <row r="64" spans="1:14" ht="15" customHeight="1" x14ac:dyDescent="0.25">
      <c r="A64" s="6" t="s">
        <v>112</v>
      </c>
      <c r="B64" s="37" t="s">
        <v>40</v>
      </c>
      <c r="C64" s="17">
        <f t="shared" si="7"/>
        <v>153.39999999999998</v>
      </c>
      <c r="D64" s="17">
        <f>'4 pr._savarankiškos f-jos'!E177+'6 pr._mokinio krepšelis'!E48+'9 pr._įstaigų pajamos'!E72+'11 pr._apyvartinės lėšos'!E55+'7 pr._kita dotacija'!E152</f>
        <v>153.39999999999998</v>
      </c>
      <c r="E64" s="17">
        <f>'4 pr._savarankiškos f-jos'!F177+'6 pr._mokinio krepšelis'!F48+'9 pr._įstaigų pajamos'!F72+'11 pr._apyvartinės lėšos'!F55+'7 pr._kita dotacija'!F152</f>
        <v>94.3</v>
      </c>
      <c r="F64" s="17">
        <f>'4 pr._savarankiškos f-jos'!G177+'6 pr._mokinio krepšelis'!G48+'9 pr._įstaigų pajamos'!G72+'11 pr._apyvartinės lėšos'!G55+'7 pr._kita dotacija'!G152</f>
        <v>0</v>
      </c>
      <c r="G64" s="11">
        <f t="shared" si="12"/>
        <v>0</v>
      </c>
      <c r="H64" s="11">
        <f>'4 pr._savarankiškos f-jos'!I177+'6 pr._mokinio krepšelis'!I48+'9 pr._įstaigų pajamos'!I72+'11 pr._apyvartinės lėšos'!I55+'7 pr._kita dotacija'!I152</f>
        <v>0</v>
      </c>
      <c r="I64" s="11">
        <f>'4 pr._savarankiškos f-jos'!J177+'6 pr._mokinio krepšelis'!J48+'9 pr._įstaigų pajamos'!J72+'11 pr._apyvartinės lėšos'!J55+'7 pr._kita dotacija'!J152</f>
        <v>0</v>
      </c>
      <c r="J64" s="11">
        <f>'4 pr._savarankiškos f-jos'!K177+'6 pr._mokinio krepšelis'!K48+'9 pr._įstaigų pajamos'!K72+'11 pr._apyvartinės lėšos'!K55+'7 pr._kita dotacija'!K152</f>
        <v>0</v>
      </c>
      <c r="K64" s="95">
        <f t="shared" si="13"/>
        <v>153.39999999999998</v>
      </c>
      <c r="L64" s="95">
        <f>'4 pr._savarankiškos f-jos'!M177+'6 pr._mokinio krepšelis'!M48+'9 pr._įstaigų pajamos'!M72+'11 pr._apyvartinės lėšos'!M55+'7 pr._kita dotacija'!M152</f>
        <v>153.39999999999998</v>
      </c>
      <c r="M64" s="95">
        <f>'4 pr._savarankiškos f-jos'!N177+'6 pr._mokinio krepšelis'!N48+'9 pr._įstaigų pajamos'!N72+'11 pr._apyvartinės lėšos'!N55+'7 pr._kita dotacija'!N152</f>
        <v>94.3</v>
      </c>
      <c r="N64" s="95">
        <f>'4 pr._savarankiškos f-jos'!O177+'6 pr._mokinio krepšelis'!O48+'9 pr._įstaigų pajamos'!O72+'11 pr._apyvartinės lėšos'!O55+'7 pr._kita dotacija'!O152</f>
        <v>0</v>
      </c>
    </row>
    <row r="65" spans="1:14" ht="15" customHeight="1" x14ac:dyDescent="0.25">
      <c r="A65" s="6" t="s">
        <v>113</v>
      </c>
      <c r="B65" s="36" t="s">
        <v>49</v>
      </c>
      <c r="C65" s="17">
        <f t="shared" si="7"/>
        <v>72.5</v>
      </c>
      <c r="D65" s="17">
        <f>'4 pr._savarankiškos f-jos'!E178+'6 pr._mokinio krepšelis'!E49+'9 pr._įstaigų pajamos'!E73+'7 pr._kita dotacija'!E154</f>
        <v>72.5</v>
      </c>
      <c r="E65" s="17">
        <f>'4 pr._savarankiškos f-jos'!F178+'6 pr._mokinio krepšelis'!F49+'9 pr._įstaigų pajamos'!F73+'7 pr._kita dotacija'!F154</f>
        <v>53.900000000000006</v>
      </c>
      <c r="F65" s="17">
        <f>'4 pr._savarankiškos f-jos'!G178+'6 pr._mokinio krepšelis'!G49+'9 pr._įstaigų pajamos'!G73+'7 pr._kita dotacija'!G154</f>
        <v>0</v>
      </c>
      <c r="G65" s="11">
        <f t="shared" si="12"/>
        <v>0.3</v>
      </c>
      <c r="H65" s="11">
        <f>'4 pr._savarankiškos f-jos'!I178+'6 pr._mokinio krepšelis'!I49+'9 pr._įstaigų pajamos'!I73+'7 pr._kita dotacija'!I154</f>
        <v>0.3</v>
      </c>
      <c r="I65" s="11">
        <f>'4 pr._savarankiškos f-jos'!J178+'6 pr._mokinio krepšelis'!J49+'9 pr._įstaigų pajamos'!J73+'7 pr._kita dotacija'!J154</f>
        <v>0.2</v>
      </c>
      <c r="J65" s="11">
        <f>'4 pr._savarankiškos f-jos'!K178+'6 pr._mokinio krepšelis'!K49+'9 pr._įstaigų pajamos'!K73+'7 pr._kita dotacija'!K154</f>
        <v>0</v>
      </c>
      <c r="K65" s="95">
        <f t="shared" si="13"/>
        <v>72.8</v>
      </c>
      <c r="L65" s="95">
        <f>'4 pr._savarankiškos f-jos'!M178+'6 pr._mokinio krepšelis'!M49+'9 pr._įstaigų pajamos'!M73+'7 pr._kita dotacija'!M154</f>
        <v>72.8</v>
      </c>
      <c r="M65" s="95">
        <f>'4 pr._savarankiškos f-jos'!N178+'6 pr._mokinio krepšelis'!N49+'9 pr._įstaigų pajamos'!N73+'7 pr._kita dotacija'!N154</f>
        <v>54.100000000000009</v>
      </c>
      <c r="N65" s="95">
        <f>'4 pr._savarankiškos f-jos'!O178+'6 pr._mokinio krepšelis'!O49+'9 pr._įstaigų pajamos'!O73+'7 pr._kita dotacija'!O154</f>
        <v>0</v>
      </c>
    </row>
    <row r="66" spans="1:14" ht="15" customHeight="1" x14ac:dyDescent="0.25">
      <c r="A66" s="6" t="s">
        <v>114</v>
      </c>
      <c r="B66" s="36" t="s">
        <v>48</v>
      </c>
      <c r="C66" s="17">
        <f t="shared" si="7"/>
        <v>568.4</v>
      </c>
      <c r="D66" s="17">
        <f>'4 pr._savarankiškos f-jos'!E179+'6 pr._mokinio krepšelis'!E50+'9 pr._įstaigų pajamos'!E74+'11 pr._apyvartinės lėšos'!E57+'7 pr._kita dotacija'!E158</f>
        <v>568.4</v>
      </c>
      <c r="E66" s="17">
        <f>'4 pr._savarankiškos f-jos'!F179+'6 pr._mokinio krepšelis'!F50+'9 pr._įstaigų pajamos'!F74+'11 pr._apyvartinės lėšos'!F57+'7 pr._kita dotacija'!F158</f>
        <v>415.7</v>
      </c>
      <c r="F66" s="17">
        <f>'4 pr._savarankiškos f-jos'!G179+'6 pr._mokinio krepšelis'!G50+'9 pr._įstaigų pajamos'!G74+'11 pr._apyvartinės lėšos'!G57+'7 pr._kita dotacija'!G158</f>
        <v>0</v>
      </c>
      <c r="G66" s="11">
        <f t="shared" si="12"/>
        <v>0.9</v>
      </c>
      <c r="H66" s="11">
        <f>'4 pr._savarankiškos f-jos'!I179+'6 pr._mokinio krepšelis'!I50+'9 pr._įstaigų pajamos'!I74+'11 pr._apyvartinės lėšos'!I57+'7 pr._kita dotacija'!I158</f>
        <v>0.9</v>
      </c>
      <c r="I66" s="11">
        <f>'4 pr._savarankiškos f-jos'!J179+'6 pr._mokinio krepšelis'!J50+'9 pr._įstaigų pajamos'!J74+'11 pr._apyvartinės lėšos'!J57+'7 pr._kita dotacija'!J158</f>
        <v>0.4</v>
      </c>
      <c r="J66" s="11">
        <f>'4 pr._savarankiškos f-jos'!K179+'6 pr._mokinio krepšelis'!K50+'9 pr._įstaigų pajamos'!K74+'11 pr._apyvartinės lėšos'!K57+'7 pr._kita dotacija'!K158</f>
        <v>0</v>
      </c>
      <c r="K66" s="95">
        <f t="shared" si="13"/>
        <v>569.29999999999995</v>
      </c>
      <c r="L66" s="95">
        <f>'4 pr._savarankiškos f-jos'!M179+'6 pr._mokinio krepšelis'!M50+'9 pr._įstaigų pajamos'!M74+'11 pr._apyvartinės lėšos'!M57+'7 pr._kita dotacija'!M158</f>
        <v>569.29999999999995</v>
      </c>
      <c r="M66" s="95">
        <f>'4 pr._savarankiškos f-jos'!N179+'6 pr._mokinio krepšelis'!N50+'9 pr._įstaigų pajamos'!N74+'11 pr._apyvartinės lėšos'!N57+'7 pr._kita dotacija'!N158</f>
        <v>416.09999999999997</v>
      </c>
      <c r="N66" s="95">
        <f>'4 pr._savarankiškos f-jos'!O179+'6 pr._mokinio krepšelis'!O50+'9 pr._įstaigų pajamos'!O74+'11 pr._apyvartinės lėšos'!O57+'7 pr._kita dotacija'!O158</f>
        <v>0</v>
      </c>
    </row>
    <row r="67" spans="1:14" ht="15" customHeight="1" x14ac:dyDescent="0.25">
      <c r="A67" s="6" t="s">
        <v>115</v>
      </c>
      <c r="B67" s="36" t="s">
        <v>66</v>
      </c>
      <c r="C67" s="17">
        <f t="shared" si="7"/>
        <v>69.23</v>
      </c>
      <c r="D67" s="17">
        <f>'4 pr._savarankiškos f-jos'!E180+'6 pr._mokinio krepšelis'!E51+'9 pr._įstaigų pajamos'!E75+'7 pr._kita dotacija'!E162</f>
        <v>69.23</v>
      </c>
      <c r="E67" s="17">
        <f>'4 pr._savarankiškos f-jos'!F180+'6 pr._mokinio krepšelis'!F51+'9 pr._įstaigų pajamos'!F75+'7 pr._kita dotacija'!F162</f>
        <v>46.900000000000006</v>
      </c>
      <c r="F67" s="17">
        <f>'4 pr._savarankiškos f-jos'!G180+'6 pr._mokinio krepšelis'!G51+'9 pr._įstaigų pajamos'!G75+'7 pr._kita dotacija'!G162</f>
        <v>0</v>
      </c>
      <c r="G67" s="11">
        <f t="shared" si="12"/>
        <v>0.1</v>
      </c>
      <c r="H67" s="11">
        <f>'4 pr._savarankiškos f-jos'!I180+'6 pr._mokinio krepšelis'!I51+'9 pr._įstaigų pajamos'!I75+'7 pr._kita dotacija'!I162</f>
        <v>0.1</v>
      </c>
      <c r="I67" s="11">
        <f>'4 pr._savarankiškos f-jos'!J180+'6 pr._mokinio krepšelis'!J51+'9 pr._įstaigų pajamos'!J75+'7 pr._kita dotacija'!J162</f>
        <v>0</v>
      </c>
      <c r="J67" s="11">
        <f>'4 pr._savarankiškos f-jos'!K180+'6 pr._mokinio krepšelis'!K51+'9 pr._įstaigų pajamos'!K75+'7 pr._kita dotacija'!K162</f>
        <v>0</v>
      </c>
      <c r="K67" s="95">
        <f t="shared" si="13"/>
        <v>69.33</v>
      </c>
      <c r="L67" s="95">
        <f>'4 pr._savarankiškos f-jos'!M180+'6 pr._mokinio krepšelis'!M51+'9 pr._įstaigų pajamos'!M75+'7 pr._kita dotacija'!M162</f>
        <v>69.33</v>
      </c>
      <c r="M67" s="95">
        <f>'4 pr._savarankiškos f-jos'!N180+'6 pr._mokinio krepšelis'!N51+'9 pr._įstaigų pajamos'!N75+'7 pr._kita dotacija'!N162</f>
        <v>46.900000000000006</v>
      </c>
      <c r="N67" s="95">
        <f>'4 pr._savarankiškos f-jos'!O180+'6 pr._mokinio krepšelis'!O51+'9 pr._įstaigų pajamos'!O75+'7 pr._kita dotacija'!O162</f>
        <v>0</v>
      </c>
    </row>
    <row r="68" spans="1:14" ht="15" customHeight="1" x14ac:dyDescent="0.25">
      <c r="A68" s="6" t="s">
        <v>116</v>
      </c>
      <c r="B68" s="36" t="s">
        <v>50</v>
      </c>
      <c r="C68" s="17">
        <f t="shared" si="7"/>
        <v>152.99999999999997</v>
      </c>
      <c r="D68" s="17">
        <f>'4 pr._savarankiškos f-jos'!E181+'6 pr._mokinio krepšelis'!E52+'9 pr._įstaigų pajamos'!E76+'11 pr._apyvartinės lėšos'!E59</f>
        <v>152.99999999999997</v>
      </c>
      <c r="E68" s="17">
        <f>'4 pr._savarankiškos f-jos'!F181+'6 pr._mokinio krepšelis'!F52+'9 pr._įstaigų pajamos'!F76+'11 pr._apyvartinės lėšos'!F59</f>
        <v>93.9</v>
      </c>
      <c r="F68" s="17">
        <f>'4 pr._savarankiškos f-jos'!G181+'6 pr._mokinio krepšelis'!G52+'9 pr._įstaigų pajamos'!G76+'11 pr._apyvartinės lėšos'!G59</f>
        <v>0</v>
      </c>
      <c r="G68" s="11">
        <f t="shared" si="12"/>
        <v>0</v>
      </c>
      <c r="H68" s="11">
        <f>'4 pr._savarankiškos f-jos'!I181+'6 pr._mokinio krepšelis'!I52+'9 pr._įstaigų pajamos'!I76+'11 pr._apyvartinės lėšos'!I59</f>
        <v>0</v>
      </c>
      <c r="I68" s="11">
        <f>'4 pr._savarankiškos f-jos'!J181+'6 pr._mokinio krepšelis'!J52+'9 pr._įstaigų pajamos'!J76+'11 pr._apyvartinės lėšos'!J59</f>
        <v>0</v>
      </c>
      <c r="J68" s="11">
        <f>'4 pr._savarankiškos f-jos'!K181+'6 pr._mokinio krepšelis'!K52+'9 pr._įstaigų pajamos'!K76+'11 pr._apyvartinės lėšos'!K59</f>
        <v>0</v>
      </c>
      <c r="K68" s="95">
        <f t="shared" si="13"/>
        <v>152.99999999999997</v>
      </c>
      <c r="L68" s="95">
        <f>'4 pr._savarankiškos f-jos'!M181+'6 pr._mokinio krepšelis'!M52+'9 pr._įstaigų pajamos'!M76+'11 pr._apyvartinės lėšos'!M59</f>
        <v>152.99999999999997</v>
      </c>
      <c r="M68" s="95">
        <f>'4 pr._savarankiškos f-jos'!N181+'6 pr._mokinio krepšelis'!N52+'9 pr._įstaigų pajamos'!N76+'11 pr._apyvartinės lėšos'!N59</f>
        <v>93.9</v>
      </c>
      <c r="N68" s="95">
        <f>'4 pr._savarankiškos f-jos'!O181+'6 pr._mokinio krepšelis'!O52+'9 pr._įstaigų pajamos'!O76+'11 pr._apyvartinės lėšos'!O59</f>
        <v>0</v>
      </c>
    </row>
    <row r="69" spans="1:14" ht="15" customHeight="1" x14ac:dyDescent="0.25">
      <c r="A69" s="6" t="s">
        <v>170</v>
      </c>
      <c r="B69" s="36" t="s">
        <v>172</v>
      </c>
      <c r="C69" s="17">
        <f t="shared" si="7"/>
        <v>689.30000000000007</v>
      </c>
      <c r="D69" s="17">
        <f>'4 pr._savarankiškos f-jos'!E182+'4 pr._savarankiškos f-jos'!E213+'6 pr._mokinio krepšelis'!E53+'7 pr._kita dotacija'!E164+'9 pr._įstaigų pajamos'!E77+'9 pr._įstaigų pajamos'!E99</f>
        <v>689.30000000000007</v>
      </c>
      <c r="E69" s="17">
        <f>'4 pr._savarankiškos f-jos'!F182+'4 pr._savarankiškos f-jos'!F213+'6 pr._mokinio krepšelis'!F53+'7 pr._kita dotacija'!F164+'9 pr._įstaigų pajamos'!F77+'9 pr._įstaigų pajamos'!F99</f>
        <v>466.69999999999993</v>
      </c>
      <c r="F69" s="17">
        <f>'4 pr._savarankiškos f-jos'!G182+'4 pr._savarankiškos f-jos'!G213+'6 pr._mokinio krepšelis'!G53+'7 pr._kita dotacija'!G164+'9 pr._įstaigų pajamos'!G77+'9 pr._įstaigų pajamos'!G99</f>
        <v>0</v>
      </c>
      <c r="G69" s="11">
        <f t="shared" si="12"/>
        <v>0.1</v>
      </c>
      <c r="H69" s="11">
        <f>'4 pr._savarankiškos f-jos'!I182+'4 pr._savarankiškos f-jos'!I213+'6 pr._mokinio krepšelis'!I53+'7 pr._kita dotacija'!I164+'9 pr._įstaigų pajamos'!I77+'9 pr._įstaigų pajamos'!I99</f>
        <v>0.1</v>
      </c>
      <c r="I69" s="11">
        <f>'4 pr._savarankiškos f-jos'!J182+'4 pr._savarankiškos f-jos'!J213+'6 pr._mokinio krepšelis'!J53+'7 pr._kita dotacija'!J164+'9 pr._įstaigų pajamos'!J77+'9 pr._įstaigų pajamos'!J99</f>
        <v>0</v>
      </c>
      <c r="J69" s="11">
        <f>'4 pr._savarankiškos f-jos'!K182+'4 pr._savarankiškos f-jos'!K213+'6 pr._mokinio krepšelis'!K53+'7 pr._kita dotacija'!K164+'9 pr._įstaigų pajamos'!K77+'9 pr._įstaigų pajamos'!K99</f>
        <v>0</v>
      </c>
      <c r="K69" s="95">
        <f t="shared" si="13"/>
        <v>689.40000000000009</v>
      </c>
      <c r="L69" s="95">
        <f>'4 pr._savarankiškos f-jos'!M182+'4 pr._savarankiškos f-jos'!M213+'6 pr._mokinio krepšelis'!M53+'7 pr._kita dotacija'!M164+'9 pr._įstaigų pajamos'!M77+'9 pr._įstaigų pajamos'!M99</f>
        <v>689.40000000000009</v>
      </c>
      <c r="M69" s="95">
        <f>'4 pr._savarankiškos f-jos'!N182+'4 pr._savarankiškos f-jos'!N213+'6 pr._mokinio krepšelis'!N53+'7 pr._kita dotacija'!N164+'9 pr._įstaigų pajamos'!N77+'9 pr._įstaigų pajamos'!N99</f>
        <v>466.69999999999993</v>
      </c>
      <c r="N69" s="95">
        <f>'4 pr._savarankiškos f-jos'!O182+'4 pr._savarankiškos f-jos'!O213+'6 pr._mokinio krepšelis'!O53+'7 pr._kita dotacija'!O164+'9 pr._įstaigų pajamos'!O77+'9 pr._įstaigų pajamos'!O99</f>
        <v>0</v>
      </c>
    </row>
    <row r="70" spans="1:14" s="38" customFormat="1" ht="15" customHeight="1" x14ac:dyDescent="0.25">
      <c r="A70" s="6" t="s">
        <v>117</v>
      </c>
      <c r="B70" s="36" t="s">
        <v>173</v>
      </c>
      <c r="C70" s="17">
        <f t="shared" si="7"/>
        <v>398.8</v>
      </c>
      <c r="D70" s="17">
        <f>'4 pr._savarankiškos f-jos'!E183+'6 pr._mokinio krepšelis'!E54+'7 pr._kita dotacija'!E168+'9 pr._įstaigų pajamos'!E78</f>
        <v>398.8</v>
      </c>
      <c r="E70" s="17">
        <f>'4 pr._savarankiškos f-jos'!F183+'6 pr._mokinio krepšelis'!F54+'7 pr._kita dotacija'!F168+'9 pr._įstaigų pajamos'!F78</f>
        <v>270.2</v>
      </c>
      <c r="F70" s="17">
        <f>'4 pr._savarankiškos f-jos'!G183+'6 pr._mokinio krepšelis'!G54+'7 pr._kita dotacija'!G168+'9 pr._įstaigų pajamos'!G78</f>
        <v>0</v>
      </c>
      <c r="G70" s="11">
        <f t="shared" si="12"/>
        <v>8</v>
      </c>
      <c r="H70" s="11">
        <f>'4 pr._savarankiškos f-jos'!I183+'6 pr._mokinio krepšelis'!I54+'7 pr._kita dotacija'!I168+'9 pr._įstaigų pajamos'!I78</f>
        <v>8</v>
      </c>
      <c r="I70" s="11">
        <f>'4 pr._savarankiškos f-jos'!J183+'6 pr._mokinio krepšelis'!J54+'7 pr._kita dotacija'!J168+'9 pr._įstaigų pajamos'!J78</f>
        <v>4.5999999999999996</v>
      </c>
      <c r="J70" s="11">
        <f>'4 pr._savarankiškos f-jos'!K183+'6 pr._mokinio krepšelis'!K54+'7 pr._kita dotacija'!K168+'9 pr._įstaigų pajamos'!K78</f>
        <v>0</v>
      </c>
      <c r="K70" s="95">
        <f t="shared" si="13"/>
        <v>406.8</v>
      </c>
      <c r="L70" s="95">
        <f>'4 pr._savarankiškos f-jos'!M183+'6 pr._mokinio krepšelis'!M54+'7 pr._kita dotacija'!M168+'9 pr._įstaigų pajamos'!M78</f>
        <v>406.8</v>
      </c>
      <c r="M70" s="95">
        <f>'4 pr._savarankiškos f-jos'!N183+'6 pr._mokinio krepšelis'!N54+'7 pr._kita dotacija'!N168+'9 pr._įstaigų pajamos'!N78</f>
        <v>274.8</v>
      </c>
      <c r="N70" s="95">
        <f>'4 pr._savarankiškos f-jos'!O183+'6 pr._mokinio krepšelis'!O54+'7 pr._kita dotacija'!O168+'9 pr._įstaigų pajamos'!O78</f>
        <v>0</v>
      </c>
    </row>
    <row r="71" spans="1:14" ht="15" customHeight="1" x14ac:dyDescent="0.25">
      <c r="A71" s="6" t="s">
        <v>118</v>
      </c>
      <c r="B71" s="30" t="s">
        <v>27</v>
      </c>
      <c r="C71" s="17">
        <f t="shared" ref="C71:C80" si="14">D71+F71</f>
        <v>216.99999999999997</v>
      </c>
      <c r="D71" s="17">
        <f>'4 pr._savarankiškos f-jos'!E196+'9 pr._įstaigų pajamos'!E85+'7 pr._kita dotacija'!E198</f>
        <v>216.29999999999998</v>
      </c>
      <c r="E71" s="17">
        <f>'4 pr._savarankiškos f-jos'!F196+'9 pr._įstaigų pajamos'!F85+'7 pr._kita dotacija'!F198</f>
        <v>134.19999999999999</v>
      </c>
      <c r="F71" s="17">
        <f>'4 pr._savarankiškos f-jos'!G196+'9 pr._įstaigų pajamos'!G85+'7 pr._kita dotacija'!G198</f>
        <v>0.7</v>
      </c>
      <c r="G71" s="11">
        <f t="shared" si="12"/>
        <v>10.5</v>
      </c>
      <c r="H71" s="11">
        <f>'4 pr._savarankiškos f-jos'!I196+'9 pr._įstaigų pajamos'!I85+'7 pr._kita dotacija'!I198</f>
        <v>10.5</v>
      </c>
      <c r="I71" s="11">
        <f>'4 pr._savarankiškos f-jos'!J196+'9 pr._įstaigų pajamos'!J85+'7 pr._kita dotacija'!J198</f>
        <v>8</v>
      </c>
      <c r="J71" s="11">
        <f>'4 pr._savarankiškos f-jos'!K196+'9 pr._įstaigų pajamos'!K85+'7 pr._kita dotacija'!K198</f>
        <v>0</v>
      </c>
      <c r="K71" s="95">
        <f t="shared" si="13"/>
        <v>227.49999999999997</v>
      </c>
      <c r="L71" s="95">
        <f>'4 pr._savarankiškos f-jos'!M196+'9 pr._įstaigų pajamos'!M85+'7 pr._kita dotacija'!M198</f>
        <v>226.79999999999998</v>
      </c>
      <c r="M71" s="95">
        <f>'4 pr._savarankiškos f-jos'!N196+'9 pr._įstaigų pajamos'!N85+'7 pr._kita dotacija'!N198</f>
        <v>142.19999999999999</v>
      </c>
      <c r="N71" s="95">
        <f>'4 pr._savarankiškos f-jos'!O196+'9 pr._įstaigų pajamos'!O85+'7 pr._kita dotacija'!O198</f>
        <v>0.7</v>
      </c>
    </row>
    <row r="72" spans="1:14" ht="15" customHeight="1" x14ac:dyDescent="0.25">
      <c r="A72" s="14" t="s">
        <v>119</v>
      </c>
      <c r="B72" s="30" t="s">
        <v>57</v>
      </c>
      <c r="C72" s="17">
        <f t="shared" si="14"/>
        <v>59.3</v>
      </c>
      <c r="D72" s="17">
        <f>'4 pr._savarankiškos f-jos'!E197+'9 pr._įstaigų pajamos'!E86+'7 pr._kita dotacija'!E202</f>
        <v>59.3</v>
      </c>
      <c r="E72" s="17">
        <f>'4 pr._savarankiškos f-jos'!F197+'9 pr._įstaigų pajamos'!F86+'7 pr._kita dotacija'!F202</f>
        <v>40.4</v>
      </c>
      <c r="F72" s="17">
        <f>'4 pr._savarankiškos f-jos'!G197+'9 pr._įstaigų pajamos'!G86+'7 pr._kita dotacija'!G202</f>
        <v>0</v>
      </c>
      <c r="G72" s="11">
        <f t="shared" si="12"/>
        <v>2.5</v>
      </c>
      <c r="H72" s="11">
        <f>'4 pr._savarankiškos f-jos'!I197+'9 pr._įstaigų pajamos'!I86+'7 pr._kita dotacija'!I202</f>
        <v>2.5</v>
      </c>
      <c r="I72" s="11">
        <f>'4 pr._savarankiškos f-jos'!J197+'9 pr._įstaigų pajamos'!J86+'7 pr._kita dotacija'!J202</f>
        <v>1.9</v>
      </c>
      <c r="J72" s="11">
        <f>'4 pr._savarankiškos f-jos'!K197+'9 pr._įstaigų pajamos'!K86+'7 pr._kita dotacija'!K202</f>
        <v>0</v>
      </c>
      <c r="K72" s="95">
        <f t="shared" si="13"/>
        <v>61.8</v>
      </c>
      <c r="L72" s="95">
        <f>'4 pr._savarankiškos f-jos'!M197+'9 pr._įstaigų pajamos'!M86+'7 pr._kita dotacija'!M202</f>
        <v>61.8</v>
      </c>
      <c r="M72" s="95">
        <f>'4 pr._savarankiškos f-jos'!N197+'9 pr._įstaigų pajamos'!N86+'7 pr._kita dotacija'!N202</f>
        <v>42.3</v>
      </c>
      <c r="N72" s="95">
        <f>'4 pr._savarankiškos f-jos'!O197+'9 pr._įstaigų pajamos'!O86+'7 pr._kita dotacija'!O202</f>
        <v>0</v>
      </c>
    </row>
    <row r="73" spans="1:14" ht="15" customHeight="1" x14ac:dyDescent="0.25">
      <c r="A73" s="41" t="s">
        <v>120</v>
      </c>
      <c r="B73" s="30" t="s">
        <v>58</v>
      </c>
      <c r="C73" s="17">
        <f t="shared" si="14"/>
        <v>47.4</v>
      </c>
      <c r="D73" s="17">
        <f>'4 pr._savarankiškos f-jos'!E198+'9 pr._įstaigų pajamos'!E87+'7 pr._kita dotacija'!E206</f>
        <v>47.4</v>
      </c>
      <c r="E73" s="17">
        <f>'4 pr._savarankiškos f-jos'!F198+'9 pr._įstaigų pajamos'!F87+'7 pr._kita dotacija'!F206</f>
        <v>29.3</v>
      </c>
      <c r="F73" s="17">
        <f>'4 pr._savarankiškos f-jos'!G198+'9 pr._įstaigų pajamos'!G87+'7 pr._kita dotacija'!G206</f>
        <v>0</v>
      </c>
      <c r="G73" s="11">
        <f t="shared" si="12"/>
        <v>2.5</v>
      </c>
      <c r="H73" s="11">
        <f>'4 pr._savarankiškos f-jos'!I198+'9 pr._įstaigų pajamos'!I87+'7 pr._kita dotacija'!I206</f>
        <v>2.5</v>
      </c>
      <c r="I73" s="11">
        <f>'4 pr._savarankiškos f-jos'!J198+'9 pr._įstaigų pajamos'!J87+'7 pr._kita dotacija'!J206</f>
        <v>1.9</v>
      </c>
      <c r="J73" s="11">
        <f>'4 pr._savarankiškos f-jos'!K198+'9 pr._įstaigų pajamos'!K87+'7 pr._kita dotacija'!K206</f>
        <v>0</v>
      </c>
      <c r="K73" s="95">
        <f t="shared" si="13"/>
        <v>49.9</v>
      </c>
      <c r="L73" s="95">
        <f>'4 pr._savarankiškos f-jos'!M198+'9 pr._įstaigų pajamos'!M87+'7 pr._kita dotacija'!M206</f>
        <v>49.9</v>
      </c>
      <c r="M73" s="95">
        <f>'4 pr._savarankiškos f-jos'!N198+'9 pr._įstaigų pajamos'!N87+'7 pr._kita dotacija'!N206</f>
        <v>31.2</v>
      </c>
      <c r="N73" s="95">
        <f>'4 pr._savarankiškos f-jos'!O198+'9 pr._įstaigų pajamos'!O87+'7 pr._kita dotacija'!O206</f>
        <v>0</v>
      </c>
    </row>
    <row r="74" spans="1:14" ht="15" customHeight="1" x14ac:dyDescent="0.25">
      <c r="A74" s="33" t="s">
        <v>121</v>
      </c>
      <c r="B74" s="30" t="s">
        <v>427</v>
      </c>
      <c r="C74" s="17">
        <f t="shared" si="14"/>
        <v>32.6</v>
      </c>
      <c r="D74" s="17">
        <f>'4 pr._savarankiškos f-jos'!E199+'9 pr._įstaigų pajamos'!E88+'7 pr._kita dotacija'!E210</f>
        <v>32.6</v>
      </c>
      <c r="E74" s="17">
        <f>'4 pr._savarankiškos f-jos'!F199+'9 pr._įstaigų pajamos'!F88+'7 pr._kita dotacija'!F210</f>
        <v>21.7</v>
      </c>
      <c r="F74" s="17">
        <f>'4 pr._savarankiškos f-jos'!G199+'9 pr._įstaigų pajamos'!G88+'7 pr._kita dotacija'!G210</f>
        <v>0</v>
      </c>
      <c r="G74" s="11">
        <f t="shared" si="12"/>
        <v>2.1</v>
      </c>
      <c r="H74" s="11">
        <f>'4 pr._savarankiškos f-jos'!I199+'9 pr._įstaigų pajamos'!I88+'7 pr._kita dotacija'!I210</f>
        <v>2.1</v>
      </c>
      <c r="I74" s="11">
        <f>'4 pr._savarankiškos f-jos'!J199+'9 pr._įstaigų pajamos'!J88+'7 pr._kita dotacija'!J210</f>
        <v>1.6</v>
      </c>
      <c r="J74" s="11">
        <f>'4 pr._savarankiškos f-jos'!K199+'9 pr._įstaigų pajamos'!K88+'7 pr._kita dotacija'!K210</f>
        <v>0</v>
      </c>
      <c r="K74" s="95">
        <f t="shared" si="13"/>
        <v>34.700000000000003</v>
      </c>
      <c r="L74" s="95">
        <f>'4 pr._savarankiškos f-jos'!M199+'9 pr._įstaigų pajamos'!M88+'7 pr._kita dotacija'!M210</f>
        <v>34.700000000000003</v>
      </c>
      <c r="M74" s="95">
        <f>'4 pr._savarankiškos f-jos'!N199+'9 pr._įstaigų pajamos'!N88+'7 pr._kita dotacija'!N210</f>
        <v>23.3</v>
      </c>
      <c r="N74" s="95">
        <f>'4 pr._savarankiškos f-jos'!O199+'9 pr._įstaigų pajamos'!O88+'7 pr._kita dotacija'!O210</f>
        <v>0</v>
      </c>
    </row>
    <row r="75" spans="1:14" ht="15" customHeight="1" x14ac:dyDescent="0.25">
      <c r="A75" s="33" t="s">
        <v>166</v>
      </c>
      <c r="B75" s="30" t="s">
        <v>429</v>
      </c>
      <c r="C75" s="17">
        <f t="shared" si="14"/>
        <v>68.099999999999994</v>
      </c>
      <c r="D75" s="17">
        <f>'4 pr._savarankiškos f-jos'!E200+'9 pr._įstaigų pajamos'!E89+'7 pr._kita dotacija'!E214</f>
        <v>68.099999999999994</v>
      </c>
      <c r="E75" s="17">
        <f>'4 pr._savarankiškos f-jos'!F200+'9 pr._įstaigų pajamos'!F89+'7 pr._kita dotacija'!F214</f>
        <v>45.5</v>
      </c>
      <c r="F75" s="17">
        <f>'4 pr._savarankiškos f-jos'!G200+'9 pr._įstaigų pajamos'!G89+'7 pr._kita dotacija'!G214</f>
        <v>0</v>
      </c>
      <c r="G75" s="11">
        <f t="shared" si="12"/>
        <v>3.3</v>
      </c>
      <c r="H75" s="11">
        <f>'4 pr._savarankiškos f-jos'!I200+'9 pr._įstaigų pajamos'!I89+'7 pr._kita dotacija'!I214</f>
        <v>3.3</v>
      </c>
      <c r="I75" s="11">
        <f>'4 pr._savarankiškos f-jos'!J200+'9 pr._įstaigų pajamos'!J89+'7 pr._kita dotacija'!J214</f>
        <v>2.5</v>
      </c>
      <c r="J75" s="11">
        <f>'4 pr._savarankiškos f-jos'!K200+'9 pr._įstaigų pajamos'!K89+'7 pr._kita dotacija'!K214</f>
        <v>0</v>
      </c>
      <c r="K75" s="95">
        <f t="shared" si="13"/>
        <v>71.399999999999991</v>
      </c>
      <c r="L75" s="95">
        <f>'4 pr._savarankiškos f-jos'!M200+'9 pr._įstaigų pajamos'!M89+'7 pr._kita dotacija'!M214</f>
        <v>71.399999999999991</v>
      </c>
      <c r="M75" s="95">
        <f>'4 pr._savarankiškos f-jos'!N200+'9 pr._įstaigų pajamos'!N89+'7 pr._kita dotacija'!N214</f>
        <v>48</v>
      </c>
      <c r="N75" s="95">
        <f>'4 pr._savarankiškos f-jos'!O200+'9 pr._įstaigų pajamos'!O89+'7 pr._kita dotacija'!O214</f>
        <v>0</v>
      </c>
    </row>
    <row r="76" spans="1:14" ht="15" customHeight="1" x14ac:dyDescent="0.25">
      <c r="A76" s="33" t="s">
        <v>122</v>
      </c>
      <c r="B76" s="30" t="s">
        <v>68</v>
      </c>
      <c r="C76" s="17">
        <f t="shared" si="14"/>
        <v>36.1</v>
      </c>
      <c r="D76" s="17">
        <f>'4 pr._savarankiškos f-jos'!E201+'9 pr._įstaigų pajamos'!E90+'7 pr._kita dotacija'!E218</f>
        <v>36.1</v>
      </c>
      <c r="E76" s="17">
        <f>'4 pr._savarankiškos f-jos'!F201+'9 pr._įstaigų pajamos'!F90+'7 pr._kita dotacija'!F218</f>
        <v>24.5</v>
      </c>
      <c r="F76" s="17">
        <f>'4 pr._savarankiškos f-jos'!G201+'9 pr._įstaigų pajamos'!G90+'7 pr._kita dotacija'!G218</f>
        <v>0</v>
      </c>
      <c r="G76" s="11">
        <f t="shared" si="12"/>
        <v>2.1</v>
      </c>
      <c r="H76" s="11">
        <f>'4 pr._savarankiškos f-jos'!I201+'9 pr._įstaigų pajamos'!I90+'7 pr._kita dotacija'!I218</f>
        <v>2.1</v>
      </c>
      <c r="I76" s="11">
        <f>'4 pr._savarankiškos f-jos'!J201+'9 pr._įstaigų pajamos'!J90+'7 pr._kita dotacija'!J218</f>
        <v>1.6</v>
      </c>
      <c r="J76" s="11">
        <f>'4 pr._savarankiškos f-jos'!K201+'9 pr._įstaigų pajamos'!K90+'7 pr._kita dotacija'!K218</f>
        <v>0</v>
      </c>
      <c r="K76" s="95">
        <f t="shared" si="13"/>
        <v>38.200000000000003</v>
      </c>
      <c r="L76" s="95">
        <f>'4 pr._savarankiškos f-jos'!M201+'9 pr._įstaigų pajamos'!M90+'7 pr._kita dotacija'!M218</f>
        <v>38.200000000000003</v>
      </c>
      <c r="M76" s="95">
        <f>'4 pr._savarankiškos f-jos'!N201+'9 pr._įstaigų pajamos'!N90+'7 pr._kita dotacija'!N218</f>
        <v>26.1</v>
      </c>
      <c r="N76" s="95">
        <f>'4 pr._savarankiškos f-jos'!O201+'9 pr._įstaigų pajamos'!O90+'7 pr._kita dotacija'!O218</f>
        <v>0</v>
      </c>
    </row>
    <row r="77" spans="1:14" ht="15" customHeight="1" x14ac:dyDescent="0.25">
      <c r="A77" s="33" t="s">
        <v>123</v>
      </c>
      <c r="B77" s="30" t="s">
        <v>158</v>
      </c>
      <c r="C77" s="17">
        <f t="shared" si="14"/>
        <v>29.200000000000003</v>
      </c>
      <c r="D77" s="17">
        <f>'4 pr._savarankiškos f-jos'!E202+'9 pr._įstaigų pajamos'!E91+'7 pr._kita dotacija'!E222</f>
        <v>29.200000000000003</v>
      </c>
      <c r="E77" s="17">
        <f>'4 pr._savarankiškos f-jos'!F202+'9 pr._įstaigų pajamos'!F91+'7 pr._kita dotacija'!F222</f>
        <v>18.5</v>
      </c>
      <c r="F77" s="17">
        <f>'4 pr._savarankiškos f-jos'!G202+'9 pr._įstaigų pajamos'!G91+'7 pr._kita dotacija'!G222</f>
        <v>0</v>
      </c>
      <c r="G77" s="11">
        <f t="shared" si="12"/>
        <v>1.4</v>
      </c>
      <c r="H77" s="11">
        <f>'4 pr._savarankiškos f-jos'!I202+'9 pr._įstaigų pajamos'!I91+'7 pr._kita dotacija'!I222</f>
        <v>1.4</v>
      </c>
      <c r="I77" s="11">
        <f>'4 pr._savarankiškos f-jos'!J202+'9 pr._įstaigų pajamos'!J91+'7 pr._kita dotacija'!J222</f>
        <v>1.1000000000000001</v>
      </c>
      <c r="J77" s="11">
        <f>'4 pr._savarankiškos f-jos'!K202+'9 pr._įstaigų pajamos'!K91+'7 pr._kita dotacija'!K222</f>
        <v>0</v>
      </c>
      <c r="K77" s="95">
        <f t="shared" si="13"/>
        <v>30.6</v>
      </c>
      <c r="L77" s="95">
        <f>'4 pr._savarankiškos f-jos'!M202+'9 pr._įstaigų pajamos'!M91+'7 pr._kita dotacija'!M222</f>
        <v>30.6</v>
      </c>
      <c r="M77" s="95">
        <f>'4 pr._savarankiškos f-jos'!N202+'9 pr._įstaigų pajamos'!N91+'7 pr._kita dotacija'!N222</f>
        <v>19.600000000000001</v>
      </c>
      <c r="N77" s="95">
        <f>'4 pr._savarankiškos f-jos'!O202+'9 pr._įstaigų pajamos'!O91+'7 pr._kita dotacija'!O222</f>
        <v>0</v>
      </c>
    </row>
    <row r="78" spans="1:14" ht="15" customHeight="1" x14ac:dyDescent="0.25">
      <c r="A78" s="33" t="s">
        <v>124</v>
      </c>
      <c r="B78" s="30" t="s">
        <v>28</v>
      </c>
      <c r="C78" s="17">
        <f t="shared" si="14"/>
        <v>430.6</v>
      </c>
      <c r="D78" s="17">
        <f>'4 pr._savarankiškos f-jos'!E203+'9 pr._įstaigų pajamos'!E92+'7 pr._kita dotacija'!E226</f>
        <v>420.40000000000003</v>
      </c>
      <c r="E78" s="17">
        <f>'4 pr._savarankiškos f-jos'!F203+'9 pr._įstaigų pajamos'!F92+'7 pr._kita dotacija'!F226</f>
        <v>276.2</v>
      </c>
      <c r="F78" s="17">
        <f>'4 pr._savarankiškos f-jos'!G203+'9 pr._įstaigų pajamos'!G92+'7 pr._kita dotacija'!G226</f>
        <v>10.199999999999999</v>
      </c>
      <c r="G78" s="11">
        <f t="shared" si="12"/>
        <v>22.4</v>
      </c>
      <c r="H78" s="11">
        <f>'4 pr._savarankiškos f-jos'!I203+'9 pr._įstaigų pajamos'!I92+'7 pr._kita dotacija'!I226</f>
        <v>22.4</v>
      </c>
      <c r="I78" s="11">
        <f>'4 pr._savarankiškos f-jos'!J203+'9 pr._įstaigų pajamos'!J92+'7 pr._kita dotacija'!J226</f>
        <v>17.100000000000001</v>
      </c>
      <c r="J78" s="11">
        <f>'4 pr._savarankiškos f-jos'!K203+'9 pr._įstaigų pajamos'!K92+'7 pr._kita dotacija'!K226</f>
        <v>0</v>
      </c>
      <c r="K78" s="95">
        <f t="shared" si="13"/>
        <v>453</v>
      </c>
      <c r="L78" s="95">
        <f>'4 pr._savarankiškos f-jos'!M203+'9 pr._įstaigų pajamos'!M92+'7 pr._kita dotacija'!M226</f>
        <v>442.8</v>
      </c>
      <c r="M78" s="95">
        <f>'4 pr._savarankiškos f-jos'!N203+'9 pr._įstaigų pajamos'!N92+'7 pr._kita dotacija'!N226</f>
        <v>293.3</v>
      </c>
      <c r="N78" s="95">
        <f>'4 pr._savarankiškos f-jos'!O203+'9 pr._įstaigų pajamos'!O92+'7 pr._kita dotacija'!O226</f>
        <v>10.199999999999999</v>
      </c>
    </row>
    <row r="79" spans="1:14" ht="15" customHeight="1" x14ac:dyDescent="0.25">
      <c r="A79" s="33" t="s">
        <v>125</v>
      </c>
      <c r="B79" s="13" t="s">
        <v>29</v>
      </c>
      <c r="C79" s="17">
        <f t="shared" si="14"/>
        <v>130.30000000000001</v>
      </c>
      <c r="D79" s="17">
        <f>'4 pr._savarankiškos f-jos'!E204+'9 pr._įstaigų pajamos'!E93+'7 pr._kita dotacija'!E230</f>
        <v>130.30000000000001</v>
      </c>
      <c r="E79" s="17">
        <f>'4 pr._savarankiškos f-jos'!F204+'9 pr._įstaigų pajamos'!F93+'7 pr._kita dotacija'!F230</f>
        <v>81.7</v>
      </c>
      <c r="F79" s="17">
        <f>'4 pr._savarankiškos f-jos'!G204+'9 pr._įstaigų pajamos'!G93+'7 pr._kita dotacija'!G230</f>
        <v>0</v>
      </c>
      <c r="G79" s="11">
        <f t="shared" si="12"/>
        <v>4.5</v>
      </c>
      <c r="H79" s="11">
        <f>'4 pr._savarankiškos f-jos'!I204+'9 pr._įstaigų pajamos'!I93+'7 pr._kita dotacija'!I230</f>
        <v>4.5</v>
      </c>
      <c r="I79" s="11">
        <f>'4 pr._savarankiškos f-jos'!J204+'9 pr._įstaigų pajamos'!J93+'7 pr._kita dotacija'!J230</f>
        <v>3.4</v>
      </c>
      <c r="J79" s="11">
        <f>'4 pr._savarankiškos f-jos'!K204+'9 pr._įstaigų pajamos'!K93+'7 pr._kita dotacija'!K230</f>
        <v>0</v>
      </c>
      <c r="K79" s="95">
        <f t="shared" si="13"/>
        <v>134.80000000000001</v>
      </c>
      <c r="L79" s="95">
        <f>'4 pr._savarankiškos f-jos'!M204+'9 pr._įstaigų pajamos'!M93+'7 pr._kita dotacija'!M230</f>
        <v>134.80000000000001</v>
      </c>
      <c r="M79" s="95">
        <f>'4 pr._savarankiškos f-jos'!N204+'9 pr._įstaigų pajamos'!N93+'7 pr._kita dotacija'!N230</f>
        <v>85.100000000000009</v>
      </c>
      <c r="N79" s="95">
        <f>'4 pr._savarankiškos f-jos'!O204+'9 pr._įstaigų pajamos'!O93+'7 pr._kita dotacija'!O230</f>
        <v>0</v>
      </c>
    </row>
    <row r="80" spans="1:14" ht="15" customHeight="1" x14ac:dyDescent="0.25">
      <c r="A80" s="33" t="s">
        <v>126</v>
      </c>
      <c r="B80" s="95" t="s">
        <v>65</v>
      </c>
      <c r="C80" s="17">
        <f t="shared" si="14"/>
        <v>377.40000000000003</v>
      </c>
      <c r="D80" s="17">
        <f>'4 pr._savarankiškos f-jos'!E205+'6 pr._mokinio krepšelis'!E55+'9 pr._įstaigų pajamos'!E94+'7 pr._kita dotacija'!E234</f>
        <v>377.40000000000003</v>
      </c>
      <c r="E80" s="17">
        <f>'4 pr._savarankiškos f-jos'!F205+'6 pr._mokinio krepšelis'!F55+'9 pr._įstaigų pajamos'!F94+'7 pr._kita dotacija'!F234</f>
        <v>245.4</v>
      </c>
      <c r="F80" s="17">
        <f>'4 pr._savarankiškos f-jos'!G205+'6 pr._mokinio krepšelis'!G55+'9 pr._įstaigų pajamos'!G94+'7 pr._kita dotacija'!G234</f>
        <v>0</v>
      </c>
      <c r="G80" s="11">
        <f t="shared" si="12"/>
        <v>0</v>
      </c>
      <c r="H80" s="11">
        <f>'4 pr._savarankiškos f-jos'!I205+'6 pr._mokinio krepšelis'!I55+'9 pr._įstaigų pajamos'!I94+'7 pr._kita dotacija'!I234</f>
        <v>0</v>
      </c>
      <c r="I80" s="11">
        <f>'4 pr._savarankiškos f-jos'!J205+'6 pr._mokinio krepšelis'!J55+'9 pr._įstaigų pajamos'!J94+'7 pr._kita dotacija'!J234</f>
        <v>0</v>
      </c>
      <c r="J80" s="11">
        <f>'4 pr._savarankiškos f-jos'!K205+'6 pr._mokinio krepšelis'!K55+'9 pr._įstaigų pajamos'!K94+'7 pr._kita dotacija'!K234</f>
        <v>0</v>
      </c>
      <c r="K80" s="95">
        <f t="shared" si="13"/>
        <v>377.40000000000003</v>
      </c>
      <c r="L80" s="95">
        <f>'4 pr._savarankiškos f-jos'!M205+'6 pr._mokinio krepšelis'!M55+'9 pr._įstaigų pajamos'!M94+'7 pr._kita dotacija'!M234</f>
        <v>377.40000000000003</v>
      </c>
      <c r="M80" s="95">
        <f>'4 pr._savarankiškos f-jos'!N205+'6 pr._mokinio krepšelis'!N55+'9 pr._įstaigų pajamos'!N94+'7 pr._kita dotacija'!N234</f>
        <v>245.4</v>
      </c>
      <c r="N80" s="95">
        <f>'4 pr._savarankiškos f-jos'!O205+'6 pr._mokinio krepšelis'!O55+'9 pr._įstaigų pajamos'!O94+'7 pr._kita dotacija'!O234</f>
        <v>0</v>
      </c>
    </row>
    <row r="81" spans="1:14" ht="15" customHeight="1" x14ac:dyDescent="0.25">
      <c r="A81" s="33" t="s">
        <v>127</v>
      </c>
      <c r="B81" s="81" t="s">
        <v>52</v>
      </c>
      <c r="C81" s="17">
        <f>D81+F81</f>
        <v>460.7</v>
      </c>
      <c r="D81" s="44">
        <f>'4 pr._savarankiškos f-jos'!E211+'9 pr._įstaigų pajamos'!E97+'7 pr._kita dotacija'!E241</f>
        <v>460.7</v>
      </c>
      <c r="E81" s="44">
        <f>'4 pr._savarankiškos f-jos'!F211+'9 pr._įstaigų pajamos'!F97+'7 pr._kita dotacija'!F241</f>
        <v>239.3</v>
      </c>
      <c r="F81" s="44">
        <f>'4 pr._savarankiškos f-jos'!G211+'9 pr._įstaigų pajamos'!G97+'7 pr._kita dotacija'!G241</f>
        <v>0</v>
      </c>
      <c r="G81" s="11">
        <f>H81+J81</f>
        <v>0</v>
      </c>
      <c r="H81" s="106">
        <f>'4 pr._savarankiškos f-jos'!I211+'9 pr._įstaigų pajamos'!I97+'7 pr._kita dotacija'!I241</f>
        <v>0</v>
      </c>
      <c r="I81" s="106">
        <f>'4 pr._savarankiškos f-jos'!J211+'9 pr._įstaigų pajamos'!J97+'7 pr._kita dotacija'!J241</f>
        <v>0</v>
      </c>
      <c r="J81" s="106">
        <f>'4 pr._savarankiškos f-jos'!K211+'9 pr._įstaigų pajamos'!K97+'7 pr._kita dotacija'!K241</f>
        <v>0</v>
      </c>
      <c r="K81" s="95">
        <f>L81+N81</f>
        <v>460.7</v>
      </c>
      <c r="L81" s="105">
        <f>'4 pr._savarankiškos f-jos'!M211+'9 pr._įstaigų pajamos'!M97+'7 pr._kita dotacija'!M241</f>
        <v>460.7</v>
      </c>
      <c r="M81" s="105">
        <f>'4 pr._savarankiškos f-jos'!N211+'9 pr._įstaigų pajamos'!N97+'7 pr._kita dotacija'!N241</f>
        <v>239.3</v>
      </c>
      <c r="N81" s="105">
        <f>'4 pr._savarankiškos f-jos'!O211+'9 pr._įstaigų pajamos'!O97+'7 pr._kita dotacija'!O241</f>
        <v>0</v>
      </c>
    </row>
    <row r="82" spans="1:14" ht="15" customHeight="1" x14ac:dyDescent="0.25">
      <c r="A82" s="33" t="s">
        <v>128</v>
      </c>
      <c r="B82" s="30" t="s">
        <v>53</v>
      </c>
      <c r="C82" s="17">
        <f>D82+F82</f>
        <v>601.4</v>
      </c>
      <c r="D82" s="17">
        <f>'4 pr._savarankiškos f-jos'!E212+'5 pr._valstybinės f-jos'!E122+'9 pr._įstaigų pajamos'!E98</f>
        <v>601.4</v>
      </c>
      <c r="E82" s="17">
        <f>'4 pr._savarankiškos f-jos'!F212+'5 pr._valstybinės f-jos'!F122+'9 pr._įstaigų pajamos'!F98</f>
        <v>423.4</v>
      </c>
      <c r="F82" s="17">
        <f>'4 pr._savarankiškos f-jos'!G212+'5 pr._valstybinės f-jos'!G122+'9 pr._įstaigų pajamos'!G98</f>
        <v>0</v>
      </c>
      <c r="G82" s="11">
        <f>H82+J82</f>
        <v>16.600000000000001</v>
      </c>
      <c r="H82" s="11">
        <f>'4 pr._savarankiškos f-jos'!I212+'5 pr._valstybinės f-jos'!I122+'9 pr._įstaigų pajamos'!I98</f>
        <v>16.600000000000001</v>
      </c>
      <c r="I82" s="11">
        <f>'4 pr._savarankiškos f-jos'!J212+'5 pr._valstybinės f-jos'!J122+'9 pr._įstaigų pajamos'!J98</f>
        <v>12.7</v>
      </c>
      <c r="J82" s="11">
        <f>'4 pr._savarankiškos f-jos'!K212+'5 pr._valstybinės f-jos'!K122+'9 pr._įstaigų pajamos'!K98</f>
        <v>0</v>
      </c>
      <c r="K82" s="95">
        <f>L82+N82</f>
        <v>618</v>
      </c>
      <c r="L82" s="95">
        <f>'4 pr._savarankiškos f-jos'!M212+'5 pr._valstybinės f-jos'!M122+'9 pr._įstaigų pajamos'!M98</f>
        <v>618</v>
      </c>
      <c r="M82" s="95">
        <f>'4 pr._savarankiškos f-jos'!N212+'5 pr._valstybinės f-jos'!N122+'9 pr._įstaigų pajamos'!N98</f>
        <v>436.1</v>
      </c>
      <c r="N82" s="95">
        <f>'4 pr._savarankiškos f-jos'!O212+'5 pr._valstybinės f-jos'!O122+'9 pr._įstaigų pajamos'!O98</f>
        <v>0</v>
      </c>
    </row>
    <row r="83" spans="1:14" s="38" customFormat="1" ht="15" customHeight="1" x14ac:dyDescent="0.25">
      <c r="A83" s="39" t="s">
        <v>129</v>
      </c>
      <c r="B83" s="13" t="s">
        <v>70</v>
      </c>
      <c r="C83" s="17">
        <f>D83+F83</f>
        <v>632.20000000000005</v>
      </c>
      <c r="D83" s="17">
        <f>'4 pr._savarankiškos f-jos'!E214+'7 pr._kita dotacija'!E243+'9 pr._įstaigų pajamos'!E100</f>
        <v>632.20000000000005</v>
      </c>
      <c r="E83" s="17">
        <f>'4 pr._savarankiškos f-jos'!F214+'7 pr._kita dotacija'!F243+'9 pr._įstaigų pajamos'!F100</f>
        <v>378.79999999999995</v>
      </c>
      <c r="F83" s="17">
        <f>'4 pr._savarankiškos f-jos'!G214+'7 pr._kita dotacija'!G243+'9 pr._įstaigų pajamos'!G100</f>
        <v>0</v>
      </c>
      <c r="G83" s="11">
        <f>H83+J83</f>
        <v>0.3</v>
      </c>
      <c r="H83" s="11">
        <f>'4 pr._savarankiškos f-jos'!I214+'7 pr._kita dotacija'!I243+'9 pr._įstaigų pajamos'!I100</f>
        <v>0.3</v>
      </c>
      <c r="I83" s="11">
        <f>'4 pr._savarankiškos f-jos'!J214+'7 pr._kita dotacija'!J243+'9 pr._įstaigų pajamos'!J100</f>
        <v>0.2</v>
      </c>
      <c r="J83" s="11">
        <f>'4 pr._savarankiškos f-jos'!K214+'7 pr._kita dotacija'!K243+'9 pr._įstaigų pajamos'!K100</f>
        <v>0</v>
      </c>
      <c r="K83" s="95">
        <f>L83+N83</f>
        <v>632.5</v>
      </c>
      <c r="L83" s="95">
        <f>'4 pr._savarankiškos f-jos'!M214+'7 pr._kita dotacija'!M243+'9 pr._įstaigų pajamos'!M100</f>
        <v>632.5</v>
      </c>
      <c r="M83" s="95">
        <f>'4 pr._savarankiškos f-jos'!N214+'7 pr._kita dotacija'!N243+'9 pr._įstaigų pajamos'!N100</f>
        <v>379</v>
      </c>
      <c r="N83" s="95">
        <f>'4 pr._savarankiškos f-jos'!O214+'7 pr._kita dotacija'!O243+'9 pr._įstaigų pajamos'!O100</f>
        <v>0</v>
      </c>
    </row>
    <row r="84" spans="1:14" ht="15.95" customHeight="1" x14ac:dyDescent="0.25">
      <c r="A84" s="21" t="s">
        <v>130</v>
      </c>
      <c r="B84" s="46" t="s">
        <v>177</v>
      </c>
      <c r="C84" s="48">
        <f t="shared" ref="C84:N84" si="15">SUM(C19:C83)</f>
        <v>38695.530000000006</v>
      </c>
      <c r="D84" s="48">
        <f t="shared" si="15"/>
        <v>32124.729999999996</v>
      </c>
      <c r="E84" s="48">
        <f t="shared" si="15"/>
        <v>15025.499999999998</v>
      </c>
      <c r="F84" s="48">
        <f t="shared" si="15"/>
        <v>6570.7999999999993</v>
      </c>
      <c r="G84" s="49">
        <f t="shared" si="15"/>
        <v>457.3000000000003</v>
      </c>
      <c r="H84" s="49">
        <f t="shared" si="15"/>
        <v>424.3000000000003</v>
      </c>
      <c r="I84" s="49">
        <f t="shared" si="15"/>
        <v>98.100000000000023</v>
      </c>
      <c r="J84" s="49">
        <f t="shared" si="15"/>
        <v>33</v>
      </c>
      <c r="K84" s="50">
        <f t="shared" si="15"/>
        <v>39153.329999999987</v>
      </c>
      <c r="L84" s="50">
        <f t="shared" si="15"/>
        <v>32549.53</v>
      </c>
      <c r="M84" s="50">
        <f t="shared" si="15"/>
        <v>15123.599999999999</v>
      </c>
      <c r="N84" s="50">
        <f t="shared" si="15"/>
        <v>6603.7999999999993</v>
      </c>
    </row>
    <row r="85" spans="1:14" x14ac:dyDescent="0.25">
      <c r="A85" s="7"/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</row>
    <row r="86" spans="1:14" x14ac:dyDescent="0.25">
      <c r="A86" s="7"/>
      <c r="B86" s="7"/>
      <c r="C86" s="7"/>
      <c r="D86" s="7"/>
      <c r="E86" s="7"/>
      <c r="F86" s="7"/>
    </row>
    <row r="87" spans="1:14" x14ac:dyDescent="0.25">
      <c r="A87" s="7"/>
      <c r="B87" s="7"/>
      <c r="C87" s="7"/>
      <c r="D87" s="7"/>
      <c r="E87" s="7"/>
      <c r="F87" s="7"/>
    </row>
    <row r="88" spans="1:14" x14ac:dyDescent="0.25">
      <c r="A88" s="7"/>
      <c r="B88" s="7"/>
      <c r="C88" s="7"/>
      <c r="D88" s="7"/>
      <c r="E88" s="7"/>
      <c r="F88" s="7"/>
    </row>
    <row r="89" spans="1:14" x14ac:dyDescent="0.25">
      <c r="A89" s="7"/>
      <c r="B89" s="7"/>
      <c r="C89" s="7"/>
      <c r="D89" s="7"/>
      <c r="E89" s="7"/>
      <c r="F89" s="7"/>
    </row>
    <row r="90" spans="1:14" x14ac:dyDescent="0.25">
      <c r="A90" s="7"/>
      <c r="B90" s="7"/>
      <c r="C90" s="7"/>
      <c r="D90" s="7"/>
      <c r="E90" s="7"/>
      <c r="F90" s="7"/>
    </row>
    <row r="91" spans="1:14" x14ac:dyDescent="0.25">
      <c r="A91" s="7"/>
      <c r="B91" s="7"/>
      <c r="C91" s="7"/>
      <c r="D91" s="7"/>
      <c r="E91" s="7"/>
      <c r="F91" s="7"/>
    </row>
    <row r="92" spans="1:14" x14ac:dyDescent="0.25">
      <c r="A92" s="7"/>
      <c r="B92" s="7"/>
      <c r="C92" s="7"/>
      <c r="D92" s="7"/>
      <c r="E92" s="7"/>
      <c r="F92" s="7"/>
    </row>
    <row r="93" spans="1:14" x14ac:dyDescent="0.25">
      <c r="A93" s="7"/>
      <c r="B93" s="7"/>
      <c r="C93" s="7"/>
      <c r="D93" s="7"/>
      <c r="E93" s="7"/>
      <c r="F93" s="7"/>
    </row>
    <row r="94" spans="1:14" x14ac:dyDescent="0.25">
      <c r="A94" s="7"/>
      <c r="B94" s="7"/>
      <c r="C94" s="7"/>
      <c r="D94" s="7"/>
      <c r="E94" s="7"/>
      <c r="F94" s="7"/>
    </row>
    <row r="95" spans="1:14" x14ac:dyDescent="0.25">
      <c r="A95" s="7"/>
      <c r="B95" s="7"/>
      <c r="C95" s="7"/>
      <c r="D95" s="7"/>
      <c r="E95" s="7"/>
      <c r="F95" s="7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  <row r="175" spans="1:6" x14ac:dyDescent="0.25">
      <c r="A175" s="7"/>
      <c r="B175" s="7"/>
      <c r="C175" s="7"/>
      <c r="D175" s="7"/>
      <c r="E175" s="7"/>
      <c r="F175" s="7"/>
    </row>
    <row r="176" spans="1:6" x14ac:dyDescent="0.25">
      <c r="A176" s="7"/>
      <c r="B176" s="7"/>
      <c r="C176" s="7"/>
      <c r="D176" s="7"/>
      <c r="E176" s="7"/>
      <c r="F176" s="7"/>
    </row>
    <row r="177" spans="1:6" x14ac:dyDescent="0.25">
      <c r="A177" s="7"/>
      <c r="B177" s="7"/>
      <c r="C177" s="7"/>
      <c r="D177" s="7"/>
      <c r="E177" s="7"/>
      <c r="F177" s="7"/>
    </row>
  </sheetData>
  <mergeCells count="27">
    <mergeCell ref="A16:A18"/>
    <mergeCell ref="B16:B18"/>
    <mergeCell ref="A14:N14"/>
    <mergeCell ref="G16:G18"/>
    <mergeCell ref="H16:J16"/>
    <mergeCell ref="F17:F18"/>
    <mergeCell ref="D17:E17"/>
    <mergeCell ref="L17:M17"/>
    <mergeCell ref="D16:F16"/>
    <mergeCell ref="L16:N16"/>
    <mergeCell ref="C16:C18"/>
    <mergeCell ref="N17:N18"/>
    <mergeCell ref="J17:J18"/>
    <mergeCell ref="H17:I17"/>
    <mergeCell ref="B1:N1"/>
    <mergeCell ref="B2:N2"/>
    <mergeCell ref="B3:N3"/>
    <mergeCell ref="B4:N4"/>
    <mergeCell ref="K16:K18"/>
    <mergeCell ref="B7:N7"/>
    <mergeCell ref="B8:N8"/>
    <mergeCell ref="B6:N6"/>
    <mergeCell ref="B5:N5"/>
    <mergeCell ref="B9:N9"/>
    <mergeCell ref="B10:N10"/>
    <mergeCell ref="B11:N11"/>
    <mergeCell ref="B12:N12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8"/>
  <sheetViews>
    <sheetView showZeros="0" zoomScaleNormal="100" zoomScaleSheetLayoutView="100" workbookViewId="0">
      <selection activeCell="R38" sqref="R38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5" x14ac:dyDescent="0.25">
      <c r="B1" s="509" t="s">
        <v>354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</row>
    <row r="2" spans="1:15" x14ac:dyDescent="0.25">
      <c r="B2" s="509" t="s">
        <v>444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</row>
    <row r="3" spans="1:15" x14ac:dyDescent="0.25">
      <c r="B3" s="509" t="s">
        <v>464</v>
      </c>
      <c r="C3" s="509"/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</row>
    <row r="4" spans="1:15" x14ac:dyDescent="0.25">
      <c r="B4" s="509" t="s">
        <v>361</v>
      </c>
      <c r="C4" s="509"/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</row>
    <row r="5" spans="1:15" s="429" customFormat="1" ht="15" customHeight="1" x14ac:dyDescent="0.25">
      <c r="B5" s="463" t="s">
        <v>466</v>
      </c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</row>
    <row r="6" spans="1:15" s="429" customFormat="1" x14ac:dyDescent="0.25">
      <c r="B6" s="463" t="s">
        <v>475</v>
      </c>
      <c r="C6" s="463"/>
      <c r="D6" s="463"/>
      <c r="E6" s="463"/>
      <c r="F6" s="463"/>
      <c r="G6" s="463"/>
      <c r="H6" s="463"/>
      <c r="I6" s="463"/>
      <c r="J6" s="463"/>
      <c r="K6" s="463"/>
      <c r="L6" s="463"/>
      <c r="M6" s="463"/>
      <c r="N6" s="463"/>
      <c r="O6" s="463"/>
    </row>
    <row r="7" spans="1:15" s="429" customFormat="1" x14ac:dyDescent="0.25">
      <c r="B7" s="463" t="s">
        <v>474</v>
      </c>
      <c r="C7" s="463"/>
      <c r="D7" s="463"/>
      <c r="E7" s="463"/>
      <c r="F7" s="463"/>
      <c r="G7" s="463"/>
      <c r="H7" s="463"/>
      <c r="I7" s="463"/>
      <c r="J7" s="463"/>
      <c r="K7" s="463"/>
      <c r="L7" s="463"/>
      <c r="M7" s="463"/>
      <c r="N7" s="463"/>
      <c r="O7" s="463"/>
    </row>
    <row r="8" spans="1:15" s="429" customFormat="1" x14ac:dyDescent="0.25">
      <c r="B8" s="463" t="s">
        <v>484</v>
      </c>
      <c r="C8" s="463"/>
      <c r="D8" s="463"/>
      <c r="E8" s="463"/>
      <c r="F8" s="463"/>
      <c r="G8" s="463"/>
      <c r="H8" s="463"/>
      <c r="I8" s="463"/>
      <c r="J8" s="463"/>
      <c r="K8" s="463"/>
      <c r="L8" s="463"/>
      <c r="M8" s="463"/>
      <c r="N8" s="463"/>
      <c r="O8" s="463"/>
    </row>
    <row r="9" spans="1:15" s="429" customFormat="1" ht="15" customHeight="1" x14ac:dyDescent="0.25">
      <c r="B9" s="463" t="s">
        <v>501</v>
      </c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</row>
    <row r="10" spans="1:15" s="429" customFormat="1" ht="15" customHeight="1" x14ac:dyDescent="0.25">
      <c r="B10" s="463" t="s">
        <v>506</v>
      </c>
      <c r="C10" s="463"/>
      <c r="D10" s="463"/>
      <c r="E10" s="463"/>
      <c r="F10" s="463"/>
      <c r="G10" s="463"/>
      <c r="H10" s="463"/>
      <c r="I10" s="463"/>
      <c r="J10" s="463"/>
      <c r="K10" s="463"/>
      <c r="L10" s="463"/>
      <c r="M10" s="463"/>
      <c r="N10" s="463"/>
      <c r="O10" s="463"/>
    </row>
    <row r="11" spans="1:15" s="429" customFormat="1" ht="15" customHeight="1" x14ac:dyDescent="0.25">
      <c r="B11" s="463" t="s">
        <v>512</v>
      </c>
      <c r="C11" s="463"/>
      <c r="D11" s="463"/>
      <c r="E11" s="463"/>
      <c r="F11" s="463"/>
      <c r="G11" s="463"/>
      <c r="H11" s="463"/>
      <c r="I11" s="463"/>
      <c r="J11" s="463"/>
      <c r="K11" s="463"/>
      <c r="L11" s="463"/>
      <c r="M11" s="463"/>
      <c r="N11" s="463"/>
      <c r="O11" s="463"/>
    </row>
    <row r="12" spans="1:15" s="429" customFormat="1" ht="15" customHeight="1" x14ac:dyDescent="0.25">
      <c r="B12" s="463" t="s">
        <v>521</v>
      </c>
      <c r="C12" s="463"/>
      <c r="D12" s="463"/>
      <c r="E12" s="463"/>
      <c r="F12" s="463"/>
      <c r="G12" s="463"/>
      <c r="H12" s="463"/>
      <c r="I12" s="463"/>
      <c r="J12" s="463"/>
      <c r="K12" s="463"/>
      <c r="L12" s="463"/>
      <c r="M12" s="463"/>
      <c r="N12" s="463"/>
      <c r="O12" s="463"/>
    </row>
    <row r="13" spans="1:15" s="429" customFormat="1" x14ac:dyDescent="0.25"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</row>
    <row r="14" spans="1:15" ht="32.25" customHeight="1" x14ac:dyDescent="0.25">
      <c r="A14" s="467" t="s">
        <v>467</v>
      </c>
      <c r="B14" s="467"/>
      <c r="C14" s="467"/>
      <c r="D14" s="467"/>
      <c r="E14" s="467"/>
      <c r="F14" s="467"/>
      <c r="G14" s="467"/>
      <c r="H14" s="467"/>
      <c r="I14" s="467"/>
      <c r="J14" s="467"/>
      <c r="K14" s="467"/>
      <c r="L14" s="467"/>
      <c r="M14" s="467"/>
      <c r="N14" s="467"/>
      <c r="O14" s="467"/>
    </row>
    <row r="15" spans="1:15" ht="17.25" customHeight="1" x14ac:dyDescent="0.25">
      <c r="G15" s="5"/>
      <c r="H15" s="5"/>
      <c r="I15" s="5"/>
      <c r="J15" s="5"/>
      <c r="K15" s="5"/>
      <c r="L15" s="5"/>
      <c r="M15" s="5"/>
      <c r="N15" s="5"/>
      <c r="O15" s="5" t="s">
        <v>455</v>
      </c>
    </row>
    <row r="16" spans="1:15" ht="15" customHeight="1" x14ac:dyDescent="0.25">
      <c r="A16" s="475" t="s">
        <v>5</v>
      </c>
      <c r="B16" s="478" t="s">
        <v>353</v>
      </c>
      <c r="C16" s="478" t="s">
        <v>54</v>
      </c>
      <c r="D16" s="489" t="s">
        <v>362</v>
      </c>
      <c r="E16" s="492" t="s">
        <v>200</v>
      </c>
      <c r="F16" s="493"/>
      <c r="G16" s="494"/>
      <c r="H16" s="481" t="s">
        <v>364</v>
      </c>
      <c r="I16" s="484" t="s">
        <v>200</v>
      </c>
      <c r="J16" s="485"/>
      <c r="K16" s="485"/>
      <c r="L16" s="488" t="s">
        <v>0</v>
      </c>
      <c r="M16" s="488" t="s">
        <v>200</v>
      </c>
      <c r="N16" s="488"/>
      <c r="O16" s="488"/>
    </row>
    <row r="17" spans="1:17" x14ac:dyDescent="0.25">
      <c r="A17" s="476"/>
      <c r="B17" s="479"/>
      <c r="C17" s="479"/>
      <c r="D17" s="490"/>
      <c r="E17" s="492" t="s">
        <v>1</v>
      </c>
      <c r="F17" s="494"/>
      <c r="G17" s="489" t="s">
        <v>2</v>
      </c>
      <c r="H17" s="482"/>
      <c r="I17" s="484" t="s">
        <v>1</v>
      </c>
      <c r="J17" s="486"/>
      <c r="K17" s="512" t="s">
        <v>2</v>
      </c>
      <c r="L17" s="488"/>
      <c r="M17" s="488" t="s">
        <v>1</v>
      </c>
      <c r="N17" s="488"/>
      <c r="O17" s="470" t="s">
        <v>2</v>
      </c>
    </row>
    <row r="18" spans="1:17" ht="49.5" customHeight="1" x14ac:dyDescent="0.25">
      <c r="A18" s="477"/>
      <c r="B18" s="480"/>
      <c r="C18" s="480"/>
      <c r="D18" s="491"/>
      <c r="E18" s="61" t="s">
        <v>3</v>
      </c>
      <c r="F18" s="150" t="s">
        <v>4</v>
      </c>
      <c r="G18" s="491"/>
      <c r="H18" s="483"/>
      <c r="I18" s="63" t="s">
        <v>3</v>
      </c>
      <c r="J18" s="152" t="s">
        <v>4</v>
      </c>
      <c r="K18" s="513"/>
      <c r="L18" s="488"/>
      <c r="M18" s="149" t="s">
        <v>3</v>
      </c>
      <c r="N18" s="151" t="s">
        <v>4</v>
      </c>
      <c r="O18" s="470"/>
    </row>
    <row r="19" spans="1:17" ht="15.95" customHeight="1" x14ac:dyDescent="0.25">
      <c r="A19" s="160" t="s">
        <v>72</v>
      </c>
      <c r="B19" s="511" t="s">
        <v>6</v>
      </c>
      <c r="C19" s="511"/>
      <c r="D19" s="511"/>
      <c r="E19" s="511"/>
      <c r="F19" s="511"/>
      <c r="G19" s="511"/>
      <c r="H19" s="511"/>
      <c r="I19" s="511"/>
      <c r="J19" s="511"/>
      <c r="K19" s="511"/>
      <c r="L19" s="511"/>
      <c r="M19" s="511"/>
      <c r="N19" s="511"/>
      <c r="O19" s="511"/>
    </row>
    <row r="20" spans="1:17" ht="15" customHeight="1" x14ac:dyDescent="0.25">
      <c r="A20" s="6" t="s">
        <v>187</v>
      </c>
      <c r="B20" s="7" t="s">
        <v>56</v>
      </c>
      <c r="C20" s="8" t="s">
        <v>9</v>
      </c>
      <c r="D20" s="9">
        <f>E20+G20</f>
        <v>71.8</v>
      </c>
      <c r="E20" s="9">
        <v>71.8</v>
      </c>
      <c r="F20" s="9">
        <v>53.4</v>
      </c>
      <c r="G20" s="9"/>
      <c r="H20" s="10">
        <f>I20+K20</f>
        <v>0</v>
      </c>
      <c r="I20" s="10"/>
      <c r="J20" s="10"/>
      <c r="K20" s="265"/>
      <c r="L20" s="12">
        <f>M20+O20</f>
        <v>71.8</v>
      </c>
      <c r="M20" s="12">
        <f>E20+I20</f>
        <v>71.8</v>
      </c>
      <c r="N20" s="12">
        <f>F20+J20</f>
        <v>53.4</v>
      </c>
      <c r="O20" s="12">
        <f>G20+K20</f>
        <v>0</v>
      </c>
      <c r="P20" s="71" t="s">
        <v>329</v>
      </c>
      <c r="Q20" s="72">
        <f>SUMIF(C20:C214,1,L20:L214)</f>
        <v>3739</v>
      </c>
    </row>
    <row r="21" spans="1:17" ht="15" customHeight="1" x14ac:dyDescent="0.25">
      <c r="A21" s="160" t="s">
        <v>73</v>
      </c>
      <c r="B21" s="30" t="s">
        <v>20</v>
      </c>
      <c r="C21" s="31"/>
      <c r="D21" s="9">
        <f t="shared" ref="D21:D83" si="0">E21+G21</f>
        <v>3044</v>
      </c>
      <c r="E21" s="9">
        <f>E22+E23+E24+E25</f>
        <v>2848.4</v>
      </c>
      <c r="F21" s="9">
        <f>F22+F23+F24+F25</f>
        <v>1259.8</v>
      </c>
      <c r="G21" s="9">
        <f>G22+G23+G24+G25</f>
        <v>195.6</v>
      </c>
      <c r="H21" s="10">
        <f t="shared" ref="H21:H83" si="1">I21+K21</f>
        <v>96.8</v>
      </c>
      <c r="I21" s="10">
        <f t="shared" ref="I21:O21" si="2">I22+I23+I24+I25</f>
        <v>95.3</v>
      </c>
      <c r="J21" s="10">
        <f t="shared" si="2"/>
        <v>34.700000000000003</v>
      </c>
      <c r="K21" s="265">
        <f t="shared" si="2"/>
        <v>1.5</v>
      </c>
      <c r="L21" s="12">
        <f t="shared" si="2"/>
        <v>3140.8</v>
      </c>
      <c r="M21" s="12">
        <f t="shared" si="2"/>
        <v>2943.7000000000003</v>
      </c>
      <c r="N21" s="12">
        <f t="shared" si="2"/>
        <v>1294.5</v>
      </c>
      <c r="O21" s="12">
        <f t="shared" si="2"/>
        <v>197.1</v>
      </c>
      <c r="P21" s="71" t="s">
        <v>330</v>
      </c>
      <c r="Q21" s="72">
        <f>SUMIF(C20:C214,2,L20:L214)</f>
        <v>0</v>
      </c>
    </row>
    <row r="22" spans="1:17" ht="15" customHeight="1" x14ac:dyDescent="0.25">
      <c r="A22" s="164"/>
      <c r="B22" s="81"/>
      <c r="C22" s="31" t="s">
        <v>9</v>
      </c>
      <c r="D22" s="9">
        <f t="shared" si="0"/>
        <v>2195.4</v>
      </c>
      <c r="E22" s="17">
        <v>2103.8000000000002</v>
      </c>
      <c r="F22" s="17">
        <v>1259.8</v>
      </c>
      <c r="G22" s="17">
        <v>91.6</v>
      </c>
      <c r="H22" s="10">
        <f t="shared" si="1"/>
        <v>68</v>
      </c>
      <c r="I22" s="11">
        <v>66.5</v>
      </c>
      <c r="J22" s="11">
        <v>34.700000000000003</v>
      </c>
      <c r="K22" s="11">
        <v>1.5</v>
      </c>
      <c r="L22" s="12">
        <f>M22+O22</f>
        <v>2263.4</v>
      </c>
      <c r="M22" s="12">
        <f t="shared" ref="M22:O23" si="3">E22+I22</f>
        <v>2170.3000000000002</v>
      </c>
      <c r="N22" s="12">
        <f t="shared" si="3"/>
        <v>1294.5</v>
      </c>
      <c r="O22" s="12">
        <f t="shared" si="3"/>
        <v>93.1</v>
      </c>
      <c r="P22" s="71" t="s">
        <v>331</v>
      </c>
      <c r="Q22" s="72">
        <f>SUMIF(C20:C214,3,L20:L214)</f>
        <v>101.89999999999999</v>
      </c>
    </row>
    <row r="23" spans="1:17" ht="15" customHeight="1" x14ac:dyDescent="0.25">
      <c r="A23" s="164"/>
      <c r="B23" s="42"/>
      <c r="C23" s="31" t="s">
        <v>25</v>
      </c>
      <c r="D23" s="9">
        <f t="shared" si="0"/>
        <v>437.2</v>
      </c>
      <c r="E23" s="17">
        <v>437.2</v>
      </c>
      <c r="F23" s="17"/>
      <c r="G23" s="17"/>
      <c r="H23" s="10">
        <f t="shared" si="1"/>
        <v>28.8</v>
      </c>
      <c r="I23" s="11">
        <v>28.8</v>
      </c>
      <c r="J23" s="11"/>
      <c r="K23" s="11"/>
      <c r="L23" s="12">
        <f>M23+O23</f>
        <v>466</v>
      </c>
      <c r="M23" s="12">
        <f t="shared" si="3"/>
        <v>466</v>
      </c>
      <c r="N23" s="12">
        <f t="shared" si="3"/>
        <v>0</v>
      </c>
      <c r="O23" s="12">
        <f t="shared" si="3"/>
        <v>0</v>
      </c>
      <c r="P23" s="71" t="s">
        <v>332</v>
      </c>
      <c r="Q23" s="72">
        <f>SUMIF(C20:C214,4,L20:L214)</f>
        <v>773.5</v>
      </c>
    </row>
    <row r="24" spans="1:17" ht="15" customHeight="1" x14ac:dyDescent="0.25">
      <c r="A24" s="164"/>
      <c r="B24" s="266"/>
      <c r="C24" s="31" t="s">
        <v>22</v>
      </c>
      <c r="D24" s="9">
        <f t="shared" si="0"/>
        <v>397.9</v>
      </c>
      <c r="E24" s="17">
        <v>293.89999999999998</v>
      </c>
      <c r="F24" s="17"/>
      <c r="G24" s="17">
        <v>104</v>
      </c>
      <c r="H24" s="10">
        <f t="shared" si="1"/>
        <v>0</v>
      </c>
      <c r="I24" s="11"/>
      <c r="J24" s="11"/>
      <c r="K24" s="218"/>
      <c r="L24" s="13">
        <f>M24+O24</f>
        <v>397.9</v>
      </c>
      <c r="M24" s="13">
        <f t="shared" ref="M24:O24" si="4">E24+I24</f>
        <v>293.89999999999998</v>
      </c>
      <c r="N24" s="13">
        <f t="shared" si="4"/>
        <v>0</v>
      </c>
      <c r="O24" s="13">
        <f t="shared" si="4"/>
        <v>104</v>
      </c>
      <c r="P24" s="71"/>
      <c r="Q24" s="72"/>
    </row>
    <row r="25" spans="1:17" ht="15" customHeight="1" x14ac:dyDescent="0.25">
      <c r="A25" s="164"/>
      <c r="B25" s="267"/>
      <c r="C25" s="308">
        <v>10</v>
      </c>
      <c r="D25" s="9">
        <f t="shared" si="0"/>
        <v>13.5</v>
      </c>
      <c r="E25" s="17">
        <v>13.5</v>
      </c>
      <c r="F25" s="17"/>
      <c r="G25" s="17"/>
      <c r="H25" s="10">
        <f t="shared" si="1"/>
        <v>0</v>
      </c>
      <c r="I25" s="11"/>
      <c r="J25" s="11"/>
      <c r="K25" s="218"/>
      <c r="L25" s="13">
        <f>M25+O25</f>
        <v>13.5</v>
      </c>
      <c r="M25" s="13">
        <f>E25+I25</f>
        <v>13.5</v>
      </c>
      <c r="N25" s="13">
        <f>F25+J25</f>
        <v>0</v>
      </c>
      <c r="O25" s="13">
        <f>G25+K25</f>
        <v>0</v>
      </c>
      <c r="P25" s="71" t="s">
        <v>335</v>
      </c>
      <c r="Q25" s="72">
        <f>SUMIF(C21:C215,5,L21:L215)</f>
        <v>1429.1000000000001</v>
      </c>
    </row>
    <row r="26" spans="1:17" ht="15" customHeight="1" x14ac:dyDescent="0.25">
      <c r="A26" s="6" t="s">
        <v>74</v>
      </c>
      <c r="B26" s="7" t="s">
        <v>7</v>
      </c>
      <c r="C26" s="16"/>
      <c r="D26" s="9">
        <f t="shared" si="0"/>
        <v>77.400000000000006</v>
      </c>
      <c r="E26" s="17">
        <f>SUM(E27:E31)</f>
        <v>77.400000000000006</v>
      </c>
      <c r="F26" s="17">
        <f>SUM(F27:F31)</f>
        <v>49.6</v>
      </c>
      <c r="G26" s="17">
        <f t="shared" ref="G26:O26" si="5">SUM(G27:G31)</f>
        <v>0</v>
      </c>
      <c r="H26" s="10">
        <f t="shared" si="1"/>
        <v>0</v>
      </c>
      <c r="I26" s="11">
        <f t="shared" si="5"/>
        <v>0</v>
      </c>
      <c r="J26" s="11">
        <f t="shared" si="5"/>
        <v>0</v>
      </c>
      <c r="K26" s="218">
        <f t="shared" si="5"/>
        <v>0</v>
      </c>
      <c r="L26" s="13">
        <f t="shared" si="5"/>
        <v>77.400000000000006</v>
      </c>
      <c r="M26" s="13">
        <f t="shared" si="5"/>
        <v>77.400000000000006</v>
      </c>
      <c r="N26" s="13">
        <f t="shared" si="5"/>
        <v>49.6</v>
      </c>
      <c r="O26" s="13">
        <f t="shared" si="5"/>
        <v>0</v>
      </c>
      <c r="P26" s="71" t="s">
        <v>333</v>
      </c>
      <c r="Q26" s="72">
        <f>SUMIF(C20:C214,6,L20:L214)</f>
        <v>1491.7000000000003</v>
      </c>
    </row>
    <row r="27" spans="1:17" ht="15" customHeight="1" x14ac:dyDescent="0.25">
      <c r="A27" s="20"/>
      <c r="C27" s="16" t="s">
        <v>9</v>
      </c>
      <c r="D27" s="9">
        <f t="shared" si="0"/>
        <v>31.4</v>
      </c>
      <c r="E27" s="17">
        <v>31.4</v>
      </c>
      <c r="F27" s="17">
        <v>18.5</v>
      </c>
      <c r="G27" s="17"/>
      <c r="H27" s="10">
        <f t="shared" si="1"/>
        <v>0</v>
      </c>
      <c r="I27" s="11"/>
      <c r="J27" s="11"/>
      <c r="K27" s="218"/>
      <c r="L27" s="13">
        <f t="shared" ref="L27:L41" si="6">M27+O27</f>
        <v>31.4</v>
      </c>
      <c r="M27" s="13">
        <f t="shared" ref="M27:M41" si="7">E27+I27</f>
        <v>31.4</v>
      </c>
      <c r="N27" s="13">
        <f t="shared" ref="N27:N41" si="8">F27+J27</f>
        <v>18.5</v>
      </c>
      <c r="O27" s="13">
        <f t="shared" ref="O27:O41" si="9">G27+K27</f>
        <v>0</v>
      </c>
      <c r="P27" s="71" t="s">
        <v>334</v>
      </c>
      <c r="Q27" s="72">
        <f>SUMIF(C20:C214,7,L20:L214)</f>
        <v>39.299999999999997</v>
      </c>
    </row>
    <row r="28" spans="1:17" ht="15" customHeight="1" x14ac:dyDescent="0.25">
      <c r="A28" s="20"/>
      <c r="C28" s="16" t="s">
        <v>31</v>
      </c>
      <c r="D28" s="9">
        <f t="shared" si="0"/>
        <v>2.5</v>
      </c>
      <c r="E28" s="17">
        <v>2.5</v>
      </c>
      <c r="F28" s="17">
        <v>1.9</v>
      </c>
      <c r="G28" s="17"/>
      <c r="H28" s="10">
        <f t="shared" si="1"/>
        <v>0</v>
      </c>
      <c r="I28" s="11"/>
      <c r="J28" s="11"/>
      <c r="K28" s="218"/>
      <c r="L28" s="13">
        <f t="shared" si="6"/>
        <v>2.5</v>
      </c>
      <c r="M28" s="13">
        <f t="shared" si="7"/>
        <v>2.5</v>
      </c>
      <c r="N28" s="13">
        <f t="shared" si="8"/>
        <v>1.9</v>
      </c>
      <c r="O28" s="13">
        <f t="shared" si="9"/>
        <v>0</v>
      </c>
      <c r="P28" s="71" t="s">
        <v>336</v>
      </c>
      <c r="Q28" s="72">
        <f>SUMIF(C20:C214,8,L20:L214)</f>
        <v>2253.3999999999996</v>
      </c>
    </row>
    <row r="29" spans="1:17" ht="15" customHeight="1" x14ac:dyDescent="0.25">
      <c r="A29" s="20"/>
      <c r="C29" s="16" t="s">
        <v>22</v>
      </c>
      <c r="D29" s="9">
        <f t="shared" si="0"/>
        <v>21.3</v>
      </c>
      <c r="E29" s="17">
        <v>21.3</v>
      </c>
      <c r="F29" s="17">
        <v>16.3</v>
      </c>
      <c r="G29" s="17"/>
      <c r="H29" s="10">
        <f t="shared" si="1"/>
        <v>0</v>
      </c>
      <c r="I29" s="11"/>
      <c r="J29" s="11"/>
      <c r="K29" s="218"/>
      <c r="L29" s="13">
        <f t="shared" si="6"/>
        <v>21.3</v>
      </c>
      <c r="M29" s="13">
        <f t="shared" si="7"/>
        <v>21.3</v>
      </c>
      <c r="N29" s="13">
        <f t="shared" si="8"/>
        <v>16.3</v>
      </c>
      <c r="O29" s="13">
        <f t="shared" si="9"/>
        <v>0</v>
      </c>
      <c r="P29" s="71" t="s">
        <v>337</v>
      </c>
      <c r="Q29" s="72">
        <f>SUMIF(C20:C214,9,L20:L214)</f>
        <v>5708.4299999999994</v>
      </c>
    </row>
    <row r="30" spans="1:17" ht="15" customHeight="1" x14ac:dyDescent="0.25">
      <c r="A30" s="20"/>
      <c r="C30" s="98" t="s">
        <v>30</v>
      </c>
      <c r="D30" s="9">
        <f t="shared" si="0"/>
        <v>8.1999999999999993</v>
      </c>
      <c r="E30" s="17">
        <v>8.1999999999999993</v>
      </c>
      <c r="F30" s="17">
        <v>2.2999999999999998</v>
      </c>
      <c r="G30" s="17"/>
      <c r="H30" s="10">
        <f t="shared" si="1"/>
        <v>0</v>
      </c>
      <c r="I30" s="11"/>
      <c r="J30" s="11"/>
      <c r="K30" s="218"/>
      <c r="L30" s="13">
        <f t="shared" si="6"/>
        <v>8.1999999999999993</v>
      </c>
      <c r="M30" s="13">
        <f t="shared" si="7"/>
        <v>8.1999999999999993</v>
      </c>
      <c r="N30" s="13">
        <f t="shared" si="8"/>
        <v>2.2999999999999998</v>
      </c>
      <c r="O30" s="13">
        <f t="shared" si="9"/>
        <v>0</v>
      </c>
      <c r="P30" s="71" t="s">
        <v>338</v>
      </c>
      <c r="Q30" s="72">
        <f>SUMIF(C20:C214,10,L20:L214)</f>
        <v>4160.3</v>
      </c>
    </row>
    <row r="31" spans="1:17" ht="15" customHeight="1" x14ac:dyDescent="0.25">
      <c r="A31" s="41"/>
      <c r="B31" s="268"/>
      <c r="C31" s="98" t="s">
        <v>24</v>
      </c>
      <c r="D31" s="9">
        <f t="shared" si="0"/>
        <v>14</v>
      </c>
      <c r="E31" s="17">
        <v>14</v>
      </c>
      <c r="F31" s="17">
        <v>10.6</v>
      </c>
      <c r="G31" s="17"/>
      <c r="H31" s="10">
        <f t="shared" si="1"/>
        <v>0</v>
      </c>
      <c r="I31" s="11"/>
      <c r="J31" s="11"/>
      <c r="K31" s="218"/>
      <c r="L31" s="12">
        <f>M31+O31</f>
        <v>14</v>
      </c>
      <c r="M31" s="12">
        <f>E31+I31</f>
        <v>14</v>
      </c>
      <c r="N31" s="12">
        <f>F31+J31</f>
        <v>10.6</v>
      </c>
      <c r="O31" s="12">
        <f>G31+K31</f>
        <v>0</v>
      </c>
      <c r="P31" s="76" t="s">
        <v>177</v>
      </c>
      <c r="Q31" s="77">
        <f>SUM(Q20:Q30)</f>
        <v>19696.63</v>
      </c>
    </row>
    <row r="32" spans="1:17" ht="15" customHeight="1" x14ac:dyDescent="0.25">
      <c r="A32" s="6" t="s">
        <v>75</v>
      </c>
      <c r="B32" s="18" t="s">
        <v>10</v>
      </c>
      <c r="C32" s="16"/>
      <c r="D32" s="9">
        <f t="shared" si="0"/>
        <v>77.599999999999994</v>
      </c>
      <c r="E32" s="17">
        <f>SUM(E33:E36)</f>
        <v>70.899999999999991</v>
      </c>
      <c r="F32" s="17">
        <f>SUM(F33:F36)</f>
        <v>50.7</v>
      </c>
      <c r="G32" s="17">
        <f t="shared" ref="G32:O32" si="10">SUM(G33:G36)</f>
        <v>6.7</v>
      </c>
      <c r="H32" s="10">
        <f t="shared" si="1"/>
        <v>0</v>
      </c>
      <c r="I32" s="11">
        <f t="shared" si="10"/>
        <v>0</v>
      </c>
      <c r="J32" s="11">
        <f t="shared" si="10"/>
        <v>0</v>
      </c>
      <c r="K32" s="218">
        <f t="shared" si="10"/>
        <v>0</v>
      </c>
      <c r="L32" s="13">
        <f t="shared" si="10"/>
        <v>77.599999999999994</v>
      </c>
      <c r="M32" s="13">
        <f t="shared" si="10"/>
        <v>70.899999999999991</v>
      </c>
      <c r="N32" s="13">
        <f t="shared" si="10"/>
        <v>50.7</v>
      </c>
      <c r="O32" s="13">
        <f t="shared" si="10"/>
        <v>6.7</v>
      </c>
      <c r="P32" s="78"/>
      <c r="Q32" s="78"/>
    </row>
    <row r="33" spans="1:17" ht="15" customHeight="1" x14ac:dyDescent="0.25">
      <c r="A33" s="20"/>
      <c r="C33" s="16" t="s">
        <v>9</v>
      </c>
      <c r="D33" s="9">
        <f t="shared" si="0"/>
        <v>42.1</v>
      </c>
      <c r="E33" s="17">
        <v>35.4</v>
      </c>
      <c r="F33" s="17">
        <v>23.8</v>
      </c>
      <c r="G33" s="17">
        <v>6.7</v>
      </c>
      <c r="H33" s="10">
        <f t="shared" si="1"/>
        <v>0</v>
      </c>
      <c r="I33" s="11"/>
      <c r="J33" s="11"/>
      <c r="K33" s="218"/>
      <c r="L33" s="13">
        <f t="shared" si="6"/>
        <v>42.1</v>
      </c>
      <c r="M33" s="13">
        <f t="shared" si="7"/>
        <v>35.4</v>
      </c>
      <c r="N33" s="13">
        <f t="shared" si="8"/>
        <v>23.8</v>
      </c>
      <c r="O33" s="13">
        <f t="shared" si="9"/>
        <v>6.7</v>
      </c>
      <c r="P33" s="78"/>
      <c r="Q33" s="78">
        <f>Q31-L217</f>
        <v>0</v>
      </c>
    </row>
    <row r="34" spans="1:17" ht="15" customHeight="1" x14ac:dyDescent="0.25">
      <c r="A34" s="20"/>
      <c r="C34" s="16" t="s">
        <v>31</v>
      </c>
      <c r="D34" s="9">
        <f t="shared" si="0"/>
        <v>2.5</v>
      </c>
      <c r="E34" s="17">
        <v>2.5</v>
      </c>
      <c r="F34" s="17">
        <v>1.9</v>
      </c>
      <c r="G34" s="17"/>
      <c r="H34" s="10">
        <f t="shared" si="1"/>
        <v>0</v>
      </c>
      <c r="I34" s="11"/>
      <c r="J34" s="11"/>
      <c r="K34" s="218"/>
      <c r="L34" s="13">
        <f t="shared" si="6"/>
        <v>2.5</v>
      </c>
      <c r="M34" s="13">
        <f t="shared" si="7"/>
        <v>2.5</v>
      </c>
      <c r="N34" s="13">
        <f t="shared" si="8"/>
        <v>1.9</v>
      </c>
      <c r="O34" s="13">
        <f t="shared" si="9"/>
        <v>0</v>
      </c>
    </row>
    <row r="35" spans="1:17" ht="15" customHeight="1" x14ac:dyDescent="0.25">
      <c r="A35" s="20"/>
      <c r="C35" s="16" t="s">
        <v>22</v>
      </c>
      <c r="D35" s="9">
        <f t="shared" si="0"/>
        <v>18.899999999999999</v>
      </c>
      <c r="E35" s="17">
        <v>18.899999999999999</v>
      </c>
      <c r="F35" s="17">
        <v>14.4</v>
      </c>
      <c r="G35" s="17"/>
      <c r="H35" s="10">
        <f t="shared" si="1"/>
        <v>0</v>
      </c>
      <c r="I35" s="11"/>
      <c r="J35" s="11"/>
      <c r="K35" s="218"/>
      <c r="L35" s="13">
        <f t="shared" si="6"/>
        <v>18.899999999999999</v>
      </c>
      <c r="M35" s="13">
        <f t="shared" si="7"/>
        <v>18.899999999999999</v>
      </c>
      <c r="N35" s="13">
        <f t="shared" si="8"/>
        <v>14.4</v>
      </c>
      <c r="O35" s="13">
        <f t="shared" si="9"/>
        <v>0</v>
      </c>
      <c r="Q35" s="2">
        <f>L217-Q31</f>
        <v>0</v>
      </c>
    </row>
    <row r="36" spans="1:17" ht="15" customHeight="1" x14ac:dyDescent="0.25">
      <c r="A36" s="41"/>
      <c r="B36" s="268"/>
      <c r="C36" s="98" t="s">
        <v>24</v>
      </c>
      <c r="D36" s="9">
        <f t="shared" si="0"/>
        <v>14.1</v>
      </c>
      <c r="E36" s="17">
        <v>14.1</v>
      </c>
      <c r="F36" s="17">
        <v>10.6</v>
      </c>
      <c r="G36" s="17"/>
      <c r="H36" s="10">
        <f t="shared" si="1"/>
        <v>0</v>
      </c>
      <c r="I36" s="11"/>
      <c r="J36" s="11"/>
      <c r="K36" s="218"/>
      <c r="L36" s="12">
        <f>M36+O36</f>
        <v>14.1</v>
      </c>
      <c r="M36" s="12">
        <f>E36+I36</f>
        <v>14.1</v>
      </c>
      <c r="N36" s="12">
        <f>F36+J36</f>
        <v>10.6</v>
      </c>
      <c r="O36" s="12">
        <f>G36+K36</f>
        <v>0</v>
      </c>
    </row>
    <row r="37" spans="1:17" ht="15" customHeight="1" x14ac:dyDescent="0.25">
      <c r="A37" s="6" t="s">
        <v>76</v>
      </c>
      <c r="B37" s="18" t="s">
        <v>11</v>
      </c>
      <c r="C37" s="16"/>
      <c r="D37" s="9">
        <f t="shared" si="0"/>
        <v>126.8</v>
      </c>
      <c r="E37" s="17">
        <f>SUM(E38:E42)</f>
        <v>126.8</v>
      </c>
      <c r="F37" s="17">
        <f>SUM(F38:F42)</f>
        <v>84.299999999999983</v>
      </c>
      <c r="G37" s="17">
        <f t="shared" ref="G37:O37" si="11">SUM(G38:G42)</f>
        <v>0</v>
      </c>
      <c r="H37" s="10">
        <f t="shared" si="1"/>
        <v>0</v>
      </c>
      <c r="I37" s="11">
        <f t="shared" si="11"/>
        <v>0</v>
      </c>
      <c r="J37" s="11">
        <f t="shared" si="11"/>
        <v>0</v>
      </c>
      <c r="K37" s="218">
        <f t="shared" si="11"/>
        <v>0</v>
      </c>
      <c r="L37" s="13">
        <f t="shared" si="11"/>
        <v>126.8</v>
      </c>
      <c r="M37" s="13">
        <f t="shared" si="11"/>
        <v>126.8</v>
      </c>
      <c r="N37" s="13">
        <f t="shared" si="11"/>
        <v>84.299999999999983</v>
      </c>
      <c r="O37" s="13">
        <f t="shared" si="11"/>
        <v>0</v>
      </c>
    </row>
    <row r="38" spans="1:17" ht="15" customHeight="1" x14ac:dyDescent="0.25">
      <c r="A38" s="20"/>
      <c r="C38" s="16" t="s">
        <v>9</v>
      </c>
      <c r="D38" s="9">
        <f t="shared" si="0"/>
        <v>40.1</v>
      </c>
      <c r="E38" s="17">
        <v>40.1</v>
      </c>
      <c r="F38" s="17">
        <v>26.2</v>
      </c>
      <c r="G38" s="17"/>
      <c r="H38" s="10">
        <f t="shared" si="1"/>
        <v>0</v>
      </c>
      <c r="I38" s="11"/>
      <c r="J38" s="11"/>
      <c r="K38" s="218"/>
      <c r="L38" s="13">
        <f t="shared" si="6"/>
        <v>40.1</v>
      </c>
      <c r="M38" s="13">
        <f t="shared" si="7"/>
        <v>40.1</v>
      </c>
      <c r="N38" s="13">
        <f t="shared" si="8"/>
        <v>26.2</v>
      </c>
      <c r="O38" s="13">
        <f t="shared" si="9"/>
        <v>0</v>
      </c>
    </row>
    <row r="39" spans="1:17" ht="15" customHeight="1" x14ac:dyDescent="0.25">
      <c r="A39" s="20"/>
      <c r="C39" s="16" t="s">
        <v>31</v>
      </c>
      <c r="D39" s="9">
        <f t="shared" si="0"/>
        <v>5.0999999999999996</v>
      </c>
      <c r="E39" s="17">
        <v>5.0999999999999996</v>
      </c>
      <c r="F39" s="17">
        <v>3.9</v>
      </c>
      <c r="G39" s="17"/>
      <c r="H39" s="10">
        <f t="shared" si="1"/>
        <v>0</v>
      </c>
      <c r="I39" s="11"/>
      <c r="J39" s="11"/>
      <c r="K39" s="218"/>
      <c r="L39" s="13">
        <f t="shared" si="6"/>
        <v>5.0999999999999996</v>
      </c>
      <c r="M39" s="13">
        <f t="shared" si="7"/>
        <v>5.0999999999999996</v>
      </c>
      <c r="N39" s="13">
        <f t="shared" si="8"/>
        <v>3.9</v>
      </c>
      <c r="O39" s="13">
        <f t="shared" si="9"/>
        <v>0</v>
      </c>
    </row>
    <row r="40" spans="1:17" ht="15" customHeight="1" x14ac:dyDescent="0.25">
      <c r="A40" s="20"/>
      <c r="C40" s="16" t="s">
        <v>22</v>
      </c>
      <c r="D40" s="9">
        <f t="shared" si="0"/>
        <v>64.8</v>
      </c>
      <c r="E40" s="17">
        <v>64.8</v>
      </c>
      <c r="F40" s="17">
        <v>41.5</v>
      </c>
      <c r="G40" s="17"/>
      <c r="H40" s="10">
        <f t="shared" si="1"/>
        <v>0</v>
      </c>
      <c r="I40" s="11"/>
      <c r="J40" s="11"/>
      <c r="K40" s="218"/>
      <c r="L40" s="13">
        <f t="shared" si="6"/>
        <v>64.8</v>
      </c>
      <c r="M40" s="13">
        <f t="shared" si="7"/>
        <v>64.8</v>
      </c>
      <c r="N40" s="13">
        <f t="shared" si="8"/>
        <v>41.5</v>
      </c>
      <c r="O40" s="13">
        <f t="shared" si="9"/>
        <v>0</v>
      </c>
    </row>
    <row r="41" spans="1:17" ht="15" customHeight="1" x14ac:dyDescent="0.25">
      <c r="A41" s="20"/>
      <c r="C41" s="98" t="s">
        <v>30</v>
      </c>
      <c r="D41" s="9">
        <f t="shared" si="0"/>
        <v>2.8</v>
      </c>
      <c r="E41" s="17">
        <v>2.8</v>
      </c>
      <c r="F41" s="17">
        <v>2.1</v>
      </c>
      <c r="G41" s="17"/>
      <c r="H41" s="10">
        <f t="shared" si="1"/>
        <v>0</v>
      </c>
      <c r="I41" s="11"/>
      <c r="J41" s="11"/>
      <c r="K41" s="218"/>
      <c r="L41" s="13">
        <f t="shared" si="6"/>
        <v>2.8</v>
      </c>
      <c r="M41" s="13">
        <f t="shared" si="7"/>
        <v>2.8</v>
      </c>
      <c r="N41" s="13">
        <f t="shared" si="8"/>
        <v>2.1</v>
      </c>
      <c r="O41" s="13">
        <f t="shared" si="9"/>
        <v>0</v>
      </c>
    </row>
    <row r="42" spans="1:17" ht="15" customHeight="1" x14ac:dyDescent="0.25">
      <c r="A42" s="41"/>
      <c r="B42" s="268"/>
      <c r="C42" s="98" t="s">
        <v>24</v>
      </c>
      <c r="D42" s="9">
        <f t="shared" si="0"/>
        <v>14</v>
      </c>
      <c r="E42" s="17">
        <v>14</v>
      </c>
      <c r="F42" s="17">
        <v>10.6</v>
      </c>
      <c r="G42" s="17"/>
      <c r="H42" s="10">
        <f t="shared" si="1"/>
        <v>0</v>
      </c>
      <c r="I42" s="11"/>
      <c r="J42" s="11"/>
      <c r="K42" s="218"/>
      <c r="L42" s="13">
        <f t="shared" ref="L42" si="12">M42+O42</f>
        <v>14</v>
      </c>
      <c r="M42" s="13">
        <f t="shared" ref="M42" si="13">E42+I42</f>
        <v>14</v>
      </c>
      <c r="N42" s="13">
        <f t="shared" ref="N42" si="14">F42+J42</f>
        <v>10.6</v>
      </c>
      <c r="O42" s="13">
        <f t="shared" ref="O42" si="15">G42+K42</f>
        <v>0</v>
      </c>
    </row>
    <row r="43" spans="1:17" ht="15" customHeight="1" x14ac:dyDescent="0.25">
      <c r="A43" s="6" t="s">
        <v>77</v>
      </c>
      <c r="B43" s="18" t="s">
        <v>12</v>
      </c>
      <c r="C43" s="16"/>
      <c r="D43" s="9">
        <f t="shared" si="0"/>
        <v>114</v>
      </c>
      <c r="E43" s="17">
        <f>SUM(E44:E47)</f>
        <v>114</v>
      </c>
      <c r="F43" s="17">
        <f>SUM(F44:F47)</f>
        <v>75.3</v>
      </c>
      <c r="G43" s="17">
        <f t="shared" ref="G43:O43" si="16">SUM(G44:G47)</f>
        <v>0</v>
      </c>
      <c r="H43" s="10">
        <f t="shared" si="1"/>
        <v>0</v>
      </c>
      <c r="I43" s="11">
        <f t="shared" si="16"/>
        <v>0</v>
      </c>
      <c r="J43" s="11">
        <f t="shared" si="16"/>
        <v>0</v>
      </c>
      <c r="K43" s="218">
        <f t="shared" si="16"/>
        <v>0</v>
      </c>
      <c r="L43" s="13">
        <f t="shared" si="16"/>
        <v>114</v>
      </c>
      <c r="M43" s="13">
        <f t="shared" si="16"/>
        <v>114</v>
      </c>
      <c r="N43" s="13">
        <f t="shared" si="16"/>
        <v>75.3</v>
      </c>
      <c r="O43" s="13">
        <f t="shared" si="16"/>
        <v>0</v>
      </c>
    </row>
    <row r="44" spans="1:17" ht="15" customHeight="1" x14ac:dyDescent="0.25">
      <c r="A44" s="20"/>
      <c r="C44" s="16" t="s">
        <v>9</v>
      </c>
      <c r="D44" s="9">
        <f t="shared" si="0"/>
        <v>35.200000000000003</v>
      </c>
      <c r="E44" s="17">
        <v>35.200000000000003</v>
      </c>
      <c r="F44" s="17">
        <v>23.6</v>
      </c>
      <c r="G44" s="17"/>
      <c r="H44" s="10">
        <f t="shared" si="1"/>
        <v>0</v>
      </c>
      <c r="I44" s="11"/>
      <c r="J44" s="11"/>
      <c r="K44" s="218"/>
      <c r="L44" s="13">
        <f t="shared" ref="L44:L59" si="17">M44+O44</f>
        <v>35.200000000000003</v>
      </c>
      <c r="M44" s="13">
        <f t="shared" ref="M44:M59" si="18">E44+I44</f>
        <v>35.200000000000003</v>
      </c>
      <c r="N44" s="13">
        <f t="shared" ref="N44:N59" si="19">F44+J44</f>
        <v>23.6</v>
      </c>
      <c r="O44" s="13">
        <f t="shared" ref="O44:O59" si="20">G44+K44</f>
        <v>0</v>
      </c>
    </row>
    <row r="45" spans="1:17" ht="15" customHeight="1" x14ac:dyDescent="0.25">
      <c r="A45" s="20"/>
      <c r="C45" s="16" t="s">
        <v>31</v>
      </c>
      <c r="D45" s="9">
        <f t="shared" si="0"/>
        <v>7.6</v>
      </c>
      <c r="E45" s="17">
        <v>7.6</v>
      </c>
      <c r="F45" s="17">
        <v>5.8</v>
      </c>
      <c r="G45" s="17"/>
      <c r="H45" s="10">
        <f t="shared" si="1"/>
        <v>0</v>
      </c>
      <c r="I45" s="11"/>
      <c r="J45" s="11"/>
      <c r="K45" s="218"/>
      <c r="L45" s="13">
        <f t="shared" si="17"/>
        <v>7.6</v>
      </c>
      <c r="M45" s="13">
        <f t="shared" si="18"/>
        <v>7.6</v>
      </c>
      <c r="N45" s="13">
        <f t="shared" si="19"/>
        <v>5.8</v>
      </c>
      <c r="O45" s="13">
        <f t="shared" si="20"/>
        <v>0</v>
      </c>
    </row>
    <row r="46" spans="1:17" ht="15" customHeight="1" x14ac:dyDescent="0.25">
      <c r="A46" s="20"/>
      <c r="C46" s="16" t="s">
        <v>22</v>
      </c>
      <c r="D46" s="9">
        <f t="shared" si="0"/>
        <v>57.2</v>
      </c>
      <c r="E46" s="17">
        <v>57.2</v>
      </c>
      <c r="F46" s="17">
        <v>35.299999999999997</v>
      </c>
      <c r="G46" s="17"/>
      <c r="H46" s="10">
        <f t="shared" si="1"/>
        <v>0</v>
      </c>
      <c r="I46" s="11"/>
      <c r="J46" s="11"/>
      <c r="K46" s="218"/>
      <c r="L46" s="13">
        <f t="shared" si="17"/>
        <v>57.2</v>
      </c>
      <c r="M46" s="13">
        <f t="shared" si="18"/>
        <v>57.2</v>
      </c>
      <c r="N46" s="13">
        <f t="shared" si="19"/>
        <v>35.299999999999997</v>
      </c>
      <c r="O46" s="13">
        <f t="shared" si="20"/>
        <v>0</v>
      </c>
    </row>
    <row r="47" spans="1:17" ht="15" customHeight="1" x14ac:dyDescent="0.25">
      <c r="A47" s="41"/>
      <c r="B47" s="268"/>
      <c r="C47" s="98" t="s">
        <v>24</v>
      </c>
      <c r="D47" s="9">
        <f t="shared" si="0"/>
        <v>14</v>
      </c>
      <c r="E47" s="17">
        <v>14</v>
      </c>
      <c r="F47" s="17">
        <v>10.6</v>
      </c>
      <c r="G47" s="17"/>
      <c r="H47" s="10">
        <f t="shared" si="1"/>
        <v>0</v>
      </c>
      <c r="I47" s="11"/>
      <c r="J47" s="11"/>
      <c r="K47" s="218"/>
      <c r="L47" s="12">
        <f>M47+O47</f>
        <v>14</v>
      </c>
      <c r="M47" s="12">
        <f>E47+I47</f>
        <v>14</v>
      </c>
      <c r="N47" s="12">
        <f>F47+J47</f>
        <v>10.6</v>
      </c>
      <c r="O47" s="12">
        <f>G47+K47</f>
        <v>0</v>
      </c>
    </row>
    <row r="48" spans="1:17" ht="15" customHeight="1" x14ac:dyDescent="0.25">
      <c r="A48" s="6" t="s">
        <v>78</v>
      </c>
      <c r="B48" s="18" t="s">
        <v>13</v>
      </c>
      <c r="C48" s="16"/>
      <c r="D48" s="9">
        <f t="shared" si="0"/>
        <v>69.599999999999994</v>
      </c>
      <c r="E48" s="17">
        <f>SUM(E49:E52)</f>
        <v>69.599999999999994</v>
      </c>
      <c r="F48" s="17">
        <f>SUM(F49:F52)</f>
        <v>46.4</v>
      </c>
      <c r="G48" s="17">
        <f>SUM(G49:G52)</f>
        <v>0</v>
      </c>
      <c r="H48" s="10">
        <f t="shared" si="1"/>
        <v>0</v>
      </c>
      <c r="I48" s="11">
        <f t="shared" ref="I48:O48" si="21">SUM(I49:I52)</f>
        <v>0</v>
      </c>
      <c r="J48" s="11">
        <f t="shared" si="21"/>
        <v>0</v>
      </c>
      <c r="K48" s="218">
        <f t="shared" si="21"/>
        <v>0</v>
      </c>
      <c r="L48" s="13">
        <f t="shared" si="21"/>
        <v>69.599999999999994</v>
      </c>
      <c r="M48" s="13">
        <f t="shared" si="21"/>
        <v>69.599999999999994</v>
      </c>
      <c r="N48" s="13">
        <f t="shared" si="21"/>
        <v>46.4</v>
      </c>
      <c r="O48" s="13">
        <f t="shared" si="21"/>
        <v>0</v>
      </c>
    </row>
    <row r="49" spans="1:15" ht="15" customHeight="1" x14ac:dyDescent="0.25">
      <c r="A49" s="20"/>
      <c r="C49" s="16" t="s">
        <v>9</v>
      </c>
      <c r="D49" s="9">
        <f t="shared" si="0"/>
        <v>35.9</v>
      </c>
      <c r="E49" s="17">
        <v>35.9</v>
      </c>
      <c r="F49" s="17">
        <v>21.4</v>
      </c>
      <c r="G49" s="17"/>
      <c r="H49" s="10">
        <f t="shared" si="1"/>
        <v>0</v>
      </c>
      <c r="I49" s="11"/>
      <c r="J49" s="11"/>
      <c r="K49" s="218"/>
      <c r="L49" s="13">
        <f t="shared" si="17"/>
        <v>35.9</v>
      </c>
      <c r="M49" s="13">
        <f t="shared" si="18"/>
        <v>35.9</v>
      </c>
      <c r="N49" s="13">
        <f t="shared" si="19"/>
        <v>21.4</v>
      </c>
      <c r="O49" s="13">
        <f t="shared" si="20"/>
        <v>0</v>
      </c>
    </row>
    <row r="50" spans="1:15" ht="15" customHeight="1" x14ac:dyDescent="0.25">
      <c r="A50" s="20"/>
      <c r="C50" s="16" t="s">
        <v>31</v>
      </c>
      <c r="D50" s="9">
        <f t="shared" si="0"/>
        <v>5.0999999999999996</v>
      </c>
      <c r="E50" s="17">
        <v>5.0999999999999996</v>
      </c>
      <c r="F50" s="17">
        <v>3.9</v>
      </c>
      <c r="G50" s="17"/>
      <c r="H50" s="10">
        <f t="shared" si="1"/>
        <v>0</v>
      </c>
      <c r="I50" s="11"/>
      <c r="J50" s="11"/>
      <c r="K50" s="218"/>
      <c r="L50" s="13">
        <f t="shared" si="17"/>
        <v>5.0999999999999996</v>
      </c>
      <c r="M50" s="13">
        <f t="shared" si="18"/>
        <v>5.0999999999999996</v>
      </c>
      <c r="N50" s="13">
        <f t="shared" si="19"/>
        <v>3.9</v>
      </c>
      <c r="O50" s="13">
        <f t="shared" si="20"/>
        <v>0</v>
      </c>
    </row>
    <row r="51" spans="1:15" ht="15" customHeight="1" x14ac:dyDescent="0.25">
      <c r="A51" s="20"/>
      <c r="C51" s="16" t="s">
        <v>22</v>
      </c>
      <c r="D51" s="9">
        <f t="shared" si="0"/>
        <v>14.6</v>
      </c>
      <c r="E51" s="17">
        <v>14.6</v>
      </c>
      <c r="F51" s="17">
        <v>10.5</v>
      </c>
      <c r="G51" s="17"/>
      <c r="H51" s="10">
        <f t="shared" si="1"/>
        <v>0</v>
      </c>
      <c r="I51" s="11"/>
      <c r="J51" s="11"/>
      <c r="K51" s="218"/>
      <c r="L51" s="13">
        <f t="shared" si="17"/>
        <v>14.6</v>
      </c>
      <c r="M51" s="13">
        <f t="shared" si="18"/>
        <v>14.6</v>
      </c>
      <c r="N51" s="13">
        <f t="shared" si="19"/>
        <v>10.5</v>
      </c>
      <c r="O51" s="13">
        <f t="shared" si="20"/>
        <v>0</v>
      </c>
    </row>
    <row r="52" spans="1:15" ht="15" customHeight="1" x14ac:dyDescent="0.25">
      <c r="A52" s="41"/>
      <c r="B52" s="268"/>
      <c r="C52" s="98" t="s">
        <v>24</v>
      </c>
      <c r="D52" s="9">
        <f t="shared" si="0"/>
        <v>14</v>
      </c>
      <c r="E52" s="17">
        <v>14</v>
      </c>
      <c r="F52" s="17">
        <v>10.6</v>
      </c>
      <c r="G52" s="17"/>
      <c r="H52" s="10">
        <f t="shared" si="1"/>
        <v>0</v>
      </c>
      <c r="I52" s="11"/>
      <c r="J52" s="11"/>
      <c r="K52" s="218"/>
      <c r="L52" s="12">
        <f>M52+O52</f>
        <v>14</v>
      </c>
      <c r="M52" s="12">
        <f>E52+I52</f>
        <v>14</v>
      </c>
      <c r="N52" s="12">
        <f>F52+J52</f>
        <v>10.6</v>
      </c>
      <c r="O52" s="12">
        <f>G52+K52</f>
        <v>0</v>
      </c>
    </row>
    <row r="53" spans="1:15" ht="15" customHeight="1" x14ac:dyDescent="0.25">
      <c r="A53" s="6" t="s">
        <v>79</v>
      </c>
      <c r="B53" s="30" t="s">
        <v>14</v>
      </c>
      <c r="C53" s="31"/>
      <c r="D53" s="9">
        <f t="shared" si="0"/>
        <v>76.099999999999994</v>
      </c>
      <c r="E53" s="17">
        <f t="shared" ref="E53:O53" si="22">SUM(E54:E57)</f>
        <v>76.099999999999994</v>
      </c>
      <c r="F53" s="17">
        <f t="shared" si="22"/>
        <v>53.1</v>
      </c>
      <c r="G53" s="17">
        <f t="shared" si="22"/>
        <v>0</v>
      </c>
      <c r="H53" s="10">
        <f t="shared" si="1"/>
        <v>0</v>
      </c>
      <c r="I53" s="11">
        <f t="shared" si="22"/>
        <v>0</v>
      </c>
      <c r="J53" s="11">
        <f t="shared" si="22"/>
        <v>0</v>
      </c>
      <c r="K53" s="218">
        <f t="shared" si="22"/>
        <v>0</v>
      </c>
      <c r="L53" s="13">
        <f t="shared" si="22"/>
        <v>76.099999999999994</v>
      </c>
      <c r="M53" s="13">
        <f t="shared" si="22"/>
        <v>76.099999999999994</v>
      </c>
      <c r="N53" s="13">
        <f t="shared" si="22"/>
        <v>53.1</v>
      </c>
      <c r="O53" s="13">
        <f t="shared" si="22"/>
        <v>0</v>
      </c>
    </row>
    <row r="54" spans="1:15" ht="15" customHeight="1" x14ac:dyDescent="0.25">
      <c r="A54" s="20"/>
      <c r="B54" s="81"/>
      <c r="C54" s="31" t="s">
        <v>9</v>
      </c>
      <c r="D54" s="9">
        <f t="shared" si="0"/>
        <v>38</v>
      </c>
      <c r="E54" s="17">
        <v>38</v>
      </c>
      <c r="F54" s="17">
        <v>24.2</v>
      </c>
      <c r="G54" s="17"/>
      <c r="H54" s="10">
        <f t="shared" si="1"/>
        <v>0</v>
      </c>
      <c r="I54" s="11"/>
      <c r="J54" s="11"/>
      <c r="K54" s="218"/>
      <c r="L54" s="13">
        <f t="shared" si="17"/>
        <v>38</v>
      </c>
      <c r="M54" s="13">
        <f t="shared" si="18"/>
        <v>38</v>
      </c>
      <c r="N54" s="13">
        <f t="shared" si="19"/>
        <v>24.2</v>
      </c>
      <c r="O54" s="13">
        <f t="shared" si="20"/>
        <v>0</v>
      </c>
    </row>
    <row r="55" spans="1:15" ht="15" customHeight="1" x14ac:dyDescent="0.25">
      <c r="A55" s="20"/>
      <c r="B55" s="81"/>
      <c r="C55" s="31" t="s">
        <v>31</v>
      </c>
      <c r="D55" s="9">
        <f t="shared" si="0"/>
        <v>5.0999999999999996</v>
      </c>
      <c r="E55" s="17">
        <v>5.0999999999999996</v>
      </c>
      <c r="F55" s="17">
        <v>3.9</v>
      </c>
      <c r="G55" s="17"/>
      <c r="H55" s="10">
        <f t="shared" si="1"/>
        <v>0</v>
      </c>
      <c r="I55" s="11"/>
      <c r="J55" s="11"/>
      <c r="K55" s="218"/>
      <c r="L55" s="13">
        <f t="shared" si="17"/>
        <v>5.0999999999999996</v>
      </c>
      <c r="M55" s="13">
        <f t="shared" si="18"/>
        <v>5.0999999999999996</v>
      </c>
      <c r="N55" s="13">
        <f t="shared" si="19"/>
        <v>3.9</v>
      </c>
      <c r="O55" s="13">
        <f t="shared" si="20"/>
        <v>0</v>
      </c>
    </row>
    <row r="56" spans="1:15" ht="15" customHeight="1" x14ac:dyDescent="0.25">
      <c r="A56" s="20"/>
      <c r="B56" s="81"/>
      <c r="C56" s="31" t="s">
        <v>22</v>
      </c>
      <c r="D56" s="9">
        <f t="shared" si="0"/>
        <v>18.899999999999999</v>
      </c>
      <c r="E56" s="17">
        <v>18.899999999999999</v>
      </c>
      <c r="F56" s="17">
        <v>14.4</v>
      </c>
      <c r="G56" s="17"/>
      <c r="H56" s="10">
        <f t="shared" si="1"/>
        <v>0</v>
      </c>
      <c r="I56" s="11"/>
      <c r="J56" s="11"/>
      <c r="K56" s="218"/>
      <c r="L56" s="13">
        <f t="shared" si="17"/>
        <v>18.899999999999999</v>
      </c>
      <c r="M56" s="13">
        <f t="shared" si="18"/>
        <v>18.899999999999999</v>
      </c>
      <c r="N56" s="13">
        <f t="shared" si="19"/>
        <v>14.4</v>
      </c>
      <c r="O56" s="13">
        <f t="shared" si="20"/>
        <v>0</v>
      </c>
    </row>
    <row r="57" spans="1:15" ht="15" customHeight="1" x14ac:dyDescent="0.25">
      <c r="A57" s="41"/>
      <c r="B57" s="42"/>
      <c r="C57" s="83" t="s">
        <v>24</v>
      </c>
      <c r="D57" s="9">
        <f t="shared" si="0"/>
        <v>14.1</v>
      </c>
      <c r="E57" s="17">
        <v>14.1</v>
      </c>
      <c r="F57" s="17">
        <v>10.6</v>
      </c>
      <c r="G57" s="17"/>
      <c r="H57" s="10">
        <f t="shared" si="1"/>
        <v>0</v>
      </c>
      <c r="I57" s="11"/>
      <c r="J57" s="11"/>
      <c r="K57" s="218"/>
      <c r="L57" s="12">
        <f>M57+O57</f>
        <v>14.1</v>
      </c>
      <c r="M57" s="12">
        <f>E57+I57</f>
        <v>14.1</v>
      </c>
      <c r="N57" s="12">
        <f>F57+J57</f>
        <v>10.6</v>
      </c>
      <c r="O57" s="12">
        <f>G57+K57</f>
        <v>0</v>
      </c>
    </row>
    <row r="58" spans="1:15" ht="15" customHeight="1" x14ac:dyDescent="0.25">
      <c r="A58" s="160" t="s">
        <v>80</v>
      </c>
      <c r="B58" s="30" t="s">
        <v>15</v>
      </c>
      <c r="C58" s="31"/>
      <c r="D58" s="9">
        <f t="shared" si="0"/>
        <v>83.4</v>
      </c>
      <c r="E58" s="17">
        <f>SUM(E59:E62)</f>
        <v>83.4</v>
      </c>
      <c r="F58" s="17">
        <f>SUM(F59:F62)</f>
        <v>60.1</v>
      </c>
      <c r="G58" s="17">
        <f t="shared" ref="G58:O58" si="23">SUM(G59:G62)</f>
        <v>0</v>
      </c>
      <c r="H58" s="10">
        <f t="shared" si="1"/>
        <v>0</v>
      </c>
      <c r="I58" s="11">
        <f t="shared" si="23"/>
        <v>0</v>
      </c>
      <c r="J58" s="11">
        <f t="shared" si="23"/>
        <v>0</v>
      </c>
      <c r="K58" s="218">
        <f t="shared" si="23"/>
        <v>0</v>
      </c>
      <c r="L58" s="13">
        <f t="shared" si="23"/>
        <v>83.4</v>
      </c>
      <c r="M58" s="13">
        <f t="shared" si="23"/>
        <v>83.4</v>
      </c>
      <c r="N58" s="13">
        <f t="shared" si="23"/>
        <v>60.1</v>
      </c>
      <c r="O58" s="13">
        <f t="shared" si="23"/>
        <v>0</v>
      </c>
    </row>
    <row r="59" spans="1:15" ht="15" customHeight="1" x14ac:dyDescent="0.25">
      <c r="A59" s="164"/>
      <c r="B59" s="81"/>
      <c r="C59" s="31" t="s">
        <v>9</v>
      </c>
      <c r="D59" s="9">
        <f t="shared" si="0"/>
        <v>32.299999999999997</v>
      </c>
      <c r="E59" s="17">
        <v>32.299999999999997</v>
      </c>
      <c r="F59" s="17">
        <v>21.3</v>
      </c>
      <c r="G59" s="17"/>
      <c r="H59" s="10">
        <f t="shared" si="1"/>
        <v>0</v>
      </c>
      <c r="I59" s="11"/>
      <c r="J59" s="11"/>
      <c r="K59" s="218"/>
      <c r="L59" s="13">
        <f t="shared" si="17"/>
        <v>32.299999999999997</v>
      </c>
      <c r="M59" s="13">
        <f t="shared" si="18"/>
        <v>32.299999999999997</v>
      </c>
      <c r="N59" s="13">
        <f t="shared" si="19"/>
        <v>21.3</v>
      </c>
      <c r="O59" s="13">
        <f t="shared" si="20"/>
        <v>0</v>
      </c>
    </row>
    <row r="60" spans="1:15" ht="15" customHeight="1" x14ac:dyDescent="0.25">
      <c r="A60" s="164"/>
      <c r="B60" s="81"/>
      <c r="C60" s="31" t="s">
        <v>31</v>
      </c>
      <c r="D60" s="9">
        <f t="shared" si="0"/>
        <v>7.6</v>
      </c>
      <c r="E60" s="17">
        <v>7.6</v>
      </c>
      <c r="F60" s="17">
        <v>5.8</v>
      </c>
      <c r="G60" s="17"/>
      <c r="H60" s="10">
        <f t="shared" si="1"/>
        <v>0</v>
      </c>
      <c r="I60" s="11"/>
      <c r="J60" s="11"/>
      <c r="K60" s="218"/>
      <c r="L60" s="13">
        <f>M60+O60</f>
        <v>7.6</v>
      </c>
      <c r="M60" s="13">
        <f>E60+I60</f>
        <v>7.6</v>
      </c>
      <c r="N60" s="13">
        <f>F60+J60</f>
        <v>5.8</v>
      </c>
      <c r="O60" s="13">
        <f>G60+K60</f>
        <v>0</v>
      </c>
    </row>
    <row r="61" spans="1:15" ht="15" customHeight="1" x14ac:dyDescent="0.25">
      <c r="A61" s="164"/>
      <c r="B61" s="81"/>
      <c r="C61" s="31" t="s">
        <v>22</v>
      </c>
      <c r="D61" s="9">
        <f t="shared" si="0"/>
        <v>29.3</v>
      </c>
      <c r="E61" s="17">
        <v>29.3</v>
      </c>
      <c r="F61" s="17">
        <v>22.4</v>
      </c>
      <c r="G61" s="17"/>
      <c r="H61" s="10">
        <f t="shared" si="1"/>
        <v>0</v>
      </c>
      <c r="I61" s="11"/>
      <c r="J61" s="11"/>
      <c r="K61" s="218"/>
      <c r="L61" s="13">
        <f t="shared" ref="L61:L81" si="24">M61+O61</f>
        <v>29.3</v>
      </c>
      <c r="M61" s="13">
        <f t="shared" ref="M61:M81" si="25">E61+I61</f>
        <v>29.3</v>
      </c>
      <c r="N61" s="13">
        <f t="shared" ref="N61:N81" si="26">F61+J61</f>
        <v>22.4</v>
      </c>
      <c r="O61" s="13">
        <f t="shared" ref="O61:O81" si="27">G61+K61</f>
        <v>0</v>
      </c>
    </row>
    <row r="62" spans="1:15" ht="15" customHeight="1" x14ac:dyDescent="0.25">
      <c r="A62" s="269"/>
      <c r="B62" s="42"/>
      <c r="C62" s="83" t="s">
        <v>24</v>
      </c>
      <c r="D62" s="9">
        <f t="shared" si="0"/>
        <v>14.2</v>
      </c>
      <c r="E62" s="17">
        <v>14.2</v>
      </c>
      <c r="F62" s="17">
        <v>10.6</v>
      </c>
      <c r="G62" s="17"/>
      <c r="H62" s="10">
        <f t="shared" si="1"/>
        <v>0</v>
      </c>
      <c r="I62" s="11"/>
      <c r="J62" s="11"/>
      <c r="K62" s="218"/>
      <c r="L62" s="12">
        <f>M62+O62</f>
        <v>14.2</v>
      </c>
      <c r="M62" s="12">
        <f>E62+I62</f>
        <v>14.2</v>
      </c>
      <c r="N62" s="12">
        <f>F62+J62</f>
        <v>10.6</v>
      </c>
      <c r="O62" s="12">
        <f>G62+K62</f>
        <v>0</v>
      </c>
    </row>
    <row r="63" spans="1:15" ht="15" customHeight="1" x14ac:dyDescent="0.25">
      <c r="A63" s="6" t="s">
        <v>81</v>
      </c>
      <c r="B63" s="270" t="s">
        <v>16</v>
      </c>
      <c r="C63" s="16"/>
      <c r="D63" s="9">
        <f t="shared" si="0"/>
        <v>158.1</v>
      </c>
      <c r="E63" s="17">
        <f>SUM(E64:E67)</f>
        <v>158.1</v>
      </c>
      <c r="F63" s="17">
        <f>SUM(F64:F67)</f>
        <v>111.4</v>
      </c>
      <c r="G63" s="17">
        <f t="shared" ref="G63:O63" si="28">SUM(G64:G67)</f>
        <v>0</v>
      </c>
      <c r="H63" s="10">
        <f t="shared" si="1"/>
        <v>0</v>
      </c>
      <c r="I63" s="11">
        <f t="shared" si="28"/>
        <v>0</v>
      </c>
      <c r="J63" s="11">
        <f t="shared" si="28"/>
        <v>0</v>
      </c>
      <c r="K63" s="218">
        <f t="shared" si="28"/>
        <v>0</v>
      </c>
      <c r="L63" s="13">
        <f t="shared" si="28"/>
        <v>158.1</v>
      </c>
      <c r="M63" s="13">
        <f t="shared" si="28"/>
        <v>158.1</v>
      </c>
      <c r="N63" s="13">
        <f t="shared" si="28"/>
        <v>111.4</v>
      </c>
      <c r="O63" s="13">
        <f t="shared" si="28"/>
        <v>0</v>
      </c>
    </row>
    <row r="64" spans="1:15" ht="15" customHeight="1" x14ac:dyDescent="0.25">
      <c r="A64" s="20"/>
      <c r="B64" s="271"/>
      <c r="C64" s="16" t="s">
        <v>9</v>
      </c>
      <c r="D64" s="9">
        <f t="shared" si="0"/>
        <v>65.599999999999994</v>
      </c>
      <c r="E64" s="17">
        <v>65.599999999999994</v>
      </c>
      <c r="F64" s="17">
        <v>43.2</v>
      </c>
      <c r="G64" s="17"/>
      <c r="H64" s="10">
        <f t="shared" si="1"/>
        <v>0</v>
      </c>
      <c r="I64" s="11"/>
      <c r="J64" s="11"/>
      <c r="K64" s="218"/>
      <c r="L64" s="13">
        <f t="shared" si="24"/>
        <v>65.599999999999994</v>
      </c>
      <c r="M64" s="13">
        <f t="shared" si="25"/>
        <v>65.599999999999994</v>
      </c>
      <c r="N64" s="13">
        <f t="shared" si="26"/>
        <v>43.2</v>
      </c>
      <c r="O64" s="13">
        <f t="shared" si="27"/>
        <v>0</v>
      </c>
    </row>
    <row r="65" spans="1:15" ht="15" customHeight="1" x14ac:dyDescent="0.25">
      <c r="A65" s="20"/>
      <c r="B65" s="271"/>
      <c r="C65" s="16" t="s">
        <v>31</v>
      </c>
      <c r="D65" s="9">
        <f t="shared" si="0"/>
        <v>12.6</v>
      </c>
      <c r="E65" s="17">
        <v>12.6</v>
      </c>
      <c r="F65" s="17">
        <v>9.6</v>
      </c>
      <c r="G65" s="17"/>
      <c r="H65" s="10">
        <f t="shared" si="1"/>
        <v>0</v>
      </c>
      <c r="I65" s="11"/>
      <c r="J65" s="11"/>
      <c r="K65" s="218"/>
      <c r="L65" s="13">
        <f t="shared" si="24"/>
        <v>12.6</v>
      </c>
      <c r="M65" s="13">
        <f t="shared" si="25"/>
        <v>12.6</v>
      </c>
      <c r="N65" s="13">
        <f t="shared" si="26"/>
        <v>9.6</v>
      </c>
      <c r="O65" s="13">
        <f t="shared" si="27"/>
        <v>0</v>
      </c>
    </row>
    <row r="66" spans="1:15" ht="15" customHeight="1" x14ac:dyDescent="0.25">
      <c r="A66" s="20"/>
      <c r="B66" s="271"/>
      <c r="C66" s="16" t="s">
        <v>22</v>
      </c>
      <c r="D66" s="9">
        <f t="shared" si="0"/>
        <v>62.5</v>
      </c>
      <c r="E66" s="17">
        <v>62.5</v>
      </c>
      <c r="F66" s="17">
        <v>45.5</v>
      </c>
      <c r="G66" s="17"/>
      <c r="H66" s="10">
        <f t="shared" si="1"/>
        <v>0</v>
      </c>
      <c r="I66" s="11"/>
      <c r="J66" s="11"/>
      <c r="K66" s="218"/>
      <c r="L66" s="13">
        <f t="shared" si="24"/>
        <v>62.5</v>
      </c>
      <c r="M66" s="13">
        <f t="shared" si="25"/>
        <v>62.5</v>
      </c>
      <c r="N66" s="13">
        <f t="shared" si="26"/>
        <v>45.5</v>
      </c>
      <c r="O66" s="13">
        <f t="shared" si="27"/>
        <v>0</v>
      </c>
    </row>
    <row r="67" spans="1:15" ht="15" customHeight="1" x14ac:dyDescent="0.25">
      <c r="A67" s="272"/>
      <c r="B67" s="273"/>
      <c r="C67" s="98" t="s">
        <v>24</v>
      </c>
      <c r="D67" s="9">
        <f t="shared" si="0"/>
        <v>17.399999999999999</v>
      </c>
      <c r="E67" s="17">
        <v>17.399999999999999</v>
      </c>
      <c r="F67" s="17">
        <v>13.1</v>
      </c>
      <c r="G67" s="17"/>
      <c r="H67" s="10">
        <f t="shared" si="1"/>
        <v>0</v>
      </c>
      <c r="I67" s="11"/>
      <c r="J67" s="11"/>
      <c r="K67" s="218"/>
      <c r="L67" s="12">
        <f>M67+O67</f>
        <v>17.399999999999999</v>
      </c>
      <c r="M67" s="12">
        <f>E67+I67</f>
        <v>17.399999999999999</v>
      </c>
      <c r="N67" s="12">
        <f>F67+J67</f>
        <v>13.1</v>
      </c>
      <c r="O67" s="12">
        <f>G67+K67</f>
        <v>0</v>
      </c>
    </row>
    <row r="68" spans="1:15" ht="15" customHeight="1" x14ac:dyDescent="0.25">
      <c r="A68" s="6" t="s">
        <v>82</v>
      </c>
      <c r="B68" s="18" t="s">
        <v>17</v>
      </c>
      <c r="C68" s="16"/>
      <c r="D68" s="9">
        <f t="shared" si="0"/>
        <v>79.2</v>
      </c>
      <c r="E68" s="17">
        <f t="shared" ref="E68:O68" si="29">SUM(E69:E72)</f>
        <v>79.2</v>
      </c>
      <c r="F68" s="17">
        <f t="shared" si="29"/>
        <v>55.5</v>
      </c>
      <c r="G68" s="17">
        <f t="shared" si="29"/>
        <v>0</v>
      </c>
      <c r="H68" s="10">
        <f t="shared" si="1"/>
        <v>0</v>
      </c>
      <c r="I68" s="11">
        <f t="shared" si="29"/>
        <v>0</v>
      </c>
      <c r="J68" s="11">
        <f t="shared" si="29"/>
        <v>0</v>
      </c>
      <c r="K68" s="218">
        <f t="shared" si="29"/>
        <v>0</v>
      </c>
      <c r="L68" s="13">
        <f t="shared" si="29"/>
        <v>79.2</v>
      </c>
      <c r="M68" s="13">
        <f t="shared" si="29"/>
        <v>79.2</v>
      </c>
      <c r="N68" s="13">
        <f t="shared" si="29"/>
        <v>55.5</v>
      </c>
      <c r="O68" s="13">
        <f t="shared" si="29"/>
        <v>0</v>
      </c>
    </row>
    <row r="69" spans="1:15" ht="15" customHeight="1" x14ac:dyDescent="0.25">
      <c r="A69" s="20"/>
      <c r="C69" s="16" t="s">
        <v>9</v>
      </c>
      <c r="D69" s="9">
        <f t="shared" si="0"/>
        <v>38.700000000000003</v>
      </c>
      <c r="E69" s="17">
        <v>38.700000000000003</v>
      </c>
      <c r="F69" s="17">
        <v>24.8</v>
      </c>
      <c r="G69" s="17"/>
      <c r="H69" s="10">
        <f t="shared" si="1"/>
        <v>0</v>
      </c>
      <c r="I69" s="11"/>
      <c r="J69" s="11"/>
      <c r="K69" s="218"/>
      <c r="L69" s="13">
        <f t="shared" si="24"/>
        <v>38.700000000000003</v>
      </c>
      <c r="M69" s="13">
        <f t="shared" si="25"/>
        <v>38.700000000000003</v>
      </c>
      <c r="N69" s="13">
        <f t="shared" si="26"/>
        <v>24.8</v>
      </c>
      <c r="O69" s="13">
        <f t="shared" si="27"/>
        <v>0</v>
      </c>
    </row>
    <row r="70" spans="1:15" ht="15" customHeight="1" x14ac:dyDescent="0.25">
      <c r="A70" s="20"/>
      <c r="C70" s="16" t="s">
        <v>31</v>
      </c>
      <c r="D70" s="9">
        <f t="shared" si="0"/>
        <v>2.5</v>
      </c>
      <c r="E70" s="17">
        <v>2.5</v>
      </c>
      <c r="F70" s="17">
        <v>1.9</v>
      </c>
      <c r="G70" s="17"/>
      <c r="H70" s="10">
        <f t="shared" si="1"/>
        <v>0</v>
      </c>
      <c r="I70" s="11"/>
      <c r="J70" s="11"/>
      <c r="K70" s="218"/>
      <c r="L70" s="13">
        <f t="shared" si="24"/>
        <v>2.5</v>
      </c>
      <c r="M70" s="13">
        <f t="shared" si="25"/>
        <v>2.5</v>
      </c>
      <c r="N70" s="13">
        <f t="shared" si="26"/>
        <v>1.9</v>
      </c>
      <c r="O70" s="13">
        <f t="shared" si="27"/>
        <v>0</v>
      </c>
    </row>
    <row r="71" spans="1:15" ht="15" customHeight="1" x14ac:dyDescent="0.25">
      <c r="A71" s="20"/>
      <c r="C71" s="16" t="s">
        <v>22</v>
      </c>
      <c r="D71" s="9">
        <f t="shared" si="0"/>
        <v>23.8</v>
      </c>
      <c r="E71" s="17">
        <v>23.8</v>
      </c>
      <c r="F71" s="17">
        <v>18.2</v>
      </c>
      <c r="G71" s="17"/>
      <c r="H71" s="10">
        <f t="shared" si="1"/>
        <v>0</v>
      </c>
      <c r="I71" s="11"/>
      <c r="J71" s="11"/>
      <c r="K71" s="218"/>
      <c r="L71" s="13">
        <f t="shared" si="24"/>
        <v>23.8</v>
      </c>
      <c r="M71" s="13">
        <f t="shared" si="25"/>
        <v>23.8</v>
      </c>
      <c r="N71" s="13">
        <f t="shared" si="26"/>
        <v>18.2</v>
      </c>
      <c r="O71" s="13">
        <f t="shared" si="27"/>
        <v>0</v>
      </c>
    </row>
    <row r="72" spans="1:15" ht="15" customHeight="1" x14ac:dyDescent="0.25">
      <c r="A72" s="41"/>
      <c r="B72" s="268"/>
      <c r="C72" s="98" t="s">
        <v>24</v>
      </c>
      <c r="D72" s="9">
        <f t="shared" si="0"/>
        <v>14.2</v>
      </c>
      <c r="E72" s="17">
        <v>14.2</v>
      </c>
      <c r="F72" s="17">
        <v>10.6</v>
      </c>
      <c r="G72" s="17"/>
      <c r="H72" s="10">
        <f t="shared" si="1"/>
        <v>0</v>
      </c>
      <c r="I72" s="11"/>
      <c r="J72" s="11"/>
      <c r="K72" s="218"/>
      <c r="L72" s="12">
        <f>M72+O72</f>
        <v>14.2</v>
      </c>
      <c r="M72" s="12">
        <f>E72+I72</f>
        <v>14.2</v>
      </c>
      <c r="N72" s="12">
        <f>F72+J72</f>
        <v>10.6</v>
      </c>
      <c r="O72" s="12">
        <f>G72+K72</f>
        <v>0</v>
      </c>
    </row>
    <row r="73" spans="1:15" ht="15" customHeight="1" x14ac:dyDescent="0.25">
      <c r="A73" s="6" t="s">
        <v>83</v>
      </c>
      <c r="B73" s="18" t="s">
        <v>18</v>
      </c>
      <c r="C73" s="16"/>
      <c r="D73" s="9">
        <f t="shared" si="0"/>
        <v>58.2</v>
      </c>
      <c r="E73" s="17">
        <f t="shared" ref="E73:O73" si="30">SUM(E74:E77)</f>
        <v>58.2</v>
      </c>
      <c r="F73" s="17">
        <f t="shared" si="30"/>
        <v>42.099999999999994</v>
      </c>
      <c r="G73" s="17">
        <f t="shared" si="30"/>
        <v>0</v>
      </c>
      <c r="H73" s="10">
        <f t="shared" si="1"/>
        <v>0</v>
      </c>
      <c r="I73" s="11">
        <f t="shared" si="30"/>
        <v>0</v>
      </c>
      <c r="J73" s="11">
        <f t="shared" si="30"/>
        <v>0</v>
      </c>
      <c r="K73" s="218">
        <f t="shared" si="30"/>
        <v>0</v>
      </c>
      <c r="L73" s="13">
        <f t="shared" si="30"/>
        <v>58.2</v>
      </c>
      <c r="M73" s="13">
        <f t="shared" si="30"/>
        <v>58.2</v>
      </c>
      <c r="N73" s="13">
        <f t="shared" si="30"/>
        <v>42.099999999999994</v>
      </c>
      <c r="O73" s="13">
        <f t="shared" si="30"/>
        <v>0</v>
      </c>
    </row>
    <row r="74" spans="1:15" ht="15" customHeight="1" x14ac:dyDescent="0.25">
      <c r="A74" s="20"/>
      <c r="C74" s="16" t="s">
        <v>9</v>
      </c>
      <c r="D74" s="9">
        <f t="shared" si="0"/>
        <v>25.9</v>
      </c>
      <c r="E74" s="17">
        <v>25.9</v>
      </c>
      <c r="F74" s="17">
        <v>17.5</v>
      </c>
      <c r="G74" s="17"/>
      <c r="H74" s="10">
        <f t="shared" si="1"/>
        <v>0</v>
      </c>
      <c r="I74" s="11"/>
      <c r="J74" s="11"/>
      <c r="K74" s="218"/>
      <c r="L74" s="13">
        <f t="shared" si="24"/>
        <v>25.9</v>
      </c>
      <c r="M74" s="13">
        <f t="shared" si="25"/>
        <v>25.9</v>
      </c>
      <c r="N74" s="13">
        <f t="shared" si="26"/>
        <v>17.5</v>
      </c>
      <c r="O74" s="13">
        <f t="shared" si="27"/>
        <v>0</v>
      </c>
    </row>
    <row r="75" spans="1:15" ht="15" customHeight="1" x14ac:dyDescent="0.25">
      <c r="A75" s="20"/>
      <c r="C75" s="16" t="s">
        <v>31</v>
      </c>
      <c r="D75" s="9">
        <f t="shared" si="0"/>
        <v>2.5</v>
      </c>
      <c r="E75" s="17">
        <v>2.5</v>
      </c>
      <c r="F75" s="17">
        <v>1.9</v>
      </c>
      <c r="G75" s="17"/>
      <c r="H75" s="10">
        <f t="shared" si="1"/>
        <v>0</v>
      </c>
      <c r="I75" s="11"/>
      <c r="J75" s="11"/>
      <c r="K75" s="218"/>
      <c r="L75" s="13">
        <f t="shared" si="24"/>
        <v>2.5</v>
      </c>
      <c r="M75" s="13">
        <f t="shared" si="25"/>
        <v>2.5</v>
      </c>
      <c r="N75" s="13">
        <f t="shared" si="26"/>
        <v>1.9</v>
      </c>
      <c r="O75" s="13">
        <f t="shared" si="27"/>
        <v>0</v>
      </c>
    </row>
    <row r="76" spans="1:15" ht="15" customHeight="1" x14ac:dyDescent="0.25">
      <c r="A76" s="20"/>
      <c r="C76" s="16" t="s">
        <v>22</v>
      </c>
      <c r="D76" s="9">
        <f t="shared" si="0"/>
        <v>22.8</v>
      </c>
      <c r="E76" s="17">
        <v>22.8</v>
      </c>
      <c r="F76" s="17">
        <v>17.399999999999999</v>
      </c>
      <c r="G76" s="17"/>
      <c r="H76" s="10">
        <f t="shared" si="1"/>
        <v>0</v>
      </c>
      <c r="I76" s="11"/>
      <c r="J76" s="11"/>
      <c r="K76" s="218"/>
      <c r="L76" s="13">
        <f t="shared" si="24"/>
        <v>22.8</v>
      </c>
      <c r="M76" s="13">
        <f t="shared" si="25"/>
        <v>22.8</v>
      </c>
      <c r="N76" s="13">
        <f t="shared" si="26"/>
        <v>17.399999999999999</v>
      </c>
      <c r="O76" s="13">
        <f t="shared" si="27"/>
        <v>0</v>
      </c>
    </row>
    <row r="77" spans="1:15" ht="15" customHeight="1" x14ac:dyDescent="0.25">
      <c r="A77" s="41"/>
      <c r="B77" s="268"/>
      <c r="C77" s="98" t="s">
        <v>24</v>
      </c>
      <c r="D77" s="9">
        <f t="shared" si="0"/>
        <v>7</v>
      </c>
      <c r="E77" s="17">
        <v>7</v>
      </c>
      <c r="F77" s="17">
        <v>5.3</v>
      </c>
      <c r="G77" s="17"/>
      <c r="H77" s="10">
        <f t="shared" si="1"/>
        <v>0</v>
      </c>
      <c r="I77" s="11"/>
      <c r="J77" s="11"/>
      <c r="K77" s="218"/>
      <c r="L77" s="12">
        <f>M77+O77</f>
        <v>7</v>
      </c>
      <c r="M77" s="12">
        <f>E77+I77</f>
        <v>7</v>
      </c>
      <c r="N77" s="12">
        <f>F77+J77</f>
        <v>5.3</v>
      </c>
      <c r="O77" s="12">
        <f>G77+K77</f>
        <v>0</v>
      </c>
    </row>
    <row r="78" spans="1:15" ht="15" customHeight="1" x14ac:dyDescent="0.25">
      <c r="A78" s="6" t="s">
        <v>84</v>
      </c>
      <c r="B78" s="18" t="s">
        <v>19</v>
      </c>
      <c r="C78" s="16"/>
      <c r="D78" s="9">
        <f t="shared" si="0"/>
        <v>148.20000000000002</v>
      </c>
      <c r="E78" s="17">
        <f>SUM(E79:E81)</f>
        <v>139.70000000000002</v>
      </c>
      <c r="F78" s="17">
        <f>SUM(F79:F81)</f>
        <v>92.6</v>
      </c>
      <c r="G78" s="17">
        <f t="shared" ref="G78:O78" si="31">SUM(G79:G81)</f>
        <v>8.5</v>
      </c>
      <c r="H78" s="10">
        <f t="shared" si="1"/>
        <v>0</v>
      </c>
      <c r="I78" s="11">
        <f t="shared" si="31"/>
        <v>0</v>
      </c>
      <c r="J78" s="11">
        <f t="shared" si="31"/>
        <v>0</v>
      </c>
      <c r="K78" s="218">
        <f t="shared" si="31"/>
        <v>0</v>
      </c>
      <c r="L78" s="13">
        <f t="shared" si="31"/>
        <v>148.20000000000002</v>
      </c>
      <c r="M78" s="13">
        <f t="shared" si="31"/>
        <v>139.70000000000002</v>
      </c>
      <c r="N78" s="13">
        <f t="shared" si="31"/>
        <v>92.6</v>
      </c>
      <c r="O78" s="13">
        <f t="shared" si="31"/>
        <v>8.5</v>
      </c>
    </row>
    <row r="79" spans="1:15" ht="15" customHeight="1" x14ac:dyDescent="0.25">
      <c r="A79" s="20"/>
      <c r="C79" s="16" t="s">
        <v>9</v>
      </c>
      <c r="D79" s="9">
        <f t="shared" si="0"/>
        <v>102.4</v>
      </c>
      <c r="E79" s="17">
        <v>93.9</v>
      </c>
      <c r="F79" s="17">
        <v>57.6</v>
      </c>
      <c r="G79" s="17">
        <v>8.5</v>
      </c>
      <c r="H79" s="10">
        <f t="shared" si="1"/>
        <v>0</v>
      </c>
      <c r="I79" s="11"/>
      <c r="J79" s="11"/>
      <c r="K79" s="218"/>
      <c r="L79" s="13">
        <f t="shared" si="24"/>
        <v>102.4</v>
      </c>
      <c r="M79" s="13">
        <f t="shared" si="25"/>
        <v>93.9</v>
      </c>
      <c r="N79" s="13">
        <f t="shared" si="26"/>
        <v>57.6</v>
      </c>
      <c r="O79" s="13">
        <f t="shared" si="27"/>
        <v>8.5</v>
      </c>
    </row>
    <row r="80" spans="1:15" ht="15" customHeight="1" x14ac:dyDescent="0.25">
      <c r="A80" s="20"/>
      <c r="C80" s="16" t="s">
        <v>31</v>
      </c>
      <c r="D80" s="9">
        <f t="shared" si="0"/>
        <v>15.2</v>
      </c>
      <c r="E80" s="17">
        <v>15.2</v>
      </c>
      <c r="F80" s="17">
        <v>11.6</v>
      </c>
      <c r="G80" s="17"/>
      <c r="H80" s="10">
        <f t="shared" si="1"/>
        <v>0</v>
      </c>
      <c r="I80" s="11"/>
      <c r="J80" s="11"/>
      <c r="K80" s="218"/>
      <c r="L80" s="13">
        <f t="shared" si="24"/>
        <v>15.2</v>
      </c>
      <c r="M80" s="13">
        <f t="shared" si="25"/>
        <v>15.2</v>
      </c>
      <c r="N80" s="13">
        <f t="shared" si="26"/>
        <v>11.6</v>
      </c>
      <c r="O80" s="13">
        <f t="shared" si="27"/>
        <v>0</v>
      </c>
    </row>
    <row r="81" spans="1:15" ht="15" customHeight="1" x14ac:dyDescent="0.25">
      <c r="A81" s="20"/>
      <c r="C81" s="16" t="s">
        <v>22</v>
      </c>
      <c r="D81" s="9">
        <f t="shared" si="0"/>
        <v>30.6</v>
      </c>
      <c r="E81" s="17">
        <v>30.6</v>
      </c>
      <c r="F81" s="17">
        <v>23.4</v>
      </c>
      <c r="G81" s="17"/>
      <c r="H81" s="10">
        <f t="shared" si="1"/>
        <v>0</v>
      </c>
      <c r="I81" s="11"/>
      <c r="J81" s="11"/>
      <c r="K81" s="218"/>
      <c r="L81" s="13">
        <f t="shared" si="24"/>
        <v>30.6</v>
      </c>
      <c r="M81" s="13">
        <f t="shared" si="25"/>
        <v>30.6</v>
      </c>
      <c r="N81" s="13">
        <f t="shared" si="26"/>
        <v>23.4</v>
      </c>
      <c r="O81" s="13">
        <f t="shared" si="27"/>
        <v>0</v>
      </c>
    </row>
    <row r="82" spans="1:15" ht="30" x14ac:dyDescent="0.25">
      <c r="A82" s="14" t="s">
        <v>85</v>
      </c>
      <c r="B82" s="274" t="s">
        <v>26</v>
      </c>
      <c r="C82" s="16" t="s">
        <v>9</v>
      </c>
      <c r="D82" s="9">
        <f t="shared" si="0"/>
        <v>981.6</v>
      </c>
      <c r="E82" s="17">
        <v>345.5</v>
      </c>
      <c r="F82" s="17"/>
      <c r="G82" s="17">
        <v>636.1</v>
      </c>
      <c r="H82" s="10">
        <f t="shared" si="1"/>
        <v>-65.400000000000006</v>
      </c>
      <c r="I82" s="11">
        <v>-45.4</v>
      </c>
      <c r="J82" s="11"/>
      <c r="K82" s="218">
        <v>-20</v>
      </c>
      <c r="L82" s="13">
        <f>M82+O82</f>
        <v>916.2</v>
      </c>
      <c r="M82" s="13">
        <f t="shared" ref="M82:O83" si="32">E82+I82</f>
        <v>300.10000000000002</v>
      </c>
      <c r="N82" s="13">
        <f t="shared" si="32"/>
        <v>0</v>
      </c>
      <c r="O82" s="13">
        <f t="shared" si="32"/>
        <v>616.1</v>
      </c>
    </row>
    <row r="83" spans="1:15" ht="15" customHeight="1" x14ac:dyDescent="0.25">
      <c r="A83" s="20" t="s">
        <v>86</v>
      </c>
      <c r="B83" s="36" t="s">
        <v>175</v>
      </c>
      <c r="C83" s="98" t="s">
        <v>21</v>
      </c>
      <c r="D83" s="9">
        <f t="shared" si="0"/>
        <v>22</v>
      </c>
      <c r="E83" s="17">
        <v>1</v>
      </c>
      <c r="F83" s="17"/>
      <c r="G83" s="17">
        <v>21</v>
      </c>
      <c r="H83" s="10">
        <f t="shared" si="1"/>
        <v>0</v>
      </c>
      <c r="I83" s="11"/>
      <c r="J83" s="11"/>
      <c r="K83" s="218"/>
      <c r="L83" s="13">
        <f>M83+O83</f>
        <v>22</v>
      </c>
      <c r="M83" s="13">
        <f t="shared" si="32"/>
        <v>1</v>
      </c>
      <c r="N83" s="13">
        <f t="shared" si="32"/>
        <v>0</v>
      </c>
      <c r="O83" s="13">
        <f t="shared" si="32"/>
        <v>21</v>
      </c>
    </row>
    <row r="84" spans="1:15" ht="15.95" customHeight="1" x14ac:dyDescent="0.25">
      <c r="A84" s="21" t="s">
        <v>87</v>
      </c>
      <c r="B84" s="275" t="s">
        <v>179</v>
      </c>
      <c r="C84" s="73"/>
      <c r="D84" s="74">
        <f t="shared" ref="D84:O84" si="33">D20+D21+D26+D32+D37+D43+D48+D53+D58+D63+D68+D73+D78+D82+D83</f>
        <v>5188</v>
      </c>
      <c r="E84" s="74">
        <f t="shared" si="33"/>
        <v>4320.1000000000004</v>
      </c>
      <c r="F84" s="74">
        <f t="shared" si="33"/>
        <v>2034.2999999999997</v>
      </c>
      <c r="G84" s="74">
        <f t="shared" si="33"/>
        <v>867.9</v>
      </c>
      <c r="H84" s="75">
        <f t="shared" si="33"/>
        <v>31.399999999999991</v>
      </c>
      <c r="I84" s="75">
        <f t="shared" si="33"/>
        <v>49.9</v>
      </c>
      <c r="J84" s="75">
        <f t="shared" si="33"/>
        <v>34.700000000000003</v>
      </c>
      <c r="K84" s="276">
        <f t="shared" si="33"/>
        <v>-18.5</v>
      </c>
      <c r="L84" s="45">
        <f t="shared" si="33"/>
        <v>5219.3999999999996</v>
      </c>
      <c r="M84" s="45">
        <f t="shared" si="33"/>
        <v>4370</v>
      </c>
      <c r="N84" s="45">
        <f t="shared" si="33"/>
        <v>2069</v>
      </c>
      <c r="O84" s="45">
        <f t="shared" si="33"/>
        <v>849.4</v>
      </c>
    </row>
    <row r="85" spans="1:15" ht="15.95" customHeight="1" x14ac:dyDescent="0.25">
      <c r="A85" s="164" t="s">
        <v>88</v>
      </c>
      <c r="B85" s="511" t="s">
        <v>59</v>
      </c>
      <c r="C85" s="511"/>
      <c r="D85" s="511"/>
      <c r="E85" s="511"/>
      <c r="F85" s="511"/>
      <c r="G85" s="511"/>
      <c r="H85" s="511"/>
      <c r="I85" s="511"/>
      <c r="J85" s="511"/>
      <c r="K85" s="511"/>
      <c r="L85" s="511"/>
      <c r="M85" s="511"/>
      <c r="N85" s="511"/>
      <c r="O85" s="511"/>
    </row>
    <row r="86" spans="1:15" ht="15" customHeight="1" x14ac:dyDescent="0.25">
      <c r="A86" s="6" t="s">
        <v>89</v>
      </c>
      <c r="B86" s="81" t="s">
        <v>20</v>
      </c>
      <c r="C86" s="82"/>
      <c r="D86" s="9">
        <f>D87+D88+D89+D92+D93</f>
        <v>1466.4</v>
      </c>
      <c r="E86" s="9">
        <f t="shared" ref="E86:O86" si="34">E87+E88+E89+E92+E93</f>
        <v>1325.1</v>
      </c>
      <c r="F86" s="9">
        <f t="shared" si="34"/>
        <v>0</v>
      </c>
      <c r="G86" s="9">
        <f t="shared" si="34"/>
        <v>141.30000000000001</v>
      </c>
      <c r="H86" s="10">
        <f t="shared" ref="H86:H93" si="35">I86+K86</f>
        <v>64.099999999999994</v>
      </c>
      <c r="I86" s="10">
        <f t="shared" si="34"/>
        <v>17.100000000000001</v>
      </c>
      <c r="J86" s="10">
        <f t="shared" si="34"/>
        <v>0</v>
      </c>
      <c r="K86" s="265">
        <f t="shared" si="34"/>
        <v>47</v>
      </c>
      <c r="L86" s="12">
        <f t="shared" si="34"/>
        <v>1530.5000000000002</v>
      </c>
      <c r="M86" s="12">
        <f t="shared" si="34"/>
        <v>1342.2</v>
      </c>
      <c r="N86" s="12">
        <f t="shared" si="34"/>
        <v>0</v>
      </c>
      <c r="O86" s="12">
        <f t="shared" si="34"/>
        <v>188.3</v>
      </c>
    </row>
    <row r="87" spans="1:15" ht="15" customHeight="1" x14ac:dyDescent="0.25">
      <c r="A87" s="20"/>
      <c r="B87" s="81"/>
      <c r="C87" s="31" t="s">
        <v>21</v>
      </c>
      <c r="D87" s="17">
        <f t="shared" ref="D87:D93" si="36">E87+G87</f>
        <v>79.899999999999991</v>
      </c>
      <c r="E87" s="17">
        <v>70.3</v>
      </c>
      <c r="F87" s="17"/>
      <c r="G87" s="17">
        <v>9.6</v>
      </c>
      <c r="H87" s="10">
        <f t="shared" si="35"/>
        <v>0</v>
      </c>
      <c r="I87" s="11"/>
      <c r="J87" s="11"/>
      <c r="K87" s="218"/>
      <c r="L87" s="13">
        <f t="shared" ref="L87:L137" si="37">M87+O87</f>
        <v>79.899999999999991</v>
      </c>
      <c r="M87" s="13">
        <f t="shared" ref="M87:M137" si="38">E87+I87</f>
        <v>70.3</v>
      </c>
      <c r="N87" s="13">
        <f t="shared" ref="N87:N137" si="39">F87+J87</f>
        <v>0</v>
      </c>
      <c r="O87" s="13">
        <f t="shared" ref="O87:O137" si="40">G87+K87</f>
        <v>9.6</v>
      </c>
    </row>
    <row r="88" spans="1:15" hidden="1" x14ac:dyDescent="0.25">
      <c r="A88" s="20"/>
      <c r="B88" s="81"/>
      <c r="C88" s="171" t="s">
        <v>25</v>
      </c>
      <c r="D88" s="17">
        <f t="shared" si="36"/>
        <v>0</v>
      </c>
      <c r="E88" s="17"/>
      <c r="F88" s="17"/>
      <c r="G88" s="17"/>
      <c r="H88" s="10">
        <f t="shared" si="35"/>
        <v>0</v>
      </c>
      <c r="I88" s="11"/>
      <c r="J88" s="11"/>
      <c r="K88" s="218"/>
      <c r="L88" s="13">
        <f>M88+O88</f>
        <v>0</v>
      </c>
      <c r="M88" s="13">
        <f>E88+I88</f>
        <v>0</v>
      </c>
      <c r="N88" s="13">
        <f>F88+J88</f>
        <v>0</v>
      </c>
      <c r="O88" s="13">
        <f>G88+K88</f>
        <v>0</v>
      </c>
    </row>
    <row r="89" spans="1:15" ht="15" customHeight="1" x14ac:dyDescent="0.25">
      <c r="A89" s="41"/>
      <c r="B89" s="277"/>
      <c r="C89" s="187" t="s">
        <v>31</v>
      </c>
      <c r="D89" s="278">
        <f>D90+D91</f>
        <v>1190.3000000000002</v>
      </c>
      <c r="E89" s="17">
        <f>E90+E91</f>
        <v>1152.1000000000001</v>
      </c>
      <c r="F89" s="17">
        <f t="shared" ref="F89:O89" si="41">F90+F91</f>
        <v>0</v>
      </c>
      <c r="G89" s="17">
        <f t="shared" si="41"/>
        <v>38.200000000000003</v>
      </c>
      <c r="H89" s="10">
        <f t="shared" si="41"/>
        <v>15</v>
      </c>
      <c r="I89" s="11">
        <f>I90+I91</f>
        <v>15</v>
      </c>
      <c r="J89" s="11">
        <f t="shared" si="41"/>
        <v>0</v>
      </c>
      <c r="K89" s="218">
        <f t="shared" si="41"/>
        <v>0</v>
      </c>
      <c r="L89" s="13">
        <f t="shared" si="41"/>
        <v>1205.3000000000002</v>
      </c>
      <c r="M89" s="13">
        <f t="shared" si="41"/>
        <v>1167.1000000000001</v>
      </c>
      <c r="N89" s="13">
        <f t="shared" si="41"/>
        <v>0</v>
      </c>
      <c r="O89" s="13">
        <f t="shared" si="41"/>
        <v>38.200000000000003</v>
      </c>
    </row>
    <row r="90" spans="1:15" ht="15" hidden="1" customHeight="1" x14ac:dyDescent="0.25">
      <c r="A90" s="279"/>
      <c r="B90" s="280" t="s">
        <v>8</v>
      </c>
      <c r="C90" s="281"/>
      <c r="D90" s="282">
        <f t="shared" si="36"/>
        <v>176.60000000000002</v>
      </c>
      <c r="E90" s="283">
        <v>138.4</v>
      </c>
      <c r="F90" s="283"/>
      <c r="G90" s="283">
        <v>38.200000000000003</v>
      </c>
      <c r="H90" s="10">
        <f t="shared" si="35"/>
        <v>15</v>
      </c>
      <c r="I90" s="11">
        <v>15</v>
      </c>
      <c r="J90" s="11"/>
      <c r="K90" s="218"/>
      <c r="L90" s="283">
        <f t="shared" si="37"/>
        <v>191.60000000000002</v>
      </c>
      <c r="M90" s="283">
        <f t="shared" si="38"/>
        <v>153.4</v>
      </c>
      <c r="N90" s="283">
        <f t="shared" si="39"/>
        <v>0</v>
      </c>
      <c r="O90" s="283">
        <f t="shared" si="40"/>
        <v>38.200000000000003</v>
      </c>
    </row>
    <row r="91" spans="1:15" ht="27.95" customHeight="1" x14ac:dyDescent="0.25">
      <c r="A91" s="41"/>
      <c r="B91" s="284" t="s">
        <v>174</v>
      </c>
      <c r="C91" s="188"/>
      <c r="D91" s="278">
        <f t="shared" si="36"/>
        <v>1013.7</v>
      </c>
      <c r="E91" s="17">
        <v>1013.7</v>
      </c>
      <c r="F91" s="97"/>
      <c r="G91" s="97"/>
      <c r="H91" s="10">
        <f t="shared" si="35"/>
        <v>0</v>
      </c>
      <c r="I91" s="11"/>
      <c r="J91" s="11"/>
      <c r="K91" s="218"/>
      <c r="L91" s="13">
        <f t="shared" si="37"/>
        <v>1013.7</v>
      </c>
      <c r="M91" s="13">
        <f t="shared" si="38"/>
        <v>1013.7</v>
      </c>
      <c r="N91" s="13">
        <f t="shared" si="39"/>
        <v>0</v>
      </c>
      <c r="O91" s="13">
        <f t="shared" si="40"/>
        <v>0</v>
      </c>
    </row>
    <row r="92" spans="1:15" ht="15" customHeight="1" x14ac:dyDescent="0.25">
      <c r="A92" s="41"/>
      <c r="B92" s="42"/>
      <c r="C92" s="285" t="s">
        <v>22</v>
      </c>
      <c r="D92" s="17">
        <f t="shared" si="36"/>
        <v>151.1</v>
      </c>
      <c r="E92" s="17">
        <v>57.6</v>
      </c>
      <c r="F92" s="17"/>
      <c r="G92" s="17">
        <v>93.5</v>
      </c>
      <c r="H92" s="10">
        <f t="shared" si="35"/>
        <v>49.1</v>
      </c>
      <c r="I92" s="11">
        <v>2.1</v>
      </c>
      <c r="J92" s="11"/>
      <c r="K92" s="218">
        <v>47</v>
      </c>
      <c r="L92" s="13">
        <f t="shared" si="37"/>
        <v>200.2</v>
      </c>
      <c r="M92" s="13">
        <f t="shared" si="38"/>
        <v>59.7</v>
      </c>
      <c r="N92" s="13">
        <f t="shared" si="39"/>
        <v>0</v>
      </c>
      <c r="O92" s="13">
        <f t="shared" si="40"/>
        <v>140.5</v>
      </c>
    </row>
    <row r="93" spans="1:15" ht="15" customHeight="1" x14ac:dyDescent="0.25">
      <c r="A93" s="41"/>
      <c r="B93" s="42"/>
      <c r="C93" s="83" t="s">
        <v>30</v>
      </c>
      <c r="D93" s="17">
        <f t="shared" si="36"/>
        <v>45.1</v>
      </c>
      <c r="E93" s="17">
        <v>45.1</v>
      </c>
      <c r="F93" s="17"/>
      <c r="G93" s="17"/>
      <c r="H93" s="10">
        <f t="shared" si="35"/>
        <v>0</v>
      </c>
      <c r="I93" s="11"/>
      <c r="J93" s="11"/>
      <c r="K93" s="218"/>
      <c r="L93" s="13">
        <f t="shared" si="37"/>
        <v>45.1</v>
      </c>
      <c r="M93" s="13">
        <f t="shared" si="38"/>
        <v>45.1</v>
      </c>
      <c r="N93" s="13">
        <f t="shared" si="39"/>
        <v>0</v>
      </c>
      <c r="O93" s="13">
        <f t="shared" si="40"/>
        <v>0</v>
      </c>
    </row>
    <row r="94" spans="1:15" ht="15" customHeight="1" x14ac:dyDescent="0.25">
      <c r="A94" s="33" t="s">
        <v>90</v>
      </c>
      <c r="B94" s="270" t="s">
        <v>7</v>
      </c>
      <c r="C94" s="98"/>
      <c r="D94" s="17">
        <f>SUM(D95:D97)</f>
        <v>15.6</v>
      </c>
      <c r="E94" s="17">
        <f>SUM(E95:E97)</f>
        <v>15.6</v>
      </c>
      <c r="F94" s="17">
        <f>SUM(F95:F97)</f>
        <v>0</v>
      </c>
      <c r="G94" s="17">
        <f t="shared" ref="G94:O94" si="42">SUM(G95:G97)</f>
        <v>0</v>
      </c>
      <c r="H94" s="11">
        <f t="shared" si="42"/>
        <v>0</v>
      </c>
      <c r="I94" s="11">
        <f t="shared" si="42"/>
        <v>0</v>
      </c>
      <c r="J94" s="11">
        <f t="shared" si="42"/>
        <v>0</v>
      </c>
      <c r="K94" s="218">
        <f t="shared" si="42"/>
        <v>0</v>
      </c>
      <c r="L94" s="13">
        <f t="shared" si="42"/>
        <v>15.6</v>
      </c>
      <c r="M94" s="13">
        <f t="shared" si="42"/>
        <v>15.6</v>
      </c>
      <c r="N94" s="13">
        <f t="shared" si="42"/>
        <v>0</v>
      </c>
      <c r="O94" s="13">
        <f t="shared" si="42"/>
        <v>0</v>
      </c>
    </row>
    <row r="95" spans="1:15" ht="15" customHeight="1" x14ac:dyDescent="0.25">
      <c r="A95" s="41"/>
      <c r="B95" s="286"/>
      <c r="C95" s="98" t="s">
        <v>25</v>
      </c>
      <c r="D95" s="17">
        <f>E95+G95</f>
        <v>8</v>
      </c>
      <c r="E95" s="17">
        <v>8</v>
      </c>
      <c r="F95" s="17"/>
      <c r="G95" s="17"/>
      <c r="H95" s="10">
        <f>I95+K95</f>
        <v>0</v>
      </c>
      <c r="I95" s="11"/>
      <c r="J95" s="11"/>
      <c r="K95" s="218"/>
      <c r="L95" s="13">
        <f t="shared" si="37"/>
        <v>8</v>
      </c>
      <c r="M95" s="13">
        <f t="shared" si="38"/>
        <v>8</v>
      </c>
      <c r="N95" s="13">
        <f t="shared" si="39"/>
        <v>0</v>
      </c>
      <c r="O95" s="13">
        <f t="shared" si="40"/>
        <v>0</v>
      </c>
    </row>
    <row r="96" spans="1:15" ht="15" customHeight="1" x14ac:dyDescent="0.25">
      <c r="A96" s="41"/>
      <c r="B96" s="271"/>
      <c r="C96" s="98" t="s">
        <v>31</v>
      </c>
      <c r="D96" s="17">
        <f>E96+G96</f>
        <v>1.6</v>
      </c>
      <c r="E96" s="17">
        <v>1.6</v>
      </c>
      <c r="F96" s="17"/>
      <c r="G96" s="17"/>
      <c r="H96" s="10">
        <f t="shared" ref="H96:H137" si="43">I96+K96</f>
        <v>0</v>
      </c>
      <c r="I96" s="11"/>
      <c r="J96" s="11"/>
      <c r="K96" s="218"/>
      <c r="L96" s="13">
        <f t="shared" si="37"/>
        <v>1.6</v>
      </c>
      <c r="M96" s="13">
        <f t="shared" si="38"/>
        <v>1.6</v>
      </c>
      <c r="N96" s="13">
        <f t="shared" si="39"/>
        <v>0</v>
      </c>
      <c r="O96" s="13">
        <f t="shared" si="40"/>
        <v>0</v>
      </c>
    </row>
    <row r="97" spans="1:15" ht="15" customHeight="1" x14ac:dyDescent="0.25">
      <c r="A97" s="41"/>
      <c r="B97" s="271"/>
      <c r="C97" s="98" t="s">
        <v>22</v>
      </c>
      <c r="D97" s="17">
        <f>E97+G97</f>
        <v>6</v>
      </c>
      <c r="E97" s="17">
        <v>6</v>
      </c>
      <c r="F97" s="17"/>
      <c r="G97" s="17"/>
      <c r="H97" s="10">
        <f t="shared" si="43"/>
        <v>0</v>
      </c>
      <c r="I97" s="11"/>
      <c r="J97" s="11"/>
      <c r="K97" s="218"/>
      <c r="L97" s="13">
        <f t="shared" si="37"/>
        <v>6</v>
      </c>
      <c r="M97" s="13">
        <f t="shared" si="38"/>
        <v>6</v>
      </c>
      <c r="N97" s="13">
        <f t="shared" si="39"/>
        <v>0</v>
      </c>
      <c r="O97" s="13">
        <f t="shared" si="40"/>
        <v>0</v>
      </c>
    </row>
    <row r="98" spans="1:15" ht="15" customHeight="1" x14ac:dyDescent="0.25">
      <c r="A98" s="33" t="s">
        <v>91</v>
      </c>
      <c r="B98" s="18" t="s">
        <v>10</v>
      </c>
      <c r="C98" s="98"/>
      <c r="D98" s="17">
        <f>SUM(D99:D101)</f>
        <v>24.5</v>
      </c>
      <c r="E98" s="17">
        <f>SUM(E99:E101)</f>
        <v>14.5</v>
      </c>
      <c r="F98" s="17">
        <f t="shared" ref="F98:O98" si="44">SUM(F99:F101)</f>
        <v>0</v>
      </c>
      <c r="G98" s="17">
        <f t="shared" si="44"/>
        <v>10</v>
      </c>
      <c r="H98" s="11">
        <f t="shared" si="44"/>
        <v>8.1999999999999993</v>
      </c>
      <c r="I98" s="11">
        <f t="shared" si="44"/>
        <v>0</v>
      </c>
      <c r="J98" s="11">
        <f t="shared" si="44"/>
        <v>0</v>
      </c>
      <c r="K98" s="218">
        <f t="shared" si="44"/>
        <v>8.1999999999999993</v>
      </c>
      <c r="L98" s="13">
        <f t="shared" si="44"/>
        <v>32.699999999999996</v>
      </c>
      <c r="M98" s="13">
        <f t="shared" si="44"/>
        <v>14.5</v>
      </c>
      <c r="N98" s="13">
        <f t="shared" si="44"/>
        <v>0</v>
      </c>
      <c r="O98" s="13">
        <f t="shared" si="44"/>
        <v>18.2</v>
      </c>
    </row>
    <row r="99" spans="1:15" ht="15" customHeight="1" x14ac:dyDescent="0.25">
      <c r="A99" s="41"/>
      <c r="B99" s="268"/>
      <c r="C99" s="98" t="s">
        <v>25</v>
      </c>
      <c r="D99" s="17">
        <f>E99+G99</f>
        <v>6.5</v>
      </c>
      <c r="E99" s="17">
        <v>6.5</v>
      </c>
      <c r="F99" s="17"/>
      <c r="G99" s="17"/>
      <c r="H99" s="10">
        <f t="shared" si="43"/>
        <v>0</v>
      </c>
      <c r="I99" s="11"/>
      <c r="J99" s="11"/>
      <c r="K99" s="218"/>
      <c r="L99" s="13">
        <f t="shared" si="37"/>
        <v>6.5</v>
      </c>
      <c r="M99" s="13">
        <f t="shared" si="38"/>
        <v>6.5</v>
      </c>
      <c r="N99" s="13">
        <f t="shared" si="39"/>
        <v>0</v>
      </c>
      <c r="O99" s="13">
        <f t="shared" si="40"/>
        <v>0</v>
      </c>
    </row>
    <row r="100" spans="1:15" ht="15" customHeight="1" x14ac:dyDescent="0.25">
      <c r="A100" s="41"/>
      <c r="B100" s="7"/>
      <c r="C100" s="98" t="s">
        <v>31</v>
      </c>
      <c r="D100" s="17">
        <f>E100+G100</f>
        <v>0.9</v>
      </c>
      <c r="E100" s="17">
        <v>0.9</v>
      </c>
      <c r="F100" s="17"/>
      <c r="G100" s="17"/>
      <c r="H100" s="10">
        <f t="shared" si="43"/>
        <v>0</v>
      </c>
      <c r="I100" s="11"/>
      <c r="J100" s="11"/>
      <c r="K100" s="218"/>
      <c r="L100" s="13">
        <f t="shared" si="37"/>
        <v>0.9</v>
      </c>
      <c r="M100" s="13">
        <f t="shared" si="38"/>
        <v>0.9</v>
      </c>
      <c r="N100" s="13">
        <f t="shared" si="39"/>
        <v>0</v>
      </c>
      <c r="O100" s="13">
        <f t="shared" si="40"/>
        <v>0</v>
      </c>
    </row>
    <row r="101" spans="1:15" ht="15" customHeight="1" x14ac:dyDescent="0.25">
      <c r="A101" s="41"/>
      <c r="B101" s="7"/>
      <c r="C101" s="98" t="s">
        <v>22</v>
      </c>
      <c r="D101" s="17">
        <f>E101+G101</f>
        <v>17.100000000000001</v>
      </c>
      <c r="E101" s="17">
        <v>7.1</v>
      </c>
      <c r="F101" s="17"/>
      <c r="G101" s="17">
        <v>10</v>
      </c>
      <c r="H101" s="10">
        <f t="shared" si="43"/>
        <v>8.1999999999999993</v>
      </c>
      <c r="I101" s="11"/>
      <c r="J101" s="11"/>
      <c r="K101" s="218">
        <v>8.1999999999999993</v>
      </c>
      <c r="L101" s="13">
        <f t="shared" si="37"/>
        <v>25.299999999999997</v>
      </c>
      <c r="M101" s="13">
        <f t="shared" si="38"/>
        <v>7.1</v>
      </c>
      <c r="N101" s="13">
        <f t="shared" si="39"/>
        <v>0</v>
      </c>
      <c r="O101" s="13">
        <f t="shared" si="40"/>
        <v>18.2</v>
      </c>
    </row>
    <row r="102" spans="1:15" ht="15" customHeight="1" x14ac:dyDescent="0.25">
      <c r="A102" s="33" t="s">
        <v>92</v>
      </c>
      <c r="B102" s="36" t="s">
        <v>11</v>
      </c>
      <c r="C102" s="98"/>
      <c r="D102" s="17">
        <f>SUM(D103:D105)</f>
        <v>19.3</v>
      </c>
      <c r="E102" s="17">
        <f>SUM(E103:E105)</f>
        <v>19.3</v>
      </c>
      <c r="F102" s="17">
        <f t="shared" ref="F102:O102" si="45">SUM(F103:F105)</f>
        <v>0</v>
      </c>
      <c r="G102" s="17">
        <f t="shared" si="45"/>
        <v>0</v>
      </c>
      <c r="H102" s="11">
        <f t="shared" si="45"/>
        <v>0</v>
      </c>
      <c r="I102" s="11">
        <f t="shared" si="45"/>
        <v>0</v>
      </c>
      <c r="J102" s="11">
        <f t="shared" si="45"/>
        <v>0</v>
      </c>
      <c r="K102" s="218">
        <f t="shared" si="45"/>
        <v>0</v>
      </c>
      <c r="L102" s="13">
        <f t="shared" si="45"/>
        <v>19.3</v>
      </c>
      <c r="M102" s="13">
        <f t="shared" si="45"/>
        <v>19.3</v>
      </c>
      <c r="N102" s="13">
        <f t="shared" si="45"/>
        <v>0</v>
      </c>
      <c r="O102" s="13">
        <f t="shared" si="45"/>
        <v>0</v>
      </c>
    </row>
    <row r="103" spans="1:15" ht="15" customHeight="1" x14ac:dyDescent="0.25">
      <c r="A103" s="41"/>
      <c r="B103" s="268"/>
      <c r="C103" s="98" t="s">
        <v>25</v>
      </c>
      <c r="D103" s="17">
        <f>E103+G103</f>
        <v>9.6999999999999993</v>
      </c>
      <c r="E103" s="17">
        <v>9.6999999999999993</v>
      </c>
      <c r="F103" s="17"/>
      <c r="G103" s="17"/>
      <c r="H103" s="10">
        <f>I103+K103</f>
        <v>0</v>
      </c>
      <c r="I103" s="11"/>
      <c r="J103" s="11"/>
      <c r="K103" s="218"/>
      <c r="L103" s="13">
        <f t="shared" si="37"/>
        <v>9.6999999999999993</v>
      </c>
      <c r="M103" s="13">
        <f t="shared" si="38"/>
        <v>9.6999999999999993</v>
      </c>
      <c r="N103" s="13">
        <f t="shared" si="39"/>
        <v>0</v>
      </c>
      <c r="O103" s="13">
        <f t="shared" si="40"/>
        <v>0</v>
      </c>
    </row>
    <row r="104" spans="1:15" ht="15" customHeight="1" x14ac:dyDescent="0.25">
      <c r="A104" s="41"/>
      <c r="B104" s="27"/>
      <c r="C104" s="98" t="s">
        <v>31</v>
      </c>
      <c r="D104" s="17">
        <f>E104+G104</f>
        <v>3.4</v>
      </c>
      <c r="E104" s="17">
        <v>3.4</v>
      </c>
      <c r="F104" s="17"/>
      <c r="G104" s="17"/>
      <c r="H104" s="10">
        <f t="shared" si="43"/>
        <v>0</v>
      </c>
      <c r="I104" s="11"/>
      <c r="J104" s="11"/>
      <c r="K104" s="218"/>
      <c r="L104" s="13">
        <f t="shared" si="37"/>
        <v>3.4</v>
      </c>
      <c r="M104" s="13">
        <f t="shared" si="38"/>
        <v>3.4</v>
      </c>
      <c r="N104" s="13">
        <f t="shared" si="39"/>
        <v>0</v>
      </c>
      <c r="O104" s="13">
        <f t="shared" si="40"/>
        <v>0</v>
      </c>
    </row>
    <row r="105" spans="1:15" ht="15" customHeight="1" x14ac:dyDescent="0.25">
      <c r="A105" s="41"/>
      <c r="B105" s="27"/>
      <c r="C105" s="98" t="s">
        <v>22</v>
      </c>
      <c r="D105" s="17">
        <f>E105+G105</f>
        <v>6.2</v>
      </c>
      <c r="E105" s="17">
        <v>6.2</v>
      </c>
      <c r="F105" s="17"/>
      <c r="G105" s="17"/>
      <c r="H105" s="10">
        <f t="shared" si="43"/>
        <v>0</v>
      </c>
      <c r="I105" s="11"/>
      <c r="J105" s="11"/>
      <c r="K105" s="218"/>
      <c r="L105" s="13">
        <f t="shared" si="37"/>
        <v>6.2</v>
      </c>
      <c r="M105" s="13">
        <f t="shared" si="38"/>
        <v>6.2</v>
      </c>
      <c r="N105" s="13">
        <f t="shared" si="39"/>
        <v>0</v>
      </c>
      <c r="O105" s="13">
        <f t="shared" si="40"/>
        <v>0</v>
      </c>
    </row>
    <row r="106" spans="1:15" ht="15" customHeight="1" x14ac:dyDescent="0.25">
      <c r="A106" s="33" t="s">
        <v>93</v>
      </c>
      <c r="B106" s="36" t="s">
        <v>61</v>
      </c>
      <c r="C106" s="98"/>
      <c r="D106" s="17">
        <f>SUM(D107:D109)</f>
        <v>35.200000000000003</v>
      </c>
      <c r="E106" s="17">
        <f>SUM(E107:E109)</f>
        <v>17.7</v>
      </c>
      <c r="F106" s="17">
        <f t="shared" ref="F106:O106" si="46">SUM(F107:F109)</f>
        <v>0</v>
      </c>
      <c r="G106" s="17">
        <f t="shared" si="46"/>
        <v>17.5</v>
      </c>
      <c r="H106" s="11">
        <f t="shared" si="46"/>
        <v>0</v>
      </c>
      <c r="I106" s="11">
        <f t="shared" si="46"/>
        <v>0</v>
      </c>
      <c r="J106" s="11">
        <f t="shared" si="46"/>
        <v>0</v>
      </c>
      <c r="K106" s="218">
        <f t="shared" si="46"/>
        <v>0</v>
      </c>
      <c r="L106" s="13">
        <f t="shared" si="46"/>
        <v>35.200000000000003</v>
      </c>
      <c r="M106" s="13">
        <f t="shared" si="46"/>
        <v>17.7</v>
      </c>
      <c r="N106" s="13">
        <f t="shared" si="46"/>
        <v>0</v>
      </c>
      <c r="O106" s="13">
        <f t="shared" si="46"/>
        <v>17.5</v>
      </c>
    </row>
    <row r="107" spans="1:15" ht="15" customHeight="1" x14ac:dyDescent="0.25">
      <c r="A107" s="41"/>
      <c r="B107" s="268"/>
      <c r="C107" s="98" t="s">
        <v>25</v>
      </c>
      <c r="D107" s="17">
        <f>E107+G107</f>
        <v>8.1</v>
      </c>
      <c r="E107" s="17">
        <v>8.1</v>
      </c>
      <c r="F107" s="17"/>
      <c r="G107" s="17"/>
      <c r="H107" s="10">
        <f>I107+K107</f>
        <v>0</v>
      </c>
      <c r="I107" s="11"/>
      <c r="J107" s="11"/>
      <c r="K107" s="218"/>
      <c r="L107" s="13">
        <f t="shared" si="37"/>
        <v>8.1</v>
      </c>
      <c r="M107" s="13">
        <f t="shared" si="38"/>
        <v>8.1</v>
      </c>
      <c r="N107" s="13">
        <f t="shared" si="39"/>
        <v>0</v>
      </c>
      <c r="O107" s="13">
        <f t="shared" si="40"/>
        <v>0</v>
      </c>
    </row>
    <row r="108" spans="1:15" ht="15" customHeight="1" x14ac:dyDescent="0.25">
      <c r="A108" s="41"/>
      <c r="B108" s="27"/>
      <c r="C108" s="98" t="s">
        <v>31</v>
      </c>
      <c r="D108" s="17">
        <f>E108+G108</f>
        <v>1.9</v>
      </c>
      <c r="E108" s="17">
        <v>1.9</v>
      </c>
      <c r="F108" s="17"/>
      <c r="G108" s="17"/>
      <c r="H108" s="10">
        <f t="shared" si="43"/>
        <v>0</v>
      </c>
      <c r="I108" s="11"/>
      <c r="J108" s="11"/>
      <c r="K108" s="218"/>
      <c r="L108" s="13">
        <f t="shared" si="37"/>
        <v>1.9</v>
      </c>
      <c r="M108" s="13">
        <f t="shared" si="38"/>
        <v>1.9</v>
      </c>
      <c r="N108" s="13">
        <f t="shared" si="39"/>
        <v>0</v>
      </c>
      <c r="O108" s="13">
        <f t="shared" si="40"/>
        <v>0</v>
      </c>
    </row>
    <row r="109" spans="1:15" ht="15" customHeight="1" x14ac:dyDescent="0.25">
      <c r="A109" s="41"/>
      <c r="B109" s="27"/>
      <c r="C109" s="98" t="s">
        <v>22</v>
      </c>
      <c r="D109" s="17">
        <f>E109+G109</f>
        <v>25.2</v>
      </c>
      <c r="E109" s="17">
        <v>7.7</v>
      </c>
      <c r="F109" s="17"/>
      <c r="G109" s="17">
        <v>17.5</v>
      </c>
      <c r="H109" s="10">
        <f t="shared" si="43"/>
        <v>0</v>
      </c>
      <c r="I109" s="11"/>
      <c r="J109" s="11"/>
      <c r="K109" s="218"/>
      <c r="L109" s="13">
        <f t="shared" si="37"/>
        <v>25.2</v>
      </c>
      <c r="M109" s="13">
        <f t="shared" si="38"/>
        <v>7.7</v>
      </c>
      <c r="N109" s="13">
        <f t="shared" si="39"/>
        <v>0</v>
      </c>
      <c r="O109" s="13">
        <f t="shared" si="40"/>
        <v>17.5</v>
      </c>
    </row>
    <row r="110" spans="1:15" ht="15" customHeight="1" x14ac:dyDescent="0.25">
      <c r="A110" s="33" t="s">
        <v>94</v>
      </c>
      <c r="B110" s="36" t="s">
        <v>62</v>
      </c>
      <c r="C110" s="98"/>
      <c r="D110" s="17">
        <f>SUM(D111:D113)</f>
        <v>13.8</v>
      </c>
      <c r="E110" s="17">
        <f>SUM(E111:E113)</f>
        <v>13.8</v>
      </c>
      <c r="F110" s="17">
        <f t="shared" ref="F110:O110" si="47">SUM(F111:F113)</f>
        <v>0</v>
      </c>
      <c r="G110" s="17">
        <f t="shared" si="47"/>
        <v>0</v>
      </c>
      <c r="H110" s="11">
        <f t="shared" si="47"/>
        <v>0</v>
      </c>
      <c r="I110" s="11">
        <f t="shared" si="47"/>
        <v>0</v>
      </c>
      <c r="J110" s="11">
        <f t="shared" si="47"/>
        <v>0</v>
      </c>
      <c r="K110" s="218">
        <f t="shared" si="47"/>
        <v>0</v>
      </c>
      <c r="L110" s="13">
        <f t="shared" si="47"/>
        <v>13.8</v>
      </c>
      <c r="M110" s="13">
        <f t="shared" si="47"/>
        <v>13.8</v>
      </c>
      <c r="N110" s="13">
        <f t="shared" si="47"/>
        <v>0</v>
      </c>
      <c r="O110" s="13">
        <f t="shared" si="47"/>
        <v>0</v>
      </c>
    </row>
    <row r="111" spans="1:15" ht="15" customHeight="1" x14ac:dyDescent="0.25">
      <c r="A111" s="41"/>
      <c r="B111" s="268"/>
      <c r="C111" s="98" t="s">
        <v>25</v>
      </c>
      <c r="D111" s="17">
        <f>E111+G111</f>
        <v>5.6</v>
      </c>
      <c r="E111" s="17">
        <v>5.6</v>
      </c>
      <c r="F111" s="17"/>
      <c r="G111" s="17"/>
      <c r="H111" s="10">
        <f t="shared" si="43"/>
        <v>0</v>
      </c>
      <c r="I111" s="11"/>
      <c r="J111" s="11"/>
      <c r="K111" s="218"/>
      <c r="L111" s="13">
        <f t="shared" si="37"/>
        <v>5.6</v>
      </c>
      <c r="M111" s="13">
        <f t="shared" si="38"/>
        <v>5.6</v>
      </c>
      <c r="N111" s="13">
        <f t="shared" si="39"/>
        <v>0</v>
      </c>
      <c r="O111" s="13">
        <f t="shared" si="40"/>
        <v>0</v>
      </c>
    </row>
    <row r="112" spans="1:15" ht="15" customHeight="1" x14ac:dyDescent="0.25">
      <c r="A112" s="41"/>
      <c r="B112" s="27"/>
      <c r="C112" s="98" t="s">
        <v>31</v>
      </c>
      <c r="D112" s="17">
        <f>E112+G112</f>
        <v>1.8</v>
      </c>
      <c r="E112" s="17">
        <v>1.8</v>
      </c>
      <c r="F112" s="17"/>
      <c r="G112" s="17"/>
      <c r="H112" s="10">
        <f t="shared" si="43"/>
        <v>0</v>
      </c>
      <c r="I112" s="11"/>
      <c r="J112" s="11"/>
      <c r="K112" s="218"/>
      <c r="L112" s="13">
        <f t="shared" si="37"/>
        <v>1.8</v>
      </c>
      <c r="M112" s="13">
        <f t="shared" si="38"/>
        <v>1.8</v>
      </c>
      <c r="N112" s="13">
        <f t="shared" si="39"/>
        <v>0</v>
      </c>
      <c r="O112" s="13">
        <f t="shared" si="40"/>
        <v>0</v>
      </c>
    </row>
    <row r="113" spans="1:15" ht="15" customHeight="1" x14ac:dyDescent="0.25">
      <c r="A113" s="41"/>
      <c r="B113" s="27"/>
      <c r="C113" s="98" t="s">
        <v>22</v>
      </c>
      <c r="D113" s="17">
        <f>E113+G113</f>
        <v>6.4</v>
      </c>
      <c r="E113" s="17">
        <v>6.4</v>
      </c>
      <c r="F113" s="17"/>
      <c r="G113" s="17"/>
      <c r="H113" s="10">
        <f t="shared" si="43"/>
        <v>0</v>
      </c>
      <c r="I113" s="11"/>
      <c r="J113" s="11"/>
      <c r="K113" s="218"/>
      <c r="L113" s="13">
        <f t="shared" si="37"/>
        <v>6.4</v>
      </c>
      <c r="M113" s="13">
        <f t="shared" si="38"/>
        <v>6.4</v>
      </c>
      <c r="N113" s="13">
        <f t="shared" si="39"/>
        <v>0</v>
      </c>
      <c r="O113" s="13">
        <f t="shared" si="40"/>
        <v>0</v>
      </c>
    </row>
    <row r="114" spans="1:15" ht="15" customHeight="1" x14ac:dyDescent="0.25">
      <c r="A114" s="33" t="s">
        <v>95</v>
      </c>
      <c r="B114" s="36" t="s">
        <v>14</v>
      </c>
      <c r="C114" s="98"/>
      <c r="D114" s="17">
        <f>SUM(D115:D117)</f>
        <v>24.799999999999997</v>
      </c>
      <c r="E114" s="17">
        <f>SUM(E115:E117)</f>
        <v>24.799999999999997</v>
      </c>
      <c r="F114" s="17">
        <f t="shared" ref="F114:O114" si="48">SUM(F115:F117)</f>
        <v>0</v>
      </c>
      <c r="G114" s="17">
        <f t="shared" si="48"/>
        <v>0</v>
      </c>
      <c r="H114" s="11">
        <f t="shared" si="48"/>
        <v>0.5</v>
      </c>
      <c r="I114" s="11">
        <f t="shared" si="48"/>
        <v>0.5</v>
      </c>
      <c r="J114" s="11">
        <f t="shared" si="48"/>
        <v>0</v>
      </c>
      <c r="K114" s="218">
        <f t="shared" si="48"/>
        <v>0</v>
      </c>
      <c r="L114" s="13">
        <f t="shared" si="48"/>
        <v>25.299999999999997</v>
      </c>
      <c r="M114" s="13">
        <f t="shared" si="48"/>
        <v>25.299999999999997</v>
      </c>
      <c r="N114" s="13">
        <f t="shared" si="48"/>
        <v>0</v>
      </c>
      <c r="O114" s="13">
        <f t="shared" si="48"/>
        <v>0</v>
      </c>
    </row>
    <row r="115" spans="1:15" ht="15" customHeight="1" x14ac:dyDescent="0.25">
      <c r="A115" s="41"/>
      <c r="B115" s="268"/>
      <c r="C115" s="98" t="s">
        <v>25</v>
      </c>
      <c r="D115" s="17">
        <f>E115+G115</f>
        <v>10.7</v>
      </c>
      <c r="E115" s="17">
        <v>10.7</v>
      </c>
      <c r="F115" s="17"/>
      <c r="G115" s="17"/>
      <c r="H115" s="10">
        <f t="shared" si="43"/>
        <v>0</v>
      </c>
      <c r="I115" s="11"/>
      <c r="J115" s="11"/>
      <c r="K115" s="218"/>
      <c r="L115" s="13">
        <f t="shared" si="37"/>
        <v>10.7</v>
      </c>
      <c r="M115" s="13">
        <f t="shared" si="38"/>
        <v>10.7</v>
      </c>
      <c r="N115" s="13">
        <f t="shared" si="39"/>
        <v>0</v>
      </c>
      <c r="O115" s="13">
        <f t="shared" si="40"/>
        <v>0</v>
      </c>
    </row>
    <row r="116" spans="1:15" ht="15" customHeight="1" x14ac:dyDescent="0.25">
      <c r="A116" s="41"/>
      <c r="B116" s="27"/>
      <c r="C116" s="98" t="s">
        <v>31</v>
      </c>
      <c r="D116" s="17">
        <f>E116+G116</f>
        <v>2.1</v>
      </c>
      <c r="E116" s="17">
        <v>2.1</v>
      </c>
      <c r="F116" s="17"/>
      <c r="G116" s="17"/>
      <c r="H116" s="10">
        <f t="shared" si="43"/>
        <v>0</v>
      </c>
      <c r="I116" s="11"/>
      <c r="J116" s="11"/>
      <c r="K116" s="218"/>
      <c r="L116" s="13">
        <f t="shared" si="37"/>
        <v>2.1</v>
      </c>
      <c r="M116" s="13">
        <f t="shared" si="38"/>
        <v>2.1</v>
      </c>
      <c r="N116" s="13">
        <f t="shared" si="39"/>
        <v>0</v>
      </c>
      <c r="O116" s="13">
        <f t="shared" si="40"/>
        <v>0</v>
      </c>
    </row>
    <row r="117" spans="1:15" ht="15" customHeight="1" x14ac:dyDescent="0.25">
      <c r="A117" s="41"/>
      <c r="B117" s="27"/>
      <c r="C117" s="98" t="s">
        <v>22</v>
      </c>
      <c r="D117" s="17">
        <f>E117+G117</f>
        <v>12</v>
      </c>
      <c r="E117" s="17">
        <v>12</v>
      </c>
      <c r="F117" s="17"/>
      <c r="G117" s="17"/>
      <c r="H117" s="10">
        <f t="shared" si="43"/>
        <v>0.5</v>
      </c>
      <c r="I117" s="11">
        <v>0.5</v>
      </c>
      <c r="J117" s="11"/>
      <c r="K117" s="218"/>
      <c r="L117" s="13">
        <f t="shared" si="37"/>
        <v>12.5</v>
      </c>
      <c r="M117" s="13">
        <f t="shared" si="38"/>
        <v>12.5</v>
      </c>
      <c r="N117" s="13">
        <f t="shared" si="39"/>
        <v>0</v>
      </c>
      <c r="O117" s="13">
        <f t="shared" si="40"/>
        <v>0</v>
      </c>
    </row>
    <row r="118" spans="1:15" ht="15" customHeight="1" x14ac:dyDescent="0.25">
      <c r="A118" s="33" t="s">
        <v>96</v>
      </c>
      <c r="B118" s="36" t="s">
        <v>15</v>
      </c>
      <c r="C118" s="98"/>
      <c r="D118" s="17">
        <f t="shared" ref="D118:O118" si="49">SUM(D119:D121)</f>
        <v>17.5</v>
      </c>
      <c r="E118" s="17">
        <f t="shared" si="49"/>
        <v>17.5</v>
      </c>
      <c r="F118" s="17">
        <f t="shared" si="49"/>
        <v>0</v>
      </c>
      <c r="G118" s="17">
        <f t="shared" si="49"/>
        <v>0</v>
      </c>
      <c r="H118" s="11">
        <f t="shared" si="49"/>
        <v>0.2</v>
      </c>
      <c r="I118" s="11">
        <f t="shared" si="49"/>
        <v>0.2</v>
      </c>
      <c r="J118" s="11">
        <f t="shared" si="49"/>
        <v>0</v>
      </c>
      <c r="K118" s="218">
        <f t="shared" si="49"/>
        <v>0</v>
      </c>
      <c r="L118" s="13">
        <f t="shared" si="49"/>
        <v>17.700000000000003</v>
      </c>
      <c r="M118" s="13">
        <f t="shared" si="49"/>
        <v>17.700000000000003</v>
      </c>
      <c r="N118" s="13">
        <f t="shared" si="49"/>
        <v>0</v>
      </c>
      <c r="O118" s="13">
        <f t="shared" si="49"/>
        <v>0</v>
      </c>
    </row>
    <row r="119" spans="1:15" ht="15" customHeight="1" x14ac:dyDescent="0.25">
      <c r="A119" s="41"/>
      <c r="B119" s="268"/>
      <c r="C119" s="98" t="s">
        <v>25</v>
      </c>
      <c r="D119" s="17">
        <f>E119+G119</f>
        <v>8.9</v>
      </c>
      <c r="E119" s="17">
        <v>8.9</v>
      </c>
      <c r="F119" s="17"/>
      <c r="G119" s="17"/>
      <c r="H119" s="10">
        <f t="shared" si="43"/>
        <v>0</v>
      </c>
      <c r="I119" s="11"/>
      <c r="J119" s="11"/>
      <c r="K119" s="218"/>
      <c r="L119" s="13">
        <f t="shared" si="37"/>
        <v>8.9</v>
      </c>
      <c r="M119" s="13">
        <f t="shared" si="38"/>
        <v>8.9</v>
      </c>
      <c r="N119" s="13">
        <f t="shared" si="39"/>
        <v>0</v>
      </c>
      <c r="O119" s="13">
        <f t="shared" si="40"/>
        <v>0</v>
      </c>
    </row>
    <row r="120" spans="1:15" ht="15" customHeight="1" x14ac:dyDescent="0.25">
      <c r="A120" s="41"/>
      <c r="B120" s="27"/>
      <c r="C120" s="98" t="s">
        <v>31</v>
      </c>
      <c r="D120" s="17">
        <f>E120+G120</f>
        <v>1.3</v>
      </c>
      <c r="E120" s="17">
        <v>1.3</v>
      </c>
      <c r="F120" s="17"/>
      <c r="G120" s="17"/>
      <c r="H120" s="10">
        <f t="shared" si="43"/>
        <v>0</v>
      </c>
      <c r="I120" s="11"/>
      <c r="J120" s="11"/>
      <c r="K120" s="218"/>
      <c r="L120" s="13">
        <f t="shared" si="37"/>
        <v>1.3</v>
      </c>
      <c r="M120" s="13">
        <f t="shared" si="38"/>
        <v>1.3</v>
      </c>
      <c r="N120" s="13">
        <f t="shared" si="39"/>
        <v>0</v>
      </c>
      <c r="O120" s="13">
        <f t="shared" si="40"/>
        <v>0</v>
      </c>
    </row>
    <row r="121" spans="1:15" ht="15" customHeight="1" x14ac:dyDescent="0.25">
      <c r="A121" s="41"/>
      <c r="B121" s="27"/>
      <c r="C121" s="98" t="s">
        <v>22</v>
      </c>
      <c r="D121" s="17">
        <f>E121+G121</f>
        <v>7.3</v>
      </c>
      <c r="E121" s="17">
        <v>7.3</v>
      </c>
      <c r="F121" s="17"/>
      <c r="G121" s="17"/>
      <c r="H121" s="10">
        <f t="shared" si="43"/>
        <v>0.2</v>
      </c>
      <c r="I121" s="11">
        <v>0.2</v>
      </c>
      <c r="J121" s="11"/>
      <c r="K121" s="218"/>
      <c r="L121" s="13">
        <f t="shared" si="37"/>
        <v>7.5</v>
      </c>
      <c r="M121" s="13">
        <f t="shared" si="38"/>
        <v>7.5</v>
      </c>
      <c r="N121" s="13">
        <f t="shared" si="39"/>
        <v>0</v>
      </c>
      <c r="O121" s="13">
        <f t="shared" si="40"/>
        <v>0</v>
      </c>
    </row>
    <row r="122" spans="1:15" ht="15" customHeight="1" x14ac:dyDescent="0.25">
      <c r="A122" s="33" t="s">
        <v>97</v>
      </c>
      <c r="B122" s="270" t="s">
        <v>16</v>
      </c>
      <c r="C122" s="98"/>
      <c r="D122" s="17">
        <f>SUM(D123:D125)</f>
        <v>37.700000000000003</v>
      </c>
      <c r="E122" s="17">
        <f>SUM(E123:E125)</f>
        <v>37.700000000000003</v>
      </c>
      <c r="F122" s="17">
        <f>SUM(F123:F125)</f>
        <v>0</v>
      </c>
      <c r="G122" s="17">
        <f>SUM(G123:G125)</f>
        <v>0</v>
      </c>
      <c r="H122" s="11">
        <f t="shared" ref="H122:O122" si="50">SUM(H123:H125)</f>
        <v>2</v>
      </c>
      <c r="I122" s="11">
        <f t="shared" si="50"/>
        <v>2</v>
      </c>
      <c r="J122" s="11">
        <f t="shared" si="50"/>
        <v>0</v>
      </c>
      <c r="K122" s="218">
        <f t="shared" si="50"/>
        <v>0</v>
      </c>
      <c r="L122" s="13">
        <f t="shared" si="50"/>
        <v>39.700000000000003</v>
      </c>
      <c r="M122" s="13">
        <f t="shared" si="50"/>
        <v>39.700000000000003</v>
      </c>
      <c r="N122" s="13">
        <f t="shared" si="50"/>
        <v>0</v>
      </c>
      <c r="O122" s="13">
        <f t="shared" si="50"/>
        <v>0</v>
      </c>
    </row>
    <row r="123" spans="1:15" ht="15" customHeight="1" x14ac:dyDescent="0.25">
      <c r="A123" s="41"/>
      <c r="B123" s="268"/>
      <c r="C123" s="98" t="s">
        <v>25</v>
      </c>
      <c r="D123" s="17">
        <f>E123+G123</f>
        <v>16.2</v>
      </c>
      <c r="E123" s="17">
        <v>16.2</v>
      </c>
      <c r="F123" s="17"/>
      <c r="G123" s="17"/>
      <c r="H123" s="10">
        <f t="shared" si="43"/>
        <v>0</v>
      </c>
      <c r="I123" s="11"/>
      <c r="J123" s="11"/>
      <c r="K123" s="218"/>
      <c r="L123" s="13">
        <f t="shared" si="37"/>
        <v>16.2</v>
      </c>
      <c r="M123" s="13">
        <f t="shared" si="38"/>
        <v>16.2</v>
      </c>
      <c r="N123" s="13">
        <f t="shared" si="39"/>
        <v>0</v>
      </c>
      <c r="O123" s="13">
        <f t="shared" si="40"/>
        <v>0</v>
      </c>
    </row>
    <row r="124" spans="1:15" ht="15" customHeight="1" x14ac:dyDescent="0.25">
      <c r="A124" s="41"/>
      <c r="B124" s="271"/>
      <c r="C124" s="98" t="s">
        <v>31</v>
      </c>
      <c r="D124" s="17">
        <f>E124+G124</f>
        <v>5</v>
      </c>
      <c r="E124" s="17">
        <v>5</v>
      </c>
      <c r="F124" s="17"/>
      <c r="G124" s="17"/>
      <c r="H124" s="10">
        <f t="shared" si="43"/>
        <v>0</v>
      </c>
      <c r="I124" s="11"/>
      <c r="J124" s="11"/>
      <c r="K124" s="218"/>
      <c r="L124" s="13">
        <f t="shared" si="37"/>
        <v>5</v>
      </c>
      <c r="M124" s="13">
        <f t="shared" si="38"/>
        <v>5</v>
      </c>
      <c r="N124" s="13">
        <f t="shared" si="39"/>
        <v>0</v>
      </c>
      <c r="O124" s="13">
        <f t="shared" si="40"/>
        <v>0</v>
      </c>
    </row>
    <row r="125" spans="1:15" ht="15" customHeight="1" x14ac:dyDescent="0.25">
      <c r="A125" s="41"/>
      <c r="B125" s="271"/>
      <c r="C125" s="98" t="s">
        <v>22</v>
      </c>
      <c r="D125" s="17">
        <f>E125+G125</f>
        <v>16.5</v>
      </c>
      <c r="E125" s="17">
        <v>16.5</v>
      </c>
      <c r="F125" s="17"/>
      <c r="G125" s="17"/>
      <c r="H125" s="10">
        <f t="shared" si="43"/>
        <v>2</v>
      </c>
      <c r="I125" s="11">
        <v>2</v>
      </c>
      <c r="J125" s="11"/>
      <c r="K125" s="218"/>
      <c r="L125" s="13">
        <f t="shared" si="37"/>
        <v>18.5</v>
      </c>
      <c r="M125" s="13">
        <f t="shared" si="38"/>
        <v>18.5</v>
      </c>
      <c r="N125" s="13">
        <f t="shared" si="39"/>
        <v>0</v>
      </c>
      <c r="O125" s="13">
        <f t="shared" si="40"/>
        <v>0</v>
      </c>
    </row>
    <row r="126" spans="1:15" ht="15" customHeight="1" x14ac:dyDescent="0.25">
      <c r="A126" s="33" t="s">
        <v>98</v>
      </c>
      <c r="B126" s="36" t="s">
        <v>17</v>
      </c>
      <c r="C126" s="98"/>
      <c r="D126" s="17">
        <f>SUM(D127:D129)</f>
        <v>29</v>
      </c>
      <c r="E126" s="17">
        <f>SUM(E127:E129)</f>
        <v>19</v>
      </c>
      <c r="F126" s="17">
        <f>SUM(F127:F129)</f>
        <v>0</v>
      </c>
      <c r="G126" s="17">
        <f>SUM(G127:G129)</f>
        <v>10</v>
      </c>
      <c r="H126" s="11">
        <f t="shared" ref="H126:O126" si="51">SUM(H127:H129)</f>
        <v>0.1</v>
      </c>
      <c r="I126" s="11">
        <f t="shared" si="51"/>
        <v>0.1</v>
      </c>
      <c r="J126" s="11">
        <f t="shared" si="51"/>
        <v>0</v>
      </c>
      <c r="K126" s="218">
        <f t="shared" si="51"/>
        <v>0</v>
      </c>
      <c r="L126" s="13">
        <f t="shared" si="51"/>
        <v>29.099999999999998</v>
      </c>
      <c r="M126" s="13">
        <f t="shared" si="51"/>
        <v>19.100000000000001</v>
      </c>
      <c r="N126" s="13">
        <f t="shared" si="51"/>
        <v>0</v>
      </c>
      <c r="O126" s="13">
        <f t="shared" si="51"/>
        <v>10</v>
      </c>
    </row>
    <row r="127" spans="1:15" ht="15" customHeight="1" x14ac:dyDescent="0.25">
      <c r="A127" s="41"/>
      <c r="B127" s="268"/>
      <c r="C127" s="98" t="s">
        <v>25</v>
      </c>
      <c r="D127" s="17">
        <f>E127+G127</f>
        <v>8.1999999999999993</v>
      </c>
      <c r="E127" s="17">
        <v>8.1999999999999993</v>
      </c>
      <c r="F127" s="17"/>
      <c r="G127" s="17"/>
      <c r="H127" s="10">
        <f t="shared" si="43"/>
        <v>0</v>
      </c>
      <c r="I127" s="11"/>
      <c r="J127" s="11"/>
      <c r="K127" s="218"/>
      <c r="L127" s="13">
        <f t="shared" si="37"/>
        <v>8.1999999999999993</v>
      </c>
      <c r="M127" s="13">
        <f t="shared" si="38"/>
        <v>8.1999999999999993</v>
      </c>
      <c r="N127" s="13">
        <f t="shared" si="39"/>
        <v>0</v>
      </c>
      <c r="O127" s="13">
        <f t="shared" si="40"/>
        <v>0</v>
      </c>
    </row>
    <row r="128" spans="1:15" ht="15" customHeight="1" x14ac:dyDescent="0.25">
      <c r="A128" s="41"/>
      <c r="B128" s="27"/>
      <c r="C128" s="98" t="s">
        <v>31</v>
      </c>
      <c r="D128" s="17">
        <f>E128+G128</f>
        <v>1.5</v>
      </c>
      <c r="E128" s="17">
        <v>1.5</v>
      </c>
      <c r="F128" s="17"/>
      <c r="G128" s="17"/>
      <c r="H128" s="10">
        <f t="shared" si="43"/>
        <v>0</v>
      </c>
      <c r="I128" s="11"/>
      <c r="J128" s="11"/>
      <c r="K128" s="218"/>
      <c r="L128" s="13">
        <f t="shared" si="37"/>
        <v>1.5</v>
      </c>
      <c r="M128" s="13">
        <f t="shared" si="38"/>
        <v>1.5</v>
      </c>
      <c r="N128" s="13">
        <f t="shared" si="39"/>
        <v>0</v>
      </c>
      <c r="O128" s="13">
        <f t="shared" si="40"/>
        <v>0</v>
      </c>
    </row>
    <row r="129" spans="1:15" ht="15" customHeight="1" x14ac:dyDescent="0.25">
      <c r="A129" s="41"/>
      <c r="B129" s="27"/>
      <c r="C129" s="98" t="s">
        <v>22</v>
      </c>
      <c r="D129" s="17">
        <f>E129+G129</f>
        <v>19.3</v>
      </c>
      <c r="E129" s="17">
        <v>9.3000000000000007</v>
      </c>
      <c r="F129" s="17"/>
      <c r="G129" s="17">
        <v>10</v>
      </c>
      <c r="H129" s="10">
        <f t="shared" si="43"/>
        <v>0.1</v>
      </c>
      <c r="I129" s="11">
        <v>0.1</v>
      </c>
      <c r="J129" s="11"/>
      <c r="K129" s="218"/>
      <c r="L129" s="13">
        <f t="shared" si="37"/>
        <v>19.399999999999999</v>
      </c>
      <c r="M129" s="13">
        <f t="shared" si="38"/>
        <v>9.4</v>
      </c>
      <c r="N129" s="13">
        <f t="shared" si="39"/>
        <v>0</v>
      </c>
      <c r="O129" s="13">
        <f t="shared" si="40"/>
        <v>10</v>
      </c>
    </row>
    <row r="130" spans="1:15" ht="15" customHeight="1" x14ac:dyDescent="0.25">
      <c r="A130" s="33" t="s">
        <v>99</v>
      </c>
      <c r="B130" s="36" t="s">
        <v>18</v>
      </c>
      <c r="C130" s="98"/>
      <c r="D130" s="17">
        <f>SUM(D131:D133)</f>
        <v>11.6</v>
      </c>
      <c r="E130" s="17">
        <f>SUM(E131:E133)</f>
        <v>11.6</v>
      </c>
      <c r="F130" s="17">
        <f>SUM(F131:F133)</f>
        <v>0</v>
      </c>
      <c r="G130" s="17">
        <f>SUM(G131:G133)</f>
        <v>0</v>
      </c>
      <c r="H130" s="11">
        <f t="shared" ref="H130:O130" si="52">SUM(H131:H133)</f>
        <v>0.1</v>
      </c>
      <c r="I130" s="11">
        <f t="shared" si="52"/>
        <v>0.1</v>
      </c>
      <c r="J130" s="11">
        <f t="shared" si="52"/>
        <v>0</v>
      </c>
      <c r="K130" s="218">
        <f t="shared" si="52"/>
        <v>0</v>
      </c>
      <c r="L130" s="13">
        <f t="shared" si="52"/>
        <v>11.7</v>
      </c>
      <c r="M130" s="13">
        <f t="shared" si="52"/>
        <v>11.7</v>
      </c>
      <c r="N130" s="13">
        <f t="shared" si="52"/>
        <v>0</v>
      </c>
      <c r="O130" s="13">
        <f t="shared" si="52"/>
        <v>0</v>
      </c>
    </row>
    <row r="131" spans="1:15" ht="15" customHeight="1" x14ac:dyDescent="0.25">
      <c r="A131" s="41"/>
      <c r="B131" s="268"/>
      <c r="C131" s="98" t="s">
        <v>25</v>
      </c>
      <c r="D131" s="17">
        <f>E131+G131</f>
        <v>5</v>
      </c>
      <c r="E131" s="17">
        <v>5</v>
      </c>
      <c r="F131" s="17"/>
      <c r="G131" s="17"/>
      <c r="H131" s="10">
        <f t="shared" si="43"/>
        <v>0</v>
      </c>
      <c r="I131" s="11"/>
      <c r="J131" s="11"/>
      <c r="K131" s="218"/>
      <c r="L131" s="13">
        <f t="shared" si="37"/>
        <v>5</v>
      </c>
      <c r="M131" s="13">
        <f t="shared" si="38"/>
        <v>5</v>
      </c>
      <c r="N131" s="13">
        <f t="shared" si="39"/>
        <v>0</v>
      </c>
      <c r="O131" s="13">
        <f t="shared" si="40"/>
        <v>0</v>
      </c>
    </row>
    <row r="132" spans="1:15" ht="15" customHeight="1" x14ac:dyDescent="0.25">
      <c r="A132" s="41"/>
      <c r="B132" s="27"/>
      <c r="C132" s="98" t="s">
        <v>31</v>
      </c>
      <c r="D132" s="17">
        <f>E132+G132</f>
        <v>1.8</v>
      </c>
      <c r="E132" s="17">
        <v>1.8</v>
      </c>
      <c r="F132" s="17"/>
      <c r="G132" s="17"/>
      <c r="H132" s="10">
        <f t="shared" si="43"/>
        <v>0</v>
      </c>
      <c r="I132" s="11"/>
      <c r="J132" s="11"/>
      <c r="K132" s="218"/>
      <c r="L132" s="13">
        <f t="shared" si="37"/>
        <v>1.8</v>
      </c>
      <c r="M132" s="13">
        <f t="shared" si="38"/>
        <v>1.8</v>
      </c>
      <c r="N132" s="13">
        <f t="shared" si="39"/>
        <v>0</v>
      </c>
      <c r="O132" s="13">
        <f t="shared" si="40"/>
        <v>0</v>
      </c>
    </row>
    <row r="133" spans="1:15" ht="15" customHeight="1" x14ac:dyDescent="0.25">
      <c r="A133" s="41"/>
      <c r="B133" s="27"/>
      <c r="C133" s="98" t="s">
        <v>22</v>
      </c>
      <c r="D133" s="17">
        <f>E133+G133</f>
        <v>4.8</v>
      </c>
      <c r="E133" s="17">
        <v>4.8</v>
      </c>
      <c r="F133" s="17"/>
      <c r="G133" s="17"/>
      <c r="H133" s="10">
        <f t="shared" si="43"/>
        <v>0.1</v>
      </c>
      <c r="I133" s="11">
        <v>0.1</v>
      </c>
      <c r="J133" s="11"/>
      <c r="K133" s="218"/>
      <c r="L133" s="13">
        <f t="shared" si="37"/>
        <v>4.8999999999999995</v>
      </c>
      <c r="M133" s="13">
        <f t="shared" si="38"/>
        <v>4.8999999999999995</v>
      </c>
      <c r="N133" s="13">
        <f t="shared" si="39"/>
        <v>0</v>
      </c>
      <c r="O133" s="13">
        <f t="shared" si="40"/>
        <v>0</v>
      </c>
    </row>
    <row r="134" spans="1:15" ht="15" customHeight="1" x14ac:dyDescent="0.25">
      <c r="A134" s="33" t="s">
        <v>100</v>
      </c>
      <c r="B134" s="30" t="s">
        <v>19</v>
      </c>
      <c r="C134" s="83"/>
      <c r="D134" s="17">
        <f>SUM(D135:D137)</f>
        <v>501.2</v>
      </c>
      <c r="E134" s="17">
        <f t="shared" ref="E134:O134" si="53">SUM(E135:E137)</f>
        <v>495.09999999999997</v>
      </c>
      <c r="F134" s="17">
        <f t="shared" si="53"/>
        <v>0</v>
      </c>
      <c r="G134" s="17">
        <f t="shared" si="53"/>
        <v>6.1</v>
      </c>
      <c r="H134" s="10">
        <f t="shared" si="53"/>
        <v>32.299999999999997</v>
      </c>
      <c r="I134" s="10">
        <f t="shared" si="53"/>
        <v>32.299999999999997</v>
      </c>
      <c r="J134" s="11"/>
      <c r="K134" s="218">
        <f t="shared" si="53"/>
        <v>0</v>
      </c>
      <c r="L134" s="13">
        <f t="shared" si="53"/>
        <v>533.5</v>
      </c>
      <c r="M134" s="13">
        <f t="shared" si="53"/>
        <v>527.4</v>
      </c>
      <c r="N134" s="13">
        <f t="shared" si="53"/>
        <v>0</v>
      </c>
      <c r="O134" s="13">
        <f t="shared" si="53"/>
        <v>6.1</v>
      </c>
    </row>
    <row r="135" spans="1:15" ht="15" customHeight="1" x14ac:dyDescent="0.25">
      <c r="A135" s="41"/>
      <c r="B135" s="81"/>
      <c r="C135" s="98" t="s">
        <v>25</v>
      </c>
      <c r="D135" s="17">
        <f>E135+G135</f>
        <v>0</v>
      </c>
      <c r="E135" s="17"/>
      <c r="F135" s="17"/>
      <c r="G135" s="17"/>
      <c r="H135" s="10">
        <f>I135+K135</f>
        <v>2.2999999999999998</v>
      </c>
      <c r="I135" s="11">
        <v>2.2999999999999998</v>
      </c>
      <c r="J135" s="11"/>
      <c r="K135" s="218"/>
      <c r="L135" s="13">
        <f>M135+O135</f>
        <v>2.2999999999999998</v>
      </c>
      <c r="M135" s="13">
        <f>E135+I135</f>
        <v>2.2999999999999998</v>
      </c>
      <c r="N135" s="13">
        <f>F135+J135</f>
        <v>0</v>
      </c>
      <c r="O135" s="13">
        <f>G135+K135</f>
        <v>0</v>
      </c>
    </row>
    <row r="136" spans="1:15" ht="15" customHeight="1" x14ac:dyDescent="0.25">
      <c r="A136" s="41"/>
      <c r="B136" s="81"/>
      <c r="C136" s="83" t="s">
        <v>31</v>
      </c>
      <c r="D136" s="17">
        <f>E136+G136</f>
        <v>134.19999999999999</v>
      </c>
      <c r="E136" s="17">
        <v>134.19999999999999</v>
      </c>
      <c r="F136" s="17"/>
      <c r="G136" s="17"/>
      <c r="H136" s="10">
        <f t="shared" si="43"/>
        <v>0</v>
      </c>
      <c r="I136" s="11"/>
      <c r="J136" s="11"/>
      <c r="K136" s="218"/>
      <c r="L136" s="13">
        <f t="shared" si="37"/>
        <v>134.19999999999999</v>
      </c>
      <c r="M136" s="13">
        <f t="shared" si="38"/>
        <v>134.19999999999999</v>
      </c>
      <c r="N136" s="13">
        <f t="shared" si="39"/>
        <v>0</v>
      </c>
      <c r="O136" s="13">
        <f t="shared" si="40"/>
        <v>0</v>
      </c>
    </row>
    <row r="137" spans="1:15" ht="15" customHeight="1" x14ac:dyDescent="0.25">
      <c r="A137" s="41"/>
      <c r="B137" s="81"/>
      <c r="C137" s="83" t="s">
        <v>22</v>
      </c>
      <c r="D137" s="17">
        <f>E137+G137</f>
        <v>367</v>
      </c>
      <c r="E137" s="17">
        <v>360.9</v>
      </c>
      <c r="F137" s="17"/>
      <c r="G137" s="17">
        <v>6.1</v>
      </c>
      <c r="H137" s="10">
        <f t="shared" si="43"/>
        <v>30</v>
      </c>
      <c r="I137" s="11">
        <v>30</v>
      </c>
      <c r="J137" s="11"/>
      <c r="K137" s="218"/>
      <c r="L137" s="13">
        <f t="shared" si="37"/>
        <v>397</v>
      </c>
      <c r="M137" s="13">
        <f t="shared" si="38"/>
        <v>390.9</v>
      </c>
      <c r="N137" s="13">
        <f t="shared" si="39"/>
        <v>0</v>
      </c>
      <c r="O137" s="13">
        <f t="shared" si="40"/>
        <v>6.1</v>
      </c>
    </row>
    <row r="138" spans="1:15" ht="15.95" customHeight="1" x14ac:dyDescent="0.25">
      <c r="A138" s="55" t="s">
        <v>101</v>
      </c>
      <c r="B138" s="45" t="s">
        <v>180</v>
      </c>
      <c r="C138" s="26"/>
      <c r="D138" s="24">
        <f t="shared" ref="D138:O138" si="54">D86+D94+D98+D102+D106+D110+D114+D118+D122+D126+D130+D134</f>
        <v>2196.6</v>
      </c>
      <c r="E138" s="24">
        <f t="shared" si="54"/>
        <v>2011.6999999999996</v>
      </c>
      <c r="F138" s="24">
        <f t="shared" si="54"/>
        <v>0</v>
      </c>
      <c r="G138" s="24">
        <f t="shared" si="54"/>
        <v>184.9</v>
      </c>
      <c r="H138" s="25">
        <f t="shared" si="54"/>
        <v>107.49999999999999</v>
      </c>
      <c r="I138" s="25">
        <f t="shared" si="54"/>
        <v>52.3</v>
      </c>
      <c r="J138" s="25">
        <f t="shared" si="54"/>
        <v>0</v>
      </c>
      <c r="K138" s="287">
        <f t="shared" si="54"/>
        <v>55.2</v>
      </c>
      <c r="L138" s="22">
        <f t="shared" si="54"/>
        <v>2304.1000000000004</v>
      </c>
      <c r="M138" s="22">
        <f t="shared" si="54"/>
        <v>2064</v>
      </c>
      <c r="N138" s="22">
        <f t="shared" si="54"/>
        <v>0</v>
      </c>
      <c r="O138" s="22">
        <f t="shared" si="54"/>
        <v>240.1</v>
      </c>
    </row>
    <row r="139" spans="1:15" ht="27.95" customHeight="1" x14ac:dyDescent="0.25">
      <c r="A139" s="222"/>
      <c r="B139" s="288" t="s">
        <v>174</v>
      </c>
      <c r="C139" s="79"/>
      <c r="D139" s="289">
        <f t="shared" ref="D139:O139" si="55">D91</f>
        <v>1013.7</v>
      </c>
      <c r="E139" s="289">
        <f t="shared" si="55"/>
        <v>1013.7</v>
      </c>
      <c r="F139" s="289">
        <f t="shared" si="55"/>
        <v>0</v>
      </c>
      <c r="G139" s="289">
        <f t="shared" si="55"/>
        <v>0</v>
      </c>
      <c r="H139" s="290">
        <f t="shared" si="55"/>
        <v>0</v>
      </c>
      <c r="I139" s="290">
        <f t="shared" si="55"/>
        <v>0</v>
      </c>
      <c r="J139" s="290">
        <f t="shared" si="55"/>
        <v>0</v>
      </c>
      <c r="K139" s="291">
        <f t="shared" si="55"/>
        <v>0</v>
      </c>
      <c r="L139" s="102">
        <f t="shared" si="55"/>
        <v>1013.7</v>
      </c>
      <c r="M139" s="102">
        <f t="shared" si="55"/>
        <v>1013.7</v>
      </c>
      <c r="N139" s="102">
        <f t="shared" si="55"/>
        <v>0</v>
      </c>
      <c r="O139" s="102">
        <f t="shared" si="55"/>
        <v>0</v>
      </c>
    </row>
    <row r="140" spans="1:15" ht="15.95" customHeight="1" x14ac:dyDescent="0.25">
      <c r="A140" s="164" t="s">
        <v>102</v>
      </c>
      <c r="B140" s="511" t="s">
        <v>63</v>
      </c>
      <c r="C140" s="511"/>
      <c r="D140" s="511"/>
      <c r="E140" s="511"/>
      <c r="F140" s="511"/>
      <c r="G140" s="511"/>
      <c r="H140" s="511"/>
      <c r="I140" s="511"/>
      <c r="J140" s="511"/>
      <c r="K140" s="511"/>
      <c r="L140" s="511"/>
      <c r="M140" s="511"/>
      <c r="N140" s="511"/>
      <c r="O140" s="511"/>
    </row>
    <row r="141" spans="1:15" ht="15" customHeight="1" x14ac:dyDescent="0.25">
      <c r="A141" s="6" t="s">
        <v>103</v>
      </c>
      <c r="B141" s="27" t="s">
        <v>20</v>
      </c>
      <c r="C141" s="8" t="s">
        <v>32</v>
      </c>
      <c r="D141" s="17">
        <f>E141+G141</f>
        <v>10.1</v>
      </c>
      <c r="E141" s="17">
        <v>10.1</v>
      </c>
      <c r="F141" s="17"/>
      <c r="G141" s="17"/>
      <c r="H141" s="10">
        <f t="shared" ref="H141" si="56">I141+K141</f>
        <v>0</v>
      </c>
      <c r="I141" s="11"/>
      <c r="J141" s="11"/>
      <c r="K141" s="218"/>
      <c r="L141" s="13">
        <f>M141+O141</f>
        <v>10.1</v>
      </c>
      <c r="M141" s="13">
        <f t="shared" ref="M141" si="57">E141+I141</f>
        <v>10.1</v>
      </c>
      <c r="N141" s="13">
        <f t="shared" ref="N141" si="58">F141+J141</f>
        <v>0</v>
      </c>
      <c r="O141" s="13">
        <f t="shared" ref="O141" si="59">G141+K141</f>
        <v>0</v>
      </c>
    </row>
    <row r="142" spans="1:15" ht="15" customHeight="1" x14ac:dyDescent="0.25">
      <c r="A142" s="6" t="s">
        <v>104</v>
      </c>
      <c r="B142" s="30" t="s">
        <v>71</v>
      </c>
      <c r="C142" s="31" t="s">
        <v>32</v>
      </c>
      <c r="D142" s="17">
        <f>E142+G142</f>
        <v>29.2</v>
      </c>
      <c r="E142" s="17">
        <v>29.2</v>
      </c>
      <c r="F142" s="17">
        <v>22.3</v>
      </c>
      <c r="G142" s="17"/>
      <c r="H142" s="10">
        <f>I142+K142</f>
        <v>0</v>
      </c>
      <c r="I142" s="11"/>
      <c r="J142" s="11"/>
      <c r="K142" s="218"/>
      <c r="L142" s="13">
        <f>M142+O142</f>
        <v>29.2</v>
      </c>
      <c r="M142" s="13">
        <f t="shared" ref="M142:O142" si="60">E142+I142</f>
        <v>29.2</v>
      </c>
      <c r="N142" s="13">
        <f t="shared" si="60"/>
        <v>22.3</v>
      </c>
      <c r="O142" s="13">
        <f t="shared" si="60"/>
        <v>0</v>
      </c>
    </row>
    <row r="143" spans="1:15" ht="15.95" customHeight="1" x14ac:dyDescent="0.25">
      <c r="A143" s="292" t="s">
        <v>105</v>
      </c>
      <c r="B143" s="275" t="s">
        <v>181</v>
      </c>
      <c r="C143" s="84"/>
      <c r="D143" s="74">
        <f t="shared" ref="D143:O143" si="61">D141+D142</f>
        <v>39.299999999999997</v>
      </c>
      <c r="E143" s="74">
        <f t="shared" si="61"/>
        <v>39.299999999999997</v>
      </c>
      <c r="F143" s="74">
        <f t="shared" si="61"/>
        <v>22.3</v>
      </c>
      <c r="G143" s="74">
        <f t="shared" si="61"/>
        <v>0</v>
      </c>
      <c r="H143" s="75">
        <f t="shared" si="61"/>
        <v>0</v>
      </c>
      <c r="I143" s="75">
        <f t="shared" si="61"/>
        <v>0</v>
      </c>
      <c r="J143" s="75">
        <f t="shared" si="61"/>
        <v>0</v>
      </c>
      <c r="K143" s="276">
        <f t="shared" si="61"/>
        <v>0</v>
      </c>
      <c r="L143" s="45">
        <f t="shared" si="61"/>
        <v>39.299999999999997</v>
      </c>
      <c r="M143" s="45">
        <f t="shared" si="61"/>
        <v>39.299999999999997</v>
      </c>
      <c r="N143" s="45">
        <f t="shared" si="61"/>
        <v>22.3</v>
      </c>
      <c r="O143" s="45">
        <f t="shared" si="61"/>
        <v>0</v>
      </c>
    </row>
    <row r="144" spans="1:15" ht="15.95" customHeight="1" x14ac:dyDescent="0.25">
      <c r="A144" s="14" t="s">
        <v>106</v>
      </c>
      <c r="B144" s="511" t="s">
        <v>176</v>
      </c>
      <c r="C144" s="511"/>
      <c r="D144" s="511"/>
      <c r="E144" s="511"/>
      <c r="F144" s="511"/>
      <c r="G144" s="511"/>
      <c r="H144" s="511"/>
      <c r="I144" s="511"/>
      <c r="J144" s="511"/>
      <c r="K144" s="511"/>
      <c r="L144" s="511"/>
      <c r="M144" s="511"/>
      <c r="N144" s="511"/>
      <c r="O144" s="511"/>
    </row>
    <row r="145" spans="1:15" ht="15" customHeight="1" x14ac:dyDescent="0.25">
      <c r="A145" s="6" t="s">
        <v>107</v>
      </c>
      <c r="B145" s="154" t="s">
        <v>20</v>
      </c>
      <c r="C145" s="82"/>
      <c r="D145" s="17">
        <f>SUM(D146:D147)</f>
        <v>569.6</v>
      </c>
      <c r="E145" s="17">
        <f>SUM(E146:E147)</f>
        <v>469.2</v>
      </c>
      <c r="F145" s="17">
        <f>SUM(F146:F147)</f>
        <v>77.5</v>
      </c>
      <c r="G145" s="17">
        <f>SUM(G146:G147)</f>
        <v>100.4</v>
      </c>
      <c r="H145" s="11">
        <f t="shared" ref="H145:O145" si="62">SUM(H146:H147)</f>
        <v>72.599999999999994</v>
      </c>
      <c r="I145" s="11">
        <f t="shared" si="62"/>
        <v>80.099999999999994</v>
      </c>
      <c r="J145" s="11">
        <f t="shared" si="62"/>
        <v>0</v>
      </c>
      <c r="K145" s="218">
        <f t="shared" si="62"/>
        <v>-7.5</v>
      </c>
      <c r="L145" s="12">
        <f t="shared" si="62"/>
        <v>642.19999999999993</v>
      </c>
      <c r="M145" s="12">
        <f t="shared" si="62"/>
        <v>549.29999999999995</v>
      </c>
      <c r="N145" s="12">
        <f t="shared" si="62"/>
        <v>77.5</v>
      </c>
      <c r="O145" s="12">
        <f t="shared" si="62"/>
        <v>92.9</v>
      </c>
    </row>
    <row r="146" spans="1:15" ht="15" customHeight="1" x14ac:dyDescent="0.25">
      <c r="A146" s="20"/>
      <c r="B146" s="154"/>
      <c r="C146" s="31" t="s">
        <v>30</v>
      </c>
      <c r="D146" s="17">
        <f>E146+G146</f>
        <v>8</v>
      </c>
      <c r="E146" s="17">
        <v>8</v>
      </c>
      <c r="F146" s="17"/>
      <c r="G146" s="17"/>
      <c r="H146" s="10">
        <f t="shared" ref="H146:H183" si="63">I146+K146</f>
        <v>0</v>
      </c>
      <c r="I146" s="11"/>
      <c r="J146" s="11"/>
      <c r="K146" s="218"/>
      <c r="L146" s="13">
        <f t="shared" ref="L146" si="64">M146+O146</f>
        <v>8</v>
      </c>
      <c r="M146" s="13">
        <f t="shared" ref="M146" si="65">E146+I146</f>
        <v>8</v>
      </c>
      <c r="N146" s="13">
        <f t="shared" ref="N146" si="66">F146+J146</f>
        <v>0</v>
      </c>
      <c r="O146" s="13">
        <f t="shared" ref="O146" si="67">G146+K146</f>
        <v>0</v>
      </c>
    </row>
    <row r="147" spans="1:15" ht="15.75" customHeight="1" x14ac:dyDescent="0.25">
      <c r="A147" s="20"/>
      <c r="B147" s="154"/>
      <c r="C147" s="31" t="s">
        <v>51</v>
      </c>
      <c r="D147" s="17">
        <f>E147+G147</f>
        <v>561.6</v>
      </c>
      <c r="E147" s="17">
        <v>461.2</v>
      </c>
      <c r="F147" s="17">
        <v>77.5</v>
      </c>
      <c r="G147" s="17">
        <v>100.4</v>
      </c>
      <c r="H147" s="10">
        <f t="shared" si="63"/>
        <v>72.599999999999994</v>
      </c>
      <c r="I147" s="11">
        <v>80.099999999999994</v>
      </c>
      <c r="J147" s="11"/>
      <c r="K147" s="11">
        <v>-7.5</v>
      </c>
      <c r="L147" s="13">
        <f t="shared" ref="L147:L183" si="68">M147+O147</f>
        <v>634.19999999999993</v>
      </c>
      <c r="M147" s="13">
        <f t="shared" ref="M147:M183" si="69">E147+I147</f>
        <v>541.29999999999995</v>
      </c>
      <c r="N147" s="13">
        <f t="shared" ref="N147:N183" si="70">F147+J147</f>
        <v>77.5</v>
      </c>
      <c r="O147" s="13">
        <f t="shared" ref="O147:O183" si="71">G147+K147</f>
        <v>92.9</v>
      </c>
    </row>
    <row r="148" spans="1:15" x14ac:dyDescent="0.25">
      <c r="A148" s="14" t="s">
        <v>108</v>
      </c>
      <c r="B148" s="15" t="s">
        <v>55</v>
      </c>
      <c r="C148" s="16" t="s">
        <v>51</v>
      </c>
      <c r="D148" s="17">
        <f t="shared" ref="D148:D183" si="72">E148+G148</f>
        <v>145</v>
      </c>
      <c r="E148" s="17">
        <v>145</v>
      </c>
      <c r="F148" s="17">
        <v>92.2</v>
      </c>
      <c r="G148" s="17"/>
      <c r="H148" s="11">
        <f t="shared" si="63"/>
        <v>0.3</v>
      </c>
      <c r="I148" s="11">
        <v>0.3</v>
      </c>
      <c r="J148" s="11"/>
      <c r="K148" s="11"/>
      <c r="L148" s="13">
        <f t="shared" si="68"/>
        <v>145.30000000000001</v>
      </c>
      <c r="M148" s="13">
        <f t="shared" si="69"/>
        <v>145.30000000000001</v>
      </c>
      <c r="N148" s="13">
        <f t="shared" si="70"/>
        <v>92.2</v>
      </c>
      <c r="O148" s="13">
        <f t="shared" si="71"/>
        <v>0</v>
      </c>
    </row>
    <row r="149" spans="1:15" ht="15" customHeight="1" x14ac:dyDescent="0.25">
      <c r="A149" s="14" t="s">
        <v>109</v>
      </c>
      <c r="B149" s="13" t="s">
        <v>33</v>
      </c>
      <c r="C149" s="16" t="s">
        <v>51</v>
      </c>
      <c r="D149" s="17">
        <f t="shared" si="72"/>
        <v>114.3</v>
      </c>
      <c r="E149" s="17">
        <v>114.3</v>
      </c>
      <c r="F149" s="17">
        <v>64.400000000000006</v>
      </c>
      <c r="G149" s="17"/>
      <c r="H149" s="11">
        <f t="shared" si="63"/>
        <v>0.4</v>
      </c>
      <c r="I149" s="11">
        <v>0.4</v>
      </c>
      <c r="J149" s="11"/>
      <c r="K149" s="11"/>
      <c r="L149" s="13">
        <f t="shared" si="68"/>
        <v>114.7</v>
      </c>
      <c r="M149" s="13">
        <f t="shared" si="69"/>
        <v>114.7</v>
      </c>
      <c r="N149" s="13">
        <f t="shared" si="70"/>
        <v>64.400000000000006</v>
      </c>
      <c r="O149" s="13">
        <f t="shared" si="71"/>
        <v>0</v>
      </c>
    </row>
    <row r="150" spans="1:15" ht="15" customHeight="1" x14ac:dyDescent="0.25">
      <c r="A150" s="14" t="s">
        <v>110</v>
      </c>
      <c r="B150" s="13" t="s">
        <v>164</v>
      </c>
      <c r="C150" s="16" t="s">
        <v>51</v>
      </c>
      <c r="D150" s="17">
        <f t="shared" si="72"/>
        <v>175.2</v>
      </c>
      <c r="E150" s="17">
        <v>175.2</v>
      </c>
      <c r="F150" s="17">
        <v>83.4</v>
      </c>
      <c r="G150" s="17"/>
      <c r="H150" s="11">
        <f t="shared" si="63"/>
        <v>0.6</v>
      </c>
      <c r="I150" s="11">
        <v>0.6</v>
      </c>
      <c r="J150" s="11"/>
      <c r="K150" s="11"/>
      <c r="L150" s="13">
        <f t="shared" si="68"/>
        <v>175.79999999999998</v>
      </c>
      <c r="M150" s="13">
        <f t="shared" si="69"/>
        <v>175.79999999999998</v>
      </c>
      <c r="N150" s="13">
        <f t="shared" si="70"/>
        <v>83.4</v>
      </c>
      <c r="O150" s="13">
        <f t="shared" si="71"/>
        <v>0</v>
      </c>
    </row>
    <row r="151" spans="1:15" ht="15" customHeight="1" x14ac:dyDescent="0.25">
      <c r="A151" s="14" t="s">
        <v>159</v>
      </c>
      <c r="B151" s="13" t="s">
        <v>171</v>
      </c>
      <c r="C151" s="16" t="s">
        <v>51</v>
      </c>
      <c r="D151" s="17">
        <f t="shared" si="72"/>
        <v>152.30000000000001</v>
      </c>
      <c r="E151" s="17">
        <v>152.30000000000001</v>
      </c>
      <c r="F151" s="17">
        <v>92.2</v>
      </c>
      <c r="G151" s="17"/>
      <c r="H151" s="11">
        <f t="shared" si="63"/>
        <v>0.3</v>
      </c>
      <c r="I151" s="11">
        <v>0.3</v>
      </c>
      <c r="J151" s="11"/>
      <c r="K151" s="11"/>
      <c r="L151" s="13">
        <f t="shared" si="68"/>
        <v>152.60000000000002</v>
      </c>
      <c r="M151" s="13">
        <f t="shared" si="69"/>
        <v>152.60000000000002</v>
      </c>
      <c r="N151" s="13">
        <f t="shared" si="70"/>
        <v>92.2</v>
      </c>
      <c r="O151" s="13">
        <f t="shared" si="71"/>
        <v>0</v>
      </c>
    </row>
    <row r="152" spans="1:15" ht="15" customHeight="1" x14ac:dyDescent="0.25">
      <c r="A152" s="14" t="s">
        <v>160</v>
      </c>
      <c r="B152" s="13" t="s">
        <v>153</v>
      </c>
      <c r="C152" s="16" t="s">
        <v>51</v>
      </c>
      <c r="D152" s="17">
        <f t="shared" si="72"/>
        <v>80.900000000000006</v>
      </c>
      <c r="E152" s="17">
        <v>80.900000000000006</v>
      </c>
      <c r="F152" s="17">
        <v>51.7</v>
      </c>
      <c r="G152" s="17"/>
      <c r="H152" s="11">
        <f t="shared" si="63"/>
        <v>0.2</v>
      </c>
      <c r="I152" s="11">
        <v>0.2</v>
      </c>
      <c r="J152" s="11"/>
      <c r="K152" s="11"/>
      <c r="L152" s="13">
        <f t="shared" si="68"/>
        <v>81.100000000000009</v>
      </c>
      <c r="M152" s="13">
        <f t="shared" si="69"/>
        <v>81.100000000000009</v>
      </c>
      <c r="N152" s="13">
        <f t="shared" si="70"/>
        <v>51.7</v>
      </c>
      <c r="O152" s="13">
        <f t="shared" si="71"/>
        <v>0</v>
      </c>
    </row>
    <row r="153" spans="1:15" ht="15" customHeight="1" x14ac:dyDescent="0.25">
      <c r="A153" s="14" t="s">
        <v>111</v>
      </c>
      <c r="B153" s="305" t="s">
        <v>368</v>
      </c>
      <c r="C153" s="16" t="s">
        <v>51</v>
      </c>
      <c r="D153" s="17">
        <f t="shared" si="72"/>
        <v>150.1</v>
      </c>
      <c r="E153" s="17">
        <v>150.1</v>
      </c>
      <c r="F153" s="17">
        <v>95.8</v>
      </c>
      <c r="G153" s="17"/>
      <c r="H153" s="11">
        <f t="shared" si="63"/>
        <v>0.3</v>
      </c>
      <c r="I153" s="11">
        <v>0.3</v>
      </c>
      <c r="J153" s="11"/>
      <c r="K153" s="11"/>
      <c r="L153" s="13">
        <f t="shared" si="68"/>
        <v>150.4</v>
      </c>
      <c r="M153" s="13">
        <f t="shared" si="69"/>
        <v>150.4</v>
      </c>
      <c r="N153" s="13">
        <f t="shared" si="70"/>
        <v>95.8</v>
      </c>
      <c r="O153" s="13">
        <f t="shared" si="71"/>
        <v>0</v>
      </c>
    </row>
    <row r="154" spans="1:15" ht="16.5" customHeight="1" x14ac:dyDescent="0.25">
      <c r="A154" s="14" t="s">
        <v>161</v>
      </c>
      <c r="B154" s="13" t="s">
        <v>156</v>
      </c>
      <c r="C154" s="16" t="s">
        <v>51</v>
      </c>
      <c r="D154" s="17">
        <f t="shared" si="72"/>
        <v>231.8</v>
      </c>
      <c r="E154" s="17">
        <v>231.8</v>
      </c>
      <c r="F154" s="17">
        <v>115.1</v>
      </c>
      <c r="G154" s="17"/>
      <c r="H154" s="11">
        <f t="shared" si="63"/>
        <v>7.6</v>
      </c>
      <c r="I154" s="11">
        <v>0.3</v>
      </c>
      <c r="J154" s="11"/>
      <c r="K154" s="11">
        <v>7.3</v>
      </c>
      <c r="L154" s="13">
        <f t="shared" si="68"/>
        <v>239.40000000000003</v>
      </c>
      <c r="M154" s="13">
        <f t="shared" si="69"/>
        <v>232.10000000000002</v>
      </c>
      <c r="N154" s="13">
        <f t="shared" si="70"/>
        <v>115.1</v>
      </c>
      <c r="O154" s="13">
        <f t="shared" si="71"/>
        <v>7.3</v>
      </c>
    </row>
    <row r="155" spans="1:15" ht="16.5" customHeight="1" x14ac:dyDescent="0.25">
      <c r="A155" s="14" t="s">
        <v>162</v>
      </c>
      <c r="B155" s="13" t="s">
        <v>155</v>
      </c>
      <c r="C155" s="16" t="s">
        <v>51</v>
      </c>
      <c r="D155" s="17">
        <f t="shared" si="72"/>
        <v>171.6</v>
      </c>
      <c r="E155" s="17">
        <v>171.6</v>
      </c>
      <c r="F155" s="17">
        <v>91.5</v>
      </c>
      <c r="G155" s="17"/>
      <c r="H155" s="11">
        <f t="shared" si="63"/>
        <v>0.4</v>
      </c>
      <c r="I155" s="11">
        <v>0.4</v>
      </c>
      <c r="J155" s="11"/>
      <c r="K155" s="11"/>
      <c r="L155" s="13">
        <f t="shared" si="68"/>
        <v>172</v>
      </c>
      <c r="M155" s="13">
        <f t="shared" si="69"/>
        <v>172</v>
      </c>
      <c r="N155" s="13">
        <f t="shared" si="70"/>
        <v>91.5</v>
      </c>
      <c r="O155" s="13">
        <f t="shared" si="71"/>
        <v>0</v>
      </c>
    </row>
    <row r="156" spans="1:15" ht="15" customHeight="1" x14ac:dyDescent="0.25">
      <c r="A156" s="14" t="s">
        <v>112</v>
      </c>
      <c r="B156" s="13" t="s">
        <v>154</v>
      </c>
      <c r="C156" s="16" t="s">
        <v>51</v>
      </c>
      <c r="D156" s="17">
        <f t="shared" si="72"/>
        <v>143.6</v>
      </c>
      <c r="E156" s="17">
        <v>143.6</v>
      </c>
      <c r="F156" s="17">
        <v>79.599999999999994</v>
      </c>
      <c r="G156" s="17"/>
      <c r="H156" s="11">
        <f t="shared" si="63"/>
        <v>8.5</v>
      </c>
      <c r="I156" s="11">
        <v>8.5</v>
      </c>
      <c r="J156" s="11"/>
      <c r="K156" s="11"/>
      <c r="L156" s="13">
        <f t="shared" si="68"/>
        <v>152.1</v>
      </c>
      <c r="M156" s="13">
        <f t="shared" si="69"/>
        <v>152.1</v>
      </c>
      <c r="N156" s="13">
        <f t="shared" si="70"/>
        <v>79.599999999999994</v>
      </c>
      <c r="O156" s="13">
        <f t="shared" si="71"/>
        <v>0</v>
      </c>
    </row>
    <row r="157" spans="1:15" ht="15" customHeight="1" x14ac:dyDescent="0.25">
      <c r="A157" s="14" t="s">
        <v>113</v>
      </c>
      <c r="B157" s="13" t="s">
        <v>424</v>
      </c>
      <c r="C157" s="16" t="s">
        <v>51</v>
      </c>
      <c r="D157" s="17">
        <f t="shared" si="72"/>
        <v>159.19999999999999</v>
      </c>
      <c r="E157" s="17">
        <v>159.19999999999999</v>
      </c>
      <c r="F157" s="17">
        <v>86</v>
      </c>
      <c r="G157" s="17"/>
      <c r="H157" s="11">
        <f t="shared" si="63"/>
        <v>0.4</v>
      </c>
      <c r="I157" s="11">
        <v>0.4</v>
      </c>
      <c r="J157" s="11"/>
      <c r="K157" s="11"/>
      <c r="L157" s="13">
        <f t="shared" si="68"/>
        <v>159.6</v>
      </c>
      <c r="M157" s="13">
        <f t="shared" si="69"/>
        <v>159.6</v>
      </c>
      <c r="N157" s="13">
        <f t="shared" si="70"/>
        <v>86</v>
      </c>
      <c r="O157" s="13">
        <f t="shared" si="71"/>
        <v>0</v>
      </c>
    </row>
    <row r="158" spans="1:15" ht="15" customHeight="1" x14ac:dyDescent="0.25">
      <c r="A158" s="14" t="s">
        <v>114</v>
      </c>
      <c r="B158" s="213" t="s">
        <v>46</v>
      </c>
      <c r="C158" s="16" t="s">
        <v>51</v>
      </c>
      <c r="D158" s="17">
        <f t="shared" si="72"/>
        <v>99.1</v>
      </c>
      <c r="E158" s="17">
        <v>99.1</v>
      </c>
      <c r="F158" s="17">
        <v>65.099999999999994</v>
      </c>
      <c r="G158" s="17"/>
      <c r="H158" s="11">
        <f t="shared" si="63"/>
        <v>0</v>
      </c>
      <c r="I158" s="11"/>
      <c r="J158" s="11"/>
      <c r="K158" s="11"/>
      <c r="L158" s="13">
        <f t="shared" si="68"/>
        <v>99.1</v>
      </c>
      <c r="M158" s="13">
        <f t="shared" si="69"/>
        <v>99.1</v>
      </c>
      <c r="N158" s="13">
        <f t="shared" si="70"/>
        <v>65.099999999999994</v>
      </c>
      <c r="O158" s="13">
        <f t="shared" si="71"/>
        <v>0</v>
      </c>
    </row>
    <row r="159" spans="1:15" ht="15" customHeight="1" x14ac:dyDescent="0.25">
      <c r="A159" s="14" t="s">
        <v>115</v>
      </c>
      <c r="B159" s="13" t="s">
        <v>43</v>
      </c>
      <c r="C159" s="16" t="s">
        <v>51</v>
      </c>
      <c r="D159" s="17">
        <f t="shared" si="72"/>
        <v>100.9</v>
      </c>
      <c r="E159" s="17">
        <v>100.9</v>
      </c>
      <c r="F159" s="17">
        <v>65.3</v>
      </c>
      <c r="G159" s="17"/>
      <c r="H159" s="11">
        <f t="shared" si="63"/>
        <v>0.1</v>
      </c>
      <c r="I159" s="11">
        <v>0.1</v>
      </c>
      <c r="J159" s="11"/>
      <c r="K159" s="11"/>
      <c r="L159" s="13">
        <f t="shared" si="68"/>
        <v>101</v>
      </c>
      <c r="M159" s="13">
        <f t="shared" si="69"/>
        <v>101</v>
      </c>
      <c r="N159" s="13">
        <f t="shared" si="70"/>
        <v>65.3</v>
      </c>
      <c r="O159" s="13">
        <f t="shared" si="71"/>
        <v>0</v>
      </c>
    </row>
    <row r="160" spans="1:15" ht="15" customHeight="1" x14ac:dyDescent="0.25">
      <c r="A160" s="14" t="s">
        <v>116</v>
      </c>
      <c r="B160" s="13" t="s">
        <v>45</v>
      </c>
      <c r="C160" s="16" t="s">
        <v>51</v>
      </c>
      <c r="D160" s="17">
        <f t="shared" si="72"/>
        <v>80.7</v>
      </c>
      <c r="E160" s="17">
        <v>80.7</v>
      </c>
      <c r="F160" s="17">
        <v>52.6</v>
      </c>
      <c r="G160" s="17"/>
      <c r="H160" s="11">
        <f t="shared" si="63"/>
        <v>0.1</v>
      </c>
      <c r="I160" s="11">
        <v>0.1</v>
      </c>
      <c r="J160" s="11"/>
      <c r="K160" s="11"/>
      <c r="L160" s="13">
        <f t="shared" si="68"/>
        <v>80.8</v>
      </c>
      <c r="M160" s="13">
        <f t="shared" si="69"/>
        <v>80.8</v>
      </c>
      <c r="N160" s="13">
        <f t="shared" si="70"/>
        <v>52.6</v>
      </c>
      <c r="O160" s="13">
        <f t="shared" si="71"/>
        <v>0</v>
      </c>
    </row>
    <row r="161" spans="1:17" ht="15" customHeight="1" x14ac:dyDescent="0.25">
      <c r="A161" s="14" t="s">
        <v>170</v>
      </c>
      <c r="B161" s="13" t="s">
        <v>169</v>
      </c>
      <c r="C161" s="16" t="s">
        <v>51</v>
      </c>
      <c r="D161" s="17">
        <f t="shared" si="72"/>
        <v>138.69999999999999</v>
      </c>
      <c r="E161" s="17">
        <v>138.69999999999999</v>
      </c>
      <c r="F161" s="17">
        <v>83.8</v>
      </c>
      <c r="G161" s="17"/>
      <c r="H161" s="11">
        <f t="shared" si="63"/>
        <v>0.1</v>
      </c>
      <c r="I161" s="11">
        <v>0.1</v>
      </c>
      <c r="J161" s="11"/>
      <c r="K161" s="11"/>
      <c r="L161" s="13">
        <f t="shared" si="68"/>
        <v>138.79999999999998</v>
      </c>
      <c r="M161" s="13">
        <f t="shared" si="69"/>
        <v>138.79999999999998</v>
      </c>
      <c r="N161" s="13">
        <f t="shared" si="70"/>
        <v>83.8</v>
      </c>
      <c r="O161" s="13">
        <f t="shared" si="71"/>
        <v>0</v>
      </c>
    </row>
    <row r="162" spans="1:17" ht="15" customHeight="1" x14ac:dyDescent="0.25">
      <c r="A162" s="14" t="s">
        <v>117</v>
      </c>
      <c r="B162" s="13" t="s">
        <v>44</v>
      </c>
      <c r="C162" s="16" t="s">
        <v>51</v>
      </c>
      <c r="D162" s="17">
        <f t="shared" si="72"/>
        <v>79.599999999999994</v>
      </c>
      <c r="E162" s="17">
        <v>79.599999999999994</v>
      </c>
      <c r="F162" s="17">
        <v>51</v>
      </c>
      <c r="G162" s="17"/>
      <c r="H162" s="11">
        <f t="shared" si="63"/>
        <v>0</v>
      </c>
      <c r="I162" s="11"/>
      <c r="J162" s="11"/>
      <c r="K162" s="11"/>
      <c r="L162" s="13">
        <f t="shared" si="68"/>
        <v>79.599999999999994</v>
      </c>
      <c r="M162" s="13">
        <f t="shared" si="69"/>
        <v>79.599999999999994</v>
      </c>
      <c r="N162" s="13">
        <f t="shared" si="70"/>
        <v>51</v>
      </c>
      <c r="O162" s="13">
        <f t="shared" si="71"/>
        <v>0</v>
      </c>
    </row>
    <row r="163" spans="1:17" ht="15" customHeight="1" x14ac:dyDescent="0.25">
      <c r="A163" s="14" t="s">
        <v>118</v>
      </c>
      <c r="B163" s="213" t="s">
        <v>47</v>
      </c>
      <c r="C163" s="16" t="s">
        <v>51</v>
      </c>
      <c r="D163" s="17">
        <f t="shared" si="72"/>
        <v>104</v>
      </c>
      <c r="E163" s="17">
        <v>104</v>
      </c>
      <c r="F163" s="17">
        <v>59.9</v>
      </c>
      <c r="G163" s="17"/>
      <c r="H163" s="11">
        <f t="shared" si="63"/>
        <v>0.1</v>
      </c>
      <c r="I163" s="11">
        <v>0.1</v>
      </c>
      <c r="J163" s="11"/>
      <c r="K163" s="11"/>
      <c r="L163" s="13">
        <f t="shared" si="68"/>
        <v>104.1</v>
      </c>
      <c r="M163" s="13">
        <f t="shared" si="69"/>
        <v>104.1</v>
      </c>
      <c r="N163" s="13">
        <f t="shared" si="70"/>
        <v>59.9</v>
      </c>
      <c r="O163" s="13">
        <f t="shared" si="71"/>
        <v>0</v>
      </c>
    </row>
    <row r="164" spans="1:17" ht="15" customHeight="1" x14ac:dyDescent="0.25">
      <c r="A164" s="14" t="s">
        <v>119</v>
      </c>
      <c r="B164" s="95" t="s">
        <v>425</v>
      </c>
      <c r="C164" s="98" t="s">
        <v>51</v>
      </c>
      <c r="D164" s="17">
        <f t="shared" si="72"/>
        <v>116.1</v>
      </c>
      <c r="E164" s="17">
        <v>116.1</v>
      </c>
      <c r="F164" s="17">
        <v>72.3</v>
      </c>
      <c r="G164" s="17"/>
      <c r="H164" s="11">
        <f t="shared" si="63"/>
        <v>0.1</v>
      </c>
      <c r="I164" s="11">
        <v>0.1</v>
      </c>
      <c r="J164" s="11"/>
      <c r="K164" s="11"/>
      <c r="L164" s="13">
        <f t="shared" si="68"/>
        <v>116.19999999999999</v>
      </c>
      <c r="M164" s="13">
        <f t="shared" si="69"/>
        <v>116.19999999999999</v>
      </c>
      <c r="N164" s="13">
        <f t="shared" si="70"/>
        <v>72.3</v>
      </c>
      <c r="O164" s="13">
        <f t="shared" si="71"/>
        <v>0</v>
      </c>
    </row>
    <row r="165" spans="1:17" ht="15" customHeight="1" x14ac:dyDescent="0.25">
      <c r="A165" s="14" t="s">
        <v>120</v>
      </c>
      <c r="B165" s="13" t="s">
        <v>64</v>
      </c>
      <c r="C165" s="16" t="s">
        <v>51</v>
      </c>
      <c r="D165" s="17">
        <f t="shared" si="72"/>
        <v>87.9</v>
      </c>
      <c r="E165" s="17">
        <v>87.9</v>
      </c>
      <c r="F165" s="17">
        <v>52.5</v>
      </c>
      <c r="G165" s="17"/>
      <c r="H165" s="11">
        <f t="shared" si="63"/>
        <v>0</v>
      </c>
      <c r="I165" s="11"/>
      <c r="J165" s="11"/>
      <c r="K165" s="11"/>
      <c r="L165" s="13">
        <f t="shared" si="68"/>
        <v>87.9</v>
      </c>
      <c r="M165" s="13">
        <f t="shared" si="69"/>
        <v>87.9</v>
      </c>
      <c r="N165" s="13">
        <f t="shared" si="70"/>
        <v>52.5</v>
      </c>
      <c r="O165" s="13">
        <f t="shared" si="71"/>
        <v>0</v>
      </c>
    </row>
    <row r="166" spans="1:17" ht="15" customHeight="1" x14ac:dyDescent="0.25">
      <c r="A166" s="14" t="s">
        <v>121</v>
      </c>
      <c r="B166" s="13" t="s">
        <v>42</v>
      </c>
      <c r="C166" s="16" t="s">
        <v>51</v>
      </c>
      <c r="D166" s="17">
        <f t="shared" si="72"/>
        <v>154.80000000000001</v>
      </c>
      <c r="E166" s="17">
        <v>154.80000000000001</v>
      </c>
      <c r="F166" s="17">
        <v>88.7</v>
      </c>
      <c r="G166" s="17"/>
      <c r="H166" s="11">
        <f t="shared" si="63"/>
        <v>0.2</v>
      </c>
      <c r="I166" s="11">
        <v>0.2</v>
      </c>
      <c r="J166" s="11"/>
      <c r="K166" s="11"/>
      <c r="L166" s="13">
        <f t="shared" si="68"/>
        <v>155</v>
      </c>
      <c r="M166" s="13">
        <f t="shared" si="69"/>
        <v>155</v>
      </c>
      <c r="N166" s="13">
        <f t="shared" si="70"/>
        <v>88.7</v>
      </c>
      <c r="O166" s="13">
        <f t="shared" si="71"/>
        <v>0</v>
      </c>
    </row>
    <row r="167" spans="1:17" ht="15" customHeight="1" x14ac:dyDescent="0.25">
      <c r="A167" s="14" t="s">
        <v>166</v>
      </c>
      <c r="B167" s="306" t="s">
        <v>426</v>
      </c>
      <c r="C167" s="98" t="s">
        <v>51</v>
      </c>
      <c r="D167" s="17">
        <f t="shared" si="72"/>
        <v>98.7</v>
      </c>
      <c r="E167" s="17">
        <v>98.7</v>
      </c>
      <c r="F167" s="17">
        <v>58.8</v>
      </c>
      <c r="G167" s="17"/>
      <c r="H167" s="11">
        <f t="shared" si="63"/>
        <v>0</v>
      </c>
      <c r="I167" s="11"/>
      <c r="J167" s="11"/>
      <c r="K167" s="11"/>
      <c r="L167" s="13">
        <f t="shared" si="68"/>
        <v>98.7</v>
      </c>
      <c r="M167" s="13">
        <f t="shared" si="69"/>
        <v>98.7</v>
      </c>
      <c r="N167" s="13">
        <f t="shared" si="70"/>
        <v>58.8</v>
      </c>
      <c r="O167" s="13">
        <f t="shared" si="71"/>
        <v>0</v>
      </c>
    </row>
    <row r="168" spans="1:17" ht="15" customHeight="1" x14ac:dyDescent="0.25">
      <c r="A168" s="14" t="s">
        <v>122</v>
      </c>
      <c r="B168" s="213" t="s">
        <v>41</v>
      </c>
      <c r="C168" s="16" t="s">
        <v>51</v>
      </c>
      <c r="D168" s="17">
        <f t="shared" si="72"/>
        <v>74.7</v>
      </c>
      <c r="E168" s="17">
        <v>74.7</v>
      </c>
      <c r="F168" s="17">
        <v>42.7</v>
      </c>
      <c r="G168" s="17"/>
      <c r="H168" s="11">
        <f t="shared" si="63"/>
        <v>0.1</v>
      </c>
      <c r="I168" s="11">
        <v>0.1</v>
      </c>
      <c r="J168" s="11"/>
      <c r="K168" s="11"/>
      <c r="L168" s="13">
        <f t="shared" si="68"/>
        <v>74.8</v>
      </c>
      <c r="M168" s="13">
        <f t="shared" si="69"/>
        <v>74.8</v>
      </c>
      <c r="N168" s="13">
        <f t="shared" si="70"/>
        <v>42.7</v>
      </c>
      <c r="O168" s="13">
        <f t="shared" si="71"/>
        <v>0</v>
      </c>
    </row>
    <row r="169" spans="1:17" ht="15" customHeight="1" x14ac:dyDescent="0.25">
      <c r="A169" s="14" t="s">
        <v>123</v>
      </c>
      <c r="B169" s="13" t="s">
        <v>165</v>
      </c>
      <c r="C169" s="16" t="s">
        <v>51</v>
      </c>
      <c r="D169" s="17">
        <f t="shared" si="72"/>
        <v>117.6</v>
      </c>
      <c r="E169" s="17">
        <v>117.6</v>
      </c>
      <c r="F169" s="17">
        <v>69.5</v>
      </c>
      <c r="G169" s="17"/>
      <c r="H169" s="11">
        <f t="shared" si="63"/>
        <v>0</v>
      </c>
      <c r="I169" s="11"/>
      <c r="J169" s="11"/>
      <c r="K169" s="11"/>
      <c r="L169" s="13">
        <f t="shared" si="68"/>
        <v>117.6</v>
      </c>
      <c r="M169" s="13">
        <f t="shared" si="69"/>
        <v>117.6</v>
      </c>
      <c r="N169" s="13">
        <f t="shared" si="70"/>
        <v>69.5</v>
      </c>
      <c r="O169" s="13">
        <f t="shared" si="71"/>
        <v>0</v>
      </c>
    </row>
    <row r="170" spans="1:17" ht="15" customHeight="1" x14ac:dyDescent="0.25">
      <c r="A170" s="14" t="s">
        <v>124</v>
      </c>
      <c r="B170" s="13" t="s">
        <v>157</v>
      </c>
      <c r="C170" s="16" t="s">
        <v>51</v>
      </c>
      <c r="D170" s="17">
        <f t="shared" si="72"/>
        <v>243.7</v>
      </c>
      <c r="E170" s="17">
        <v>243.7</v>
      </c>
      <c r="F170" s="17">
        <v>142.5</v>
      </c>
      <c r="G170" s="17"/>
      <c r="H170" s="11">
        <f t="shared" si="63"/>
        <v>4.8</v>
      </c>
      <c r="I170" s="11">
        <v>4.8</v>
      </c>
      <c r="J170" s="11"/>
      <c r="K170" s="11"/>
      <c r="L170" s="13">
        <f t="shared" si="68"/>
        <v>248.5</v>
      </c>
      <c r="M170" s="13">
        <f t="shared" si="69"/>
        <v>248.5</v>
      </c>
      <c r="N170" s="13">
        <f t="shared" si="70"/>
        <v>142.5</v>
      </c>
      <c r="O170" s="13">
        <f t="shared" si="71"/>
        <v>0</v>
      </c>
    </row>
    <row r="171" spans="1:17" ht="15" customHeight="1" x14ac:dyDescent="0.25">
      <c r="A171" s="14" t="s">
        <v>125</v>
      </c>
      <c r="B171" s="13" t="s">
        <v>34</v>
      </c>
      <c r="C171" s="16" t="s">
        <v>51</v>
      </c>
      <c r="D171" s="17">
        <f t="shared" si="72"/>
        <v>142.4</v>
      </c>
      <c r="E171" s="17">
        <v>142.4</v>
      </c>
      <c r="F171" s="17">
        <v>90.2</v>
      </c>
      <c r="G171" s="17"/>
      <c r="H171" s="11">
        <f t="shared" si="63"/>
        <v>0.1</v>
      </c>
      <c r="I171" s="11">
        <v>0.1</v>
      </c>
      <c r="J171" s="11"/>
      <c r="K171" s="11"/>
      <c r="L171" s="13">
        <f t="shared" si="68"/>
        <v>142.5</v>
      </c>
      <c r="M171" s="13">
        <f t="shared" si="69"/>
        <v>142.5</v>
      </c>
      <c r="N171" s="13">
        <f t="shared" si="70"/>
        <v>90.2</v>
      </c>
      <c r="O171" s="13">
        <f t="shared" si="71"/>
        <v>0</v>
      </c>
    </row>
    <row r="172" spans="1:17" ht="15" customHeight="1" x14ac:dyDescent="0.25">
      <c r="A172" s="14" t="s">
        <v>126</v>
      </c>
      <c r="B172" s="13" t="s">
        <v>36</v>
      </c>
      <c r="C172" s="16" t="s">
        <v>51</v>
      </c>
      <c r="D172" s="17">
        <f t="shared" si="72"/>
        <v>162.69999999999999</v>
      </c>
      <c r="E172" s="17">
        <v>162.69999999999999</v>
      </c>
      <c r="F172" s="17">
        <v>94.7</v>
      </c>
      <c r="G172" s="17"/>
      <c r="H172" s="11">
        <f t="shared" si="63"/>
        <v>0.1</v>
      </c>
      <c r="I172" s="11">
        <v>0.1</v>
      </c>
      <c r="J172" s="11"/>
      <c r="K172" s="11"/>
      <c r="L172" s="13">
        <f t="shared" si="68"/>
        <v>162.79999999999998</v>
      </c>
      <c r="M172" s="13">
        <f t="shared" si="69"/>
        <v>162.79999999999998</v>
      </c>
      <c r="N172" s="13">
        <f t="shared" si="70"/>
        <v>94.7</v>
      </c>
      <c r="O172" s="13">
        <f t="shared" si="71"/>
        <v>0</v>
      </c>
      <c r="P172" s="38"/>
      <c r="Q172" s="38"/>
    </row>
    <row r="173" spans="1:17" ht="15" customHeight="1" x14ac:dyDescent="0.25">
      <c r="A173" s="14" t="s">
        <v>127</v>
      </c>
      <c r="B173" s="13" t="s">
        <v>38</v>
      </c>
      <c r="C173" s="16" t="s">
        <v>51</v>
      </c>
      <c r="D173" s="17">
        <f t="shared" si="72"/>
        <v>266.60000000000002</v>
      </c>
      <c r="E173" s="17">
        <v>266.60000000000002</v>
      </c>
      <c r="F173" s="17">
        <v>155.5</v>
      </c>
      <c r="G173" s="17"/>
      <c r="H173" s="11">
        <f t="shared" si="63"/>
        <v>0.2</v>
      </c>
      <c r="I173" s="11">
        <v>0.2</v>
      </c>
      <c r="J173" s="11"/>
      <c r="K173" s="11"/>
      <c r="L173" s="13">
        <f t="shared" si="68"/>
        <v>266.8</v>
      </c>
      <c r="M173" s="13">
        <f t="shared" si="69"/>
        <v>266.8</v>
      </c>
      <c r="N173" s="13">
        <f t="shared" si="70"/>
        <v>155.5</v>
      </c>
      <c r="O173" s="13">
        <f t="shared" si="71"/>
        <v>0</v>
      </c>
    </row>
    <row r="174" spans="1:17" ht="15" customHeight="1" x14ac:dyDescent="0.25">
      <c r="A174" s="14" t="s">
        <v>128</v>
      </c>
      <c r="B174" s="13" t="s">
        <v>37</v>
      </c>
      <c r="C174" s="16" t="s">
        <v>51</v>
      </c>
      <c r="D174" s="17">
        <f t="shared" si="72"/>
        <v>149.9</v>
      </c>
      <c r="E174" s="17">
        <v>149.9</v>
      </c>
      <c r="F174" s="17">
        <v>94.7</v>
      </c>
      <c r="G174" s="17"/>
      <c r="H174" s="11">
        <f t="shared" si="63"/>
        <v>0.1</v>
      </c>
      <c r="I174" s="11">
        <v>0.1</v>
      </c>
      <c r="J174" s="11"/>
      <c r="K174" s="11"/>
      <c r="L174" s="13">
        <f t="shared" si="68"/>
        <v>150</v>
      </c>
      <c r="M174" s="13">
        <f t="shared" si="69"/>
        <v>150</v>
      </c>
      <c r="N174" s="13">
        <f t="shared" si="70"/>
        <v>94.7</v>
      </c>
      <c r="O174" s="13">
        <f t="shared" si="71"/>
        <v>0</v>
      </c>
    </row>
    <row r="175" spans="1:17" ht="15" customHeight="1" x14ac:dyDescent="0.25">
      <c r="A175" s="14" t="s">
        <v>129</v>
      </c>
      <c r="B175" s="13" t="s">
        <v>35</v>
      </c>
      <c r="C175" s="16" t="s">
        <v>51</v>
      </c>
      <c r="D175" s="17">
        <f t="shared" si="72"/>
        <v>283.60000000000002</v>
      </c>
      <c r="E175" s="17">
        <v>243.6</v>
      </c>
      <c r="F175" s="17">
        <v>136.69999999999999</v>
      </c>
      <c r="G175" s="17">
        <v>40</v>
      </c>
      <c r="H175" s="11">
        <f t="shared" si="63"/>
        <v>0.2</v>
      </c>
      <c r="I175" s="11">
        <v>0.2</v>
      </c>
      <c r="J175" s="11"/>
      <c r="K175" s="11"/>
      <c r="L175" s="13">
        <f t="shared" si="68"/>
        <v>283.79999999999995</v>
      </c>
      <c r="M175" s="13">
        <f t="shared" si="69"/>
        <v>243.79999999999998</v>
      </c>
      <c r="N175" s="13">
        <f t="shared" si="70"/>
        <v>136.69999999999999</v>
      </c>
      <c r="O175" s="13">
        <f t="shared" si="71"/>
        <v>40</v>
      </c>
    </row>
    <row r="176" spans="1:17" ht="15" customHeight="1" x14ac:dyDescent="0.25">
      <c r="A176" s="14" t="s">
        <v>130</v>
      </c>
      <c r="B176" s="213" t="s">
        <v>39</v>
      </c>
      <c r="C176" s="16" t="s">
        <v>51</v>
      </c>
      <c r="D176" s="17">
        <f t="shared" si="72"/>
        <v>59.6</v>
      </c>
      <c r="E176" s="17">
        <v>59.6</v>
      </c>
      <c r="F176" s="17">
        <v>38.299999999999997</v>
      </c>
      <c r="G176" s="17"/>
      <c r="H176" s="11">
        <f t="shared" si="63"/>
        <v>0</v>
      </c>
      <c r="I176" s="11"/>
      <c r="J176" s="11"/>
      <c r="K176" s="11"/>
      <c r="L176" s="13">
        <f t="shared" si="68"/>
        <v>59.6</v>
      </c>
      <c r="M176" s="13">
        <f t="shared" si="69"/>
        <v>59.6</v>
      </c>
      <c r="N176" s="13">
        <f t="shared" si="70"/>
        <v>38.299999999999997</v>
      </c>
      <c r="O176" s="13">
        <f t="shared" si="71"/>
        <v>0</v>
      </c>
    </row>
    <row r="177" spans="1:17" ht="15" customHeight="1" x14ac:dyDescent="0.25">
      <c r="A177" s="14" t="s">
        <v>131</v>
      </c>
      <c r="B177" s="213" t="s">
        <v>40</v>
      </c>
      <c r="C177" s="16" t="s">
        <v>51</v>
      </c>
      <c r="D177" s="17">
        <f t="shared" si="72"/>
        <v>87.1</v>
      </c>
      <c r="E177" s="17">
        <v>87.1</v>
      </c>
      <c r="F177" s="17">
        <v>57.5</v>
      </c>
      <c r="G177" s="17"/>
      <c r="H177" s="11">
        <f t="shared" si="63"/>
        <v>0</v>
      </c>
      <c r="I177" s="11"/>
      <c r="J177" s="11"/>
      <c r="K177" s="11"/>
      <c r="L177" s="13">
        <f t="shared" si="68"/>
        <v>87.1</v>
      </c>
      <c r="M177" s="13">
        <f t="shared" si="69"/>
        <v>87.1</v>
      </c>
      <c r="N177" s="13">
        <f t="shared" si="70"/>
        <v>57.5</v>
      </c>
      <c r="O177" s="13">
        <f t="shared" si="71"/>
        <v>0</v>
      </c>
    </row>
    <row r="178" spans="1:17" ht="15" customHeight="1" x14ac:dyDescent="0.25">
      <c r="A178" s="14" t="s">
        <v>132</v>
      </c>
      <c r="B178" s="13" t="s">
        <v>49</v>
      </c>
      <c r="C178" s="16" t="s">
        <v>51</v>
      </c>
      <c r="D178" s="17">
        <f t="shared" si="72"/>
        <v>67.7</v>
      </c>
      <c r="E178" s="17">
        <v>67.7</v>
      </c>
      <c r="F178" s="17">
        <v>51.6</v>
      </c>
      <c r="G178" s="17"/>
      <c r="H178" s="11">
        <f t="shared" si="63"/>
        <v>0</v>
      </c>
      <c r="I178" s="11"/>
      <c r="J178" s="11"/>
      <c r="K178" s="11"/>
      <c r="L178" s="13">
        <f t="shared" si="68"/>
        <v>67.7</v>
      </c>
      <c r="M178" s="13">
        <f t="shared" si="69"/>
        <v>67.7</v>
      </c>
      <c r="N178" s="13">
        <f t="shared" si="70"/>
        <v>51.6</v>
      </c>
      <c r="O178" s="13">
        <f t="shared" si="71"/>
        <v>0</v>
      </c>
    </row>
    <row r="179" spans="1:17" ht="15" customHeight="1" x14ac:dyDescent="0.25">
      <c r="A179" s="14" t="s">
        <v>133</v>
      </c>
      <c r="B179" s="13" t="s">
        <v>48</v>
      </c>
      <c r="C179" s="16" t="s">
        <v>51</v>
      </c>
      <c r="D179" s="17">
        <f t="shared" si="72"/>
        <v>506.5</v>
      </c>
      <c r="E179" s="17">
        <v>506.5</v>
      </c>
      <c r="F179" s="17">
        <v>379.3</v>
      </c>
      <c r="G179" s="17"/>
      <c r="H179" s="11">
        <f t="shared" si="63"/>
        <v>0.4</v>
      </c>
      <c r="I179" s="11">
        <v>0.4</v>
      </c>
      <c r="J179" s="11"/>
      <c r="K179" s="11"/>
      <c r="L179" s="13">
        <f t="shared" si="68"/>
        <v>506.9</v>
      </c>
      <c r="M179" s="13">
        <f t="shared" si="69"/>
        <v>506.9</v>
      </c>
      <c r="N179" s="13">
        <f t="shared" si="70"/>
        <v>379.3</v>
      </c>
      <c r="O179" s="13">
        <f t="shared" si="71"/>
        <v>0</v>
      </c>
    </row>
    <row r="180" spans="1:17" ht="14.25" customHeight="1" x14ac:dyDescent="0.25">
      <c r="A180" s="14" t="s">
        <v>167</v>
      </c>
      <c r="B180" s="13" t="s">
        <v>66</v>
      </c>
      <c r="C180" s="16" t="s">
        <v>51</v>
      </c>
      <c r="D180" s="17">
        <f t="shared" si="72"/>
        <v>58.23</v>
      </c>
      <c r="E180" s="17">
        <v>58.23</v>
      </c>
      <c r="F180" s="17">
        <v>42.1</v>
      </c>
      <c r="G180" s="17"/>
      <c r="H180" s="11">
        <f t="shared" si="63"/>
        <v>0.1</v>
      </c>
      <c r="I180" s="11">
        <v>0.1</v>
      </c>
      <c r="J180" s="11"/>
      <c r="K180" s="11"/>
      <c r="L180" s="13">
        <f t="shared" si="68"/>
        <v>58.33</v>
      </c>
      <c r="M180" s="13">
        <f t="shared" si="69"/>
        <v>58.33</v>
      </c>
      <c r="N180" s="13">
        <f t="shared" si="70"/>
        <v>42.1</v>
      </c>
      <c r="O180" s="13">
        <f t="shared" si="71"/>
        <v>0</v>
      </c>
    </row>
    <row r="181" spans="1:17" ht="15" customHeight="1" x14ac:dyDescent="0.25">
      <c r="A181" s="14" t="s">
        <v>134</v>
      </c>
      <c r="B181" s="13" t="s">
        <v>50</v>
      </c>
      <c r="C181" s="16" t="s">
        <v>51</v>
      </c>
      <c r="D181" s="17">
        <f t="shared" si="72"/>
        <v>58.3</v>
      </c>
      <c r="E181" s="17">
        <v>58.3</v>
      </c>
      <c r="F181" s="17">
        <v>42.3</v>
      </c>
      <c r="G181" s="17"/>
      <c r="H181" s="11">
        <f t="shared" si="63"/>
        <v>0</v>
      </c>
      <c r="I181" s="11"/>
      <c r="J181" s="11"/>
      <c r="K181" s="11"/>
      <c r="L181" s="13">
        <f t="shared" si="68"/>
        <v>58.3</v>
      </c>
      <c r="M181" s="13">
        <f t="shared" si="69"/>
        <v>58.3</v>
      </c>
      <c r="N181" s="13">
        <f t="shared" si="70"/>
        <v>42.3</v>
      </c>
      <c r="O181" s="13">
        <f t="shared" si="71"/>
        <v>0</v>
      </c>
    </row>
    <row r="182" spans="1:17" ht="15" customHeight="1" x14ac:dyDescent="0.25">
      <c r="A182" s="14" t="s">
        <v>135</v>
      </c>
      <c r="B182" s="13" t="s">
        <v>172</v>
      </c>
      <c r="C182" s="16" t="s">
        <v>51</v>
      </c>
      <c r="D182" s="17">
        <f t="shared" si="72"/>
        <v>170.3</v>
      </c>
      <c r="E182" s="17">
        <v>170.3</v>
      </c>
      <c r="F182" s="17">
        <v>100.7</v>
      </c>
      <c r="G182" s="17"/>
      <c r="H182" s="11">
        <f t="shared" si="63"/>
        <v>0.1</v>
      </c>
      <c r="I182" s="11">
        <v>0.1</v>
      </c>
      <c r="J182" s="11"/>
      <c r="K182" s="11"/>
      <c r="L182" s="13">
        <f t="shared" si="68"/>
        <v>170.4</v>
      </c>
      <c r="M182" s="13">
        <f t="shared" si="69"/>
        <v>170.4</v>
      </c>
      <c r="N182" s="13">
        <f t="shared" si="70"/>
        <v>100.7</v>
      </c>
      <c r="O182" s="13">
        <f t="shared" si="71"/>
        <v>0</v>
      </c>
    </row>
    <row r="183" spans="1:17" s="38" customFormat="1" ht="15" customHeight="1" x14ac:dyDescent="0.25">
      <c r="A183" s="14" t="s">
        <v>136</v>
      </c>
      <c r="B183" s="13" t="s">
        <v>173</v>
      </c>
      <c r="C183" s="16" t="s">
        <v>51</v>
      </c>
      <c r="D183" s="17">
        <f t="shared" si="72"/>
        <v>13</v>
      </c>
      <c r="E183" s="17">
        <v>13</v>
      </c>
      <c r="F183" s="17">
        <v>9.9</v>
      </c>
      <c r="G183" s="17"/>
      <c r="H183" s="11">
        <f t="shared" si="63"/>
        <v>1.9</v>
      </c>
      <c r="I183" s="11">
        <v>1.9</v>
      </c>
      <c r="J183" s="11"/>
      <c r="K183" s="11"/>
      <c r="L183" s="13">
        <f t="shared" si="68"/>
        <v>14.9</v>
      </c>
      <c r="M183" s="13">
        <f t="shared" si="69"/>
        <v>14.9</v>
      </c>
      <c r="N183" s="13">
        <f t="shared" si="70"/>
        <v>9.9</v>
      </c>
      <c r="O183" s="13">
        <f t="shared" si="71"/>
        <v>0</v>
      </c>
      <c r="P183" s="2"/>
      <c r="Q183" s="2"/>
    </row>
    <row r="184" spans="1:17" ht="15.95" customHeight="1" x14ac:dyDescent="0.25">
      <c r="A184" s="21" t="s">
        <v>137</v>
      </c>
      <c r="B184" s="22" t="s">
        <v>182</v>
      </c>
      <c r="C184" s="29"/>
      <c r="D184" s="24">
        <f>D145+D148+D149+D150+D151+D152+D153+D154+D155+D156+D157+D158+D159+D160+D161+D162+D163+D165+D166+D168+D169+D170+D171+D172+D173+D174+D175+D176+D177+D178+D179+D180+D181+D182+D183+D164+D167</f>
        <v>5616.03</v>
      </c>
      <c r="E184" s="24">
        <f t="shared" ref="E184:O184" si="73">E145+E148+E149+E150+E151+E152+E153+E154+E155+E156+E157+E158+E159+E160+E161+E162+E163+E165+E166+E168+E169+E170+E171+E172+E173+E174+E175+E176+E177+E178+E179+E180+E181+E182+E183+E164+E167</f>
        <v>5475.63</v>
      </c>
      <c r="F184" s="24">
        <f t="shared" si="73"/>
        <v>3127.6000000000004</v>
      </c>
      <c r="G184" s="24">
        <f t="shared" si="73"/>
        <v>140.4</v>
      </c>
      <c r="H184" s="25">
        <f t="shared" si="73"/>
        <v>100.39999999999995</v>
      </c>
      <c r="I184" s="25">
        <f t="shared" si="73"/>
        <v>100.59999999999995</v>
      </c>
      <c r="J184" s="25">
        <f t="shared" si="73"/>
        <v>0</v>
      </c>
      <c r="K184" s="25">
        <f t="shared" si="73"/>
        <v>-0.20000000000000018</v>
      </c>
      <c r="L184" s="22">
        <f t="shared" si="73"/>
        <v>5716.4299999999994</v>
      </c>
      <c r="M184" s="22">
        <f t="shared" si="73"/>
        <v>5576.23</v>
      </c>
      <c r="N184" s="22">
        <f t="shared" si="73"/>
        <v>3127.6000000000004</v>
      </c>
      <c r="O184" s="22">
        <f t="shared" si="73"/>
        <v>140.19999999999999</v>
      </c>
    </row>
    <row r="185" spans="1:17" ht="15.95" customHeight="1" x14ac:dyDescent="0.25">
      <c r="A185" s="6" t="s">
        <v>138</v>
      </c>
      <c r="B185" s="472" t="s">
        <v>186</v>
      </c>
      <c r="C185" s="473"/>
      <c r="D185" s="473"/>
      <c r="E185" s="473"/>
      <c r="F185" s="473"/>
      <c r="G185" s="473"/>
      <c r="H185" s="473"/>
      <c r="I185" s="473"/>
      <c r="J185" s="473"/>
      <c r="K185" s="473"/>
      <c r="L185" s="473"/>
      <c r="M185" s="473"/>
      <c r="N185" s="473"/>
      <c r="O185" s="474"/>
    </row>
    <row r="186" spans="1:17" ht="15" customHeight="1" x14ac:dyDescent="0.25">
      <c r="A186" s="6" t="s">
        <v>139</v>
      </c>
      <c r="B186" s="271" t="s">
        <v>20</v>
      </c>
      <c r="C186" s="294"/>
      <c r="D186" s="17">
        <f>SUM(D187:D188)</f>
        <v>222.4</v>
      </c>
      <c r="E186" s="17">
        <f>SUM(E187:E188)</f>
        <v>221</v>
      </c>
      <c r="F186" s="17">
        <f>SUM(F187:F188)</f>
        <v>0</v>
      </c>
      <c r="G186" s="17">
        <f>SUM(G187:G188)</f>
        <v>1.4</v>
      </c>
      <c r="H186" s="10">
        <f>I186+K186</f>
        <v>0</v>
      </c>
      <c r="I186" s="11">
        <f>SUM(I187:I188)</f>
        <v>0</v>
      </c>
      <c r="J186" s="11">
        <f>SUM(J187:J188)</f>
        <v>0</v>
      </c>
      <c r="K186" s="218">
        <f>SUM(K187:K188)</f>
        <v>0</v>
      </c>
      <c r="L186" s="12">
        <f>M186+O186</f>
        <v>222.4</v>
      </c>
      <c r="M186" s="12">
        <f t="shared" ref="M186:O188" si="74">E186+I186</f>
        <v>221</v>
      </c>
      <c r="N186" s="12">
        <f t="shared" si="74"/>
        <v>0</v>
      </c>
      <c r="O186" s="12">
        <f t="shared" si="74"/>
        <v>1.4</v>
      </c>
    </row>
    <row r="187" spans="1:17" ht="15" customHeight="1" x14ac:dyDescent="0.25">
      <c r="A187" s="307"/>
      <c r="B187" s="295"/>
      <c r="C187" s="31" t="s">
        <v>25</v>
      </c>
      <c r="D187" s="17">
        <f>E187+G187</f>
        <v>218.3</v>
      </c>
      <c r="E187" s="17">
        <v>218.3</v>
      </c>
      <c r="F187" s="17"/>
      <c r="G187" s="17"/>
      <c r="H187" s="10">
        <f>I187+K187</f>
        <v>0</v>
      </c>
      <c r="I187" s="11"/>
      <c r="J187" s="11"/>
      <c r="K187" s="218"/>
      <c r="L187" s="13">
        <f>M187+O187</f>
        <v>218.3</v>
      </c>
      <c r="M187" s="13">
        <f t="shared" si="74"/>
        <v>218.3</v>
      </c>
      <c r="N187" s="13">
        <f t="shared" si="74"/>
        <v>0</v>
      </c>
      <c r="O187" s="13">
        <f t="shared" si="74"/>
        <v>0</v>
      </c>
    </row>
    <row r="188" spans="1:17" ht="15" customHeight="1" x14ac:dyDescent="0.25">
      <c r="A188" s="156"/>
      <c r="B188" s="296"/>
      <c r="C188" s="31" t="s">
        <v>30</v>
      </c>
      <c r="D188" s="17">
        <f>E188+G188</f>
        <v>4.0999999999999996</v>
      </c>
      <c r="E188" s="17">
        <v>2.7</v>
      </c>
      <c r="F188" s="17"/>
      <c r="G188" s="17">
        <v>1.4</v>
      </c>
      <c r="H188" s="11">
        <f>I188+K188</f>
        <v>0</v>
      </c>
      <c r="I188" s="11"/>
      <c r="J188" s="11"/>
      <c r="K188" s="218"/>
      <c r="L188" s="13">
        <f>M188+O188</f>
        <v>4.0999999999999996</v>
      </c>
      <c r="M188" s="13">
        <f t="shared" si="74"/>
        <v>2.7</v>
      </c>
      <c r="N188" s="13">
        <f t="shared" si="74"/>
        <v>0</v>
      </c>
      <c r="O188" s="13">
        <f t="shared" si="74"/>
        <v>1.4</v>
      </c>
    </row>
    <row r="189" spans="1:17" ht="15.95" customHeight="1" x14ac:dyDescent="0.25">
      <c r="A189" s="21" t="s">
        <v>140</v>
      </c>
      <c r="B189" s="275" t="s">
        <v>183</v>
      </c>
      <c r="C189" s="84"/>
      <c r="D189" s="24">
        <f>D186</f>
        <v>222.4</v>
      </c>
      <c r="E189" s="24">
        <f>E186</f>
        <v>221</v>
      </c>
      <c r="F189" s="24">
        <f>F186</f>
        <v>0</v>
      </c>
      <c r="G189" s="24">
        <f>G186</f>
        <v>1.4</v>
      </c>
      <c r="H189" s="25">
        <f t="shared" ref="H189:O189" si="75">H186</f>
        <v>0</v>
      </c>
      <c r="I189" s="25">
        <f t="shared" si="75"/>
        <v>0</v>
      </c>
      <c r="J189" s="25">
        <f t="shared" si="75"/>
        <v>0</v>
      </c>
      <c r="K189" s="25">
        <f t="shared" si="75"/>
        <v>0</v>
      </c>
      <c r="L189" s="45">
        <f t="shared" si="75"/>
        <v>222.4</v>
      </c>
      <c r="M189" s="45">
        <f t="shared" si="75"/>
        <v>221</v>
      </c>
      <c r="N189" s="45">
        <f t="shared" si="75"/>
        <v>0</v>
      </c>
      <c r="O189" s="45">
        <f t="shared" si="75"/>
        <v>1.4</v>
      </c>
    </row>
    <row r="190" spans="1:17" ht="15.95" customHeight="1" x14ac:dyDescent="0.25">
      <c r="A190" s="20" t="s">
        <v>168</v>
      </c>
      <c r="B190" s="472" t="s">
        <v>67</v>
      </c>
      <c r="C190" s="473"/>
      <c r="D190" s="473"/>
      <c r="E190" s="473"/>
      <c r="F190" s="473"/>
      <c r="G190" s="473"/>
      <c r="H190" s="473"/>
      <c r="I190" s="473"/>
      <c r="J190" s="473"/>
      <c r="K190" s="473"/>
      <c r="L190" s="473"/>
      <c r="M190" s="473"/>
      <c r="N190" s="473"/>
      <c r="O190" s="474"/>
    </row>
    <row r="191" spans="1:17" ht="15" customHeight="1" x14ac:dyDescent="0.25">
      <c r="A191" s="14" t="s">
        <v>141</v>
      </c>
      <c r="B191" s="271" t="s">
        <v>20</v>
      </c>
      <c r="C191" s="297" t="s">
        <v>30</v>
      </c>
      <c r="D191" s="17">
        <f t="shared" ref="D191:D205" si="76">E191+G191</f>
        <v>637.20000000000005</v>
      </c>
      <c r="E191" s="17">
        <v>503.1</v>
      </c>
      <c r="F191" s="17"/>
      <c r="G191" s="17">
        <v>134.1</v>
      </c>
      <c r="H191" s="10">
        <f>I191+K191</f>
        <v>35.9</v>
      </c>
      <c r="I191" s="11">
        <v>39.4</v>
      </c>
      <c r="J191" s="11"/>
      <c r="K191" s="218">
        <v>-3.5</v>
      </c>
      <c r="L191" s="12">
        <f>M191+O191</f>
        <v>673.1</v>
      </c>
      <c r="M191" s="12">
        <f>E191+I191</f>
        <v>542.5</v>
      </c>
      <c r="N191" s="12">
        <f>F191+J191</f>
        <v>0</v>
      </c>
      <c r="O191" s="12">
        <f>G191+K191</f>
        <v>130.6</v>
      </c>
    </row>
    <row r="192" spans="1:17" ht="15" customHeight="1" x14ac:dyDescent="0.25">
      <c r="A192" s="272" t="s">
        <v>188</v>
      </c>
      <c r="B192" s="13" t="s">
        <v>7</v>
      </c>
      <c r="C192" s="40" t="s">
        <v>30</v>
      </c>
      <c r="D192" s="17">
        <f t="shared" si="76"/>
        <v>27</v>
      </c>
      <c r="E192" s="17">
        <v>27</v>
      </c>
      <c r="F192" s="17">
        <v>15.1</v>
      </c>
      <c r="G192" s="17"/>
      <c r="H192" s="10">
        <f t="shared" ref="H192:H205" si="77">I192+K192</f>
        <v>0</v>
      </c>
      <c r="I192" s="11"/>
      <c r="J192" s="11"/>
      <c r="K192" s="218"/>
      <c r="L192" s="12">
        <f t="shared" ref="L192:L205" si="78">M192+O192</f>
        <v>27</v>
      </c>
      <c r="M192" s="12">
        <f t="shared" ref="M192:M205" si="79">E192+I192</f>
        <v>27</v>
      </c>
      <c r="N192" s="12">
        <f t="shared" ref="N192:N205" si="80">F192+J192</f>
        <v>15.1</v>
      </c>
      <c r="O192" s="12">
        <f t="shared" ref="O192:O205" si="81">G192+K192</f>
        <v>0</v>
      </c>
    </row>
    <row r="193" spans="1:17" ht="15" customHeight="1" x14ac:dyDescent="0.25">
      <c r="A193" s="293" t="s">
        <v>189</v>
      </c>
      <c r="B193" s="81" t="s">
        <v>10</v>
      </c>
      <c r="C193" s="40" t="s">
        <v>30</v>
      </c>
      <c r="D193" s="17">
        <f t="shared" si="76"/>
        <v>23.1</v>
      </c>
      <c r="E193" s="17">
        <v>23.1</v>
      </c>
      <c r="F193" s="17">
        <v>13.9</v>
      </c>
      <c r="G193" s="17"/>
      <c r="H193" s="10">
        <f t="shared" si="77"/>
        <v>0</v>
      </c>
      <c r="I193" s="11"/>
      <c r="J193" s="11"/>
      <c r="K193" s="218"/>
      <c r="L193" s="12">
        <f t="shared" si="78"/>
        <v>23.1</v>
      </c>
      <c r="M193" s="12">
        <f t="shared" si="79"/>
        <v>23.1</v>
      </c>
      <c r="N193" s="12">
        <f t="shared" si="80"/>
        <v>13.9</v>
      </c>
      <c r="O193" s="12">
        <f t="shared" si="81"/>
        <v>0</v>
      </c>
    </row>
    <row r="194" spans="1:17" ht="15" customHeight="1" x14ac:dyDescent="0.25">
      <c r="A194" s="33" t="s">
        <v>190</v>
      </c>
      <c r="B194" s="30" t="s">
        <v>11</v>
      </c>
      <c r="C194" s="40" t="s">
        <v>30</v>
      </c>
      <c r="D194" s="17">
        <f t="shared" si="76"/>
        <v>66.2</v>
      </c>
      <c r="E194" s="17">
        <v>66.2</v>
      </c>
      <c r="F194" s="17">
        <v>41.4</v>
      </c>
      <c r="G194" s="17"/>
      <c r="H194" s="10">
        <f t="shared" si="77"/>
        <v>0</v>
      </c>
      <c r="I194" s="11"/>
      <c r="J194" s="11"/>
      <c r="K194" s="218"/>
      <c r="L194" s="12">
        <f t="shared" si="78"/>
        <v>66.2</v>
      </c>
      <c r="M194" s="12">
        <f t="shared" si="79"/>
        <v>66.2</v>
      </c>
      <c r="N194" s="12">
        <f t="shared" si="80"/>
        <v>41.4</v>
      </c>
      <c r="O194" s="12">
        <f t="shared" si="81"/>
        <v>0</v>
      </c>
    </row>
    <row r="195" spans="1:17" ht="15" customHeight="1" x14ac:dyDescent="0.25">
      <c r="A195" s="14" t="s">
        <v>191</v>
      </c>
      <c r="B195" s="30" t="s">
        <v>15</v>
      </c>
      <c r="C195" s="40" t="s">
        <v>30</v>
      </c>
      <c r="D195" s="17">
        <f t="shared" si="76"/>
        <v>25.2</v>
      </c>
      <c r="E195" s="17">
        <v>25.2</v>
      </c>
      <c r="F195" s="17">
        <v>15.3</v>
      </c>
      <c r="G195" s="17"/>
      <c r="H195" s="10">
        <f t="shared" si="77"/>
        <v>0</v>
      </c>
      <c r="I195" s="11"/>
      <c r="J195" s="11"/>
      <c r="K195" s="218"/>
      <c r="L195" s="12">
        <f t="shared" si="78"/>
        <v>25.2</v>
      </c>
      <c r="M195" s="12">
        <f t="shared" si="79"/>
        <v>25.2</v>
      </c>
      <c r="N195" s="12">
        <f t="shared" si="80"/>
        <v>15.3</v>
      </c>
      <c r="O195" s="12">
        <f t="shared" si="81"/>
        <v>0</v>
      </c>
    </row>
    <row r="196" spans="1:17" ht="15" customHeight="1" x14ac:dyDescent="0.25">
      <c r="A196" s="272" t="s">
        <v>192</v>
      </c>
      <c r="B196" s="30" t="s">
        <v>27</v>
      </c>
      <c r="C196" s="40" t="s">
        <v>30</v>
      </c>
      <c r="D196" s="17">
        <f t="shared" si="76"/>
        <v>204.2</v>
      </c>
      <c r="E196" s="17">
        <v>204.2</v>
      </c>
      <c r="F196" s="17">
        <v>134.19999999999999</v>
      </c>
      <c r="G196" s="17"/>
      <c r="H196" s="10">
        <f t="shared" si="77"/>
        <v>0</v>
      </c>
      <c r="I196" s="11"/>
      <c r="J196" s="11"/>
      <c r="K196" s="218"/>
      <c r="L196" s="12">
        <f t="shared" si="78"/>
        <v>204.2</v>
      </c>
      <c r="M196" s="12">
        <f t="shared" si="79"/>
        <v>204.2</v>
      </c>
      <c r="N196" s="12">
        <f t="shared" si="80"/>
        <v>134.19999999999999</v>
      </c>
      <c r="O196" s="12">
        <f t="shared" si="81"/>
        <v>0</v>
      </c>
    </row>
    <row r="197" spans="1:17" ht="15" customHeight="1" x14ac:dyDescent="0.25">
      <c r="A197" s="39" t="s">
        <v>193</v>
      </c>
      <c r="B197" s="30" t="s">
        <v>57</v>
      </c>
      <c r="C197" s="40" t="s">
        <v>30</v>
      </c>
      <c r="D197" s="17">
        <f t="shared" si="76"/>
        <v>56.5</v>
      </c>
      <c r="E197" s="17">
        <v>56.5</v>
      </c>
      <c r="F197" s="17">
        <v>40.4</v>
      </c>
      <c r="G197" s="17"/>
      <c r="H197" s="10">
        <f t="shared" si="77"/>
        <v>0</v>
      </c>
      <c r="I197" s="11"/>
      <c r="J197" s="11"/>
      <c r="K197" s="218"/>
      <c r="L197" s="12">
        <f t="shared" si="78"/>
        <v>56.5</v>
      </c>
      <c r="M197" s="12">
        <f t="shared" si="79"/>
        <v>56.5</v>
      </c>
      <c r="N197" s="12">
        <f t="shared" si="80"/>
        <v>40.4</v>
      </c>
      <c r="O197" s="12">
        <f t="shared" si="81"/>
        <v>0</v>
      </c>
    </row>
    <row r="198" spans="1:17" ht="15" customHeight="1" x14ac:dyDescent="0.25">
      <c r="A198" s="41" t="s">
        <v>194</v>
      </c>
      <c r="B198" s="30" t="s">
        <v>58</v>
      </c>
      <c r="C198" s="40" t="s">
        <v>30</v>
      </c>
      <c r="D198" s="17">
        <f t="shared" si="76"/>
        <v>45.3</v>
      </c>
      <c r="E198" s="17">
        <v>45.3</v>
      </c>
      <c r="F198" s="17">
        <v>29.3</v>
      </c>
      <c r="G198" s="17"/>
      <c r="H198" s="10">
        <f t="shared" si="77"/>
        <v>0</v>
      </c>
      <c r="I198" s="11"/>
      <c r="J198" s="11"/>
      <c r="K198" s="218"/>
      <c r="L198" s="12">
        <f t="shared" si="78"/>
        <v>45.3</v>
      </c>
      <c r="M198" s="12">
        <f t="shared" si="79"/>
        <v>45.3</v>
      </c>
      <c r="N198" s="12">
        <f t="shared" si="80"/>
        <v>29.3</v>
      </c>
      <c r="O198" s="12">
        <f t="shared" si="81"/>
        <v>0</v>
      </c>
    </row>
    <row r="199" spans="1:17" ht="15" customHeight="1" x14ac:dyDescent="0.25">
      <c r="A199" s="33" t="s">
        <v>195</v>
      </c>
      <c r="B199" s="30" t="s">
        <v>427</v>
      </c>
      <c r="C199" s="40" t="s">
        <v>30</v>
      </c>
      <c r="D199" s="17">
        <f t="shared" si="76"/>
        <v>30</v>
      </c>
      <c r="E199" s="17">
        <v>30</v>
      </c>
      <c r="F199" s="17">
        <v>21.7</v>
      </c>
      <c r="G199" s="17"/>
      <c r="H199" s="10">
        <f t="shared" si="77"/>
        <v>0</v>
      </c>
      <c r="I199" s="11"/>
      <c r="J199" s="11"/>
      <c r="K199" s="218"/>
      <c r="L199" s="12">
        <f t="shared" si="78"/>
        <v>30</v>
      </c>
      <c r="M199" s="12">
        <f t="shared" si="79"/>
        <v>30</v>
      </c>
      <c r="N199" s="12">
        <f t="shared" si="80"/>
        <v>21.7</v>
      </c>
      <c r="O199" s="12">
        <f t="shared" si="81"/>
        <v>0</v>
      </c>
    </row>
    <row r="200" spans="1:17" ht="15" customHeight="1" x14ac:dyDescent="0.25">
      <c r="A200" s="33" t="s">
        <v>196</v>
      </c>
      <c r="B200" s="30" t="s">
        <v>429</v>
      </c>
      <c r="C200" s="40" t="s">
        <v>30</v>
      </c>
      <c r="D200" s="17">
        <f t="shared" si="76"/>
        <v>67.3</v>
      </c>
      <c r="E200" s="17">
        <v>67.3</v>
      </c>
      <c r="F200" s="17">
        <v>45.5</v>
      </c>
      <c r="G200" s="17"/>
      <c r="H200" s="10">
        <f t="shared" si="77"/>
        <v>0</v>
      </c>
      <c r="I200" s="11"/>
      <c r="J200" s="11"/>
      <c r="K200" s="218"/>
      <c r="L200" s="12">
        <f t="shared" si="78"/>
        <v>67.3</v>
      </c>
      <c r="M200" s="12">
        <f t="shared" si="79"/>
        <v>67.3</v>
      </c>
      <c r="N200" s="12">
        <f t="shared" si="80"/>
        <v>45.5</v>
      </c>
      <c r="O200" s="12">
        <f t="shared" si="81"/>
        <v>0</v>
      </c>
    </row>
    <row r="201" spans="1:17" x14ac:dyDescent="0.25">
      <c r="A201" s="33" t="s">
        <v>197</v>
      </c>
      <c r="B201" s="30" t="s">
        <v>68</v>
      </c>
      <c r="C201" s="40" t="s">
        <v>30</v>
      </c>
      <c r="D201" s="17">
        <f t="shared" si="76"/>
        <v>34.6</v>
      </c>
      <c r="E201" s="17">
        <v>34.6</v>
      </c>
      <c r="F201" s="17">
        <v>24.5</v>
      </c>
      <c r="G201" s="17"/>
      <c r="H201" s="10">
        <f t="shared" si="77"/>
        <v>0</v>
      </c>
      <c r="I201" s="11"/>
      <c r="J201" s="11"/>
      <c r="K201" s="218"/>
      <c r="L201" s="12">
        <f t="shared" si="78"/>
        <v>34.6</v>
      </c>
      <c r="M201" s="12">
        <f t="shared" si="79"/>
        <v>34.6</v>
      </c>
      <c r="N201" s="12">
        <f t="shared" si="80"/>
        <v>24.5</v>
      </c>
      <c r="O201" s="12">
        <f t="shared" si="81"/>
        <v>0</v>
      </c>
      <c r="P201" s="38"/>
      <c r="Q201" s="38"/>
    </row>
    <row r="202" spans="1:17" x14ac:dyDescent="0.25">
      <c r="A202" s="33" t="s">
        <v>198</v>
      </c>
      <c r="B202" s="30" t="s">
        <v>158</v>
      </c>
      <c r="C202" s="40" t="s">
        <v>30</v>
      </c>
      <c r="D202" s="17">
        <f t="shared" si="76"/>
        <v>28.1</v>
      </c>
      <c r="E202" s="17">
        <v>28.1</v>
      </c>
      <c r="F202" s="17">
        <v>18.5</v>
      </c>
      <c r="G202" s="17"/>
      <c r="H202" s="10">
        <f t="shared" si="77"/>
        <v>0</v>
      </c>
      <c r="I202" s="11"/>
      <c r="J202" s="11"/>
      <c r="K202" s="218"/>
      <c r="L202" s="12">
        <f t="shared" si="78"/>
        <v>28.1</v>
      </c>
      <c r="M202" s="12">
        <f t="shared" si="79"/>
        <v>28.1</v>
      </c>
      <c r="N202" s="12">
        <f t="shared" si="80"/>
        <v>18.5</v>
      </c>
      <c r="O202" s="12">
        <f t="shared" si="81"/>
        <v>0</v>
      </c>
    </row>
    <row r="203" spans="1:17" x14ac:dyDescent="0.25">
      <c r="A203" s="33" t="s">
        <v>142</v>
      </c>
      <c r="B203" s="30" t="s">
        <v>28</v>
      </c>
      <c r="C203" s="40" t="s">
        <v>30</v>
      </c>
      <c r="D203" s="17">
        <f t="shared" si="76"/>
        <v>429.3</v>
      </c>
      <c r="E203" s="17">
        <v>419.1</v>
      </c>
      <c r="F203" s="17">
        <v>276.2</v>
      </c>
      <c r="G203" s="17">
        <v>10.199999999999999</v>
      </c>
      <c r="H203" s="10">
        <f t="shared" si="77"/>
        <v>0</v>
      </c>
      <c r="I203" s="11"/>
      <c r="J203" s="11"/>
      <c r="K203" s="218"/>
      <c r="L203" s="12">
        <f t="shared" si="78"/>
        <v>429.3</v>
      </c>
      <c r="M203" s="12">
        <f t="shared" si="79"/>
        <v>419.1</v>
      </c>
      <c r="N203" s="12">
        <f t="shared" si="80"/>
        <v>276.2</v>
      </c>
      <c r="O203" s="12">
        <f t="shared" si="81"/>
        <v>10.199999999999999</v>
      </c>
      <c r="P203" s="38"/>
      <c r="Q203" s="38"/>
    </row>
    <row r="204" spans="1:17" ht="15" customHeight="1" x14ac:dyDescent="0.25">
      <c r="A204" s="33" t="s">
        <v>143</v>
      </c>
      <c r="B204" s="13" t="s">
        <v>29</v>
      </c>
      <c r="C204" s="40" t="s">
        <v>30</v>
      </c>
      <c r="D204" s="17">
        <f t="shared" si="76"/>
        <v>118.7</v>
      </c>
      <c r="E204" s="17">
        <v>118.7</v>
      </c>
      <c r="F204" s="17">
        <v>81.7</v>
      </c>
      <c r="G204" s="17"/>
      <c r="H204" s="10">
        <f t="shared" si="77"/>
        <v>0</v>
      </c>
      <c r="I204" s="11"/>
      <c r="J204" s="11"/>
      <c r="K204" s="218"/>
      <c r="L204" s="12">
        <f t="shared" si="78"/>
        <v>118.7</v>
      </c>
      <c r="M204" s="12">
        <f t="shared" si="79"/>
        <v>118.7</v>
      </c>
      <c r="N204" s="12">
        <f t="shared" si="80"/>
        <v>81.7</v>
      </c>
      <c r="O204" s="12">
        <f t="shared" si="81"/>
        <v>0</v>
      </c>
      <c r="P204" s="38"/>
      <c r="Q204" s="38"/>
    </row>
    <row r="205" spans="1:17" x14ac:dyDescent="0.25">
      <c r="A205" s="33" t="s">
        <v>144</v>
      </c>
      <c r="B205" s="42" t="s">
        <v>65</v>
      </c>
      <c r="C205" s="40" t="s">
        <v>30</v>
      </c>
      <c r="D205" s="17">
        <f t="shared" si="76"/>
        <v>356.6</v>
      </c>
      <c r="E205" s="17">
        <v>356.6</v>
      </c>
      <c r="F205" s="17">
        <v>239.4</v>
      </c>
      <c r="G205" s="17"/>
      <c r="H205" s="10">
        <f t="shared" si="77"/>
        <v>0</v>
      </c>
      <c r="I205" s="11"/>
      <c r="J205" s="11"/>
      <c r="K205" s="218"/>
      <c r="L205" s="12">
        <f t="shared" si="78"/>
        <v>356.6</v>
      </c>
      <c r="M205" s="12">
        <f t="shared" si="79"/>
        <v>356.6</v>
      </c>
      <c r="N205" s="12">
        <f t="shared" si="80"/>
        <v>239.4</v>
      </c>
      <c r="O205" s="12">
        <f t="shared" si="81"/>
        <v>0</v>
      </c>
    </row>
    <row r="206" spans="1:17" ht="15.95" customHeight="1" x14ac:dyDescent="0.25">
      <c r="A206" s="55" t="s">
        <v>145</v>
      </c>
      <c r="B206" s="45" t="s">
        <v>184</v>
      </c>
      <c r="C206" s="79"/>
      <c r="D206" s="298">
        <f>D191+D192+D193+D194+D195+D196+D197+D198+D199+D200+D201+D202+D203+D204+D205</f>
        <v>2149.2999999999997</v>
      </c>
      <c r="E206" s="24">
        <f>E191+E192+E193+E194+E195+E196+E197+E198+E199+E200+E201+E202+E203+E204+E205</f>
        <v>2005</v>
      </c>
      <c r="F206" s="24">
        <f t="shared" ref="F206:G206" si="82">F191+F192+F193+F194+F195+F196+F197+F198+F199+F200+F201+F202+F203+F204+F205</f>
        <v>997.1</v>
      </c>
      <c r="G206" s="24">
        <f t="shared" si="82"/>
        <v>144.29999999999998</v>
      </c>
      <c r="H206" s="10">
        <f>H191+H192+H193+H194+H195+H196+H197+H198+H199+H200+H201+H202+H203+H204+H205</f>
        <v>35.9</v>
      </c>
      <c r="I206" s="11">
        <f>I191+I192+I193+I194+I195+I196+I197+I198+I199+I200+I201+I202+I203+I204+I205</f>
        <v>39.4</v>
      </c>
      <c r="J206" s="11">
        <f t="shared" ref="J206:K206" si="83">J191+J192+J193+J194+J195+J196+J197+J198+J199+J200+J201+J202+J203+J204+J205</f>
        <v>0</v>
      </c>
      <c r="K206" s="11">
        <f t="shared" si="83"/>
        <v>-3.5</v>
      </c>
      <c r="L206" s="45">
        <f>L191+L192+L193+L194+L195+L196+L197+L198+L199+L200+L201+L202+L203+L204+L205</f>
        <v>2185.1999999999998</v>
      </c>
      <c r="M206" s="45">
        <f>M191+M192+M193+M194+M195+M196+M197+M198+M199+M200+M201+M202+M203+M204+M205</f>
        <v>2044.4</v>
      </c>
      <c r="N206" s="45">
        <f t="shared" ref="N206:O206" si="84">N191+N192+N193+N194+N195+N196+N197+N198+N199+N200+N201+N202+N203+N204+N205</f>
        <v>997.1</v>
      </c>
      <c r="O206" s="45">
        <f t="shared" si="84"/>
        <v>140.79999999999998</v>
      </c>
    </row>
    <row r="207" spans="1:17" ht="15.95" customHeight="1" x14ac:dyDescent="0.25">
      <c r="A207" s="33" t="s">
        <v>146</v>
      </c>
      <c r="B207" s="472" t="s">
        <v>69</v>
      </c>
      <c r="C207" s="510"/>
      <c r="D207" s="473"/>
      <c r="E207" s="473"/>
      <c r="F207" s="473"/>
      <c r="G207" s="473"/>
      <c r="H207" s="473"/>
      <c r="I207" s="473"/>
      <c r="J207" s="473"/>
      <c r="K207" s="473"/>
      <c r="L207" s="473"/>
      <c r="M207" s="473"/>
      <c r="N207" s="473"/>
      <c r="O207" s="474"/>
    </row>
    <row r="208" spans="1:17" ht="15" customHeight="1" x14ac:dyDescent="0.25">
      <c r="A208" s="33" t="s">
        <v>147</v>
      </c>
      <c r="B208" s="7" t="s">
        <v>20</v>
      </c>
      <c r="C208" s="187" t="s">
        <v>24</v>
      </c>
      <c r="D208" s="278">
        <f>D209+D210</f>
        <v>2751.8</v>
      </c>
      <c r="E208" s="17">
        <f>E209+E210</f>
        <v>2617.4</v>
      </c>
      <c r="F208" s="17">
        <f>F209+F210</f>
        <v>0</v>
      </c>
      <c r="G208" s="17">
        <f t="shared" ref="G208:O208" si="85">G209+G210</f>
        <v>134.4</v>
      </c>
      <c r="H208" s="10">
        <f>I208+K208</f>
        <v>-23.2</v>
      </c>
      <c r="I208" s="11">
        <f>I209+I210</f>
        <v>-23.2</v>
      </c>
      <c r="J208" s="11">
        <f>J209+J210</f>
        <v>0</v>
      </c>
      <c r="K208" s="11">
        <f>K209+K210</f>
        <v>0</v>
      </c>
      <c r="L208" s="12">
        <f t="shared" si="85"/>
        <v>2728.6000000000004</v>
      </c>
      <c r="M208" s="12">
        <f t="shared" si="85"/>
        <v>2594.1999999999998</v>
      </c>
      <c r="N208" s="12">
        <f t="shared" si="85"/>
        <v>0</v>
      </c>
      <c r="O208" s="12">
        <f t="shared" si="85"/>
        <v>134.4</v>
      </c>
    </row>
    <row r="209" spans="1:17" ht="15.95" hidden="1" customHeight="1" x14ac:dyDescent="0.25">
      <c r="A209" s="41"/>
      <c r="B209" s="299" t="s">
        <v>8</v>
      </c>
      <c r="C209" s="281"/>
      <c r="D209" s="278">
        <f t="shared" ref="D209:D214" si="86">E209+G209</f>
        <v>1262.8000000000002</v>
      </c>
      <c r="E209" s="17">
        <v>1128.4000000000001</v>
      </c>
      <c r="F209" s="17"/>
      <c r="G209" s="17">
        <v>134.4</v>
      </c>
      <c r="H209" s="10">
        <f t="shared" ref="H209:H214" si="87">I209+K209</f>
        <v>-23.2</v>
      </c>
      <c r="I209" s="11">
        <v>-23.2</v>
      </c>
      <c r="J209" s="11"/>
      <c r="K209" s="218"/>
      <c r="L209" s="283">
        <f t="shared" ref="L209:L214" si="88">M209+O209</f>
        <v>1239.6000000000001</v>
      </c>
      <c r="M209" s="283">
        <f t="shared" ref="M209:M214" si="89">E209+I209</f>
        <v>1105.2</v>
      </c>
      <c r="N209" s="283">
        <f t="shared" ref="N209:N214" si="90">F209+J209</f>
        <v>0</v>
      </c>
      <c r="O209" s="283">
        <f t="shared" ref="O209:O214" si="91">G209+K209</f>
        <v>134.4</v>
      </c>
    </row>
    <row r="210" spans="1:17" ht="15" customHeight="1" x14ac:dyDescent="0.25">
      <c r="A210" s="272"/>
      <c r="B210" s="300" t="s">
        <v>163</v>
      </c>
      <c r="C210" s="188"/>
      <c r="D210" s="278">
        <f t="shared" si="86"/>
        <v>1489</v>
      </c>
      <c r="E210" s="17">
        <v>1489</v>
      </c>
      <c r="F210" s="17"/>
      <c r="G210" s="17"/>
      <c r="H210" s="10">
        <f t="shared" si="87"/>
        <v>0</v>
      </c>
      <c r="I210" s="11"/>
      <c r="J210" s="11"/>
      <c r="K210" s="218"/>
      <c r="L210" s="13">
        <f t="shared" si="88"/>
        <v>1489</v>
      </c>
      <c r="M210" s="13">
        <f t="shared" si="89"/>
        <v>1489</v>
      </c>
      <c r="N210" s="13">
        <f t="shared" si="90"/>
        <v>0</v>
      </c>
      <c r="O210" s="13">
        <f t="shared" si="91"/>
        <v>0</v>
      </c>
    </row>
    <row r="211" spans="1:17" ht="15" customHeight="1" x14ac:dyDescent="0.25">
      <c r="A211" s="14" t="s">
        <v>148</v>
      </c>
      <c r="B211" s="81" t="s">
        <v>52</v>
      </c>
      <c r="C211" s="82" t="s">
        <v>24</v>
      </c>
      <c r="D211" s="17">
        <f t="shared" si="86"/>
        <v>242.2</v>
      </c>
      <c r="E211" s="17">
        <v>242.2</v>
      </c>
      <c r="F211" s="17">
        <v>154</v>
      </c>
      <c r="G211" s="17"/>
      <c r="H211" s="10">
        <f t="shared" si="87"/>
        <v>0</v>
      </c>
      <c r="I211" s="11"/>
      <c r="J211" s="11"/>
      <c r="K211" s="218"/>
      <c r="L211" s="13">
        <f t="shared" si="88"/>
        <v>242.2</v>
      </c>
      <c r="M211" s="13">
        <f t="shared" si="89"/>
        <v>242.2</v>
      </c>
      <c r="N211" s="13">
        <f t="shared" si="90"/>
        <v>154</v>
      </c>
      <c r="O211" s="13">
        <f t="shared" si="91"/>
        <v>0</v>
      </c>
    </row>
    <row r="212" spans="1:17" ht="15" customHeight="1" x14ac:dyDescent="0.25">
      <c r="A212" s="20" t="s">
        <v>149</v>
      </c>
      <c r="B212" s="30" t="s">
        <v>53</v>
      </c>
      <c r="C212" s="31" t="s">
        <v>24</v>
      </c>
      <c r="D212" s="17">
        <f t="shared" si="86"/>
        <v>460.9</v>
      </c>
      <c r="E212" s="17">
        <v>460.9</v>
      </c>
      <c r="F212" s="17">
        <v>335.5</v>
      </c>
      <c r="G212" s="17"/>
      <c r="H212" s="10">
        <f t="shared" si="87"/>
        <v>16.600000000000001</v>
      </c>
      <c r="I212" s="11">
        <v>16.600000000000001</v>
      </c>
      <c r="J212" s="11">
        <v>12.7</v>
      </c>
      <c r="K212" s="218"/>
      <c r="L212" s="13">
        <f t="shared" si="88"/>
        <v>477.5</v>
      </c>
      <c r="M212" s="13">
        <f t="shared" si="89"/>
        <v>477.5</v>
      </c>
      <c r="N212" s="13">
        <f t="shared" si="90"/>
        <v>348.2</v>
      </c>
      <c r="O212" s="13">
        <f t="shared" si="91"/>
        <v>0</v>
      </c>
    </row>
    <row r="213" spans="1:17" ht="15" customHeight="1" x14ac:dyDescent="0.25">
      <c r="A213" s="39" t="s">
        <v>150</v>
      </c>
      <c r="B213" s="30" t="s">
        <v>172</v>
      </c>
      <c r="C213" s="31" t="s">
        <v>24</v>
      </c>
      <c r="D213" s="17">
        <f t="shared" si="86"/>
        <v>77.3</v>
      </c>
      <c r="E213" s="17">
        <v>77.3</v>
      </c>
      <c r="F213" s="17">
        <v>59</v>
      </c>
      <c r="G213" s="17"/>
      <c r="H213" s="10">
        <f t="shared" si="87"/>
        <v>0</v>
      </c>
      <c r="I213" s="11"/>
      <c r="J213" s="11"/>
      <c r="K213" s="218"/>
      <c r="L213" s="13">
        <f t="shared" si="88"/>
        <v>77.3</v>
      </c>
      <c r="M213" s="13">
        <f t="shared" si="89"/>
        <v>77.3</v>
      </c>
      <c r="N213" s="13">
        <f t="shared" si="90"/>
        <v>59</v>
      </c>
      <c r="O213" s="13">
        <f t="shared" si="91"/>
        <v>0</v>
      </c>
    </row>
    <row r="214" spans="1:17" s="38" customFormat="1" ht="15" customHeight="1" x14ac:dyDescent="0.25">
      <c r="A214" s="20" t="s">
        <v>151</v>
      </c>
      <c r="B214" s="13" t="s">
        <v>70</v>
      </c>
      <c r="C214" s="31" t="s">
        <v>24</v>
      </c>
      <c r="D214" s="17">
        <f t="shared" si="86"/>
        <v>484.2</v>
      </c>
      <c r="E214" s="17">
        <v>484.2</v>
      </c>
      <c r="F214" s="17">
        <v>272.2</v>
      </c>
      <c r="G214" s="17"/>
      <c r="H214" s="10">
        <f t="shared" si="87"/>
        <v>0</v>
      </c>
      <c r="I214" s="11"/>
      <c r="J214" s="11"/>
      <c r="K214" s="218"/>
      <c r="L214" s="13">
        <f t="shared" si="88"/>
        <v>484.2</v>
      </c>
      <c r="M214" s="13">
        <f t="shared" si="89"/>
        <v>484.2</v>
      </c>
      <c r="N214" s="13">
        <f t="shared" si="90"/>
        <v>272.2</v>
      </c>
      <c r="O214" s="13">
        <f t="shared" si="91"/>
        <v>0</v>
      </c>
      <c r="P214" s="2"/>
      <c r="Q214" s="2"/>
    </row>
    <row r="215" spans="1:17" ht="15.95" customHeight="1" x14ac:dyDescent="0.25">
      <c r="A215" s="55" t="s">
        <v>152</v>
      </c>
      <c r="B215" s="275" t="s">
        <v>185</v>
      </c>
      <c r="C215" s="26"/>
      <c r="D215" s="24">
        <f t="shared" ref="D215:O215" si="92">D208+D211+D212+D213+D214</f>
        <v>4016.4</v>
      </c>
      <c r="E215" s="24">
        <f t="shared" si="92"/>
        <v>3882</v>
      </c>
      <c r="F215" s="24">
        <f t="shared" si="92"/>
        <v>820.7</v>
      </c>
      <c r="G215" s="24">
        <f t="shared" si="92"/>
        <v>134.4</v>
      </c>
      <c r="H215" s="10">
        <f t="shared" si="92"/>
        <v>-6.5999999999999979</v>
      </c>
      <c r="I215" s="11">
        <f t="shared" si="92"/>
        <v>-6.5999999999999979</v>
      </c>
      <c r="J215" s="11">
        <f t="shared" si="92"/>
        <v>12.7</v>
      </c>
      <c r="K215" s="218">
        <f t="shared" si="92"/>
        <v>0</v>
      </c>
      <c r="L215" s="22">
        <f t="shared" si="92"/>
        <v>4009.8</v>
      </c>
      <c r="M215" s="22">
        <f t="shared" si="92"/>
        <v>3875.3999999999996</v>
      </c>
      <c r="N215" s="22">
        <f t="shared" si="92"/>
        <v>833.40000000000009</v>
      </c>
      <c r="O215" s="22">
        <f t="shared" si="92"/>
        <v>134.4</v>
      </c>
    </row>
    <row r="216" spans="1:17" s="38" customFormat="1" ht="15.95" customHeight="1" x14ac:dyDescent="0.25">
      <c r="A216" s="222"/>
      <c r="B216" s="301" t="s">
        <v>163</v>
      </c>
      <c r="C216" s="26"/>
      <c r="D216" s="97">
        <f>D210</f>
        <v>1489</v>
      </c>
      <c r="E216" s="97">
        <f>E210</f>
        <v>1489</v>
      </c>
      <c r="F216" s="97">
        <f>F210</f>
        <v>0</v>
      </c>
      <c r="G216" s="97">
        <f>G210</f>
        <v>0</v>
      </c>
      <c r="H216" s="207">
        <f t="shared" ref="H216:O216" si="93">H210</f>
        <v>0</v>
      </c>
      <c r="I216" s="101">
        <f t="shared" si="93"/>
        <v>0</v>
      </c>
      <c r="J216" s="101">
        <f t="shared" si="93"/>
        <v>0</v>
      </c>
      <c r="K216" s="302">
        <f t="shared" si="93"/>
        <v>0</v>
      </c>
      <c r="L216" s="102">
        <f t="shared" si="93"/>
        <v>1489</v>
      </c>
      <c r="M216" s="102">
        <f t="shared" si="93"/>
        <v>1489</v>
      </c>
      <c r="N216" s="102">
        <f t="shared" si="93"/>
        <v>0</v>
      </c>
      <c r="O216" s="212">
        <f t="shared" si="93"/>
        <v>0</v>
      </c>
      <c r="P216" s="2"/>
      <c r="Q216" s="2"/>
    </row>
    <row r="217" spans="1:17" ht="15.95" customHeight="1" x14ac:dyDescent="0.25">
      <c r="A217" s="100" t="s">
        <v>199</v>
      </c>
      <c r="B217" s="194" t="s">
        <v>177</v>
      </c>
      <c r="C217" s="47"/>
      <c r="D217" s="24">
        <f>E217+G217</f>
        <v>19428.03</v>
      </c>
      <c r="E217" s="24">
        <f>E84+E138+E143+E184+E189+E206+E215</f>
        <v>17954.73</v>
      </c>
      <c r="F217" s="24">
        <f>F84+F138+F143+F184+F189+F206+F215</f>
        <v>7002.0000000000009</v>
      </c>
      <c r="G217" s="24">
        <f>G84+G138+G143+G184+G189+G206+G215</f>
        <v>1473.3000000000002</v>
      </c>
      <c r="H217" s="25">
        <f>I217+K217</f>
        <v>268.59999999999997</v>
      </c>
      <c r="I217" s="25">
        <f>I84+I138+I143+I184+I189+I206+I215</f>
        <v>235.59999999999997</v>
      </c>
      <c r="J217" s="25">
        <f>J84+J138+J143+J184+J189+J206+J215</f>
        <v>47.400000000000006</v>
      </c>
      <c r="K217" s="287">
        <f>K84+K138+K143+K184+K189+K206+K215</f>
        <v>33</v>
      </c>
      <c r="L217" s="50">
        <f>M217+O217</f>
        <v>19696.629999999997</v>
      </c>
      <c r="M217" s="50">
        <f>M84+M138+M143+M184+M189+M206+M215</f>
        <v>18190.329999999998</v>
      </c>
      <c r="N217" s="50">
        <f>N84+N138+N143+N184+N189+N206+N215</f>
        <v>7049.4000000000015</v>
      </c>
      <c r="O217" s="50">
        <f>O84+O138+O143+O184+O189+O206+O215</f>
        <v>1506.3000000000002</v>
      </c>
    </row>
    <row r="218" spans="1:17" ht="15.95" customHeight="1" x14ac:dyDescent="0.25">
      <c r="A218" s="303"/>
      <c r="B218" s="251" t="s">
        <v>210</v>
      </c>
      <c r="C218" s="47"/>
      <c r="D218" s="24"/>
      <c r="E218" s="24"/>
      <c r="F218" s="24"/>
      <c r="G218" s="24"/>
      <c r="H218" s="10"/>
      <c r="I218" s="11"/>
      <c r="J218" s="11"/>
      <c r="K218" s="218"/>
      <c r="L218" s="50"/>
      <c r="M218" s="50"/>
      <c r="N218" s="50"/>
      <c r="O218" s="50"/>
    </row>
    <row r="219" spans="1:17" s="38" customFormat="1" ht="15.95" customHeight="1" x14ac:dyDescent="0.25">
      <c r="A219" s="100"/>
      <c r="B219" s="304" t="s">
        <v>374</v>
      </c>
      <c r="C219" s="26"/>
      <c r="D219" s="97">
        <f>E219+G219</f>
        <v>1489</v>
      </c>
      <c r="E219" s="97">
        <f>E210</f>
        <v>1489</v>
      </c>
      <c r="F219" s="97">
        <f t="shared" ref="F219:G219" si="94">F210</f>
        <v>0</v>
      </c>
      <c r="G219" s="97">
        <f t="shared" si="94"/>
        <v>0</v>
      </c>
      <c r="H219" s="207">
        <f>I219+K219</f>
        <v>0</v>
      </c>
      <c r="I219" s="101">
        <f>I210</f>
        <v>0</v>
      </c>
      <c r="J219" s="101">
        <f t="shared" ref="J219:K219" si="95">J210</f>
        <v>0</v>
      </c>
      <c r="K219" s="101">
        <f t="shared" si="95"/>
        <v>0</v>
      </c>
      <c r="L219" s="102">
        <f>M219+O219</f>
        <v>1489</v>
      </c>
      <c r="M219" s="102">
        <f>M210</f>
        <v>1489</v>
      </c>
      <c r="N219" s="102">
        <f t="shared" ref="N219:O219" si="96">N210</f>
        <v>0</v>
      </c>
      <c r="O219" s="102">
        <f t="shared" si="96"/>
        <v>0</v>
      </c>
      <c r="P219" s="2"/>
      <c r="Q219" s="2"/>
    </row>
    <row r="220" spans="1:17" s="38" customFormat="1" ht="27.95" customHeight="1" x14ac:dyDescent="0.25">
      <c r="A220" s="222"/>
      <c r="B220" s="211" t="s">
        <v>60</v>
      </c>
      <c r="C220" s="26"/>
      <c r="D220" s="97">
        <f>E220+G220</f>
        <v>1013.7</v>
      </c>
      <c r="E220" s="97">
        <f>E91</f>
        <v>1013.7</v>
      </c>
      <c r="F220" s="97">
        <f>F91</f>
        <v>0</v>
      </c>
      <c r="G220" s="97">
        <f>G91</f>
        <v>0</v>
      </c>
      <c r="H220" s="207">
        <f>I220+K220</f>
        <v>0</v>
      </c>
      <c r="I220" s="101">
        <f>I91</f>
        <v>0</v>
      </c>
      <c r="J220" s="101">
        <f>J91</f>
        <v>0</v>
      </c>
      <c r="K220" s="302">
        <f>K91</f>
        <v>0</v>
      </c>
      <c r="L220" s="102">
        <f>M220+O220</f>
        <v>1013.7</v>
      </c>
      <c r="M220" s="102">
        <f>M91</f>
        <v>1013.7</v>
      </c>
      <c r="N220" s="102">
        <f>N91</f>
        <v>0</v>
      </c>
      <c r="O220" s="102">
        <f>O91</f>
        <v>0</v>
      </c>
      <c r="P220" s="2"/>
      <c r="Q220" s="2"/>
    </row>
    <row r="221" spans="1:17" x14ac:dyDescent="0.25">
      <c r="A221" s="7"/>
      <c r="B221" s="51"/>
      <c r="C221" s="52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7"/>
    </row>
    <row r="222" spans="1:17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7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7" x14ac:dyDescent="0.25">
      <c r="A224" s="7"/>
      <c r="B224" s="7"/>
      <c r="C224" s="53"/>
      <c r="D224" s="7"/>
      <c r="E224" s="7"/>
      <c r="F224" s="7"/>
      <c r="G224" s="7" t="s">
        <v>178</v>
      </c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C330" s="54"/>
    </row>
    <row r="331" spans="1:15" x14ac:dyDescent="0.25">
      <c r="C331" s="54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</sheetData>
  <mergeCells count="35">
    <mergeCell ref="A16:A18"/>
    <mergeCell ref="C16:C18"/>
    <mergeCell ref="B140:O140"/>
    <mergeCell ref="E17:F17"/>
    <mergeCell ref="M17:N17"/>
    <mergeCell ref="I17:J17"/>
    <mergeCell ref="K17:K18"/>
    <mergeCell ref="I16:K16"/>
    <mergeCell ref="E16:G16"/>
    <mergeCell ref="B207:O207"/>
    <mergeCell ref="B144:O144"/>
    <mergeCell ref="B185:O185"/>
    <mergeCell ref="D16:D18"/>
    <mergeCell ref="L16:L18"/>
    <mergeCell ref="B85:O85"/>
    <mergeCell ref="B19:O19"/>
    <mergeCell ref="O17:O18"/>
    <mergeCell ref="M16:O16"/>
    <mergeCell ref="H16:H18"/>
    <mergeCell ref="G17:G18"/>
    <mergeCell ref="B190:O190"/>
    <mergeCell ref="B16:B18"/>
    <mergeCell ref="B1:O1"/>
    <mergeCell ref="B2:O2"/>
    <mergeCell ref="B3:O3"/>
    <mergeCell ref="B4:O4"/>
    <mergeCell ref="A14:O14"/>
    <mergeCell ref="B5:O5"/>
    <mergeCell ref="B6:O6"/>
    <mergeCell ref="B7:O7"/>
    <mergeCell ref="B8:O8"/>
    <mergeCell ref="B9:O9"/>
    <mergeCell ref="B10:O10"/>
    <mergeCell ref="B11:O11"/>
    <mergeCell ref="B12:O12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0"/>
  <sheetViews>
    <sheetView showZeros="0" workbookViewId="0">
      <selection activeCell="Z11" sqref="Z11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5" x14ac:dyDescent="0.25">
      <c r="B1" s="521" t="s">
        <v>354</v>
      </c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</row>
    <row r="2" spans="1:15" x14ac:dyDescent="0.25">
      <c r="B2" s="521" t="s">
        <v>444</v>
      </c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</row>
    <row r="3" spans="1:15" x14ac:dyDescent="0.25">
      <c r="B3" s="521" t="s">
        <v>464</v>
      </c>
      <c r="C3" s="521"/>
      <c r="D3" s="521"/>
      <c r="E3" s="521"/>
      <c r="F3" s="521"/>
      <c r="G3" s="521"/>
      <c r="H3" s="521"/>
      <c r="I3" s="521"/>
      <c r="J3" s="521"/>
      <c r="K3" s="521"/>
      <c r="L3" s="521"/>
      <c r="M3" s="521"/>
      <c r="N3" s="521"/>
      <c r="O3" s="521"/>
    </row>
    <row r="4" spans="1:15" x14ac:dyDescent="0.25">
      <c r="B4" s="521" t="s">
        <v>365</v>
      </c>
      <c r="C4" s="521"/>
      <c r="D4" s="521"/>
      <c r="E4" s="521"/>
      <c r="F4" s="521"/>
      <c r="G4" s="521"/>
      <c r="H4" s="521"/>
      <c r="I4" s="521"/>
      <c r="J4" s="521"/>
      <c r="K4" s="521"/>
      <c r="L4" s="521"/>
      <c r="M4" s="521"/>
      <c r="N4" s="521"/>
      <c r="O4" s="521"/>
    </row>
    <row r="5" spans="1:15" s="429" customFormat="1" ht="15" customHeight="1" x14ac:dyDescent="0.25">
      <c r="B5" s="501" t="s">
        <v>466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5" s="429" customFormat="1" x14ac:dyDescent="0.25">
      <c r="B6" s="501" t="s">
        <v>475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5" s="429" customFormat="1" x14ac:dyDescent="0.25">
      <c r="B7" s="501" t="s">
        <v>474</v>
      </c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</row>
    <row r="8" spans="1:15" s="429" customFormat="1" x14ac:dyDescent="0.25">
      <c r="B8" s="501" t="s">
        <v>485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</row>
    <row r="9" spans="1:15" s="429" customFormat="1" x14ac:dyDescent="0.25">
      <c r="B9" s="501" t="s">
        <v>501</v>
      </c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</row>
    <row r="10" spans="1:15" s="429" customFormat="1" x14ac:dyDescent="0.25">
      <c r="B10" s="501" t="s">
        <v>507</v>
      </c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</row>
    <row r="11" spans="1:15" s="429" customFormat="1" x14ac:dyDescent="0.25">
      <c r="B11" s="501" t="s">
        <v>512</v>
      </c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</row>
    <row r="12" spans="1:15" s="429" customFormat="1" x14ac:dyDescent="0.25">
      <c r="B12" s="501" t="s">
        <v>521</v>
      </c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</row>
    <row r="13" spans="1:15" x14ac:dyDescent="0.25">
      <c r="B13" s="146"/>
      <c r="C13" s="146"/>
      <c r="D13" s="146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</row>
    <row r="14" spans="1:15" ht="31.5" customHeight="1" x14ac:dyDescent="0.25">
      <c r="A14" s="467" t="s">
        <v>447</v>
      </c>
      <c r="B14" s="467"/>
      <c r="C14" s="467"/>
      <c r="D14" s="467"/>
      <c r="E14" s="467"/>
      <c r="F14" s="467"/>
      <c r="G14" s="467"/>
      <c r="H14" s="467"/>
      <c r="I14" s="467"/>
      <c r="J14" s="467"/>
      <c r="K14" s="467"/>
      <c r="L14" s="467"/>
      <c r="M14" s="467"/>
      <c r="N14" s="467"/>
      <c r="O14" s="467"/>
    </row>
    <row r="15" spans="1:15" ht="17.25" customHeight="1" x14ac:dyDescent="0.25">
      <c r="G15" s="5"/>
      <c r="H15" s="5"/>
      <c r="I15" s="5"/>
      <c r="J15" s="5"/>
      <c r="K15" s="5"/>
      <c r="L15" s="5"/>
      <c r="M15" s="5"/>
      <c r="N15" s="5"/>
      <c r="O15" s="5" t="s">
        <v>455</v>
      </c>
    </row>
    <row r="16" spans="1:15" ht="15" customHeight="1" x14ac:dyDescent="0.25">
      <c r="A16" s="475" t="s">
        <v>5</v>
      </c>
      <c r="B16" s="478" t="s">
        <v>353</v>
      </c>
      <c r="C16" s="478" t="s">
        <v>54</v>
      </c>
      <c r="D16" s="489" t="s">
        <v>362</v>
      </c>
      <c r="E16" s="493" t="s">
        <v>200</v>
      </c>
      <c r="F16" s="493"/>
      <c r="G16" s="494"/>
      <c r="H16" s="481" t="s">
        <v>364</v>
      </c>
      <c r="I16" s="484" t="s">
        <v>200</v>
      </c>
      <c r="J16" s="485"/>
      <c r="K16" s="486"/>
      <c r="L16" s="488" t="s">
        <v>0</v>
      </c>
      <c r="M16" s="496" t="s">
        <v>200</v>
      </c>
      <c r="N16" s="497"/>
      <c r="O16" s="498"/>
    </row>
    <row r="17" spans="1:18" x14ac:dyDescent="0.25">
      <c r="A17" s="476"/>
      <c r="B17" s="479"/>
      <c r="C17" s="479"/>
      <c r="D17" s="490"/>
      <c r="E17" s="494" t="s">
        <v>1</v>
      </c>
      <c r="F17" s="503"/>
      <c r="G17" s="495" t="s">
        <v>2</v>
      </c>
      <c r="H17" s="482"/>
      <c r="I17" s="508" t="s">
        <v>1</v>
      </c>
      <c r="J17" s="508"/>
      <c r="K17" s="471" t="s">
        <v>2</v>
      </c>
      <c r="L17" s="488"/>
      <c r="M17" s="488" t="s">
        <v>1</v>
      </c>
      <c r="N17" s="488"/>
      <c r="O17" s="470" t="s">
        <v>2</v>
      </c>
    </row>
    <row r="18" spans="1:18" ht="30.75" customHeight="1" x14ac:dyDescent="0.25">
      <c r="A18" s="477"/>
      <c r="B18" s="480"/>
      <c r="C18" s="480"/>
      <c r="D18" s="491"/>
      <c r="E18" s="141" t="s">
        <v>3</v>
      </c>
      <c r="F18" s="142" t="s">
        <v>4</v>
      </c>
      <c r="G18" s="495"/>
      <c r="H18" s="483"/>
      <c r="I18" s="145" t="s">
        <v>3</v>
      </c>
      <c r="J18" s="139" t="s">
        <v>4</v>
      </c>
      <c r="K18" s="471"/>
      <c r="L18" s="488"/>
      <c r="M18" s="140" t="s">
        <v>3</v>
      </c>
      <c r="N18" s="138" t="s">
        <v>4</v>
      </c>
      <c r="O18" s="470"/>
    </row>
    <row r="19" spans="1:18" ht="15.95" customHeight="1" x14ac:dyDescent="0.25">
      <c r="A19" s="6" t="s">
        <v>72</v>
      </c>
      <c r="B19" s="466" t="s">
        <v>6</v>
      </c>
      <c r="C19" s="466"/>
      <c r="D19" s="466"/>
      <c r="E19" s="466"/>
      <c r="F19" s="466"/>
      <c r="G19" s="466"/>
      <c r="H19" s="466"/>
      <c r="I19" s="466"/>
      <c r="J19" s="466"/>
      <c r="K19" s="466"/>
      <c r="L19" s="466"/>
      <c r="M19" s="466"/>
      <c r="N19" s="466"/>
      <c r="O19" s="466"/>
      <c r="Q19" s="78"/>
      <c r="R19" s="155"/>
    </row>
    <row r="20" spans="1:18" ht="15" customHeight="1" x14ac:dyDescent="0.25">
      <c r="A20" s="160" t="s">
        <v>187</v>
      </c>
      <c r="B20" s="81" t="s">
        <v>20</v>
      </c>
      <c r="C20" s="161"/>
      <c r="D20" s="162">
        <f>SUM(D22:D37)</f>
        <v>357.49999999999994</v>
      </c>
      <c r="E20" s="162">
        <f>SUM(E22:E37)</f>
        <v>357.49999999999994</v>
      </c>
      <c r="F20" s="162">
        <f t="shared" ref="F20:O20" si="0">SUM(F22:F37)</f>
        <v>225.7</v>
      </c>
      <c r="G20" s="162">
        <f t="shared" si="0"/>
        <v>0</v>
      </c>
      <c r="H20" s="163">
        <f t="shared" si="0"/>
        <v>-0.7</v>
      </c>
      <c r="I20" s="163">
        <f t="shared" si="0"/>
        <v>-0.7</v>
      </c>
      <c r="J20" s="163">
        <f t="shared" si="0"/>
        <v>-0.5</v>
      </c>
      <c r="K20" s="163">
        <f t="shared" si="0"/>
        <v>0</v>
      </c>
      <c r="L20" s="81">
        <f t="shared" si="0"/>
        <v>356.79999999999995</v>
      </c>
      <c r="M20" s="81">
        <f t="shared" si="0"/>
        <v>356.79999999999995</v>
      </c>
      <c r="N20" s="81">
        <f t="shared" si="0"/>
        <v>225.2</v>
      </c>
      <c r="O20" s="81">
        <f t="shared" si="0"/>
        <v>0</v>
      </c>
      <c r="Q20" s="71" t="s">
        <v>329</v>
      </c>
      <c r="R20" s="72">
        <f>L22+L23+L24+L25+L26+L27+L28+L29+L30</f>
        <v>195.2</v>
      </c>
    </row>
    <row r="21" spans="1:18" ht="15" customHeight="1" x14ac:dyDescent="0.25">
      <c r="A21" s="164"/>
      <c r="B21" s="165" t="s">
        <v>200</v>
      </c>
      <c r="C21" s="166"/>
      <c r="D21" s="167"/>
      <c r="E21" s="167"/>
      <c r="F21" s="167"/>
      <c r="G21" s="167"/>
      <c r="H21" s="80"/>
      <c r="I21" s="80"/>
      <c r="J21" s="80"/>
      <c r="K21" s="80"/>
      <c r="L21" s="30"/>
      <c r="M21" s="30"/>
      <c r="N21" s="30"/>
      <c r="O21" s="30"/>
      <c r="Q21" s="71" t="s">
        <v>330</v>
      </c>
      <c r="R21" s="72">
        <f>L31+L32</f>
        <v>23.9</v>
      </c>
    </row>
    <row r="22" spans="1:18" ht="26.25" x14ac:dyDescent="0.25">
      <c r="A22" s="164"/>
      <c r="B22" s="168" t="s">
        <v>211</v>
      </c>
      <c r="C22" s="8" t="s">
        <v>9</v>
      </c>
      <c r="D22" s="9">
        <f>E22+G22</f>
        <v>0.8</v>
      </c>
      <c r="E22" s="9">
        <v>0.8</v>
      </c>
      <c r="F22" s="9">
        <v>0.6</v>
      </c>
      <c r="G22" s="9"/>
      <c r="H22" s="10">
        <f>I22+K22</f>
        <v>0</v>
      </c>
      <c r="I22" s="10"/>
      <c r="J22" s="10"/>
      <c r="K22" s="10"/>
      <c r="L22" s="12">
        <f>M22+O22</f>
        <v>0.8</v>
      </c>
      <c r="M22" s="12">
        <f>E22+I22</f>
        <v>0.8</v>
      </c>
      <c r="N22" s="12">
        <f>F22+J22</f>
        <v>0.6</v>
      </c>
      <c r="O22" s="12">
        <f>G22+K22</f>
        <v>0</v>
      </c>
      <c r="Q22" s="71" t="s">
        <v>331</v>
      </c>
      <c r="R22" s="72">
        <f>L80</f>
        <v>346.5</v>
      </c>
    </row>
    <row r="23" spans="1:18" ht="15" customHeight="1" x14ac:dyDescent="0.25">
      <c r="A23" s="164"/>
      <c r="B23" s="169" t="s">
        <v>207</v>
      </c>
      <c r="C23" s="31" t="s">
        <v>9</v>
      </c>
      <c r="D23" s="17">
        <f>E23+G23</f>
        <v>30.6</v>
      </c>
      <c r="E23" s="17">
        <v>30.6</v>
      </c>
      <c r="F23" s="17">
        <v>23.4</v>
      </c>
      <c r="G23" s="17"/>
      <c r="H23" s="10">
        <f t="shared" ref="H23:H37" si="1">I23+K23</f>
        <v>0</v>
      </c>
      <c r="I23" s="10"/>
      <c r="J23" s="10"/>
      <c r="K23" s="10"/>
      <c r="L23" s="13">
        <f>M23+O23</f>
        <v>30.6</v>
      </c>
      <c r="M23" s="12">
        <f t="shared" ref="M23:M28" si="2">E23+I23</f>
        <v>30.6</v>
      </c>
      <c r="N23" s="12">
        <f t="shared" ref="N23:N29" si="3">F23+J23</f>
        <v>23.4</v>
      </c>
      <c r="O23" s="12">
        <f t="shared" ref="O23:O29" si="4">G23+K23</f>
        <v>0</v>
      </c>
      <c r="Q23" s="71" t="s">
        <v>332</v>
      </c>
      <c r="R23" s="72">
        <f>L33+L40+L41+L44+L45+L48+L49+L52+L53+L56+L57+L60+L61+L64+L65+L68+L69+L72+L73+L76+L77+L78+L90+L92+L94+L96+L98+L100+L102+L104+L106+L108+L110+L112</f>
        <v>604.00000000000011</v>
      </c>
    </row>
    <row r="24" spans="1:18" ht="26.25" x14ac:dyDescent="0.25">
      <c r="A24" s="164"/>
      <c r="B24" s="169" t="s">
        <v>213</v>
      </c>
      <c r="C24" s="31" t="s">
        <v>9</v>
      </c>
      <c r="D24" s="17">
        <f t="shared" ref="D24:D37" si="5">E24+G24</f>
        <v>8</v>
      </c>
      <c r="E24" s="17">
        <v>8</v>
      </c>
      <c r="F24" s="17">
        <v>6.1</v>
      </c>
      <c r="G24" s="17"/>
      <c r="H24" s="10">
        <f t="shared" si="1"/>
        <v>0</v>
      </c>
      <c r="I24" s="11"/>
      <c r="J24" s="11"/>
      <c r="K24" s="11"/>
      <c r="L24" s="13">
        <f t="shared" ref="L24:L37" si="6">M24+O24</f>
        <v>8</v>
      </c>
      <c r="M24" s="13">
        <f t="shared" si="2"/>
        <v>8</v>
      </c>
      <c r="N24" s="13">
        <f t="shared" si="3"/>
        <v>6.1</v>
      </c>
      <c r="O24" s="13">
        <f t="shared" si="4"/>
        <v>0</v>
      </c>
      <c r="Q24" s="71" t="s">
        <v>335</v>
      </c>
      <c r="R24" s="72"/>
    </row>
    <row r="25" spans="1:18" ht="26.25" x14ac:dyDescent="0.25">
      <c r="A25" s="164"/>
      <c r="B25" s="169" t="s">
        <v>209</v>
      </c>
      <c r="C25" s="31" t="s">
        <v>9</v>
      </c>
      <c r="D25" s="17">
        <f t="shared" si="5"/>
        <v>26.1</v>
      </c>
      <c r="E25" s="17">
        <v>26.1</v>
      </c>
      <c r="F25" s="17">
        <v>16.100000000000001</v>
      </c>
      <c r="G25" s="17"/>
      <c r="H25" s="10">
        <f t="shared" si="1"/>
        <v>0</v>
      </c>
      <c r="I25" s="11"/>
      <c r="J25" s="11"/>
      <c r="K25" s="11"/>
      <c r="L25" s="13">
        <f t="shared" si="6"/>
        <v>26.1</v>
      </c>
      <c r="M25" s="13">
        <f t="shared" si="2"/>
        <v>26.1</v>
      </c>
      <c r="N25" s="13">
        <f t="shared" si="3"/>
        <v>16.100000000000001</v>
      </c>
      <c r="O25" s="13">
        <f t="shared" si="4"/>
        <v>0</v>
      </c>
      <c r="Q25" s="71" t="s">
        <v>333</v>
      </c>
      <c r="R25" s="72"/>
    </row>
    <row r="26" spans="1:18" ht="15" customHeight="1" x14ac:dyDescent="0.25">
      <c r="A26" s="164"/>
      <c r="B26" s="170" t="s">
        <v>214</v>
      </c>
      <c r="C26" s="31" t="s">
        <v>9</v>
      </c>
      <c r="D26" s="17">
        <f t="shared" si="5"/>
        <v>94.3</v>
      </c>
      <c r="E26" s="17">
        <v>94.3</v>
      </c>
      <c r="F26" s="17">
        <v>68.5</v>
      </c>
      <c r="G26" s="17"/>
      <c r="H26" s="10">
        <f t="shared" si="1"/>
        <v>0</v>
      </c>
      <c r="I26" s="11"/>
      <c r="J26" s="11"/>
      <c r="K26" s="11"/>
      <c r="L26" s="13">
        <f t="shared" si="6"/>
        <v>94.3</v>
      </c>
      <c r="M26" s="13">
        <f t="shared" si="2"/>
        <v>94.3</v>
      </c>
      <c r="N26" s="13">
        <f t="shared" si="3"/>
        <v>68.5</v>
      </c>
      <c r="O26" s="13">
        <f t="shared" si="4"/>
        <v>0</v>
      </c>
      <c r="Q26" s="71" t="s">
        <v>334</v>
      </c>
      <c r="R26" s="72">
        <f>L86+L87</f>
        <v>149</v>
      </c>
    </row>
    <row r="27" spans="1:18" ht="15" customHeight="1" x14ac:dyDescent="0.25">
      <c r="A27" s="164"/>
      <c r="B27" s="170" t="s">
        <v>215</v>
      </c>
      <c r="C27" s="31" t="s">
        <v>9</v>
      </c>
      <c r="D27" s="17">
        <f t="shared" si="5"/>
        <v>13.7</v>
      </c>
      <c r="E27" s="17">
        <v>13.7</v>
      </c>
      <c r="F27" s="17">
        <v>9.9</v>
      </c>
      <c r="G27" s="17"/>
      <c r="H27" s="10">
        <f t="shared" si="1"/>
        <v>0</v>
      </c>
      <c r="I27" s="11"/>
      <c r="J27" s="11"/>
      <c r="K27" s="11"/>
      <c r="L27" s="13">
        <f t="shared" si="6"/>
        <v>13.7</v>
      </c>
      <c r="M27" s="13">
        <f t="shared" si="2"/>
        <v>13.7</v>
      </c>
      <c r="N27" s="13">
        <f t="shared" si="3"/>
        <v>9.9</v>
      </c>
      <c r="O27" s="13">
        <f t="shared" si="4"/>
        <v>0</v>
      </c>
      <c r="Q27" s="71" t="s">
        <v>336</v>
      </c>
      <c r="R27" s="72"/>
    </row>
    <row r="28" spans="1:18" ht="26.25" x14ac:dyDescent="0.25">
      <c r="A28" s="164"/>
      <c r="B28" s="169" t="s">
        <v>208</v>
      </c>
      <c r="C28" s="31" t="s">
        <v>9</v>
      </c>
      <c r="D28" s="17">
        <f t="shared" si="5"/>
        <v>9</v>
      </c>
      <c r="E28" s="17">
        <v>9</v>
      </c>
      <c r="F28" s="17">
        <v>6.9</v>
      </c>
      <c r="G28" s="17"/>
      <c r="H28" s="10">
        <f t="shared" si="1"/>
        <v>0</v>
      </c>
      <c r="I28" s="11"/>
      <c r="J28" s="11"/>
      <c r="K28" s="11"/>
      <c r="L28" s="13">
        <f t="shared" si="6"/>
        <v>9</v>
      </c>
      <c r="M28" s="13">
        <f t="shared" si="2"/>
        <v>9</v>
      </c>
      <c r="N28" s="13">
        <f t="shared" si="3"/>
        <v>6.9</v>
      </c>
      <c r="O28" s="13">
        <f t="shared" si="4"/>
        <v>0</v>
      </c>
      <c r="Q28" s="71" t="s">
        <v>337</v>
      </c>
      <c r="R28" s="72"/>
    </row>
    <row r="29" spans="1:18" ht="15" customHeight="1" x14ac:dyDescent="0.25">
      <c r="A29" s="164"/>
      <c r="B29" s="169" t="s">
        <v>216</v>
      </c>
      <c r="C29" s="31" t="s">
        <v>9</v>
      </c>
      <c r="D29" s="17">
        <f t="shared" si="5"/>
        <v>12.1</v>
      </c>
      <c r="E29" s="17">
        <v>12.1</v>
      </c>
      <c r="F29" s="17">
        <v>2.9</v>
      </c>
      <c r="G29" s="17"/>
      <c r="H29" s="10">
        <f t="shared" si="1"/>
        <v>0</v>
      </c>
      <c r="I29" s="11"/>
      <c r="J29" s="11"/>
      <c r="K29" s="11"/>
      <c r="L29" s="13">
        <f t="shared" si="6"/>
        <v>12.1</v>
      </c>
      <c r="M29" s="13">
        <f>E29+I29</f>
        <v>12.1</v>
      </c>
      <c r="N29" s="13">
        <f t="shared" si="3"/>
        <v>2.9</v>
      </c>
      <c r="O29" s="13">
        <f t="shared" si="4"/>
        <v>0</v>
      </c>
      <c r="Q29" s="71" t="s">
        <v>338</v>
      </c>
      <c r="R29" s="72">
        <f>L34+L35+L36+L37+L118+L119+L120+L121+L122</f>
        <v>1172.7</v>
      </c>
    </row>
    <row r="30" spans="1:18" ht="26.25" x14ac:dyDescent="0.25">
      <c r="A30" s="164"/>
      <c r="B30" s="169" t="s">
        <v>231</v>
      </c>
      <c r="C30" s="31" t="s">
        <v>9</v>
      </c>
      <c r="D30" s="17">
        <f t="shared" si="5"/>
        <v>0.6</v>
      </c>
      <c r="E30" s="17">
        <v>0.6</v>
      </c>
      <c r="F30" s="17">
        <v>0.5</v>
      </c>
      <c r="G30" s="17"/>
      <c r="H30" s="10">
        <f t="shared" si="1"/>
        <v>0</v>
      </c>
      <c r="I30" s="11"/>
      <c r="J30" s="11"/>
      <c r="K30" s="11"/>
      <c r="L30" s="13">
        <f t="shared" si="6"/>
        <v>0.6</v>
      </c>
      <c r="M30" s="13">
        <f t="shared" ref="M30:M37" si="7">E30+I30</f>
        <v>0.6</v>
      </c>
      <c r="N30" s="13">
        <f t="shared" ref="N30:N37" si="8">F30+J30</f>
        <v>0.5</v>
      </c>
      <c r="O30" s="13">
        <f t="shared" ref="O30:O37" si="9">G30+K30</f>
        <v>0</v>
      </c>
      <c r="Q30" s="76" t="s">
        <v>177</v>
      </c>
      <c r="R30" s="77">
        <f>SUM(R20:R29)</f>
        <v>2491.3000000000002</v>
      </c>
    </row>
    <row r="31" spans="1:18" ht="15" customHeight="1" x14ac:dyDescent="0.25">
      <c r="A31" s="164"/>
      <c r="B31" s="169" t="s">
        <v>212</v>
      </c>
      <c r="C31" s="31" t="s">
        <v>23</v>
      </c>
      <c r="D31" s="17">
        <f t="shared" si="5"/>
        <v>16.3</v>
      </c>
      <c r="E31" s="17">
        <v>16.3</v>
      </c>
      <c r="F31" s="17">
        <v>11.4</v>
      </c>
      <c r="G31" s="17"/>
      <c r="H31" s="10">
        <f t="shared" si="1"/>
        <v>0</v>
      </c>
      <c r="I31" s="11"/>
      <c r="J31" s="11"/>
      <c r="K31" s="11"/>
      <c r="L31" s="13">
        <f t="shared" si="6"/>
        <v>16.3</v>
      </c>
      <c r="M31" s="13">
        <f t="shared" si="7"/>
        <v>16.3</v>
      </c>
      <c r="N31" s="13">
        <f t="shared" si="8"/>
        <v>11.4</v>
      </c>
      <c r="O31" s="13">
        <f t="shared" si="9"/>
        <v>0</v>
      </c>
      <c r="Q31" s="78"/>
      <c r="R31" s="78"/>
    </row>
    <row r="32" spans="1:18" ht="15" customHeight="1" x14ac:dyDescent="0.25">
      <c r="A32" s="164"/>
      <c r="B32" s="170" t="s">
        <v>204</v>
      </c>
      <c r="C32" s="31" t="s">
        <v>23</v>
      </c>
      <c r="D32" s="17">
        <f t="shared" si="5"/>
        <v>7.6</v>
      </c>
      <c r="E32" s="17">
        <v>7.6</v>
      </c>
      <c r="F32" s="17">
        <v>5.2</v>
      </c>
      <c r="G32" s="17"/>
      <c r="H32" s="10">
        <f t="shared" si="1"/>
        <v>0</v>
      </c>
      <c r="I32" s="11"/>
      <c r="J32" s="11"/>
      <c r="K32" s="11"/>
      <c r="L32" s="13">
        <f t="shared" si="6"/>
        <v>7.6</v>
      </c>
      <c r="M32" s="13">
        <f t="shared" si="7"/>
        <v>7.6</v>
      </c>
      <c r="N32" s="13">
        <f t="shared" si="8"/>
        <v>5.2</v>
      </c>
      <c r="O32" s="13">
        <f t="shared" si="9"/>
        <v>0</v>
      </c>
      <c r="Q32" s="78"/>
      <c r="R32" s="78">
        <f>R30-L125</f>
        <v>0</v>
      </c>
    </row>
    <row r="33" spans="1:18" ht="15" customHeight="1" x14ac:dyDescent="0.25">
      <c r="A33" s="164"/>
      <c r="B33" s="169" t="s">
        <v>219</v>
      </c>
      <c r="C33" s="31" t="s">
        <v>25</v>
      </c>
      <c r="D33" s="17">
        <f t="shared" si="5"/>
        <v>103.9</v>
      </c>
      <c r="E33" s="17">
        <v>103.9</v>
      </c>
      <c r="F33" s="17">
        <v>55.9</v>
      </c>
      <c r="G33" s="17"/>
      <c r="H33" s="10">
        <f t="shared" si="1"/>
        <v>0</v>
      </c>
      <c r="I33" s="11"/>
      <c r="J33" s="11"/>
      <c r="K33" s="11"/>
      <c r="L33" s="13">
        <f t="shared" si="6"/>
        <v>103.9</v>
      </c>
      <c r="M33" s="13">
        <f t="shared" si="7"/>
        <v>103.9</v>
      </c>
      <c r="N33" s="13">
        <f t="shared" si="8"/>
        <v>55.9</v>
      </c>
      <c r="O33" s="13">
        <f t="shared" si="9"/>
        <v>0</v>
      </c>
    </row>
    <row r="34" spans="1:18" ht="39" hidden="1" x14ac:dyDescent="0.25">
      <c r="A34" s="164"/>
      <c r="B34" s="169" t="s">
        <v>221</v>
      </c>
      <c r="C34" s="31" t="s">
        <v>24</v>
      </c>
      <c r="D34" s="17">
        <f t="shared" si="5"/>
        <v>0.7</v>
      </c>
      <c r="E34" s="17">
        <v>0.7</v>
      </c>
      <c r="F34" s="17">
        <v>0.5</v>
      </c>
      <c r="G34" s="17"/>
      <c r="H34" s="10">
        <f t="shared" si="1"/>
        <v>-0.7</v>
      </c>
      <c r="I34" s="11">
        <v>-0.7</v>
      </c>
      <c r="J34" s="11">
        <v>-0.5</v>
      </c>
      <c r="K34" s="11"/>
      <c r="L34" s="13">
        <f t="shared" si="6"/>
        <v>0</v>
      </c>
      <c r="M34" s="13">
        <f t="shared" si="7"/>
        <v>0</v>
      </c>
      <c r="N34" s="13">
        <f t="shared" si="8"/>
        <v>0</v>
      </c>
      <c r="O34" s="13">
        <f t="shared" si="9"/>
        <v>0</v>
      </c>
      <c r="R34" s="2">
        <f>L125-R30</f>
        <v>0</v>
      </c>
    </row>
    <row r="35" spans="1:18" ht="27.75" customHeight="1" x14ac:dyDescent="0.25">
      <c r="A35" s="164"/>
      <c r="B35" s="170" t="s">
        <v>217</v>
      </c>
      <c r="C35" s="31" t="s">
        <v>24</v>
      </c>
      <c r="D35" s="17">
        <f t="shared" si="5"/>
        <v>5.2</v>
      </c>
      <c r="E35" s="17">
        <v>5.2</v>
      </c>
      <c r="F35" s="17"/>
      <c r="G35" s="17"/>
      <c r="H35" s="10">
        <f t="shared" si="1"/>
        <v>0</v>
      </c>
      <c r="I35" s="11"/>
      <c r="J35" s="11"/>
      <c r="K35" s="11"/>
      <c r="L35" s="13">
        <f t="shared" si="6"/>
        <v>5.2</v>
      </c>
      <c r="M35" s="13">
        <f t="shared" si="7"/>
        <v>5.2</v>
      </c>
      <c r="N35" s="13">
        <f t="shared" si="8"/>
        <v>0</v>
      </c>
      <c r="O35" s="13">
        <f t="shared" si="9"/>
        <v>0</v>
      </c>
    </row>
    <row r="36" spans="1:18" ht="16.5" customHeight="1" x14ac:dyDescent="0.25">
      <c r="A36" s="164"/>
      <c r="B36" s="170" t="s">
        <v>218</v>
      </c>
      <c r="C36" s="31" t="s">
        <v>24</v>
      </c>
      <c r="D36" s="17">
        <f t="shared" si="5"/>
        <v>16.899999999999999</v>
      </c>
      <c r="E36" s="17">
        <v>16.899999999999999</v>
      </c>
      <c r="F36" s="17">
        <v>10.7</v>
      </c>
      <c r="G36" s="17"/>
      <c r="H36" s="10">
        <f t="shared" si="1"/>
        <v>0</v>
      </c>
      <c r="I36" s="11"/>
      <c r="J36" s="11"/>
      <c r="K36" s="11"/>
      <c r="L36" s="13">
        <f t="shared" si="6"/>
        <v>16.899999999999999</v>
      </c>
      <c r="M36" s="13">
        <f t="shared" si="7"/>
        <v>16.899999999999999</v>
      </c>
      <c r="N36" s="13">
        <f t="shared" si="8"/>
        <v>10.7</v>
      </c>
      <c r="O36" s="13">
        <f t="shared" si="9"/>
        <v>0</v>
      </c>
    </row>
    <row r="37" spans="1:18" ht="15" customHeight="1" x14ac:dyDescent="0.25">
      <c r="A37" s="164"/>
      <c r="B37" s="170" t="s">
        <v>220</v>
      </c>
      <c r="C37" s="31" t="s">
        <v>24</v>
      </c>
      <c r="D37" s="17">
        <f t="shared" si="5"/>
        <v>11.7</v>
      </c>
      <c r="E37" s="17">
        <v>11.7</v>
      </c>
      <c r="F37" s="17">
        <v>7.1</v>
      </c>
      <c r="G37" s="17"/>
      <c r="H37" s="10">
        <f t="shared" si="1"/>
        <v>0</v>
      </c>
      <c r="I37" s="11"/>
      <c r="J37" s="11"/>
      <c r="K37" s="11"/>
      <c r="L37" s="13">
        <f t="shared" si="6"/>
        <v>11.7</v>
      </c>
      <c r="M37" s="13">
        <f t="shared" si="7"/>
        <v>11.7</v>
      </c>
      <c r="N37" s="13">
        <f t="shared" si="8"/>
        <v>7.1</v>
      </c>
      <c r="O37" s="13">
        <f t="shared" si="9"/>
        <v>0</v>
      </c>
    </row>
    <row r="38" spans="1:18" ht="15" customHeight="1" x14ac:dyDescent="0.25">
      <c r="A38" s="160" t="s">
        <v>73</v>
      </c>
      <c r="B38" s="30" t="s">
        <v>7</v>
      </c>
      <c r="C38" s="171"/>
      <c r="D38" s="167">
        <f>SUM(D40:D41)</f>
        <v>10.5</v>
      </c>
      <c r="E38" s="167">
        <f>SUM(E40:E41)</f>
        <v>10.5</v>
      </c>
      <c r="F38" s="167">
        <f>SUM(F40:F41)</f>
        <v>7.2</v>
      </c>
      <c r="G38" s="167">
        <f>SUM(G40:G41)</f>
        <v>0</v>
      </c>
      <c r="H38" s="80">
        <f t="shared" ref="H38:O38" si="10">SUM(H40:H41)</f>
        <v>0</v>
      </c>
      <c r="I38" s="80">
        <f t="shared" si="10"/>
        <v>0</v>
      </c>
      <c r="J38" s="80">
        <f t="shared" si="10"/>
        <v>0</v>
      </c>
      <c r="K38" s="80">
        <f t="shared" si="10"/>
        <v>0</v>
      </c>
      <c r="L38" s="30">
        <f t="shared" si="10"/>
        <v>10.5</v>
      </c>
      <c r="M38" s="30">
        <f t="shared" si="10"/>
        <v>10.5</v>
      </c>
      <c r="N38" s="30">
        <f t="shared" si="10"/>
        <v>7.2</v>
      </c>
      <c r="O38" s="30">
        <f t="shared" si="10"/>
        <v>0</v>
      </c>
    </row>
    <row r="39" spans="1:18" ht="15" customHeight="1" x14ac:dyDescent="0.25">
      <c r="A39" s="164"/>
      <c r="B39" s="165" t="s">
        <v>200</v>
      </c>
      <c r="C39" s="166"/>
      <c r="D39" s="167">
        <f>E39+G39</f>
        <v>0</v>
      </c>
      <c r="E39" s="167"/>
      <c r="F39" s="167"/>
      <c r="G39" s="167"/>
      <c r="H39" s="80">
        <f>I39+K39</f>
        <v>0</v>
      </c>
      <c r="I39" s="80"/>
      <c r="J39" s="80"/>
      <c r="K39" s="80"/>
      <c r="L39" s="30">
        <f>M39+O39</f>
        <v>0</v>
      </c>
      <c r="M39" s="30"/>
      <c r="N39" s="30"/>
      <c r="O39" s="30"/>
    </row>
    <row r="40" spans="1:18" ht="15" customHeight="1" x14ac:dyDescent="0.25">
      <c r="A40" s="164"/>
      <c r="B40" s="168" t="s">
        <v>219</v>
      </c>
      <c r="C40" s="8" t="s">
        <v>25</v>
      </c>
      <c r="D40" s="9">
        <f>E40+G40</f>
        <v>10</v>
      </c>
      <c r="E40" s="9">
        <v>10</v>
      </c>
      <c r="F40" s="9">
        <v>6.9</v>
      </c>
      <c r="G40" s="9"/>
      <c r="H40" s="10">
        <f>I40+K40</f>
        <v>0</v>
      </c>
      <c r="I40" s="10"/>
      <c r="J40" s="10"/>
      <c r="K40" s="10"/>
      <c r="L40" s="12">
        <f>M40+O40</f>
        <v>10</v>
      </c>
      <c r="M40" s="12">
        <f>E40+I40</f>
        <v>10</v>
      </c>
      <c r="N40" s="12">
        <f>F40+J40</f>
        <v>6.9</v>
      </c>
      <c r="O40" s="12">
        <f>G40+K40</f>
        <v>0</v>
      </c>
    </row>
    <row r="41" spans="1:18" ht="39" x14ac:dyDescent="0.25">
      <c r="A41" s="164"/>
      <c r="B41" s="169" t="s">
        <v>222</v>
      </c>
      <c r="C41" s="31" t="s">
        <v>25</v>
      </c>
      <c r="D41" s="17">
        <f>E41+G41</f>
        <v>0.5</v>
      </c>
      <c r="E41" s="17">
        <v>0.5</v>
      </c>
      <c r="F41" s="17">
        <v>0.3</v>
      </c>
      <c r="G41" s="17"/>
      <c r="H41" s="11">
        <f>I41+K41</f>
        <v>0</v>
      </c>
      <c r="I41" s="11"/>
      <c r="J41" s="11"/>
      <c r="K41" s="11"/>
      <c r="L41" s="13">
        <f>M41+O41</f>
        <v>0.5</v>
      </c>
      <c r="M41" s="13">
        <f>E41+H41</f>
        <v>0.5</v>
      </c>
      <c r="N41" s="13">
        <f>F41+I41</f>
        <v>0.3</v>
      </c>
      <c r="O41" s="13">
        <f>G41+J41</f>
        <v>0</v>
      </c>
    </row>
    <row r="42" spans="1:18" ht="15" customHeight="1" x14ac:dyDescent="0.25">
      <c r="A42" s="160" t="s">
        <v>74</v>
      </c>
      <c r="B42" s="30" t="s">
        <v>10</v>
      </c>
      <c r="C42" s="171"/>
      <c r="D42" s="167">
        <f>SUM(D44:D45)</f>
        <v>10.3</v>
      </c>
      <c r="E42" s="167">
        <f>SUM(E44:E45)</f>
        <v>10.3</v>
      </c>
      <c r="F42" s="167">
        <f>SUM(F44:F45)</f>
        <v>7.3000000000000007</v>
      </c>
      <c r="G42" s="167">
        <f>SUM(G44:G45)</f>
        <v>0</v>
      </c>
      <c r="H42" s="80">
        <f>SUM(H44:H45)</f>
        <v>0</v>
      </c>
      <c r="I42" s="80">
        <f t="shared" ref="I42:K42" si="11">SUM(I44:I45)</f>
        <v>0</v>
      </c>
      <c r="J42" s="80">
        <f t="shared" si="11"/>
        <v>0</v>
      </c>
      <c r="K42" s="80">
        <f t="shared" si="11"/>
        <v>0</v>
      </c>
      <c r="L42" s="30">
        <f>SUM(L44:L45)</f>
        <v>10.3</v>
      </c>
      <c r="M42" s="30">
        <f>SUM(M44:M45)</f>
        <v>10.3</v>
      </c>
      <c r="N42" s="30">
        <f>SUM(N44:N45)</f>
        <v>7.3000000000000007</v>
      </c>
      <c r="O42" s="30">
        <f>SUM(O44:O45)</f>
        <v>0</v>
      </c>
    </row>
    <row r="43" spans="1:18" ht="15" customHeight="1" x14ac:dyDescent="0.25">
      <c r="A43" s="164"/>
      <c r="B43" s="165" t="s">
        <v>200</v>
      </c>
      <c r="C43" s="166"/>
      <c r="D43" s="167">
        <f>E43+G43</f>
        <v>0</v>
      </c>
      <c r="E43" s="167"/>
      <c r="F43" s="167"/>
      <c r="G43" s="167"/>
      <c r="H43" s="80">
        <f>I43+K43</f>
        <v>0</v>
      </c>
      <c r="I43" s="80"/>
      <c r="J43" s="80"/>
      <c r="K43" s="80"/>
      <c r="L43" s="30">
        <f>M43+O43</f>
        <v>0</v>
      </c>
      <c r="M43" s="30"/>
      <c r="N43" s="30"/>
      <c r="O43" s="30"/>
    </row>
    <row r="44" spans="1:18" ht="15" customHeight="1" x14ac:dyDescent="0.25">
      <c r="A44" s="164"/>
      <c r="B44" s="168" t="s">
        <v>219</v>
      </c>
      <c r="C44" s="8" t="s">
        <v>25</v>
      </c>
      <c r="D44" s="9">
        <f>E44+G44</f>
        <v>9.8000000000000007</v>
      </c>
      <c r="E44" s="9">
        <v>9.8000000000000007</v>
      </c>
      <c r="F44" s="9">
        <v>6.9</v>
      </c>
      <c r="G44" s="9"/>
      <c r="H44" s="10">
        <f>I44+K44</f>
        <v>0</v>
      </c>
      <c r="I44" s="10"/>
      <c r="J44" s="10"/>
      <c r="K44" s="10"/>
      <c r="L44" s="12">
        <f>M44+O44</f>
        <v>9.8000000000000007</v>
      </c>
      <c r="M44" s="12">
        <f>E44+I44</f>
        <v>9.8000000000000007</v>
      </c>
      <c r="N44" s="12">
        <f>F44+J44</f>
        <v>6.9</v>
      </c>
      <c r="O44" s="12">
        <f>G44+K44</f>
        <v>0</v>
      </c>
    </row>
    <row r="45" spans="1:18" ht="39" x14ac:dyDescent="0.25">
      <c r="A45" s="164"/>
      <c r="B45" s="169" t="s">
        <v>222</v>
      </c>
      <c r="C45" s="31" t="s">
        <v>25</v>
      </c>
      <c r="D45" s="17">
        <f>E45+G45</f>
        <v>0.5</v>
      </c>
      <c r="E45" s="17">
        <v>0.5</v>
      </c>
      <c r="F45" s="17">
        <v>0.4</v>
      </c>
      <c r="G45" s="17"/>
      <c r="H45" s="11">
        <f>I45+K45</f>
        <v>0</v>
      </c>
      <c r="I45" s="11"/>
      <c r="J45" s="11"/>
      <c r="K45" s="11"/>
      <c r="L45" s="13">
        <f>M45+O45</f>
        <v>0.5</v>
      </c>
      <c r="M45" s="13">
        <f>E45+H45</f>
        <v>0.5</v>
      </c>
      <c r="N45" s="13">
        <f>F45+I45</f>
        <v>0.4</v>
      </c>
      <c r="O45" s="13">
        <f>G45+J45</f>
        <v>0</v>
      </c>
    </row>
    <row r="46" spans="1:18" ht="15" customHeight="1" x14ac:dyDescent="0.25">
      <c r="A46" s="160" t="s">
        <v>75</v>
      </c>
      <c r="B46" s="30" t="s">
        <v>11</v>
      </c>
      <c r="C46" s="171"/>
      <c r="D46" s="167">
        <f>SUM(D48:D49)</f>
        <v>11.700000000000001</v>
      </c>
      <c r="E46" s="167">
        <f>SUM(E48:E49)</f>
        <v>11.700000000000001</v>
      </c>
      <c r="F46" s="167">
        <f>SUM(F48:F49)</f>
        <v>8</v>
      </c>
      <c r="G46" s="167">
        <f>SUM(G48:G49)</f>
        <v>0</v>
      </c>
      <c r="H46" s="80">
        <f>SUM(H48:H49)</f>
        <v>0</v>
      </c>
      <c r="I46" s="80">
        <f t="shared" ref="I46:J46" si="12">SUM(I48:I49)</f>
        <v>0</v>
      </c>
      <c r="J46" s="80">
        <f t="shared" si="12"/>
        <v>0</v>
      </c>
      <c r="K46" s="80">
        <f>SUM(K48:K49)</f>
        <v>0</v>
      </c>
      <c r="L46" s="30">
        <f>SUM(L48:L49)</f>
        <v>11.700000000000001</v>
      </c>
      <c r="M46" s="30">
        <f>SUM(M48:M49)</f>
        <v>11.700000000000001</v>
      </c>
      <c r="N46" s="30">
        <f>SUM(N48:N49)</f>
        <v>8</v>
      </c>
      <c r="O46" s="30">
        <f>SUM(O48:O49)</f>
        <v>0</v>
      </c>
    </row>
    <row r="47" spans="1:18" ht="15" customHeight="1" x14ac:dyDescent="0.25">
      <c r="A47" s="164"/>
      <c r="B47" s="165" t="s">
        <v>200</v>
      </c>
      <c r="C47" s="166"/>
      <c r="D47" s="167">
        <f>E47+G47</f>
        <v>0</v>
      </c>
      <c r="E47" s="167"/>
      <c r="F47" s="167"/>
      <c r="G47" s="167"/>
      <c r="H47" s="80">
        <f>I47+K47</f>
        <v>0</v>
      </c>
      <c r="I47" s="80"/>
      <c r="J47" s="80"/>
      <c r="K47" s="80"/>
      <c r="L47" s="30">
        <f>M47+O47</f>
        <v>0</v>
      </c>
      <c r="M47" s="30"/>
      <c r="N47" s="30"/>
      <c r="O47" s="30"/>
    </row>
    <row r="48" spans="1:18" ht="15" customHeight="1" x14ac:dyDescent="0.25">
      <c r="A48" s="164"/>
      <c r="B48" s="168" t="s">
        <v>219</v>
      </c>
      <c r="C48" s="8" t="s">
        <v>25</v>
      </c>
      <c r="D48" s="9">
        <f>E48+G48</f>
        <v>10.9</v>
      </c>
      <c r="E48" s="9">
        <v>10.9</v>
      </c>
      <c r="F48" s="9">
        <v>7.5</v>
      </c>
      <c r="G48" s="9"/>
      <c r="H48" s="10">
        <f>I48+K48</f>
        <v>0</v>
      </c>
      <c r="I48" s="10"/>
      <c r="J48" s="10"/>
      <c r="K48" s="10"/>
      <c r="L48" s="12">
        <f>M48+O48</f>
        <v>10.9</v>
      </c>
      <c r="M48" s="12">
        <f>E48+I48</f>
        <v>10.9</v>
      </c>
      <c r="N48" s="12">
        <f>F48+J48</f>
        <v>7.5</v>
      </c>
      <c r="O48" s="12">
        <f>G48+K48</f>
        <v>0</v>
      </c>
    </row>
    <row r="49" spans="1:15" ht="39" x14ac:dyDescent="0.25">
      <c r="A49" s="172"/>
      <c r="B49" s="173" t="s">
        <v>222</v>
      </c>
      <c r="C49" s="31" t="s">
        <v>25</v>
      </c>
      <c r="D49" s="17">
        <f>E49+G49</f>
        <v>0.8</v>
      </c>
      <c r="E49" s="17">
        <v>0.8</v>
      </c>
      <c r="F49" s="17">
        <v>0.5</v>
      </c>
      <c r="G49" s="17"/>
      <c r="H49" s="11">
        <f>I49+K49</f>
        <v>0</v>
      </c>
      <c r="I49" s="11"/>
      <c r="J49" s="11"/>
      <c r="K49" s="11"/>
      <c r="L49" s="13">
        <f>M49+O49</f>
        <v>0.8</v>
      </c>
      <c r="M49" s="13">
        <f>E49+H49</f>
        <v>0.8</v>
      </c>
      <c r="N49" s="13">
        <f>F49+I49</f>
        <v>0.5</v>
      </c>
      <c r="O49" s="13">
        <f>G49+J49</f>
        <v>0</v>
      </c>
    </row>
    <row r="50" spans="1:15" ht="15" customHeight="1" x14ac:dyDescent="0.25">
      <c r="A50" s="160" t="s">
        <v>76</v>
      </c>
      <c r="B50" s="30" t="s">
        <v>12</v>
      </c>
      <c r="C50" s="171"/>
      <c r="D50" s="167">
        <f>SUM(D52:D53)</f>
        <v>8.1999999999999993</v>
      </c>
      <c r="E50" s="167">
        <f>SUM(E52:E53)</f>
        <v>8.1999999999999993</v>
      </c>
      <c r="F50" s="167">
        <f>SUM(F52:F53)</f>
        <v>5.4</v>
      </c>
      <c r="G50" s="167">
        <f>SUM(G52:G53)</f>
        <v>0</v>
      </c>
      <c r="H50" s="80">
        <f>SUM(H52:H53)</f>
        <v>0</v>
      </c>
      <c r="I50" s="80">
        <f t="shared" ref="I50:K50" si="13">SUM(I52:I53)</f>
        <v>0</v>
      </c>
      <c r="J50" s="80">
        <f t="shared" si="13"/>
        <v>0</v>
      </c>
      <c r="K50" s="80">
        <f t="shared" si="13"/>
        <v>0</v>
      </c>
      <c r="L50" s="30">
        <f>SUM(L52:L53)</f>
        <v>8.1999999999999993</v>
      </c>
      <c r="M50" s="30">
        <f>SUM(M52:M53)</f>
        <v>8.1999999999999993</v>
      </c>
      <c r="N50" s="30">
        <f>SUM(N52:N53)</f>
        <v>5.4</v>
      </c>
      <c r="O50" s="30">
        <f>SUM(O52:O53)</f>
        <v>0</v>
      </c>
    </row>
    <row r="51" spans="1:15" ht="15" customHeight="1" x14ac:dyDescent="0.25">
      <c r="A51" s="164"/>
      <c r="B51" s="165" t="s">
        <v>200</v>
      </c>
      <c r="C51" s="166"/>
      <c r="D51" s="167">
        <f>E51+G51</f>
        <v>0</v>
      </c>
      <c r="E51" s="167"/>
      <c r="F51" s="167"/>
      <c r="G51" s="167"/>
      <c r="H51" s="80">
        <f>I51+K51</f>
        <v>0</v>
      </c>
      <c r="I51" s="80"/>
      <c r="J51" s="80"/>
      <c r="K51" s="80"/>
      <c r="L51" s="30">
        <f>M51+O51</f>
        <v>0</v>
      </c>
      <c r="M51" s="30"/>
      <c r="N51" s="30"/>
      <c r="O51" s="30"/>
    </row>
    <row r="52" spans="1:15" ht="15" customHeight="1" x14ac:dyDescent="0.25">
      <c r="A52" s="164"/>
      <c r="B52" s="168" t="s">
        <v>219</v>
      </c>
      <c r="C52" s="8" t="s">
        <v>25</v>
      </c>
      <c r="D52" s="9">
        <f>E52+G52</f>
        <v>7.6</v>
      </c>
      <c r="E52" s="9">
        <v>7.6</v>
      </c>
      <c r="F52" s="9">
        <v>5</v>
      </c>
      <c r="G52" s="9"/>
      <c r="H52" s="10">
        <f>I52+K52</f>
        <v>0</v>
      </c>
      <c r="I52" s="10"/>
      <c r="J52" s="10"/>
      <c r="K52" s="10"/>
      <c r="L52" s="12">
        <f>M52+O52</f>
        <v>7.6</v>
      </c>
      <c r="M52" s="12">
        <f>E52+I52</f>
        <v>7.6</v>
      </c>
      <c r="N52" s="12">
        <f>F52+J52</f>
        <v>5</v>
      </c>
      <c r="O52" s="12">
        <f>G52+K52</f>
        <v>0</v>
      </c>
    </row>
    <row r="53" spans="1:15" ht="39" x14ac:dyDescent="0.25">
      <c r="A53" s="164"/>
      <c r="B53" s="169" t="s">
        <v>222</v>
      </c>
      <c r="C53" s="31" t="s">
        <v>25</v>
      </c>
      <c r="D53" s="17">
        <f>E53+G53</f>
        <v>0.6</v>
      </c>
      <c r="E53" s="17">
        <v>0.6</v>
      </c>
      <c r="F53" s="17">
        <v>0.4</v>
      </c>
      <c r="G53" s="17"/>
      <c r="H53" s="11">
        <f>I53+K53</f>
        <v>0</v>
      </c>
      <c r="I53" s="11"/>
      <c r="J53" s="11"/>
      <c r="K53" s="11"/>
      <c r="L53" s="13">
        <f>M53+O53</f>
        <v>0.6</v>
      </c>
      <c r="M53" s="13">
        <f>E53+H53</f>
        <v>0.6</v>
      </c>
      <c r="N53" s="13">
        <f>F53+I53</f>
        <v>0.4</v>
      </c>
      <c r="O53" s="13">
        <f>G53+J53</f>
        <v>0</v>
      </c>
    </row>
    <row r="54" spans="1:15" ht="15" customHeight="1" x14ac:dyDescent="0.25">
      <c r="A54" s="160" t="s">
        <v>77</v>
      </c>
      <c r="B54" s="30" t="s">
        <v>13</v>
      </c>
      <c r="C54" s="171"/>
      <c r="D54" s="167">
        <f>SUM(D56:D57)</f>
        <v>10.6</v>
      </c>
      <c r="E54" s="167">
        <f>SUM(E56:E57)</f>
        <v>10.6</v>
      </c>
      <c r="F54" s="167">
        <f>SUM(F56:F57)</f>
        <v>7.5</v>
      </c>
      <c r="G54" s="167">
        <f>SUM(G56:G57)</f>
        <v>0</v>
      </c>
      <c r="H54" s="80">
        <f>SUM(H56:H57)</f>
        <v>0</v>
      </c>
      <c r="I54" s="80">
        <f t="shared" ref="I54:K54" si="14">SUM(I56:I57)</f>
        <v>0</v>
      </c>
      <c r="J54" s="80">
        <f t="shared" si="14"/>
        <v>0</v>
      </c>
      <c r="K54" s="80">
        <f t="shared" si="14"/>
        <v>0</v>
      </c>
      <c r="L54" s="30">
        <f>SUM(L56:L57)</f>
        <v>10.6</v>
      </c>
      <c r="M54" s="30">
        <f>SUM(M56:M57)</f>
        <v>10.6</v>
      </c>
      <c r="N54" s="30">
        <f>SUM(N56:N57)</f>
        <v>7.5</v>
      </c>
      <c r="O54" s="30">
        <f>SUM(O56:O57)</f>
        <v>0</v>
      </c>
    </row>
    <row r="55" spans="1:15" ht="15" customHeight="1" x14ac:dyDescent="0.25">
      <c r="A55" s="164"/>
      <c r="B55" s="165" t="s">
        <v>200</v>
      </c>
      <c r="C55" s="166"/>
      <c r="D55" s="167">
        <f>E55+G55</f>
        <v>0</v>
      </c>
      <c r="E55" s="167"/>
      <c r="F55" s="167"/>
      <c r="G55" s="167"/>
      <c r="H55" s="80">
        <f>I55+K55</f>
        <v>0</v>
      </c>
      <c r="I55" s="80"/>
      <c r="J55" s="80"/>
      <c r="K55" s="80"/>
      <c r="L55" s="30">
        <f>M55+O55</f>
        <v>0</v>
      </c>
      <c r="M55" s="30"/>
      <c r="N55" s="30"/>
      <c r="O55" s="30"/>
    </row>
    <row r="56" spans="1:15" ht="15" customHeight="1" x14ac:dyDescent="0.25">
      <c r="A56" s="164"/>
      <c r="B56" s="168" t="s">
        <v>219</v>
      </c>
      <c r="C56" s="8" t="s">
        <v>25</v>
      </c>
      <c r="D56" s="9">
        <f>E56+G56</f>
        <v>9.9</v>
      </c>
      <c r="E56" s="9">
        <v>9.9</v>
      </c>
      <c r="F56" s="9">
        <v>7</v>
      </c>
      <c r="G56" s="9"/>
      <c r="H56" s="10">
        <f>I56+K56</f>
        <v>0</v>
      </c>
      <c r="I56" s="10"/>
      <c r="J56" s="10"/>
      <c r="K56" s="10"/>
      <c r="L56" s="12">
        <f>M56+O56</f>
        <v>9.9</v>
      </c>
      <c r="M56" s="12">
        <f>E56+I56</f>
        <v>9.9</v>
      </c>
      <c r="N56" s="12">
        <f>F56+J56</f>
        <v>7</v>
      </c>
      <c r="O56" s="12">
        <f>G56+K56</f>
        <v>0</v>
      </c>
    </row>
    <row r="57" spans="1:15" ht="39" x14ac:dyDescent="0.25">
      <c r="A57" s="164"/>
      <c r="B57" s="169" t="s">
        <v>222</v>
      </c>
      <c r="C57" s="31" t="s">
        <v>25</v>
      </c>
      <c r="D57" s="17">
        <f>E57+G57</f>
        <v>0.7</v>
      </c>
      <c r="E57" s="17">
        <v>0.7</v>
      </c>
      <c r="F57" s="17">
        <v>0.5</v>
      </c>
      <c r="G57" s="17"/>
      <c r="H57" s="11">
        <f>I57+K57</f>
        <v>0</v>
      </c>
      <c r="I57" s="11"/>
      <c r="J57" s="11"/>
      <c r="K57" s="11"/>
      <c r="L57" s="13">
        <f>M57+O57</f>
        <v>0.7</v>
      </c>
      <c r="M57" s="13">
        <f>E57+H57</f>
        <v>0.7</v>
      </c>
      <c r="N57" s="13">
        <f>F57+I57</f>
        <v>0.5</v>
      </c>
      <c r="O57" s="13">
        <f>G57+J57</f>
        <v>0</v>
      </c>
    </row>
    <row r="58" spans="1:15" ht="15" customHeight="1" x14ac:dyDescent="0.25">
      <c r="A58" s="160" t="s">
        <v>78</v>
      </c>
      <c r="B58" s="30" t="s">
        <v>14</v>
      </c>
      <c r="C58" s="171"/>
      <c r="D58" s="167">
        <f>SUM(D60:D61)</f>
        <v>8.4</v>
      </c>
      <c r="E58" s="167">
        <f>SUM(E60:E61)</f>
        <v>8.4</v>
      </c>
      <c r="F58" s="167">
        <f>SUM(F60:F61)</f>
        <v>5.7</v>
      </c>
      <c r="G58" s="167">
        <f>SUM(G60:G61)</f>
        <v>0</v>
      </c>
      <c r="H58" s="80">
        <f>SUM(H60:H61)</f>
        <v>0</v>
      </c>
      <c r="I58" s="80">
        <f t="shared" ref="I58:K58" si="15">SUM(I60:I61)</f>
        <v>0</v>
      </c>
      <c r="J58" s="80">
        <f t="shared" si="15"/>
        <v>0</v>
      </c>
      <c r="K58" s="80">
        <f t="shared" si="15"/>
        <v>0</v>
      </c>
      <c r="L58" s="30">
        <f>SUM(L60:L61)</f>
        <v>8.4</v>
      </c>
      <c r="M58" s="30">
        <f>SUM(M60:M61)</f>
        <v>8.4</v>
      </c>
      <c r="N58" s="30">
        <f>SUM(N60:N61)</f>
        <v>5.7</v>
      </c>
      <c r="O58" s="30">
        <f>SUM(O60:O61)</f>
        <v>0</v>
      </c>
    </row>
    <row r="59" spans="1:15" ht="15" customHeight="1" x14ac:dyDescent="0.25">
      <c r="A59" s="164"/>
      <c r="B59" s="165" t="s">
        <v>200</v>
      </c>
      <c r="C59" s="166"/>
      <c r="D59" s="167">
        <f>E59+G59</f>
        <v>0</v>
      </c>
      <c r="E59" s="167"/>
      <c r="F59" s="167"/>
      <c r="G59" s="167"/>
      <c r="H59" s="80">
        <f>I59+K59</f>
        <v>0</v>
      </c>
      <c r="I59" s="80"/>
      <c r="J59" s="80"/>
      <c r="K59" s="80"/>
      <c r="L59" s="30">
        <f>M59+O59</f>
        <v>0</v>
      </c>
      <c r="M59" s="30"/>
      <c r="N59" s="30"/>
      <c r="O59" s="30"/>
    </row>
    <row r="60" spans="1:15" ht="15" customHeight="1" x14ac:dyDescent="0.25">
      <c r="A60" s="164"/>
      <c r="B60" s="168" t="s">
        <v>219</v>
      </c>
      <c r="C60" s="8" t="s">
        <v>25</v>
      </c>
      <c r="D60" s="9">
        <f>E60+G60</f>
        <v>7.8</v>
      </c>
      <c r="E60" s="9">
        <v>7.8</v>
      </c>
      <c r="F60" s="9">
        <v>5.3</v>
      </c>
      <c r="G60" s="9"/>
      <c r="H60" s="10">
        <f>I60+K60</f>
        <v>0</v>
      </c>
      <c r="I60" s="10"/>
      <c r="J60" s="10"/>
      <c r="K60" s="10"/>
      <c r="L60" s="12">
        <f>M60+O60</f>
        <v>7.8</v>
      </c>
      <c r="M60" s="12">
        <f>E60+I60</f>
        <v>7.8</v>
      </c>
      <c r="N60" s="12">
        <f>F60+J60</f>
        <v>5.3</v>
      </c>
      <c r="O60" s="12">
        <f>G60+K60</f>
        <v>0</v>
      </c>
    </row>
    <row r="61" spans="1:15" ht="39" x14ac:dyDescent="0.25">
      <c r="A61" s="164"/>
      <c r="B61" s="169" t="s">
        <v>222</v>
      </c>
      <c r="C61" s="31" t="s">
        <v>25</v>
      </c>
      <c r="D61" s="17">
        <f>E61+G61</f>
        <v>0.6</v>
      </c>
      <c r="E61" s="17">
        <v>0.6</v>
      </c>
      <c r="F61" s="17">
        <v>0.4</v>
      </c>
      <c r="G61" s="17"/>
      <c r="H61" s="11">
        <f>I61+K61</f>
        <v>0</v>
      </c>
      <c r="I61" s="11"/>
      <c r="J61" s="11"/>
      <c r="K61" s="11"/>
      <c r="L61" s="13">
        <f>M61+O61</f>
        <v>0.6</v>
      </c>
      <c r="M61" s="13">
        <f>E61+H61</f>
        <v>0.6</v>
      </c>
      <c r="N61" s="13">
        <f>F61+I61</f>
        <v>0.4</v>
      </c>
      <c r="O61" s="13">
        <f>G61+J61</f>
        <v>0</v>
      </c>
    </row>
    <row r="62" spans="1:15" ht="15" customHeight="1" x14ac:dyDescent="0.25">
      <c r="A62" s="160" t="s">
        <v>79</v>
      </c>
      <c r="B62" s="30" t="s">
        <v>15</v>
      </c>
      <c r="C62" s="171"/>
      <c r="D62" s="167">
        <f>SUM(D64:D65)</f>
        <v>10.299999999999999</v>
      </c>
      <c r="E62" s="167">
        <f>SUM(E64:E65)</f>
        <v>10.299999999999999</v>
      </c>
      <c r="F62" s="167">
        <f>SUM(F64:F65)</f>
        <v>7.2</v>
      </c>
      <c r="G62" s="167">
        <f>SUM(G64:G65)</f>
        <v>0</v>
      </c>
      <c r="H62" s="80">
        <f>SUM(H64:H65)</f>
        <v>0</v>
      </c>
      <c r="I62" s="80">
        <f t="shared" ref="I62:K62" si="16">SUM(I64:I65)</f>
        <v>0</v>
      </c>
      <c r="J62" s="80">
        <f t="shared" si="16"/>
        <v>0</v>
      </c>
      <c r="K62" s="80">
        <f t="shared" si="16"/>
        <v>0</v>
      </c>
      <c r="L62" s="30">
        <f>SUM(L64:L65)</f>
        <v>10.299999999999999</v>
      </c>
      <c r="M62" s="30">
        <f>SUM(M64:M65)</f>
        <v>10.299999999999999</v>
      </c>
      <c r="N62" s="30">
        <f>SUM(N64:N65)</f>
        <v>7.2</v>
      </c>
      <c r="O62" s="30">
        <f>SUM(O64:O65)</f>
        <v>0</v>
      </c>
    </row>
    <row r="63" spans="1:15" ht="15" customHeight="1" x14ac:dyDescent="0.25">
      <c r="A63" s="164"/>
      <c r="B63" s="165" t="s">
        <v>200</v>
      </c>
      <c r="C63" s="166"/>
      <c r="D63" s="167">
        <f>E63+G63</f>
        <v>0</v>
      </c>
      <c r="E63" s="167"/>
      <c r="F63" s="167"/>
      <c r="G63" s="167"/>
      <c r="H63" s="80">
        <f>I63+K63</f>
        <v>0</v>
      </c>
      <c r="I63" s="80"/>
      <c r="J63" s="80"/>
      <c r="K63" s="80"/>
      <c r="L63" s="30">
        <f>M63+O63</f>
        <v>0</v>
      </c>
      <c r="M63" s="30"/>
      <c r="N63" s="30"/>
      <c r="O63" s="30"/>
    </row>
    <row r="64" spans="1:15" ht="15" customHeight="1" x14ac:dyDescent="0.25">
      <c r="A64" s="164"/>
      <c r="B64" s="168" t="s">
        <v>219</v>
      </c>
      <c r="C64" s="8" t="s">
        <v>25</v>
      </c>
      <c r="D64" s="9">
        <f>E64+G64</f>
        <v>9.6</v>
      </c>
      <c r="E64" s="9">
        <v>9.6</v>
      </c>
      <c r="F64" s="9">
        <v>6.7</v>
      </c>
      <c r="G64" s="9"/>
      <c r="H64" s="10">
        <f>I64+K64</f>
        <v>0</v>
      </c>
      <c r="I64" s="10"/>
      <c r="J64" s="10"/>
      <c r="K64" s="10"/>
      <c r="L64" s="12">
        <f>M64+O64</f>
        <v>9.6</v>
      </c>
      <c r="M64" s="12">
        <f>E64+I64</f>
        <v>9.6</v>
      </c>
      <c r="N64" s="12">
        <f>F64+J64</f>
        <v>6.7</v>
      </c>
      <c r="O64" s="12">
        <f>G64+K64</f>
        <v>0</v>
      </c>
    </row>
    <row r="65" spans="1:15" ht="39" x14ac:dyDescent="0.25">
      <c r="A65" s="172"/>
      <c r="B65" s="169" t="s">
        <v>222</v>
      </c>
      <c r="C65" s="31" t="s">
        <v>25</v>
      </c>
      <c r="D65" s="17">
        <f>E65+G65</f>
        <v>0.7</v>
      </c>
      <c r="E65" s="17">
        <v>0.7</v>
      </c>
      <c r="F65" s="17">
        <v>0.5</v>
      </c>
      <c r="G65" s="17"/>
      <c r="H65" s="11">
        <f>I65+K65</f>
        <v>0</v>
      </c>
      <c r="I65" s="11"/>
      <c r="J65" s="11"/>
      <c r="K65" s="11"/>
      <c r="L65" s="13">
        <f>M65+O65</f>
        <v>0.7</v>
      </c>
      <c r="M65" s="13">
        <f>E65+H65</f>
        <v>0.7</v>
      </c>
      <c r="N65" s="13">
        <f>F65+I65</f>
        <v>0.5</v>
      </c>
      <c r="O65" s="13">
        <f>G65+J65</f>
        <v>0</v>
      </c>
    </row>
    <row r="66" spans="1:15" ht="15" customHeight="1" x14ac:dyDescent="0.25">
      <c r="A66" s="160" t="s">
        <v>80</v>
      </c>
      <c r="B66" s="30" t="s">
        <v>16</v>
      </c>
      <c r="C66" s="171"/>
      <c r="D66" s="167">
        <f>SUM(D68:D69)</f>
        <v>19</v>
      </c>
      <c r="E66" s="167">
        <f>SUM(E68:E69)</f>
        <v>19</v>
      </c>
      <c r="F66" s="167">
        <f>SUM(F68:F69)</f>
        <v>12.7</v>
      </c>
      <c r="G66" s="167">
        <f>SUM(G68:G69)</f>
        <v>0</v>
      </c>
      <c r="H66" s="80">
        <f>SUM(H68:H69)</f>
        <v>0</v>
      </c>
      <c r="I66" s="80"/>
      <c r="J66" s="80"/>
      <c r="K66" s="80">
        <f>SUM(K68:K69)</f>
        <v>0</v>
      </c>
      <c r="L66" s="30">
        <f>SUM(L68:L69)</f>
        <v>19</v>
      </c>
      <c r="M66" s="30">
        <f>SUM(M68:M69)</f>
        <v>19</v>
      </c>
      <c r="N66" s="30">
        <f>SUM(N68:N69)</f>
        <v>12.7</v>
      </c>
      <c r="O66" s="30">
        <f>SUM(O68:O69)</f>
        <v>0</v>
      </c>
    </row>
    <row r="67" spans="1:15" ht="15" customHeight="1" x14ac:dyDescent="0.25">
      <c r="A67" s="164"/>
      <c r="B67" s="165" t="s">
        <v>200</v>
      </c>
      <c r="C67" s="166"/>
      <c r="D67" s="167">
        <f>E67+G67</f>
        <v>0</v>
      </c>
      <c r="E67" s="167"/>
      <c r="F67" s="167"/>
      <c r="G67" s="167"/>
      <c r="H67" s="80">
        <f>I67+K67</f>
        <v>0</v>
      </c>
      <c r="I67" s="80"/>
      <c r="J67" s="80"/>
      <c r="K67" s="80"/>
      <c r="L67" s="30">
        <f>M67+O67</f>
        <v>0</v>
      </c>
      <c r="M67" s="30"/>
      <c r="N67" s="30"/>
      <c r="O67" s="30"/>
    </row>
    <row r="68" spans="1:15" ht="15" customHeight="1" x14ac:dyDescent="0.25">
      <c r="A68" s="164"/>
      <c r="B68" s="168" t="s">
        <v>219</v>
      </c>
      <c r="C68" s="8" t="s">
        <v>25</v>
      </c>
      <c r="D68" s="9">
        <f>E68+G68</f>
        <v>17.3</v>
      </c>
      <c r="E68" s="9">
        <v>17.3</v>
      </c>
      <c r="F68" s="9">
        <v>11.7</v>
      </c>
      <c r="G68" s="9"/>
      <c r="H68" s="10">
        <f>I68+K68</f>
        <v>0</v>
      </c>
      <c r="I68" s="10"/>
      <c r="J68" s="10"/>
      <c r="K68" s="10"/>
      <c r="L68" s="12">
        <f>M68+O68</f>
        <v>17.3</v>
      </c>
      <c r="M68" s="12">
        <f>E68+I68</f>
        <v>17.3</v>
      </c>
      <c r="N68" s="12">
        <f>F68+J68</f>
        <v>11.7</v>
      </c>
      <c r="O68" s="12">
        <f>G68+K68</f>
        <v>0</v>
      </c>
    </row>
    <row r="69" spans="1:15" ht="39" x14ac:dyDescent="0.25">
      <c r="A69" s="164"/>
      <c r="B69" s="169" t="s">
        <v>222</v>
      </c>
      <c r="C69" s="31" t="s">
        <v>25</v>
      </c>
      <c r="D69" s="17">
        <f>E69+G69</f>
        <v>1.7</v>
      </c>
      <c r="E69" s="17">
        <v>1.7</v>
      </c>
      <c r="F69" s="17">
        <v>1</v>
      </c>
      <c r="G69" s="17"/>
      <c r="H69" s="11">
        <f>I69+K69</f>
        <v>0</v>
      </c>
      <c r="I69" s="11"/>
      <c r="J69" s="11"/>
      <c r="K69" s="11"/>
      <c r="L69" s="13">
        <f>M69+O69</f>
        <v>1.7</v>
      </c>
      <c r="M69" s="13">
        <f>E69+H69</f>
        <v>1.7</v>
      </c>
      <c r="N69" s="13">
        <f>F69+I69</f>
        <v>1</v>
      </c>
      <c r="O69" s="13">
        <f>G69+J69</f>
        <v>0</v>
      </c>
    </row>
    <row r="70" spans="1:15" ht="15" customHeight="1" x14ac:dyDescent="0.25">
      <c r="A70" s="160" t="s">
        <v>81</v>
      </c>
      <c r="B70" s="30" t="s">
        <v>17</v>
      </c>
      <c r="C70" s="171"/>
      <c r="D70" s="167">
        <f>SUM(D72:D73)</f>
        <v>9.6</v>
      </c>
      <c r="E70" s="167">
        <f>SUM(E72:E73)</f>
        <v>9.6</v>
      </c>
      <c r="F70" s="167">
        <f>SUM(F72:F73)</f>
        <v>6.7</v>
      </c>
      <c r="G70" s="167">
        <f>SUM(G72:G73)</f>
        <v>0</v>
      </c>
      <c r="H70" s="80">
        <f>SUM(H72:H73)</f>
        <v>0</v>
      </c>
      <c r="I70" s="80">
        <f t="shared" ref="I70:J70" si="17">SUM(I72:I73)</f>
        <v>0</v>
      </c>
      <c r="J70" s="80">
        <f t="shared" si="17"/>
        <v>0</v>
      </c>
      <c r="K70" s="80">
        <f>SUM(K72:K73)</f>
        <v>0</v>
      </c>
      <c r="L70" s="30">
        <f>SUM(L72:L73)</f>
        <v>9.6</v>
      </c>
      <c r="M70" s="30">
        <f>SUM(M72:M73)</f>
        <v>9.6</v>
      </c>
      <c r="N70" s="30">
        <f>SUM(N72:N73)</f>
        <v>6.7</v>
      </c>
      <c r="O70" s="30">
        <f>SUM(O72:O73)</f>
        <v>0</v>
      </c>
    </row>
    <row r="71" spans="1:15" ht="15" customHeight="1" x14ac:dyDescent="0.25">
      <c r="A71" s="164"/>
      <c r="B71" s="165" t="s">
        <v>200</v>
      </c>
      <c r="C71" s="166"/>
      <c r="D71" s="167">
        <f>E71+G71</f>
        <v>0</v>
      </c>
      <c r="E71" s="167"/>
      <c r="F71" s="167"/>
      <c r="G71" s="167"/>
      <c r="H71" s="80">
        <f>I71+K71</f>
        <v>0</v>
      </c>
      <c r="I71" s="80"/>
      <c r="J71" s="80"/>
      <c r="K71" s="80"/>
      <c r="L71" s="30">
        <f>M71+O71</f>
        <v>0</v>
      </c>
      <c r="M71" s="30"/>
      <c r="N71" s="30"/>
      <c r="O71" s="30"/>
    </row>
    <row r="72" spans="1:15" ht="15" customHeight="1" x14ac:dyDescent="0.25">
      <c r="A72" s="164"/>
      <c r="B72" s="168" t="s">
        <v>219</v>
      </c>
      <c r="C72" s="8" t="s">
        <v>25</v>
      </c>
      <c r="D72" s="9">
        <f>E72+G72</f>
        <v>9.1</v>
      </c>
      <c r="E72" s="9">
        <v>9.1</v>
      </c>
      <c r="F72" s="9">
        <v>6.3</v>
      </c>
      <c r="G72" s="9"/>
      <c r="H72" s="10">
        <f>I72+K72</f>
        <v>0</v>
      </c>
      <c r="I72" s="10"/>
      <c r="J72" s="10"/>
      <c r="K72" s="10"/>
      <c r="L72" s="12">
        <f>M72+O72</f>
        <v>9.1</v>
      </c>
      <c r="M72" s="12">
        <f>E72+I72</f>
        <v>9.1</v>
      </c>
      <c r="N72" s="12">
        <f>F72+J72</f>
        <v>6.3</v>
      </c>
      <c r="O72" s="12">
        <f>G72+K72</f>
        <v>0</v>
      </c>
    </row>
    <row r="73" spans="1:15" ht="39" x14ac:dyDescent="0.25">
      <c r="A73" s="164"/>
      <c r="B73" s="169" t="s">
        <v>222</v>
      </c>
      <c r="C73" s="31" t="s">
        <v>25</v>
      </c>
      <c r="D73" s="17">
        <f>E73+G73</f>
        <v>0.5</v>
      </c>
      <c r="E73" s="17">
        <v>0.5</v>
      </c>
      <c r="F73" s="17">
        <v>0.4</v>
      </c>
      <c r="G73" s="17"/>
      <c r="H73" s="11">
        <f>I73+K73</f>
        <v>0</v>
      </c>
      <c r="I73" s="11"/>
      <c r="J73" s="11"/>
      <c r="K73" s="11"/>
      <c r="L73" s="13">
        <f>M73+O73</f>
        <v>0.5</v>
      </c>
      <c r="M73" s="13">
        <f>E73+H73</f>
        <v>0.5</v>
      </c>
      <c r="N73" s="13">
        <f>F73+I73</f>
        <v>0.4</v>
      </c>
      <c r="O73" s="13">
        <f>G73+J73</f>
        <v>0</v>
      </c>
    </row>
    <row r="74" spans="1:15" ht="15" customHeight="1" x14ac:dyDescent="0.25">
      <c r="A74" s="160" t="s">
        <v>82</v>
      </c>
      <c r="B74" s="30" t="s">
        <v>18</v>
      </c>
      <c r="C74" s="171"/>
      <c r="D74" s="167">
        <f>SUM(D76:D77)</f>
        <v>9.5</v>
      </c>
      <c r="E74" s="167">
        <f>SUM(E76:E77)</f>
        <v>9.5</v>
      </c>
      <c r="F74" s="167">
        <f>SUM(F76:F77)</f>
        <v>6.6</v>
      </c>
      <c r="G74" s="167">
        <f>SUM(G76:G77)</f>
        <v>0</v>
      </c>
      <c r="H74" s="80">
        <f>SUM(H76:H77)</f>
        <v>0</v>
      </c>
      <c r="I74" s="80">
        <f t="shared" ref="I74:K74" si="18">SUM(I76:I77)</f>
        <v>0</v>
      </c>
      <c r="J74" s="80">
        <f t="shared" si="18"/>
        <v>0</v>
      </c>
      <c r="K74" s="80">
        <f t="shared" si="18"/>
        <v>0</v>
      </c>
      <c r="L74" s="30">
        <f>SUM(L76:L77)</f>
        <v>9.5</v>
      </c>
      <c r="M74" s="30">
        <f>SUM(M76:M77)</f>
        <v>9.5</v>
      </c>
      <c r="N74" s="30">
        <f>SUM(N76:N77)</f>
        <v>6.6</v>
      </c>
      <c r="O74" s="30">
        <f>SUM(O76:O77)</f>
        <v>0</v>
      </c>
    </row>
    <row r="75" spans="1:15" ht="15" customHeight="1" x14ac:dyDescent="0.25">
      <c r="A75" s="164"/>
      <c r="B75" s="165" t="s">
        <v>200</v>
      </c>
      <c r="C75" s="166"/>
      <c r="D75" s="167">
        <f>E75+G75</f>
        <v>0</v>
      </c>
      <c r="E75" s="167"/>
      <c r="F75" s="167"/>
      <c r="G75" s="167"/>
      <c r="H75" s="80">
        <f>I75+K75</f>
        <v>0</v>
      </c>
      <c r="I75" s="80"/>
      <c r="J75" s="80"/>
      <c r="K75" s="80"/>
      <c r="L75" s="30">
        <f>M75+O75</f>
        <v>0</v>
      </c>
      <c r="M75" s="30"/>
      <c r="N75" s="30"/>
      <c r="O75" s="30"/>
    </row>
    <row r="76" spans="1:15" ht="15" customHeight="1" x14ac:dyDescent="0.25">
      <c r="A76" s="164"/>
      <c r="B76" s="168" t="s">
        <v>219</v>
      </c>
      <c r="C76" s="8" t="s">
        <v>25</v>
      </c>
      <c r="D76" s="9">
        <f>E76+G76</f>
        <v>9.1</v>
      </c>
      <c r="E76" s="9">
        <v>9.1</v>
      </c>
      <c r="F76" s="9">
        <v>6.3</v>
      </c>
      <c r="G76" s="9"/>
      <c r="H76" s="10">
        <f>I76+K76</f>
        <v>0</v>
      </c>
      <c r="I76" s="10"/>
      <c r="J76" s="10"/>
      <c r="K76" s="10"/>
      <c r="L76" s="12">
        <f>M76+O76</f>
        <v>9.1</v>
      </c>
      <c r="M76" s="12">
        <f>E76+I76</f>
        <v>9.1</v>
      </c>
      <c r="N76" s="12">
        <f>F76+J76</f>
        <v>6.3</v>
      </c>
      <c r="O76" s="12">
        <f>G76+K76</f>
        <v>0</v>
      </c>
    </row>
    <row r="77" spans="1:15" ht="39" x14ac:dyDescent="0.25">
      <c r="A77" s="164"/>
      <c r="B77" s="169" t="s">
        <v>222</v>
      </c>
      <c r="C77" s="31" t="s">
        <v>25</v>
      </c>
      <c r="D77" s="17">
        <f>E77+G77</f>
        <v>0.4</v>
      </c>
      <c r="E77" s="17">
        <v>0.4</v>
      </c>
      <c r="F77" s="17">
        <v>0.3</v>
      </c>
      <c r="G77" s="17"/>
      <c r="H77" s="11">
        <f>I77+K77</f>
        <v>0</v>
      </c>
      <c r="I77" s="11"/>
      <c r="J77" s="11"/>
      <c r="K77" s="11"/>
      <c r="L77" s="13">
        <f>M77+O77</f>
        <v>0.4</v>
      </c>
      <c r="M77" s="13">
        <f>E77+H77</f>
        <v>0.4</v>
      </c>
      <c r="N77" s="13">
        <f>F77+I77</f>
        <v>0.3</v>
      </c>
      <c r="O77" s="13">
        <f>G77+J77</f>
        <v>0</v>
      </c>
    </row>
    <row r="78" spans="1:15" ht="15" customHeight="1" x14ac:dyDescent="0.25">
      <c r="A78" s="160" t="s">
        <v>83</v>
      </c>
      <c r="B78" s="30" t="s">
        <v>19</v>
      </c>
      <c r="C78" s="517" t="s">
        <v>25</v>
      </c>
      <c r="D78" s="174">
        <f>E78+G78</f>
        <v>4.9000000000000004</v>
      </c>
      <c r="E78" s="174">
        <v>4.9000000000000004</v>
      </c>
      <c r="F78" s="174">
        <v>3</v>
      </c>
      <c r="G78" s="174">
        <f>SUM(G79:G79)</f>
        <v>0</v>
      </c>
      <c r="H78" s="175">
        <f>I78+K78</f>
        <v>0</v>
      </c>
      <c r="I78" s="175"/>
      <c r="J78" s="175"/>
      <c r="K78" s="175">
        <f>SUM(K79:K79)</f>
        <v>0</v>
      </c>
      <c r="L78" s="176">
        <f>M78+O78</f>
        <v>4.9000000000000004</v>
      </c>
      <c r="M78" s="176">
        <f>E78+I78</f>
        <v>4.9000000000000004</v>
      </c>
      <c r="N78" s="176">
        <f>F78+J78</f>
        <v>3</v>
      </c>
      <c r="O78" s="176">
        <f>SUM(O79:O79)</f>
        <v>0</v>
      </c>
    </row>
    <row r="79" spans="1:15" ht="39" x14ac:dyDescent="0.25">
      <c r="A79" s="164"/>
      <c r="B79" s="173" t="s">
        <v>222</v>
      </c>
      <c r="C79" s="518"/>
      <c r="D79" s="177"/>
      <c r="E79" s="177"/>
      <c r="F79" s="177"/>
      <c r="G79" s="177"/>
      <c r="H79" s="178"/>
      <c r="I79" s="178"/>
      <c r="J79" s="178"/>
      <c r="K79" s="178"/>
      <c r="L79" s="179"/>
      <c r="M79" s="179"/>
      <c r="N79" s="179"/>
      <c r="O79" s="179"/>
    </row>
    <row r="80" spans="1:15" ht="15" customHeight="1" x14ac:dyDescent="0.25">
      <c r="A80" s="6" t="s">
        <v>84</v>
      </c>
      <c r="B80" s="81" t="s">
        <v>175</v>
      </c>
      <c r="C80" s="519" t="s">
        <v>21</v>
      </c>
      <c r="D80" s="174">
        <f>E80+G80</f>
        <v>346.5</v>
      </c>
      <c r="E80" s="174">
        <v>346.5</v>
      </c>
      <c r="F80" s="174">
        <v>228.5</v>
      </c>
      <c r="G80" s="174"/>
      <c r="H80" s="175">
        <f>I80+K80</f>
        <v>0</v>
      </c>
      <c r="I80" s="175"/>
      <c r="J80" s="175"/>
      <c r="K80" s="175">
        <f>SUM(K81:K81)</f>
        <v>0</v>
      </c>
      <c r="L80" s="176">
        <f>M80+O80</f>
        <v>346.5</v>
      </c>
      <c r="M80" s="176">
        <f>E80+I80</f>
        <v>346.5</v>
      </c>
      <c r="N80" s="176">
        <f>F80+J80</f>
        <v>228.5</v>
      </c>
      <c r="O80" s="176">
        <f>SUM(O81:O81)</f>
        <v>0</v>
      </c>
    </row>
    <row r="81" spans="1:15" ht="15" customHeight="1" x14ac:dyDescent="0.25">
      <c r="A81" s="156"/>
      <c r="B81" s="173" t="s">
        <v>224</v>
      </c>
      <c r="C81" s="520"/>
      <c r="D81" s="177"/>
      <c r="E81" s="177"/>
      <c r="F81" s="177"/>
      <c r="G81" s="177"/>
      <c r="H81" s="178"/>
      <c r="I81" s="178"/>
      <c r="J81" s="178"/>
      <c r="K81" s="178"/>
      <c r="L81" s="179"/>
      <c r="M81" s="179"/>
      <c r="N81" s="179"/>
      <c r="O81" s="179"/>
    </row>
    <row r="82" spans="1:15" ht="15.95" customHeight="1" x14ac:dyDescent="0.25">
      <c r="A82" s="21" t="s">
        <v>85</v>
      </c>
      <c r="B82" s="88" t="s">
        <v>179</v>
      </c>
      <c r="C82" s="23"/>
      <c r="D82" s="24">
        <f>D20+D38+D42+D46+D50+D54+D58+D62+D66+D70+D74+D78+D80</f>
        <v>817</v>
      </c>
      <c r="E82" s="24">
        <f>E20+E38+E42+E46+E50+E54+E58+E62+E66+E70+E74+E78+E80</f>
        <v>817</v>
      </c>
      <c r="F82" s="24">
        <f>F20+F38+F42+F46+F50+F54+F58+F62+F66+F70+F74+F78+F80</f>
        <v>531.5</v>
      </c>
      <c r="G82" s="24">
        <f t="shared" ref="G82:O82" si="19">G20+G38+G42+G46+G50+G54+G58+G62+G66+G70+G74+G78+G80</f>
        <v>0</v>
      </c>
      <c r="H82" s="25">
        <f t="shared" si="19"/>
        <v>-0.7</v>
      </c>
      <c r="I82" s="25">
        <f t="shared" si="19"/>
        <v>-0.7</v>
      </c>
      <c r="J82" s="25">
        <f t="shared" si="19"/>
        <v>-0.5</v>
      </c>
      <c r="K82" s="25">
        <f t="shared" si="19"/>
        <v>0</v>
      </c>
      <c r="L82" s="22">
        <f t="shared" si="19"/>
        <v>816.3</v>
      </c>
      <c r="M82" s="22">
        <f t="shared" si="19"/>
        <v>816.3</v>
      </c>
      <c r="N82" s="22">
        <f t="shared" si="19"/>
        <v>531</v>
      </c>
      <c r="O82" s="22">
        <f t="shared" si="19"/>
        <v>0</v>
      </c>
    </row>
    <row r="83" spans="1:15" ht="15.95" customHeight="1" x14ac:dyDescent="0.25">
      <c r="A83" s="20" t="s">
        <v>86</v>
      </c>
      <c r="B83" s="472" t="s">
        <v>63</v>
      </c>
      <c r="C83" s="473"/>
      <c r="D83" s="473"/>
      <c r="E83" s="473"/>
      <c r="F83" s="473"/>
      <c r="G83" s="473"/>
      <c r="H83" s="473"/>
      <c r="I83" s="473"/>
      <c r="J83" s="473"/>
      <c r="K83" s="473"/>
      <c r="L83" s="473"/>
      <c r="M83" s="473"/>
      <c r="N83" s="473"/>
      <c r="O83" s="474"/>
    </row>
    <row r="84" spans="1:15" ht="15" customHeight="1" x14ac:dyDescent="0.25">
      <c r="A84" s="514" t="s">
        <v>87</v>
      </c>
      <c r="B84" s="81" t="s">
        <v>71</v>
      </c>
      <c r="C84" s="161"/>
      <c r="D84" s="162">
        <f>SUM(D86:D87)</f>
        <v>149</v>
      </c>
      <c r="E84" s="162">
        <f>SUM(E86:E87)</f>
        <v>149</v>
      </c>
      <c r="F84" s="162">
        <f>SUM(F86:F87)</f>
        <v>85.4</v>
      </c>
      <c r="G84" s="162">
        <f>SUM(G86:G87)</f>
        <v>0</v>
      </c>
      <c r="H84" s="163">
        <f t="shared" ref="H84:O84" si="20">SUM(H86:H87)</f>
        <v>0</v>
      </c>
      <c r="I84" s="163">
        <f t="shared" si="20"/>
        <v>0</v>
      </c>
      <c r="J84" s="163">
        <f t="shared" si="20"/>
        <v>0</v>
      </c>
      <c r="K84" s="163">
        <f t="shared" si="20"/>
        <v>0</v>
      </c>
      <c r="L84" s="81">
        <f t="shared" si="20"/>
        <v>149</v>
      </c>
      <c r="M84" s="81">
        <f t="shared" si="20"/>
        <v>149</v>
      </c>
      <c r="N84" s="81">
        <f t="shared" si="20"/>
        <v>85.4</v>
      </c>
      <c r="O84" s="81">
        <f t="shared" si="20"/>
        <v>0</v>
      </c>
    </row>
    <row r="85" spans="1:15" ht="15" customHeight="1" x14ac:dyDescent="0.25">
      <c r="A85" s="515"/>
      <c r="B85" s="165" t="s">
        <v>200</v>
      </c>
      <c r="C85" s="166"/>
      <c r="D85" s="318">
        <f>E85+G85</f>
        <v>0</v>
      </c>
      <c r="E85" s="318"/>
      <c r="F85" s="318"/>
      <c r="G85" s="318"/>
      <c r="H85" s="319">
        <f>I85+K85</f>
        <v>0</v>
      </c>
      <c r="I85" s="319"/>
      <c r="J85" s="319"/>
      <c r="K85" s="319"/>
      <c r="L85" s="30">
        <f>M85+O85</f>
        <v>0</v>
      </c>
      <c r="M85" s="30"/>
      <c r="N85" s="30"/>
      <c r="O85" s="30"/>
    </row>
    <row r="86" spans="1:15" ht="26.25" x14ac:dyDescent="0.25">
      <c r="A86" s="515"/>
      <c r="B86" s="168" t="s">
        <v>223</v>
      </c>
      <c r="C86" s="8" t="s">
        <v>32</v>
      </c>
      <c r="D86" s="426">
        <f>E86+G86</f>
        <v>81.2</v>
      </c>
      <c r="E86" s="427">
        <v>81.2</v>
      </c>
      <c r="F86" s="427">
        <v>49.6</v>
      </c>
      <c r="G86" s="427"/>
      <c r="H86" s="393">
        <f>I86+K86</f>
        <v>0</v>
      </c>
      <c r="I86" s="393"/>
      <c r="J86" s="393"/>
      <c r="K86" s="428"/>
      <c r="L86" s="12">
        <f>M86+O86</f>
        <v>81.2</v>
      </c>
      <c r="M86" s="191">
        <f>E86+I86</f>
        <v>81.2</v>
      </c>
      <c r="N86" s="191">
        <f>F86+J86</f>
        <v>49.6</v>
      </c>
      <c r="O86" s="179">
        <f>SUM(O87:O87)</f>
        <v>0</v>
      </c>
    </row>
    <row r="87" spans="1:15" ht="26.25" x14ac:dyDescent="0.25">
      <c r="A87" s="516"/>
      <c r="B87" s="173" t="s">
        <v>366</v>
      </c>
      <c r="C87" s="82" t="s">
        <v>32</v>
      </c>
      <c r="D87" s="9">
        <f>E87+G87</f>
        <v>67.8</v>
      </c>
      <c r="E87" s="9">
        <v>67.8</v>
      </c>
      <c r="F87" s="9">
        <v>35.799999999999997</v>
      </c>
      <c r="G87" s="9"/>
      <c r="H87" s="10">
        <f>I87+K87</f>
        <v>0</v>
      </c>
      <c r="I87" s="10"/>
      <c r="J87" s="10"/>
      <c r="K87" s="10"/>
      <c r="L87" s="12">
        <f>M87+O87</f>
        <v>67.8</v>
      </c>
      <c r="M87" s="192">
        <f>E87+I87</f>
        <v>67.8</v>
      </c>
      <c r="N87" s="192">
        <f>F87+J87</f>
        <v>35.799999999999997</v>
      </c>
      <c r="O87" s="12">
        <f>G87</f>
        <v>0</v>
      </c>
    </row>
    <row r="88" spans="1:15" ht="15.75" customHeight="1" x14ac:dyDescent="0.25">
      <c r="A88" s="21" t="s">
        <v>88</v>
      </c>
      <c r="B88" s="181" t="s">
        <v>181</v>
      </c>
      <c r="C88" s="29"/>
      <c r="D88" s="24">
        <f>D84</f>
        <v>149</v>
      </c>
      <c r="E88" s="24">
        <f>E84</f>
        <v>149</v>
      </c>
      <c r="F88" s="24">
        <f>F84</f>
        <v>85.4</v>
      </c>
      <c r="G88" s="24">
        <f>G84</f>
        <v>0</v>
      </c>
      <c r="H88" s="25">
        <f t="shared" ref="H88:O88" si="21">H84</f>
        <v>0</v>
      </c>
      <c r="I88" s="25">
        <f t="shared" si="21"/>
        <v>0</v>
      </c>
      <c r="J88" s="25">
        <f t="shared" si="21"/>
        <v>0</v>
      </c>
      <c r="K88" s="25">
        <f t="shared" si="21"/>
        <v>0</v>
      </c>
      <c r="L88" s="22">
        <f t="shared" si="21"/>
        <v>149</v>
      </c>
      <c r="M88" s="22">
        <f t="shared" si="21"/>
        <v>149</v>
      </c>
      <c r="N88" s="22">
        <f t="shared" si="21"/>
        <v>85.4</v>
      </c>
      <c r="O88" s="22">
        <f t="shared" si="21"/>
        <v>0</v>
      </c>
    </row>
    <row r="89" spans="1:15" ht="15.95" customHeight="1" x14ac:dyDescent="0.25">
      <c r="A89" s="20" t="s">
        <v>89</v>
      </c>
      <c r="B89" s="472" t="s">
        <v>186</v>
      </c>
      <c r="C89" s="473"/>
      <c r="D89" s="473"/>
      <c r="E89" s="473"/>
      <c r="F89" s="473"/>
      <c r="G89" s="473"/>
      <c r="H89" s="473"/>
      <c r="I89" s="473"/>
      <c r="J89" s="473"/>
      <c r="K89" s="473"/>
      <c r="L89" s="473"/>
      <c r="M89" s="473"/>
      <c r="N89" s="473"/>
      <c r="O89" s="474"/>
    </row>
    <row r="90" spans="1:15" ht="15" customHeight="1" x14ac:dyDescent="0.25">
      <c r="A90" s="6" t="s">
        <v>90</v>
      </c>
      <c r="B90" s="7" t="s">
        <v>20</v>
      </c>
      <c r="C90" s="522" t="s">
        <v>25</v>
      </c>
      <c r="D90" s="182">
        <f>E90+G90</f>
        <v>204</v>
      </c>
      <c r="E90" s="182">
        <v>204</v>
      </c>
      <c r="F90" s="182">
        <f>SUM(F91:F91)</f>
        <v>0</v>
      </c>
      <c r="G90" s="182">
        <f>SUM(G91:G91)</f>
        <v>0</v>
      </c>
      <c r="H90" s="183">
        <f>I90+K90</f>
        <v>0</v>
      </c>
      <c r="I90" s="183"/>
      <c r="J90" s="183"/>
      <c r="K90" s="183">
        <f>SUM(K91:K91)</f>
        <v>0</v>
      </c>
      <c r="L90" s="184">
        <f>M90+O90</f>
        <v>204</v>
      </c>
      <c r="M90" s="176">
        <f>E90+I90</f>
        <v>204</v>
      </c>
      <c r="N90" s="184">
        <f>SUM(N91:N91)</f>
        <v>0</v>
      </c>
      <c r="O90" s="184">
        <f>SUM(O91:O91)</f>
        <v>0</v>
      </c>
    </row>
    <row r="91" spans="1:15" ht="39" customHeight="1" x14ac:dyDescent="0.25">
      <c r="A91" s="156"/>
      <c r="B91" s="185" t="s">
        <v>226</v>
      </c>
      <c r="C91" s="523"/>
      <c r="D91" s="177"/>
      <c r="E91" s="177"/>
      <c r="F91" s="177"/>
      <c r="G91" s="177"/>
      <c r="H91" s="178"/>
      <c r="I91" s="178"/>
      <c r="J91" s="178"/>
      <c r="K91" s="178"/>
      <c r="L91" s="179"/>
      <c r="M91" s="179"/>
      <c r="N91" s="179"/>
      <c r="O91" s="179"/>
    </row>
    <row r="92" spans="1:15" ht="15" customHeight="1" x14ac:dyDescent="0.25">
      <c r="A92" s="160" t="s">
        <v>91</v>
      </c>
      <c r="B92" s="30" t="s">
        <v>7</v>
      </c>
      <c r="C92" s="524" t="s">
        <v>25</v>
      </c>
      <c r="D92" s="174">
        <f>E92+G92</f>
        <v>8.1999999999999993</v>
      </c>
      <c r="E92" s="174">
        <v>8.1999999999999993</v>
      </c>
      <c r="F92" s="174">
        <v>5.9</v>
      </c>
      <c r="G92" s="174">
        <f>SUM(G93:G93)</f>
        <v>0</v>
      </c>
      <c r="H92" s="175">
        <f>I92+K92</f>
        <v>0</v>
      </c>
      <c r="I92" s="175"/>
      <c r="J92" s="175"/>
      <c r="K92" s="175">
        <f>SUM(K93:K93)</f>
        <v>0</v>
      </c>
      <c r="L92" s="176">
        <f>M92+O92</f>
        <v>8.1999999999999993</v>
      </c>
      <c r="M92" s="176">
        <f>E92+I92</f>
        <v>8.1999999999999993</v>
      </c>
      <c r="N92" s="176">
        <f>F92+J92</f>
        <v>5.9</v>
      </c>
      <c r="O92" s="176">
        <f>G92+K92</f>
        <v>0</v>
      </c>
    </row>
    <row r="93" spans="1:15" ht="39" x14ac:dyDescent="0.25">
      <c r="A93" s="164"/>
      <c r="B93" s="169" t="s">
        <v>225</v>
      </c>
      <c r="C93" s="523"/>
      <c r="D93" s="177"/>
      <c r="E93" s="177"/>
      <c r="F93" s="177"/>
      <c r="G93" s="177"/>
      <c r="H93" s="178"/>
      <c r="I93" s="178"/>
      <c r="J93" s="178"/>
      <c r="K93" s="178"/>
      <c r="L93" s="179"/>
      <c r="M93" s="179"/>
      <c r="N93" s="179"/>
      <c r="O93" s="179"/>
    </row>
    <row r="94" spans="1:15" ht="15" customHeight="1" x14ac:dyDescent="0.25">
      <c r="A94" s="160" t="s">
        <v>92</v>
      </c>
      <c r="B94" s="30" t="s">
        <v>10</v>
      </c>
      <c r="C94" s="524" t="s">
        <v>25</v>
      </c>
      <c r="D94" s="174">
        <f>E94+G94</f>
        <v>7.8</v>
      </c>
      <c r="E94" s="174">
        <v>7.8</v>
      </c>
      <c r="F94" s="174">
        <v>5.6</v>
      </c>
      <c r="G94" s="174">
        <f>SUM(G95:G95)</f>
        <v>0</v>
      </c>
      <c r="H94" s="175">
        <f>I94+K94</f>
        <v>0</v>
      </c>
      <c r="I94" s="175"/>
      <c r="J94" s="175"/>
      <c r="K94" s="175">
        <f>SUM(K95:K95)</f>
        <v>0</v>
      </c>
      <c r="L94" s="176">
        <f>M94+O94</f>
        <v>7.8</v>
      </c>
      <c r="M94" s="176">
        <f>E94+I94</f>
        <v>7.8</v>
      </c>
      <c r="N94" s="176">
        <f>F94+J94</f>
        <v>5.6</v>
      </c>
      <c r="O94" s="176">
        <f>G94+K94</f>
        <v>0</v>
      </c>
    </row>
    <row r="95" spans="1:15" ht="39" x14ac:dyDescent="0.25">
      <c r="A95" s="164"/>
      <c r="B95" s="169" t="s">
        <v>225</v>
      </c>
      <c r="C95" s="523"/>
      <c r="D95" s="177"/>
      <c r="E95" s="177"/>
      <c r="F95" s="177"/>
      <c r="G95" s="177"/>
      <c r="H95" s="178"/>
      <c r="I95" s="178"/>
      <c r="J95" s="178"/>
      <c r="K95" s="178"/>
      <c r="L95" s="179"/>
      <c r="M95" s="179"/>
      <c r="N95" s="179"/>
      <c r="O95" s="179"/>
    </row>
    <row r="96" spans="1:15" ht="15" customHeight="1" x14ac:dyDescent="0.25">
      <c r="A96" s="160" t="s">
        <v>93</v>
      </c>
      <c r="B96" s="30" t="s">
        <v>11</v>
      </c>
      <c r="C96" s="524" t="s">
        <v>25</v>
      </c>
      <c r="D96" s="174">
        <f>E96+G96</f>
        <v>12.1</v>
      </c>
      <c r="E96" s="174">
        <v>12.1</v>
      </c>
      <c r="F96" s="174">
        <v>8.6</v>
      </c>
      <c r="G96" s="174">
        <f>SUM(G97:G97)</f>
        <v>0</v>
      </c>
      <c r="H96" s="175">
        <f>I96+K96</f>
        <v>0</v>
      </c>
      <c r="I96" s="175"/>
      <c r="J96" s="175"/>
      <c r="K96" s="175">
        <f>SUM(K97:K97)</f>
        <v>0</v>
      </c>
      <c r="L96" s="176">
        <f>M96+O96</f>
        <v>12.1</v>
      </c>
      <c r="M96" s="176">
        <f>E96+I96</f>
        <v>12.1</v>
      </c>
      <c r="N96" s="176">
        <f>F96+J96</f>
        <v>8.6</v>
      </c>
      <c r="O96" s="176">
        <f>G96+K96</f>
        <v>0</v>
      </c>
    </row>
    <row r="97" spans="1:15" ht="39" x14ac:dyDescent="0.25">
      <c r="A97" s="164"/>
      <c r="B97" s="169" t="s">
        <v>225</v>
      </c>
      <c r="C97" s="523"/>
      <c r="D97" s="177"/>
      <c r="E97" s="177"/>
      <c r="F97" s="177"/>
      <c r="G97" s="177"/>
      <c r="H97" s="178"/>
      <c r="I97" s="178"/>
      <c r="J97" s="178"/>
      <c r="K97" s="178"/>
      <c r="L97" s="179"/>
      <c r="M97" s="179"/>
      <c r="N97" s="179"/>
      <c r="O97" s="179"/>
    </row>
    <row r="98" spans="1:15" ht="15" customHeight="1" x14ac:dyDescent="0.25">
      <c r="A98" s="160" t="s">
        <v>94</v>
      </c>
      <c r="B98" s="30" t="s">
        <v>12</v>
      </c>
      <c r="C98" s="524" t="s">
        <v>25</v>
      </c>
      <c r="D98" s="174">
        <f>E98+G98</f>
        <v>8.6999999999999993</v>
      </c>
      <c r="E98" s="174">
        <v>8.6999999999999993</v>
      </c>
      <c r="F98" s="174">
        <v>6.2</v>
      </c>
      <c r="G98" s="174">
        <f>SUM(G99:G99)</f>
        <v>0</v>
      </c>
      <c r="H98" s="175">
        <f>I98+K98</f>
        <v>0</v>
      </c>
      <c r="I98" s="175"/>
      <c r="J98" s="175"/>
      <c r="K98" s="175">
        <f>SUM(K99:K99)</f>
        <v>0</v>
      </c>
      <c r="L98" s="176">
        <f>M98+O98</f>
        <v>8.6999999999999993</v>
      </c>
      <c r="M98" s="176">
        <f>E98+I98</f>
        <v>8.6999999999999993</v>
      </c>
      <c r="N98" s="176">
        <f>F98+J98</f>
        <v>6.2</v>
      </c>
      <c r="O98" s="176">
        <f>G98+K98</f>
        <v>0</v>
      </c>
    </row>
    <row r="99" spans="1:15" ht="39" x14ac:dyDescent="0.25">
      <c r="A99" s="164"/>
      <c r="B99" s="169" t="s">
        <v>225</v>
      </c>
      <c r="C99" s="523"/>
      <c r="D99" s="177"/>
      <c r="E99" s="177"/>
      <c r="F99" s="177"/>
      <c r="G99" s="177"/>
      <c r="H99" s="178"/>
      <c r="I99" s="178"/>
      <c r="J99" s="178"/>
      <c r="K99" s="178"/>
      <c r="L99" s="179"/>
      <c r="M99" s="179"/>
      <c r="N99" s="179"/>
      <c r="O99" s="179"/>
    </row>
    <row r="100" spans="1:15" ht="15" customHeight="1" x14ac:dyDescent="0.25">
      <c r="A100" s="160" t="s">
        <v>95</v>
      </c>
      <c r="B100" s="30" t="s">
        <v>62</v>
      </c>
      <c r="C100" s="524" t="s">
        <v>25</v>
      </c>
      <c r="D100" s="174">
        <f>E100+G100</f>
        <v>11.2</v>
      </c>
      <c r="E100" s="174">
        <v>11.2</v>
      </c>
      <c r="F100" s="174">
        <v>8</v>
      </c>
      <c r="G100" s="174">
        <f>SUM(G101:G101)</f>
        <v>0</v>
      </c>
      <c r="H100" s="175">
        <f>I100+K100</f>
        <v>0</v>
      </c>
      <c r="I100" s="175"/>
      <c r="J100" s="175"/>
      <c r="K100" s="175">
        <f>SUM(K101:K101)</f>
        <v>0</v>
      </c>
      <c r="L100" s="176">
        <f>M100+O100</f>
        <v>11.2</v>
      </c>
      <c r="M100" s="176">
        <f>E100+I100</f>
        <v>11.2</v>
      </c>
      <c r="N100" s="176">
        <f>F100+J100</f>
        <v>8</v>
      </c>
      <c r="O100" s="176">
        <f>G100+K100</f>
        <v>0</v>
      </c>
    </row>
    <row r="101" spans="1:15" ht="39" x14ac:dyDescent="0.25">
      <c r="A101" s="164"/>
      <c r="B101" s="169" t="s">
        <v>225</v>
      </c>
      <c r="C101" s="523"/>
      <c r="D101" s="177"/>
      <c r="E101" s="177"/>
      <c r="F101" s="177"/>
      <c r="G101" s="177"/>
      <c r="H101" s="178"/>
      <c r="I101" s="178"/>
      <c r="J101" s="178"/>
      <c r="K101" s="178"/>
      <c r="L101" s="179"/>
      <c r="M101" s="179"/>
      <c r="N101" s="179"/>
      <c r="O101" s="179"/>
    </row>
    <row r="102" spans="1:15" ht="15" customHeight="1" x14ac:dyDescent="0.25">
      <c r="A102" s="160" t="s">
        <v>96</v>
      </c>
      <c r="B102" s="30" t="s">
        <v>14</v>
      </c>
      <c r="C102" s="524" t="s">
        <v>25</v>
      </c>
      <c r="D102" s="174">
        <f>E102+G102</f>
        <v>9.1</v>
      </c>
      <c r="E102" s="174">
        <v>9.1</v>
      </c>
      <c r="F102" s="174">
        <v>6.5</v>
      </c>
      <c r="G102" s="174">
        <f>SUM(G103:G103)</f>
        <v>0</v>
      </c>
      <c r="H102" s="175">
        <f>I102+K102</f>
        <v>0</v>
      </c>
      <c r="I102" s="175"/>
      <c r="J102" s="175"/>
      <c r="K102" s="175">
        <f>SUM(K103:K103)</f>
        <v>0</v>
      </c>
      <c r="L102" s="176">
        <f>M102+O102</f>
        <v>9.1</v>
      </c>
      <c r="M102" s="176">
        <f>E102+I102</f>
        <v>9.1</v>
      </c>
      <c r="N102" s="176">
        <f>F102+J102</f>
        <v>6.5</v>
      </c>
      <c r="O102" s="176">
        <f>G102+K102</f>
        <v>0</v>
      </c>
    </row>
    <row r="103" spans="1:15" ht="39" x14ac:dyDescent="0.25">
      <c r="A103" s="164"/>
      <c r="B103" s="169" t="s">
        <v>225</v>
      </c>
      <c r="C103" s="523"/>
      <c r="D103" s="177"/>
      <c r="E103" s="177"/>
      <c r="F103" s="177"/>
      <c r="G103" s="177"/>
      <c r="H103" s="178"/>
      <c r="I103" s="178"/>
      <c r="J103" s="178"/>
      <c r="K103" s="178"/>
      <c r="L103" s="179"/>
      <c r="M103" s="179"/>
      <c r="N103" s="179"/>
      <c r="O103" s="179"/>
    </row>
    <row r="104" spans="1:15" ht="15" customHeight="1" x14ac:dyDescent="0.25">
      <c r="A104" s="160" t="s">
        <v>97</v>
      </c>
      <c r="B104" s="30" t="s">
        <v>15</v>
      </c>
      <c r="C104" s="524" t="s">
        <v>25</v>
      </c>
      <c r="D104" s="174">
        <f>E104+G104</f>
        <v>10</v>
      </c>
      <c r="E104" s="174">
        <v>10</v>
      </c>
      <c r="F104" s="174">
        <v>7.1</v>
      </c>
      <c r="G104" s="174">
        <f>SUM(G105:G105)</f>
        <v>0</v>
      </c>
      <c r="H104" s="175">
        <f>I104+K104</f>
        <v>0</v>
      </c>
      <c r="I104" s="175"/>
      <c r="J104" s="175"/>
      <c r="K104" s="175">
        <f>SUM(K105:K105)</f>
        <v>0</v>
      </c>
      <c r="L104" s="176">
        <f>M104+O104</f>
        <v>10</v>
      </c>
      <c r="M104" s="176">
        <f>E104+I104</f>
        <v>10</v>
      </c>
      <c r="N104" s="176">
        <f>F104+J104</f>
        <v>7.1</v>
      </c>
      <c r="O104" s="176">
        <f>G104+K104</f>
        <v>0</v>
      </c>
    </row>
    <row r="105" spans="1:15" ht="39" x14ac:dyDescent="0.25">
      <c r="A105" s="164"/>
      <c r="B105" s="169" t="s">
        <v>225</v>
      </c>
      <c r="C105" s="523"/>
      <c r="D105" s="177"/>
      <c r="E105" s="177"/>
      <c r="F105" s="177"/>
      <c r="G105" s="177"/>
      <c r="H105" s="178"/>
      <c r="I105" s="178"/>
      <c r="J105" s="178"/>
      <c r="K105" s="178"/>
      <c r="L105" s="179"/>
      <c r="M105" s="179"/>
      <c r="N105" s="179"/>
      <c r="O105" s="179"/>
    </row>
    <row r="106" spans="1:15" ht="15" customHeight="1" x14ac:dyDescent="0.25">
      <c r="A106" s="160" t="s">
        <v>98</v>
      </c>
      <c r="B106" s="30" t="s">
        <v>16</v>
      </c>
      <c r="C106" s="524" t="s">
        <v>25</v>
      </c>
      <c r="D106" s="174">
        <f>E106+G106</f>
        <v>26.7</v>
      </c>
      <c r="E106" s="174">
        <v>26.7</v>
      </c>
      <c r="F106" s="174">
        <v>19.100000000000001</v>
      </c>
      <c r="G106" s="174">
        <f>SUM(G107:G107)</f>
        <v>0</v>
      </c>
      <c r="H106" s="175">
        <f>I106+K106</f>
        <v>0</v>
      </c>
      <c r="I106" s="175"/>
      <c r="J106" s="175"/>
      <c r="K106" s="175">
        <f>SUM(K107:K107)</f>
        <v>0</v>
      </c>
      <c r="L106" s="176">
        <f>M106+O106</f>
        <v>26.7</v>
      </c>
      <c r="M106" s="176">
        <f>E106+I106</f>
        <v>26.7</v>
      </c>
      <c r="N106" s="176">
        <f>F106+J106</f>
        <v>19.100000000000001</v>
      </c>
      <c r="O106" s="176">
        <f>G106+K106</f>
        <v>0</v>
      </c>
    </row>
    <row r="107" spans="1:15" ht="39" x14ac:dyDescent="0.25">
      <c r="A107" s="164"/>
      <c r="B107" s="169" t="s">
        <v>225</v>
      </c>
      <c r="C107" s="523"/>
      <c r="D107" s="177"/>
      <c r="E107" s="177"/>
      <c r="F107" s="177"/>
      <c r="G107" s="177"/>
      <c r="H107" s="178"/>
      <c r="I107" s="178"/>
      <c r="J107" s="178"/>
      <c r="K107" s="178"/>
      <c r="L107" s="179"/>
      <c r="M107" s="179"/>
      <c r="N107" s="179"/>
      <c r="O107" s="179"/>
    </row>
    <row r="108" spans="1:15" ht="15" customHeight="1" x14ac:dyDescent="0.25">
      <c r="A108" s="160" t="s">
        <v>99</v>
      </c>
      <c r="B108" s="30" t="s">
        <v>17</v>
      </c>
      <c r="C108" s="524" t="s">
        <v>25</v>
      </c>
      <c r="D108" s="174">
        <f>E108+G108</f>
        <v>8.1999999999999993</v>
      </c>
      <c r="E108" s="174">
        <v>8.1999999999999993</v>
      </c>
      <c r="F108" s="174">
        <v>5.9</v>
      </c>
      <c r="G108" s="174">
        <f>SUM(G109:G109)</f>
        <v>0</v>
      </c>
      <c r="H108" s="175">
        <f>I108+K108</f>
        <v>0</v>
      </c>
      <c r="I108" s="175"/>
      <c r="J108" s="175"/>
      <c r="K108" s="175">
        <f>SUM(K109:K109)</f>
        <v>0</v>
      </c>
      <c r="L108" s="176">
        <f>M108+O108</f>
        <v>8.1999999999999993</v>
      </c>
      <c r="M108" s="176">
        <f>E108+I108</f>
        <v>8.1999999999999993</v>
      </c>
      <c r="N108" s="176">
        <f>F108+J108</f>
        <v>5.9</v>
      </c>
      <c r="O108" s="176">
        <f>G108+K108</f>
        <v>0</v>
      </c>
    </row>
    <row r="109" spans="1:15" ht="39" x14ac:dyDescent="0.25">
      <c r="A109" s="164"/>
      <c r="B109" s="169" t="s">
        <v>225</v>
      </c>
      <c r="C109" s="523"/>
      <c r="D109" s="177"/>
      <c r="E109" s="177"/>
      <c r="F109" s="177"/>
      <c r="G109" s="177"/>
      <c r="H109" s="178"/>
      <c r="I109" s="178"/>
      <c r="J109" s="178"/>
      <c r="K109" s="178"/>
      <c r="L109" s="179"/>
      <c r="M109" s="179"/>
      <c r="N109" s="179"/>
      <c r="O109" s="179"/>
    </row>
    <row r="110" spans="1:15" ht="15" customHeight="1" x14ac:dyDescent="0.25">
      <c r="A110" s="160" t="s">
        <v>100</v>
      </c>
      <c r="B110" s="30" t="s">
        <v>18</v>
      </c>
      <c r="C110" s="524" t="s">
        <v>25</v>
      </c>
      <c r="D110" s="174">
        <f>E110+G110</f>
        <v>6.5</v>
      </c>
      <c r="E110" s="174">
        <v>6.5</v>
      </c>
      <c r="F110" s="174">
        <v>4.7</v>
      </c>
      <c r="G110" s="174">
        <f>SUM(G111:G111)</f>
        <v>0</v>
      </c>
      <c r="H110" s="175">
        <f>I110+K110</f>
        <v>0</v>
      </c>
      <c r="I110" s="175"/>
      <c r="J110" s="175"/>
      <c r="K110" s="175">
        <f>SUM(K111:K111)</f>
        <v>0</v>
      </c>
      <c r="L110" s="176">
        <f>M110+O110</f>
        <v>6.5</v>
      </c>
      <c r="M110" s="176">
        <f>E110+I110</f>
        <v>6.5</v>
      </c>
      <c r="N110" s="176">
        <f>F110+J110</f>
        <v>4.7</v>
      </c>
      <c r="O110" s="176">
        <f>G110+K110</f>
        <v>0</v>
      </c>
    </row>
    <row r="111" spans="1:15" ht="39" x14ac:dyDescent="0.25">
      <c r="A111" s="164"/>
      <c r="B111" s="169" t="s">
        <v>225</v>
      </c>
      <c r="C111" s="523"/>
      <c r="D111" s="177"/>
      <c r="E111" s="177"/>
      <c r="F111" s="177"/>
      <c r="G111" s="177"/>
      <c r="H111" s="178"/>
      <c r="I111" s="178"/>
      <c r="J111" s="178"/>
      <c r="K111" s="178"/>
      <c r="L111" s="179"/>
      <c r="M111" s="179"/>
      <c r="N111" s="179"/>
      <c r="O111" s="179"/>
    </row>
    <row r="112" spans="1:15" ht="15" customHeight="1" x14ac:dyDescent="0.25">
      <c r="A112" s="160" t="s">
        <v>101</v>
      </c>
      <c r="B112" s="30" t="s">
        <v>19</v>
      </c>
      <c r="C112" s="524" t="s">
        <v>25</v>
      </c>
      <c r="D112" s="174">
        <f>E112+G112</f>
        <v>74.599999999999994</v>
      </c>
      <c r="E112" s="174">
        <v>74.599999999999994</v>
      </c>
      <c r="F112" s="174">
        <v>47</v>
      </c>
      <c r="G112" s="174">
        <f>SUM(G113:G113)</f>
        <v>0</v>
      </c>
      <c r="H112" s="175">
        <f>I112+K112</f>
        <v>0</v>
      </c>
      <c r="I112" s="175"/>
      <c r="J112" s="175"/>
      <c r="K112" s="175">
        <f>SUM(K113:K113)</f>
        <v>0</v>
      </c>
      <c r="L112" s="176">
        <f>M112+O112</f>
        <v>74.599999999999994</v>
      </c>
      <c r="M112" s="176">
        <f>E112+I112</f>
        <v>74.599999999999994</v>
      </c>
      <c r="N112" s="176">
        <f>F112+J112</f>
        <v>47</v>
      </c>
      <c r="O112" s="176">
        <f>G112+K112</f>
        <v>0</v>
      </c>
    </row>
    <row r="113" spans="1:15" ht="39" x14ac:dyDescent="0.25">
      <c r="A113" s="164"/>
      <c r="B113" s="169" t="s">
        <v>225</v>
      </c>
      <c r="C113" s="523"/>
      <c r="D113" s="177"/>
      <c r="E113" s="177"/>
      <c r="F113" s="177"/>
      <c r="G113" s="177"/>
      <c r="H113" s="178"/>
      <c r="I113" s="178"/>
      <c r="J113" s="178"/>
      <c r="K113" s="178"/>
      <c r="L113" s="179"/>
      <c r="M113" s="179"/>
      <c r="N113" s="179"/>
      <c r="O113" s="179"/>
    </row>
    <row r="114" spans="1:15" ht="15.95" customHeight="1" x14ac:dyDescent="0.25">
      <c r="A114" s="21" t="s">
        <v>102</v>
      </c>
      <c r="B114" s="28" t="s">
        <v>183</v>
      </c>
      <c r="C114" s="26"/>
      <c r="D114" s="24">
        <f>SUM(D90:D113)</f>
        <v>387.09999999999991</v>
      </c>
      <c r="E114" s="24">
        <f>SUM(E90:E113)</f>
        <v>387.09999999999991</v>
      </c>
      <c r="F114" s="24">
        <f>SUM(F90:F113)</f>
        <v>124.60000000000001</v>
      </c>
      <c r="G114" s="24">
        <f>SUM(G90:G113)</f>
        <v>0</v>
      </c>
      <c r="H114" s="25">
        <f t="shared" ref="H114:O114" si="22">SUM(H90:H113)</f>
        <v>0</v>
      </c>
      <c r="I114" s="25">
        <f t="shared" si="22"/>
        <v>0</v>
      </c>
      <c r="J114" s="25">
        <f t="shared" si="22"/>
        <v>0</v>
      </c>
      <c r="K114" s="25">
        <f t="shared" si="22"/>
        <v>0</v>
      </c>
      <c r="L114" s="22">
        <f t="shared" si="22"/>
        <v>387.09999999999991</v>
      </c>
      <c r="M114" s="22">
        <f t="shared" si="22"/>
        <v>387.09999999999991</v>
      </c>
      <c r="N114" s="22">
        <f t="shared" si="22"/>
        <v>124.60000000000001</v>
      </c>
      <c r="O114" s="22">
        <f t="shared" si="22"/>
        <v>0</v>
      </c>
    </row>
    <row r="115" spans="1:15" ht="15.95" customHeight="1" x14ac:dyDescent="0.25">
      <c r="A115" s="20" t="s">
        <v>103</v>
      </c>
      <c r="B115" s="472" t="s">
        <v>69</v>
      </c>
      <c r="C115" s="473"/>
      <c r="D115" s="473"/>
      <c r="E115" s="473"/>
      <c r="F115" s="473"/>
      <c r="G115" s="473"/>
      <c r="H115" s="473"/>
      <c r="I115" s="473"/>
      <c r="J115" s="473"/>
      <c r="K115" s="473"/>
      <c r="L115" s="473"/>
      <c r="M115" s="473"/>
      <c r="N115" s="473"/>
      <c r="O115" s="474"/>
    </row>
    <row r="116" spans="1:15" ht="15" customHeight="1" x14ac:dyDescent="0.25">
      <c r="A116" s="527" t="s">
        <v>104</v>
      </c>
      <c r="B116" s="81" t="s">
        <v>20</v>
      </c>
      <c r="C116" s="186"/>
      <c r="D116" s="162">
        <f>SUM(D118:D121)</f>
        <v>1039.7</v>
      </c>
      <c r="E116" s="162">
        <f>SUM(E118:E121)</f>
        <v>1039.7</v>
      </c>
      <c r="F116" s="162">
        <f>SUM(F118:F121)</f>
        <v>0</v>
      </c>
      <c r="G116" s="162">
        <f>SUM(G118:G121)</f>
        <v>0</v>
      </c>
      <c r="H116" s="163">
        <f t="shared" ref="H116:O116" si="23">SUM(H118:H121)</f>
        <v>-18.3</v>
      </c>
      <c r="I116" s="163">
        <f t="shared" si="23"/>
        <v>-18.3</v>
      </c>
      <c r="J116" s="163">
        <f t="shared" si="23"/>
        <v>0</v>
      </c>
      <c r="K116" s="163">
        <f t="shared" si="23"/>
        <v>0</v>
      </c>
      <c r="L116" s="81">
        <f t="shared" si="23"/>
        <v>1021.4000000000001</v>
      </c>
      <c r="M116" s="81">
        <f t="shared" si="23"/>
        <v>1021.4000000000001</v>
      </c>
      <c r="N116" s="81">
        <f t="shared" si="23"/>
        <v>0</v>
      </c>
      <c r="O116" s="81">
        <f t="shared" si="23"/>
        <v>0</v>
      </c>
    </row>
    <row r="117" spans="1:15" ht="15" customHeight="1" x14ac:dyDescent="0.25">
      <c r="A117" s="528"/>
      <c r="B117" s="165" t="s">
        <v>200</v>
      </c>
      <c r="C117" s="187"/>
      <c r="D117" s="167"/>
      <c r="E117" s="167"/>
      <c r="F117" s="167"/>
      <c r="G117" s="167"/>
      <c r="H117" s="80"/>
      <c r="I117" s="80"/>
      <c r="J117" s="80"/>
      <c r="K117" s="80"/>
      <c r="L117" s="36"/>
      <c r="M117" s="36"/>
      <c r="N117" s="36"/>
      <c r="O117" s="30"/>
    </row>
    <row r="118" spans="1:15" ht="26.25" hidden="1" x14ac:dyDescent="0.25">
      <c r="A118" s="528"/>
      <c r="B118" s="168" t="s">
        <v>227</v>
      </c>
      <c r="C118" s="40" t="s">
        <v>24</v>
      </c>
      <c r="D118" s="9">
        <f>E118+G118</f>
        <v>18.3</v>
      </c>
      <c r="E118" s="9">
        <v>18.3</v>
      </c>
      <c r="F118" s="9"/>
      <c r="G118" s="9"/>
      <c r="H118" s="10">
        <f>I118+K118</f>
        <v>-18.3</v>
      </c>
      <c r="I118" s="10">
        <v>-18.3</v>
      </c>
      <c r="J118" s="10"/>
      <c r="K118" s="10"/>
      <c r="L118" s="189">
        <f>M118+O118</f>
        <v>0</v>
      </c>
      <c r="M118" s="190">
        <f t="shared" ref="M118:O122" si="24">E118+I118</f>
        <v>0</v>
      </c>
      <c r="N118" s="190">
        <f t="shared" si="24"/>
        <v>0</v>
      </c>
      <c r="O118" s="191">
        <f t="shared" si="24"/>
        <v>0</v>
      </c>
    </row>
    <row r="119" spans="1:15" ht="26.25" x14ac:dyDescent="0.25">
      <c r="A119" s="528"/>
      <c r="B119" s="170" t="s">
        <v>205</v>
      </c>
      <c r="C119" s="40" t="s">
        <v>24</v>
      </c>
      <c r="D119" s="17">
        <f>E119+G119</f>
        <v>208.8</v>
      </c>
      <c r="E119" s="17">
        <v>208.8</v>
      </c>
      <c r="F119" s="17"/>
      <c r="G119" s="17"/>
      <c r="H119" s="11">
        <f>I119+K119</f>
        <v>0</v>
      </c>
      <c r="I119" s="11"/>
      <c r="J119" s="11"/>
      <c r="K119" s="11"/>
      <c r="L119" s="13">
        <f>M119+O119</f>
        <v>208.8</v>
      </c>
      <c r="M119" s="460">
        <f t="shared" si="24"/>
        <v>208.8</v>
      </c>
      <c r="N119" s="460">
        <f t="shared" si="24"/>
        <v>0</v>
      </c>
      <c r="O119" s="460">
        <f t="shared" si="24"/>
        <v>0</v>
      </c>
    </row>
    <row r="120" spans="1:15" x14ac:dyDescent="0.25">
      <c r="A120" s="528"/>
      <c r="B120" s="170" t="s">
        <v>228</v>
      </c>
      <c r="C120" s="31" t="s">
        <v>24</v>
      </c>
      <c r="D120" s="17">
        <f>E120+G120</f>
        <v>423.1</v>
      </c>
      <c r="E120" s="44">
        <v>423.1</v>
      </c>
      <c r="F120" s="44"/>
      <c r="G120" s="44"/>
      <c r="H120" s="11">
        <f>I120+K120</f>
        <v>0</v>
      </c>
      <c r="I120" s="106"/>
      <c r="J120" s="106"/>
      <c r="K120" s="106"/>
      <c r="L120" s="13">
        <f>M120+O120</f>
        <v>423.1</v>
      </c>
      <c r="M120" s="176">
        <f t="shared" si="24"/>
        <v>423.1</v>
      </c>
      <c r="N120" s="176">
        <f t="shared" si="24"/>
        <v>0</v>
      </c>
      <c r="O120" s="176">
        <f t="shared" si="24"/>
        <v>0</v>
      </c>
    </row>
    <row r="121" spans="1:15" ht="26.25" x14ac:dyDescent="0.25">
      <c r="A121" s="528"/>
      <c r="B121" s="193" t="s">
        <v>229</v>
      </c>
      <c r="C121" s="31" t="s">
        <v>24</v>
      </c>
      <c r="D121" s="17">
        <f>E121+G121</f>
        <v>389.5</v>
      </c>
      <c r="E121" s="17">
        <v>389.5</v>
      </c>
      <c r="F121" s="17"/>
      <c r="G121" s="17"/>
      <c r="H121" s="11">
        <f>I121+K121</f>
        <v>0</v>
      </c>
      <c r="I121" s="11"/>
      <c r="J121" s="11"/>
      <c r="K121" s="11"/>
      <c r="L121" s="13">
        <f>M121+O121</f>
        <v>389.5</v>
      </c>
      <c r="M121" s="180">
        <f t="shared" si="24"/>
        <v>389.5</v>
      </c>
      <c r="N121" s="176">
        <f t="shared" si="24"/>
        <v>0</v>
      </c>
      <c r="O121" s="176">
        <f t="shared" si="24"/>
        <v>0</v>
      </c>
    </row>
    <row r="122" spans="1:15" ht="15" customHeight="1" x14ac:dyDescent="0.25">
      <c r="A122" s="525" t="s">
        <v>105</v>
      </c>
      <c r="B122" s="81" t="s">
        <v>53</v>
      </c>
      <c r="C122" s="524" t="s">
        <v>24</v>
      </c>
      <c r="D122" s="174">
        <f>E122+G122</f>
        <v>117.5</v>
      </c>
      <c r="E122" s="174">
        <v>117.5</v>
      </c>
      <c r="F122" s="174">
        <v>87.9</v>
      </c>
      <c r="G122" s="174"/>
      <c r="H122" s="175">
        <f>I122+K122</f>
        <v>0</v>
      </c>
      <c r="I122" s="175"/>
      <c r="J122" s="175"/>
      <c r="K122" s="175"/>
      <c r="L122" s="176">
        <f>M122+O122</f>
        <v>117.5</v>
      </c>
      <c r="M122" s="176">
        <f t="shared" si="24"/>
        <v>117.5</v>
      </c>
      <c r="N122" s="176">
        <f t="shared" si="24"/>
        <v>87.9</v>
      </c>
      <c r="O122" s="176">
        <f t="shared" si="24"/>
        <v>0</v>
      </c>
    </row>
    <row r="123" spans="1:15" s="38" customFormat="1" ht="25.5" x14ac:dyDescent="0.2">
      <c r="A123" s="526"/>
      <c r="B123" s="169" t="s">
        <v>230</v>
      </c>
      <c r="C123" s="523"/>
      <c r="D123" s="177"/>
      <c r="E123" s="177"/>
      <c r="F123" s="177"/>
      <c r="G123" s="177"/>
      <c r="H123" s="178"/>
      <c r="I123" s="178"/>
      <c r="J123" s="178"/>
      <c r="K123" s="178"/>
      <c r="L123" s="179"/>
      <c r="M123" s="179"/>
      <c r="N123" s="179"/>
      <c r="O123" s="179"/>
    </row>
    <row r="124" spans="1:15" ht="15.95" customHeight="1" x14ac:dyDescent="0.25">
      <c r="A124" s="55" t="s">
        <v>106</v>
      </c>
      <c r="B124" s="45" t="s">
        <v>185</v>
      </c>
      <c r="C124" s="79"/>
      <c r="D124" s="24">
        <f>D116+D122</f>
        <v>1157.2</v>
      </c>
      <c r="E124" s="24">
        <f>E116+E122</f>
        <v>1157.2</v>
      </c>
      <c r="F124" s="24">
        <f>F116+F122</f>
        <v>87.9</v>
      </c>
      <c r="G124" s="24">
        <f>G116+G122</f>
        <v>0</v>
      </c>
      <c r="H124" s="25">
        <f t="shared" ref="H124:O124" si="25">H116+H122</f>
        <v>-18.3</v>
      </c>
      <c r="I124" s="25">
        <f t="shared" si="25"/>
        <v>-18.3</v>
      </c>
      <c r="J124" s="25">
        <f t="shared" si="25"/>
        <v>0</v>
      </c>
      <c r="K124" s="25">
        <f t="shared" si="25"/>
        <v>0</v>
      </c>
      <c r="L124" s="22">
        <f t="shared" si="25"/>
        <v>1138.9000000000001</v>
      </c>
      <c r="M124" s="22">
        <f t="shared" si="25"/>
        <v>1138.9000000000001</v>
      </c>
      <c r="N124" s="22">
        <f t="shared" si="25"/>
        <v>87.9</v>
      </c>
      <c r="O124" s="22">
        <f t="shared" si="25"/>
        <v>0</v>
      </c>
    </row>
    <row r="125" spans="1:15" ht="15.95" customHeight="1" x14ac:dyDescent="0.25">
      <c r="A125" s="107" t="s">
        <v>107</v>
      </c>
      <c r="B125" s="419" t="s">
        <v>177</v>
      </c>
      <c r="C125" s="417"/>
      <c r="D125" s="421">
        <f>SUM(D127:D146)</f>
        <v>2510.3000000000002</v>
      </c>
      <c r="E125" s="195">
        <f>SUM(E127:E146)</f>
        <v>2510.3000000000002</v>
      </c>
      <c r="F125" s="195">
        <f>SUM(F127:F146)</f>
        <v>829.40000000000009</v>
      </c>
      <c r="G125" s="195">
        <f>SUM(G127:G146)</f>
        <v>0</v>
      </c>
      <c r="H125" s="196">
        <f t="shared" ref="H125:O125" si="26">SUM(H127:H146)</f>
        <v>-19</v>
      </c>
      <c r="I125" s="196">
        <f t="shared" si="26"/>
        <v>-19</v>
      </c>
      <c r="J125" s="196">
        <f t="shared" si="26"/>
        <v>-0.5</v>
      </c>
      <c r="K125" s="196">
        <f t="shared" si="26"/>
        <v>0</v>
      </c>
      <c r="L125" s="197">
        <f t="shared" si="26"/>
        <v>2491.3000000000002</v>
      </c>
      <c r="M125" s="197">
        <f t="shared" si="26"/>
        <v>2491.3000000000002</v>
      </c>
      <c r="N125" s="197">
        <f t="shared" si="26"/>
        <v>828.90000000000009</v>
      </c>
      <c r="O125" s="197">
        <f t="shared" si="26"/>
        <v>0</v>
      </c>
    </row>
    <row r="126" spans="1:15" ht="15" customHeight="1" x14ac:dyDescent="0.25">
      <c r="A126" s="100"/>
      <c r="B126" s="103" t="s">
        <v>200</v>
      </c>
      <c r="C126" s="408"/>
      <c r="D126" s="422"/>
      <c r="E126" s="198"/>
      <c r="F126" s="199"/>
      <c r="G126" s="199"/>
      <c r="H126" s="200"/>
      <c r="I126" s="200"/>
      <c r="J126" s="201"/>
      <c r="K126" s="201"/>
      <c r="L126" s="202"/>
      <c r="M126" s="202"/>
      <c r="N126" s="203"/>
      <c r="O126" s="203"/>
    </row>
    <row r="127" spans="1:15" ht="26.25" x14ac:dyDescent="0.25">
      <c r="A127" s="100"/>
      <c r="B127" s="204" t="s">
        <v>211</v>
      </c>
      <c r="C127" s="408"/>
      <c r="D127" s="423">
        <f>E127+G127</f>
        <v>0.8</v>
      </c>
      <c r="E127" s="206">
        <f t="shared" ref="E127:G137" si="27">E22</f>
        <v>0.8</v>
      </c>
      <c r="F127" s="206">
        <f t="shared" si="27"/>
        <v>0.6</v>
      </c>
      <c r="G127" s="206">
        <f t="shared" si="27"/>
        <v>0</v>
      </c>
      <c r="H127" s="207">
        <f t="shared" ref="H127:H146" si="28">I127+K127</f>
        <v>0</v>
      </c>
      <c r="I127" s="207">
        <f t="shared" ref="I127:K137" si="29">I22</f>
        <v>0</v>
      </c>
      <c r="J127" s="207">
        <f t="shared" si="29"/>
        <v>0</v>
      </c>
      <c r="K127" s="207">
        <f t="shared" si="29"/>
        <v>0</v>
      </c>
      <c r="L127" s="208">
        <f t="shared" ref="L127:L146" si="30">M127+O127</f>
        <v>0.8</v>
      </c>
      <c r="M127" s="208">
        <f t="shared" ref="M127:O137" si="31">M22</f>
        <v>0.8</v>
      </c>
      <c r="N127" s="208">
        <f t="shared" si="31"/>
        <v>0.6</v>
      </c>
      <c r="O127" s="208">
        <f t="shared" si="31"/>
        <v>0</v>
      </c>
    </row>
    <row r="128" spans="1:15" x14ac:dyDescent="0.25">
      <c r="A128" s="209"/>
      <c r="B128" s="204" t="s">
        <v>207</v>
      </c>
      <c r="C128" s="424"/>
      <c r="D128" s="406">
        <f t="shared" ref="D128:D146" si="32">E128+G128</f>
        <v>30.6</v>
      </c>
      <c r="E128" s="97">
        <f t="shared" si="27"/>
        <v>30.6</v>
      </c>
      <c r="F128" s="97">
        <f t="shared" si="27"/>
        <v>23.4</v>
      </c>
      <c r="G128" s="97">
        <f t="shared" si="27"/>
        <v>0</v>
      </c>
      <c r="H128" s="101">
        <f t="shared" si="28"/>
        <v>0</v>
      </c>
      <c r="I128" s="101">
        <f t="shared" si="29"/>
        <v>0</v>
      </c>
      <c r="J128" s="101">
        <f t="shared" si="29"/>
        <v>0</v>
      </c>
      <c r="K128" s="101">
        <f t="shared" si="29"/>
        <v>0</v>
      </c>
      <c r="L128" s="102">
        <f t="shared" si="30"/>
        <v>30.6</v>
      </c>
      <c r="M128" s="102">
        <f t="shared" si="31"/>
        <v>30.6</v>
      </c>
      <c r="N128" s="102">
        <f t="shared" si="31"/>
        <v>23.4</v>
      </c>
      <c r="O128" s="102">
        <f t="shared" si="31"/>
        <v>0</v>
      </c>
    </row>
    <row r="129" spans="1:15" ht="26.25" x14ac:dyDescent="0.25">
      <c r="A129" s="209"/>
      <c r="B129" s="204" t="s">
        <v>213</v>
      </c>
      <c r="C129" s="424"/>
      <c r="D129" s="406">
        <f t="shared" si="32"/>
        <v>8</v>
      </c>
      <c r="E129" s="97">
        <f t="shared" si="27"/>
        <v>8</v>
      </c>
      <c r="F129" s="97">
        <f t="shared" si="27"/>
        <v>6.1</v>
      </c>
      <c r="G129" s="97">
        <f t="shared" si="27"/>
        <v>0</v>
      </c>
      <c r="H129" s="101">
        <f t="shared" si="28"/>
        <v>0</v>
      </c>
      <c r="I129" s="101">
        <f t="shared" si="29"/>
        <v>0</v>
      </c>
      <c r="J129" s="101">
        <f t="shared" si="29"/>
        <v>0</v>
      </c>
      <c r="K129" s="101">
        <f t="shared" si="29"/>
        <v>0</v>
      </c>
      <c r="L129" s="102">
        <f t="shared" si="30"/>
        <v>8</v>
      </c>
      <c r="M129" s="102">
        <f t="shared" si="31"/>
        <v>8</v>
      </c>
      <c r="N129" s="102">
        <f t="shared" si="31"/>
        <v>6.1</v>
      </c>
      <c r="O129" s="102">
        <f t="shared" si="31"/>
        <v>0</v>
      </c>
    </row>
    <row r="130" spans="1:15" ht="26.25" x14ac:dyDescent="0.25">
      <c r="A130" s="209"/>
      <c r="B130" s="204" t="s">
        <v>209</v>
      </c>
      <c r="C130" s="424"/>
      <c r="D130" s="406">
        <f t="shared" si="32"/>
        <v>26.1</v>
      </c>
      <c r="E130" s="97">
        <f t="shared" si="27"/>
        <v>26.1</v>
      </c>
      <c r="F130" s="97">
        <f t="shared" si="27"/>
        <v>16.100000000000001</v>
      </c>
      <c r="G130" s="97">
        <f t="shared" si="27"/>
        <v>0</v>
      </c>
      <c r="H130" s="101">
        <f t="shared" si="28"/>
        <v>0</v>
      </c>
      <c r="I130" s="101">
        <f t="shared" si="29"/>
        <v>0</v>
      </c>
      <c r="J130" s="101">
        <f t="shared" si="29"/>
        <v>0</v>
      </c>
      <c r="K130" s="101">
        <f t="shared" si="29"/>
        <v>0</v>
      </c>
      <c r="L130" s="102">
        <f t="shared" si="30"/>
        <v>26.1</v>
      </c>
      <c r="M130" s="102">
        <f t="shared" si="31"/>
        <v>26.1</v>
      </c>
      <c r="N130" s="102">
        <f t="shared" si="31"/>
        <v>16.100000000000001</v>
      </c>
      <c r="O130" s="102">
        <f t="shared" si="31"/>
        <v>0</v>
      </c>
    </row>
    <row r="131" spans="1:15" x14ac:dyDescent="0.25">
      <c r="A131" s="209"/>
      <c r="B131" s="204" t="s">
        <v>214</v>
      </c>
      <c r="C131" s="424"/>
      <c r="D131" s="406">
        <f t="shared" si="32"/>
        <v>94.3</v>
      </c>
      <c r="E131" s="97">
        <f t="shared" si="27"/>
        <v>94.3</v>
      </c>
      <c r="F131" s="97">
        <f t="shared" si="27"/>
        <v>68.5</v>
      </c>
      <c r="G131" s="97">
        <f t="shared" si="27"/>
        <v>0</v>
      </c>
      <c r="H131" s="101">
        <f t="shared" si="28"/>
        <v>0</v>
      </c>
      <c r="I131" s="101">
        <f t="shared" si="29"/>
        <v>0</v>
      </c>
      <c r="J131" s="101">
        <f t="shared" si="29"/>
        <v>0</v>
      </c>
      <c r="K131" s="101">
        <f t="shared" si="29"/>
        <v>0</v>
      </c>
      <c r="L131" s="102">
        <f t="shared" si="30"/>
        <v>94.3</v>
      </c>
      <c r="M131" s="102">
        <f t="shared" si="31"/>
        <v>94.3</v>
      </c>
      <c r="N131" s="102">
        <f t="shared" si="31"/>
        <v>68.5</v>
      </c>
      <c r="O131" s="102">
        <f t="shared" si="31"/>
        <v>0</v>
      </c>
    </row>
    <row r="132" spans="1:15" x14ac:dyDescent="0.25">
      <c r="A132" s="209"/>
      <c r="B132" s="204" t="s">
        <v>215</v>
      </c>
      <c r="C132" s="424"/>
      <c r="D132" s="406">
        <f t="shared" si="32"/>
        <v>13.7</v>
      </c>
      <c r="E132" s="97">
        <f t="shared" si="27"/>
        <v>13.7</v>
      </c>
      <c r="F132" s="97">
        <f t="shared" si="27"/>
        <v>9.9</v>
      </c>
      <c r="G132" s="97">
        <f t="shared" si="27"/>
        <v>0</v>
      </c>
      <c r="H132" s="101">
        <f t="shared" si="28"/>
        <v>0</v>
      </c>
      <c r="I132" s="101">
        <f t="shared" si="29"/>
        <v>0</v>
      </c>
      <c r="J132" s="101">
        <f t="shared" si="29"/>
        <v>0</v>
      </c>
      <c r="K132" s="101">
        <f t="shared" si="29"/>
        <v>0</v>
      </c>
      <c r="L132" s="102">
        <f t="shared" si="30"/>
        <v>13.7</v>
      </c>
      <c r="M132" s="102">
        <f t="shared" si="31"/>
        <v>13.7</v>
      </c>
      <c r="N132" s="102">
        <f t="shared" si="31"/>
        <v>9.9</v>
      </c>
      <c r="O132" s="102">
        <f t="shared" si="31"/>
        <v>0</v>
      </c>
    </row>
    <row r="133" spans="1:15" ht="26.25" x14ac:dyDescent="0.25">
      <c r="A133" s="209"/>
      <c r="B133" s="204" t="s">
        <v>208</v>
      </c>
      <c r="C133" s="424"/>
      <c r="D133" s="406">
        <f t="shared" si="32"/>
        <v>9</v>
      </c>
      <c r="E133" s="97">
        <f t="shared" si="27"/>
        <v>9</v>
      </c>
      <c r="F133" s="97">
        <f t="shared" si="27"/>
        <v>6.9</v>
      </c>
      <c r="G133" s="97">
        <f t="shared" si="27"/>
        <v>0</v>
      </c>
      <c r="H133" s="101">
        <f t="shared" si="28"/>
        <v>0</v>
      </c>
      <c r="I133" s="101">
        <f t="shared" si="29"/>
        <v>0</v>
      </c>
      <c r="J133" s="101">
        <f t="shared" si="29"/>
        <v>0</v>
      </c>
      <c r="K133" s="101">
        <f t="shared" si="29"/>
        <v>0</v>
      </c>
      <c r="L133" s="102">
        <f t="shared" si="30"/>
        <v>9</v>
      </c>
      <c r="M133" s="102">
        <f t="shared" si="31"/>
        <v>9</v>
      </c>
      <c r="N133" s="102">
        <f t="shared" si="31"/>
        <v>6.9</v>
      </c>
      <c r="O133" s="102">
        <f t="shared" si="31"/>
        <v>0</v>
      </c>
    </row>
    <row r="134" spans="1:15" x14ac:dyDescent="0.25">
      <c r="A134" s="209"/>
      <c r="B134" s="204" t="s">
        <v>216</v>
      </c>
      <c r="C134" s="424"/>
      <c r="D134" s="406">
        <f t="shared" si="32"/>
        <v>12.1</v>
      </c>
      <c r="E134" s="97">
        <f t="shared" si="27"/>
        <v>12.1</v>
      </c>
      <c r="F134" s="97">
        <f t="shared" si="27"/>
        <v>2.9</v>
      </c>
      <c r="G134" s="97">
        <f t="shared" si="27"/>
        <v>0</v>
      </c>
      <c r="H134" s="101">
        <f t="shared" si="28"/>
        <v>0</v>
      </c>
      <c r="I134" s="101">
        <f t="shared" si="29"/>
        <v>0</v>
      </c>
      <c r="J134" s="101">
        <f t="shared" si="29"/>
        <v>0</v>
      </c>
      <c r="K134" s="101">
        <f t="shared" si="29"/>
        <v>0</v>
      </c>
      <c r="L134" s="102">
        <f t="shared" si="30"/>
        <v>12.1</v>
      </c>
      <c r="M134" s="102">
        <f t="shared" si="31"/>
        <v>12.1</v>
      </c>
      <c r="N134" s="102">
        <f t="shared" si="31"/>
        <v>2.9</v>
      </c>
      <c r="O134" s="102">
        <f t="shared" si="31"/>
        <v>0</v>
      </c>
    </row>
    <row r="135" spans="1:15" ht="26.25" x14ac:dyDescent="0.25">
      <c r="A135" s="209"/>
      <c r="B135" s="204" t="s">
        <v>231</v>
      </c>
      <c r="C135" s="424"/>
      <c r="D135" s="406">
        <f t="shared" si="32"/>
        <v>0.6</v>
      </c>
      <c r="E135" s="97">
        <f t="shared" si="27"/>
        <v>0.6</v>
      </c>
      <c r="F135" s="97">
        <f t="shared" si="27"/>
        <v>0.5</v>
      </c>
      <c r="G135" s="97">
        <f t="shared" si="27"/>
        <v>0</v>
      </c>
      <c r="H135" s="101">
        <f t="shared" si="28"/>
        <v>0</v>
      </c>
      <c r="I135" s="101">
        <f t="shared" si="29"/>
        <v>0</v>
      </c>
      <c r="J135" s="101">
        <f t="shared" si="29"/>
        <v>0</v>
      </c>
      <c r="K135" s="101">
        <f t="shared" si="29"/>
        <v>0</v>
      </c>
      <c r="L135" s="102">
        <f t="shared" si="30"/>
        <v>0.6</v>
      </c>
      <c r="M135" s="102">
        <f t="shared" si="31"/>
        <v>0.6</v>
      </c>
      <c r="N135" s="102">
        <f t="shared" si="31"/>
        <v>0.5</v>
      </c>
      <c r="O135" s="102">
        <f t="shared" si="31"/>
        <v>0</v>
      </c>
    </row>
    <row r="136" spans="1:15" x14ac:dyDescent="0.25">
      <c r="A136" s="209"/>
      <c r="B136" s="204" t="s">
        <v>212</v>
      </c>
      <c r="C136" s="424"/>
      <c r="D136" s="406">
        <f t="shared" si="32"/>
        <v>16.3</v>
      </c>
      <c r="E136" s="97">
        <f t="shared" si="27"/>
        <v>16.3</v>
      </c>
      <c r="F136" s="97">
        <f t="shared" si="27"/>
        <v>11.4</v>
      </c>
      <c r="G136" s="97">
        <f t="shared" si="27"/>
        <v>0</v>
      </c>
      <c r="H136" s="101">
        <f t="shared" si="28"/>
        <v>0</v>
      </c>
      <c r="I136" s="101">
        <f t="shared" si="29"/>
        <v>0</v>
      </c>
      <c r="J136" s="101">
        <f t="shared" si="29"/>
        <v>0</v>
      </c>
      <c r="K136" s="101">
        <f t="shared" si="29"/>
        <v>0</v>
      </c>
      <c r="L136" s="102">
        <f t="shared" si="30"/>
        <v>16.3</v>
      </c>
      <c r="M136" s="102">
        <f t="shared" si="31"/>
        <v>16.3</v>
      </c>
      <c r="N136" s="102">
        <f t="shared" si="31"/>
        <v>11.4</v>
      </c>
      <c r="O136" s="102">
        <f t="shared" si="31"/>
        <v>0</v>
      </c>
    </row>
    <row r="137" spans="1:15" x14ac:dyDescent="0.25">
      <c r="A137" s="209"/>
      <c r="B137" s="204" t="s">
        <v>204</v>
      </c>
      <c r="C137" s="424"/>
      <c r="D137" s="406">
        <f t="shared" si="32"/>
        <v>7.6</v>
      </c>
      <c r="E137" s="97">
        <f t="shared" si="27"/>
        <v>7.6</v>
      </c>
      <c r="F137" s="97">
        <f t="shared" si="27"/>
        <v>5.2</v>
      </c>
      <c r="G137" s="97">
        <f t="shared" si="27"/>
        <v>0</v>
      </c>
      <c r="H137" s="101">
        <f t="shared" si="28"/>
        <v>0</v>
      </c>
      <c r="I137" s="101">
        <f t="shared" si="29"/>
        <v>0</v>
      </c>
      <c r="J137" s="101">
        <f t="shared" si="29"/>
        <v>0</v>
      </c>
      <c r="K137" s="101">
        <f t="shared" si="29"/>
        <v>0</v>
      </c>
      <c r="L137" s="102">
        <f t="shared" si="30"/>
        <v>7.6</v>
      </c>
      <c r="M137" s="102">
        <f t="shared" si="31"/>
        <v>7.6</v>
      </c>
      <c r="N137" s="102">
        <f t="shared" si="31"/>
        <v>5.2</v>
      </c>
      <c r="O137" s="102">
        <f t="shared" si="31"/>
        <v>0</v>
      </c>
    </row>
    <row r="138" spans="1:15" x14ac:dyDescent="0.25">
      <c r="A138" s="209"/>
      <c r="B138" s="204" t="s">
        <v>219</v>
      </c>
      <c r="C138" s="424"/>
      <c r="D138" s="406">
        <f t="shared" si="32"/>
        <v>205</v>
      </c>
      <c r="E138" s="97">
        <f>E33+E40+E44+E48+E52+E56+E60+E64+E68+E72+E76</f>
        <v>205</v>
      </c>
      <c r="F138" s="97">
        <f>F33+F40+F44+F48+F52+F56+F60+F64+F68+F72+F76</f>
        <v>125.5</v>
      </c>
      <c r="G138" s="97">
        <f>G33+G40+G44+G48+G52+G56+G60+G64+G68+G72+G76</f>
        <v>0</v>
      </c>
      <c r="H138" s="101">
        <f t="shared" si="28"/>
        <v>0</v>
      </c>
      <c r="I138" s="101">
        <f>I33+I40+I44+I48+I52+I56+I60+I64+I68+I72+I76</f>
        <v>0</v>
      </c>
      <c r="J138" s="101">
        <f>J33+J40+J44+J48+J52+J56+J60+J64+J68+J72+J76</f>
        <v>0</v>
      </c>
      <c r="K138" s="101">
        <f>K33+K40+K44+K48+K52+K56+K60+K64+K68+K72+K76</f>
        <v>0</v>
      </c>
      <c r="L138" s="102">
        <f t="shared" si="30"/>
        <v>205</v>
      </c>
      <c r="M138" s="102">
        <f>M33+M40+M44+M48+M52+M56+M60+M64+M68+M72+M76</f>
        <v>205</v>
      </c>
      <c r="N138" s="102">
        <f>N33+N40+N44+N48+N52+N56+N60+N64+N68+N72+N76</f>
        <v>125.5</v>
      </c>
      <c r="O138" s="102">
        <f>O33+O40+O44+O48+O52+O56+O60+O64+O68+O72+O76</f>
        <v>0</v>
      </c>
    </row>
    <row r="139" spans="1:15" ht="40.5" customHeight="1" x14ac:dyDescent="0.25">
      <c r="A139" s="209"/>
      <c r="B139" s="204" t="s">
        <v>226</v>
      </c>
      <c r="C139" s="424"/>
      <c r="D139" s="406">
        <f t="shared" si="32"/>
        <v>204</v>
      </c>
      <c r="E139" s="97">
        <f>E90</f>
        <v>204</v>
      </c>
      <c r="F139" s="97">
        <f>F90</f>
        <v>0</v>
      </c>
      <c r="G139" s="97">
        <f>G90</f>
        <v>0</v>
      </c>
      <c r="H139" s="101">
        <f t="shared" si="28"/>
        <v>0</v>
      </c>
      <c r="I139" s="101">
        <f>I90</f>
        <v>0</v>
      </c>
      <c r="J139" s="101">
        <f>J90</f>
        <v>0</v>
      </c>
      <c r="K139" s="101">
        <f>K90</f>
        <v>0</v>
      </c>
      <c r="L139" s="102">
        <f t="shared" si="30"/>
        <v>204</v>
      </c>
      <c r="M139" s="102">
        <f>M90</f>
        <v>204</v>
      </c>
      <c r="N139" s="102">
        <f>N90</f>
        <v>0</v>
      </c>
      <c r="O139" s="102">
        <f>O90</f>
        <v>0</v>
      </c>
    </row>
    <row r="140" spans="1:15" x14ac:dyDescent="0.25">
      <c r="A140" s="209"/>
      <c r="B140" s="204" t="s">
        <v>224</v>
      </c>
      <c r="C140" s="424"/>
      <c r="D140" s="406">
        <f t="shared" si="32"/>
        <v>346.5</v>
      </c>
      <c r="E140" s="97">
        <f>E80</f>
        <v>346.5</v>
      </c>
      <c r="F140" s="97">
        <f>F80</f>
        <v>228.5</v>
      </c>
      <c r="G140" s="97">
        <f>G80</f>
        <v>0</v>
      </c>
      <c r="H140" s="101">
        <f t="shared" si="28"/>
        <v>0</v>
      </c>
      <c r="I140" s="101">
        <f>I80</f>
        <v>0</v>
      </c>
      <c r="J140" s="101">
        <f>J80</f>
        <v>0</v>
      </c>
      <c r="K140" s="101">
        <f>K80</f>
        <v>0</v>
      </c>
      <c r="L140" s="102">
        <f t="shared" si="30"/>
        <v>346.5</v>
      </c>
      <c r="M140" s="102">
        <f>M80</f>
        <v>346.5</v>
      </c>
      <c r="N140" s="102">
        <f>N80</f>
        <v>228.5</v>
      </c>
      <c r="O140" s="102">
        <f>O80</f>
        <v>0</v>
      </c>
    </row>
    <row r="141" spans="1:15" ht="26.25" x14ac:dyDescent="0.25">
      <c r="A141" s="209"/>
      <c r="B141" s="204" t="s">
        <v>206</v>
      </c>
      <c r="C141" s="424"/>
      <c r="D141" s="406">
        <f t="shared" si="32"/>
        <v>149</v>
      </c>
      <c r="E141" s="97">
        <f>E86+E87</f>
        <v>149</v>
      </c>
      <c r="F141" s="97">
        <f>F86+F87</f>
        <v>85.4</v>
      </c>
      <c r="G141" s="97">
        <f>G86+G87</f>
        <v>0</v>
      </c>
      <c r="H141" s="101">
        <f t="shared" si="28"/>
        <v>0</v>
      </c>
      <c r="I141" s="101">
        <f>I86+I87</f>
        <v>0</v>
      </c>
      <c r="J141" s="101">
        <f>J86+J87</f>
        <v>0</v>
      </c>
      <c r="K141" s="101">
        <f>K86+K87</f>
        <v>0</v>
      </c>
      <c r="L141" s="102">
        <f t="shared" si="30"/>
        <v>149</v>
      </c>
      <c r="M141" s="102">
        <f>M86+M87</f>
        <v>149</v>
      </c>
      <c r="N141" s="102">
        <f>N86+N87</f>
        <v>85.4</v>
      </c>
      <c r="O141" s="102">
        <f>O86+O87</f>
        <v>0</v>
      </c>
    </row>
    <row r="142" spans="1:15" ht="26.25" x14ac:dyDescent="0.25">
      <c r="A142" s="209"/>
      <c r="B142" s="204" t="s">
        <v>227</v>
      </c>
      <c r="C142" s="424"/>
      <c r="D142" s="406">
        <f t="shared" si="32"/>
        <v>19</v>
      </c>
      <c r="E142" s="97">
        <f t="shared" ref="E142:G144" si="33">E34+E118</f>
        <v>19</v>
      </c>
      <c r="F142" s="97">
        <f t="shared" si="33"/>
        <v>0.5</v>
      </c>
      <c r="G142" s="97">
        <f t="shared" si="33"/>
        <v>0</v>
      </c>
      <c r="H142" s="101">
        <f t="shared" si="28"/>
        <v>-19</v>
      </c>
      <c r="I142" s="101">
        <f t="shared" ref="I142:K144" si="34">I34+I118</f>
        <v>-19</v>
      </c>
      <c r="J142" s="101">
        <f t="shared" si="34"/>
        <v>-0.5</v>
      </c>
      <c r="K142" s="101">
        <f t="shared" si="34"/>
        <v>0</v>
      </c>
      <c r="L142" s="102">
        <f t="shared" si="30"/>
        <v>0</v>
      </c>
      <c r="M142" s="102">
        <f t="shared" ref="M142:O144" si="35">M34+M118</f>
        <v>0</v>
      </c>
      <c r="N142" s="102">
        <f t="shared" si="35"/>
        <v>0</v>
      </c>
      <c r="O142" s="102">
        <f t="shared" si="35"/>
        <v>0</v>
      </c>
    </row>
    <row r="143" spans="1:15" ht="26.25" x14ac:dyDescent="0.25">
      <c r="A143" s="209"/>
      <c r="B143" s="204" t="s">
        <v>205</v>
      </c>
      <c r="C143" s="424"/>
      <c r="D143" s="406">
        <f t="shared" si="32"/>
        <v>214</v>
      </c>
      <c r="E143" s="97">
        <f t="shared" si="33"/>
        <v>214</v>
      </c>
      <c r="F143" s="97">
        <f t="shared" si="33"/>
        <v>0</v>
      </c>
      <c r="G143" s="97">
        <f t="shared" si="33"/>
        <v>0</v>
      </c>
      <c r="H143" s="101">
        <f t="shared" si="28"/>
        <v>0</v>
      </c>
      <c r="I143" s="101">
        <f t="shared" si="34"/>
        <v>0</v>
      </c>
      <c r="J143" s="101">
        <f t="shared" si="34"/>
        <v>0</v>
      </c>
      <c r="K143" s="101">
        <f t="shared" si="34"/>
        <v>0</v>
      </c>
      <c r="L143" s="102">
        <f t="shared" si="30"/>
        <v>214</v>
      </c>
      <c r="M143" s="102">
        <f t="shared" si="35"/>
        <v>214</v>
      </c>
      <c r="N143" s="102">
        <f t="shared" si="35"/>
        <v>0</v>
      </c>
      <c r="O143" s="102">
        <f t="shared" si="35"/>
        <v>0</v>
      </c>
    </row>
    <row r="144" spans="1:15" x14ac:dyDescent="0.25">
      <c r="A144" s="209"/>
      <c r="B144" s="204" t="s">
        <v>228</v>
      </c>
      <c r="C144" s="424"/>
      <c r="D144" s="406">
        <f t="shared" si="32"/>
        <v>440</v>
      </c>
      <c r="E144" s="97">
        <f t="shared" si="33"/>
        <v>440</v>
      </c>
      <c r="F144" s="97">
        <f t="shared" si="33"/>
        <v>10.7</v>
      </c>
      <c r="G144" s="97">
        <f t="shared" si="33"/>
        <v>0</v>
      </c>
      <c r="H144" s="101">
        <f t="shared" si="28"/>
        <v>0</v>
      </c>
      <c r="I144" s="101">
        <f t="shared" si="34"/>
        <v>0</v>
      </c>
      <c r="J144" s="101">
        <f t="shared" si="34"/>
        <v>0</v>
      </c>
      <c r="K144" s="101">
        <f t="shared" si="34"/>
        <v>0</v>
      </c>
      <c r="L144" s="102">
        <f t="shared" si="30"/>
        <v>440</v>
      </c>
      <c r="M144" s="102">
        <f t="shared" si="35"/>
        <v>440</v>
      </c>
      <c r="N144" s="102">
        <f t="shared" si="35"/>
        <v>10.7</v>
      </c>
      <c r="O144" s="102">
        <f t="shared" si="35"/>
        <v>0</v>
      </c>
    </row>
    <row r="145" spans="1:15" x14ac:dyDescent="0.25">
      <c r="A145" s="209"/>
      <c r="B145" s="204" t="s">
        <v>232</v>
      </c>
      <c r="C145" s="424"/>
      <c r="D145" s="406">
        <f t="shared" si="32"/>
        <v>518.70000000000005</v>
      </c>
      <c r="E145" s="97">
        <f>E37+E121+E122</f>
        <v>518.70000000000005</v>
      </c>
      <c r="F145" s="97">
        <f>F37+F121+F122</f>
        <v>95</v>
      </c>
      <c r="G145" s="97">
        <f>G37+G121+G122</f>
        <v>0</v>
      </c>
      <c r="H145" s="101">
        <f t="shared" si="28"/>
        <v>0</v>
      </c>
      <c r="I145" s="101">
        <f>I37+I121+I122</f>
        <v>0</v>
      </c>
      <c r="J145" s="101">
        <f>J37+J121+J122</f>
        <v>0</v>
      </c>
      <c r="K145" s="101">
        <f>K37+K121+K122</f>
        <v>0</v>
      </c>
      <c r="L145" s="102">
        <f t="shared" si="30"/>
        <v>518.70000000000005</v>
      </c>
      <c r="M145" s="102">
        <f>M37+M121+M122</f>
        <v>518.70000000000005</v>
      </c>
      <c r="N145" s="102">
        <f>N37+N121+N122</f>
        <v>95</v>
      </c>
      <c r="O145" s="102">
        <f>O37+O121+O122</f>
        <v>0</v>
      </c>
    </row>
    <row r="146" spans="1:15" ht="39" x14ac:dyDescent="0.25">
      <c r="A146" s="210"/>
      <c r="B146" s="420" t="s">
        <v>225</v>
      </c>
      <c r="C146" s="425"/>
      <c r="D146" s="406">
        <f t="shared" si="32"/>
        <v>195</v>
      </c>
      <c r="E146" s="97">
        <f>E41+E45+E49+E53+E57+E61+E65+E69+E73+E77+E78+E92+E94+E96+E98+E100+E102+E104+E106+E108+E110+E112</f>
        <v>195</v>
      </c>
      <c r="F146" s="97">
        <f>F41+F45+F49+F53+F57+F61+F65+F69+F73+F77+F78+F92+F94+F96+F98+F100+F102+F104+F106+F108+F110+F112</f>
        <v>132.30000000000001</v>
      </c>
      <c r="G146" s="97">
        <f>G41+G45+G49+G53+G57+G61+G65+G69+G73+G77+G78+G92+G94+G96+G98+G100+G102+G104+G106+G108+G110+G112</f>
        <v>0</v>
      </c>
      <c r="H146" s="101">
        <f t="shared" si="28"/>
        <v>0</v>
      </c>
      <c r="I146" s="101">
        <f>I41+I45+I49+I53+I57+I61+I65+I69+I73+I77+I78+I92+I94+I96+I98+I100+I102+I104+I106+I108+I110+I112</f>
        <v>0</v>
      </c>
      <c r="J146" s="101">
        <f>J41+J45+J49+J53+J57+J61+J65+J69+J73+J77+J78+J92+J94+J96+J98+J100+J102+J104+J106+J108+J110+J112</f>
        <v>0</v>
      </c>
      <c r="K146" s="101">
        <f>K41+K45+K49+K53+K57+K61+K65+K69+K73+K77+K78+K92+K94+K96+K98+K100+K102+K104+K106+K108+K110+K112</f>
        <v>0</v>
      </c>
      <c r="L146" s="102">
        <f t="shared" si="30"/>
        <v>195</v>
      </c>
      <c r="M146" s="102">
        <f>M41+M45+M49+M53+M57+M61+M65+M69+M73+M77+M78+M92+M94+M96+M98+M100+M102+M104+M106+M108+M110+M112</f>
        <v>195</v>
      </c>
      <c r="N146" s="102">
        <f>N41+N45+N49+N53+N57+N61+N65+N69+N73+N77+N78+N92+N94+N96+N98+N100+N102+N104+N106+N108+N110+N112</f>
        <v>132.30000000000001</v>
      </c>
      <c r="O146" s="102">
        <f>O41+O45+O49+O53+O57+O61+O65+O69+O73+O77+O78+O92+O94+O96+O98+O100+O102+O104+O106+O108+O110+O112</f>
        <v>0</v>
      </c>
    </row>
    <row r="147" spans="1:15" x14ac:dyDescent="0.25">
      <c r="A147" s="7"/>
      <c r="B147" s="51"/>
      <c r="C147" s="136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7"/>
    </row>
    <row r="148" spans="1:15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</row>
    <row r="150" spans="1:15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1:15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C242" s="54"/>
    </row>
    <row r="243" spans="1:15" x14ac:dyDescent="0.25">
      <c r="C243" s="54"/>
    </row>
    <row r="244" spans="1:15" x14ac:dyDescent="0.25">
      <c r="C244" s="54"/>
    </row>
    <row r="245" spans="1:15" x14ac:dyDescent="0.25">
      <c r="C245" s="54"/>
    </row>
    <row r="246" spans="1:15" x14ac:dyDescent="0.25">
      <c r="C246" s="54"/>
    </row>
    <row r="247" spans="1:15" x14ac:dyDescent="0.25">
      <c r="C247" s="54"/>
    </row>
    <row r="248" spans="1:15" x14ac:dyDescent="0.25">
      <c r="C248" s="54"/>
    </row>
    <row r="249" spans="1:15" x14ac:dyDescent="0.25">
      <c r="C249" s="54"/>
    </row>
    <row r="250" spans="1:15" x14ac:dyDescent="0.25">
      <c r="C250" s="54"/>
    </row>
    <row r="251" spans="1:15" x14ac:dyDescent="0.25">
      <c r="C251" s="54"/>
    </row>
    <row r="252" spans="1:15" x14ac:dyDescent="0.25">
      <c r="C252" s="54"/>
    </row>
    <row r="253" spans="1:15" x14ac:dyDescent="0.25">
      <c r="C253" s="54"/>
    </row>
    <row r="254" spans="1:15" x14ac:dyDescent="0.25">
      <c r="C254" s="54"/>
    </row>
    <row r="255" spans="1:15" x14ac:dyDescent="0.25">
      <c r="C255" s="54"/>
    </row>
    <row r="256" spans="1:15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</sheetData>
  <mergeCells count="50">
    <mergeCell ref="C90:C91"/>
    <mergeCell ref="C92:C93"/>
    <mergeCell ref="A122:A123"/>
    <mergeCell ref="A116:A121"/>
    <mergeCell ref="C122:C123"/>
    <mergeCell ref="C96:C97"/>
    <mergeCell ref="C98:C99"/>
    <mergeCell ref="C106:C107"/>
    <mergeCell ref="C110:C111"/>
    <mergeCell ref="B115:O115"/>
    <mergeCell ref="C108:C109"/>
    <mergeCell ref="C100:C101"/>
    <mergeCell ref="C104:C105"/>
    <mergeCell ref="C102:C103"/>
    <mergeCell ref="C112:C113"/>
    <mergeCell ref="C94:C95"/>
    <mergeCell ref="B1:O1"/>
    <mergeCell ref="B2:O2"/>
    <mergeCell ref="B3:O3"/>
    <mergeCell ref="B4:O4"/>
    <mergeCell ref="I16:K16"/>
    <mergeCell ref="A14:O14"/>
    <mergeCell ref="L16:L18"/>
    <mergeCell ref="M16:O16"/>
    <mergeCell ref="M17:N17"/>
    <mergeCell ref="O17:O18"/>
    <mergeCell ref="A16:A18"/>
    <mergeCell ref="B16:B18"/>
    <mergeCell ref="H16:H18"/>
    <mergeCell ref="B9:O9"/>
    <mergeCell ref="B10:O10"/>
    <mergeCell ref="B89:O89"/>
    <mergeCell ref="B7:O7"/>
    <mergeCell ref="B8:O8"/>
    <mergeCell ref="B5:O5"/>
    <mergeCell ref="B6:O6"/>
    <mergeCell ref="B11:O11"/>
    <mergeCell ref="B12:O12"/>
    <mergeCell ref="A84:A87"/>
    <mergeCell ref="E16:G16"/>
    <mergeCell ref="E17:F17"/>
    <mergeCell ref="G17:G18"/>
    <mergeCell ref="C78:C79"/>
    <mergeCell ref="B19:O19"/>
    <mergeCell ref="I17:J17"/>
    <mergeCell ref="D16:D18"/>
    <mergeCell ref="B83:O83"/>
    <mergeCell ref="C80:C81"/>
    <mergeCell ref="C16:C18"/>
    <mergeCell ref="K17:K18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8"/>
  <sheetViews>
    <sheetView showZeros="0" topLeftCell="A28" workbookViewId="0">
      <selection activeCell="D56" sqref="D5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21" t="s">
        <v>354</v>
      </c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</row>
    <row r="2" spans="1:17" x14ac:dyDescent="0.25">
      <c r="B2" s="521" t="s">
        <v>444</v>
      </c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</row>
    <row r="3" spans="1:17" x14ac:dyDescent="0.25">
      <c r="B3" s="521" t="s">
        <v>464</v>
      </c>
      <c r="C3" s="521"/>
      <c r="D3" s="521"/>
      <c r="E3" s="521"/>
      <c r="F3" s="521"/>
      <c r="G3" s="521"/>
      <c r="H3" s="521"/>
      <c r="I3" s="521"/>
      <c r="J3" s="521"/>
      <c r="K3" s="521"/>
      <c r="L3" s="521"/>
      <c r="M3" s="521"/>
      <c r="N3" s="521"/>
      <c r="O3" s="521"/>
    </row>
    <row r="4" spans="1:17" x14ac:dyDescent="0.25">
      <c r="B4" s="521" t="s">
        <v>367</v>
      </c>
      <c r="C4" s="521"/>
      <c r="D4" s="521"/>
      <c r="E4" s="521"/>
      <c r="F4" s="521"/>
      <c r="G4" s="521"/>
      <c r="H4" s="521"/>
      <c r="I4" s="521"/>
      <c r="J4" s="521"/>
      <c r="K4" s="521"/>
      <c r="L4" s="521"/>
      <c r="M4" s="521"/>
      <c r="N4" s="521"/>
      <c r="O4" s="521"/>
    </row>
    <row r="5" spans="1:17" x14ac:dyDescent="0.25">
      <c r="B5" s="501" t="s">
        <v>474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7" x14ac:dyDescent="0.25">
      <c r="B6" s="501" t="s">
        <v>484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7" x14ac:dyDescent="0.25">
      <c r="B7" s="439"/>
      <c r="C7" s="439"/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O7" s="439"/>
    </row>
    <row r="8" spans="1:17" x14ac:dyDescent="0.25">
      <c r="B8" s="439"/>
      <c r="C8" s="439"/>
      <c r="D8" s="439"/>
      <c r="E8" s="439"/>
      <c r="F8" s="439"/>
      <c r="G8" s="439"/>
      <c r="H8" s="439"/>
      <c r="I8" s="439"/>
      <c r="J8" s="439"/>
      <c r="K8" s="439"/>
      <c r="L8" s="439"/>
      <c r="M8" s="439"/>
      <c r="N8" s="439"/>
      <c r="O8" s="439"/>
    </row>
    <row r="9" spans="1:17" x14ac:dyDescent="0.25">
      <c r="A9" s="7"/>
      <c r="B9" s="7"/>
      <c r="C9" s="153"/>
      <c r="D9" s="7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7"/>
    </row>
    <row r="10" spans="1:17" ht="32.25" customHeight="1" x14ac:dyDescent="0.25">
      <c r="A10" s="529" t="s">
        <v>448</v>
      </c>
      <c r="B10" s="529"/>
      <c r="C10" s="529"/>
      <c r="D10" s="529"/>
      <c r="E10" s="529"/>
      <c r="F10" s="529"/>
      <c r="G10" s="529"/>
      <c r="H10" s="529"/>
      <c r="I10" s="529"/>
      <c r="J10" s="529"/>
      <c r="K10" s="529"/>
      <c r="L10" s="529"/>
      <c r="M10" s="529"/>
      <c r="N10" s="529"/>
      <c r="O10" s="529"/>
    </row>
    <row r="11" spans="1:17" x14ac:dyDescent="0.25">
      <c r="A11" s="59"/>
      <c r="B11" s="59"/>
      <c r="C11" s="59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5" t="s">
        <v>455</v>
      </c>
    </row>
    <row r="12" spans="1:17" ht="15" customHeight="1" x14ac:dyDescent="0.25">
      <c r="A12" s="475" t="s">
        <v>5</v>
      </c>
      <c r="B12" s="478" t="s">
        <v>351</v>
      </c>
      <c r="C12" s="478" t="s">
        <v>54</v>
      </c>
      <c r="D12" s="489" t="s">
        <v>362</v>
      </c>
      <c r="E12" s="493" t="s">
        <v>200</v>
      </c>
      <c r="F12" s="493"/>
      <c r="G12" s="494"/>
      <c r="H12" s="481" t="s">
        <v>364</v>
      </c>
      <c r="I12" s="484" t="s">
        <v>200</v>
      </c>
      <c r="J12" s="485"/>
      <c r="K12" s="486"/>
      <c r="L12" s="530" t="s">
        <v>0</v>
      </c>
      <c r="M12" s="496" t="s">
        <v>200</v>
      </c>
      <c r="N12" s="497"/>
      <c r="O12" s="498"/>
    </row>
    <row r="13" spans="1:17" x14ac:dyDescent="0.25">
      <c r="A13" s="476"/>
      <c r="B13" s="479"/>
      <c r="C13" s="479"/>
      <c r="D13" s="490"/>
      <c r="E13" s="494" t="s">
        <v>1</v>
      </c>
      <c r="F13" s="503"/>
      <c r="G13" s="495" t="s">
        <v>2</v>
      </c>
      <c r="H13" s="482"/>
      <c r="I13" s="508" t="s">
        <v>1</v>
      </c>
      <c r="J13" s="508"/>
      <c r="K13" s="471" t="s">
        <v>2</v>
      </c>
      <c r="L13" s="531"/>
      <c r="M13" s="488" t="s">
        <v>1</v>
      </c>
      <c r="N13" s="488"/>
      <c r="O13" s="470" t="s">
        <v>2</v>
      </c>
    </row>
    <row r="14" spans="1:17" ht="28.5" customHeight="1" x14ac:dyDescent="0.25">
      <c r="A14" s="477"/>
      <c r="B14" s="480"/>
      <c r="C14" s="480"/>
      <c r="D14" s="491"/>
      <c r="E14" s="141" t="s">
        <v>3</v>
      </c>
      <c r="F14" s="142" t="s">
        <v>4</v>
      </c>
      <c r="G14" s="495"/>
      <c r="H14" s="483"/>
      <c r="I14" s="145" t="s">
        <v>3</v>
      </c>
      <c r="J14" s="139" t="s">
        <v>4</v>
      </c>
      <c r="K14" s="471"/>
      <c r="L14" s="532"/>
      <c r="M14" s="140" t="s">
        <v>3</v>
      </c>
      <c r="N14" s="138" t="s">
        <v>4</v>
      </c>
      <c r="O14" s="470"/>
    </row>
    <row r="15" spans="1:17" ht="15.95" customHeight="1" x14ac:dyDescent="0.25">
      <c r="A15" s="20" t="s">
        <v>72</v>
      </c>
      <c r="B15" s="472" t="s">
        <v>176</v>
      </c>
      <c r="C15" s="473"/>
      <c r="D15" s="473"/>
      <c r="E15" s="473"/>
      <c r="F15" s="473"/>
      <c r="G15" s="473"/>
      <c r="H15" s="473"/>
      <c r="I15" s="473"/>
      <c r="J15" s="473"/>
      <c r="K15" s="473"/>
      <c r="L15" s="473"/>
      <c r="M15" s="473"/>
      <c r="N15" s="473"/>
      <c r="O15" s="474"/>
    </row>
    <row r="16" spans="1:17" ht="15" customHeight="1" x14ac:dyDescent="0.25">
      <c r="A16" s="6" t="s">
        <v>187</v>
      </c>
      <c r="B16" s="154" t="s">
        <v>20</v>
      </c>
      <c r="C16" s="82"/>
      <c r="D16" s="9">
        <f t="shared" ref="D16:K16" si="0">D17+D18</f>
        <v>1020.1999999999999</v>
      </c>
      <c r="E16" s="9">
        <f t="shared" si="0"/>
        <v>1020.1999999999999</v>
      </c>
      <c r="F16" s="9">
        <f t="shared" si="0"/>
        <v>712.7</v>
      </c>
      <c r="G16" s="9">
        <f t="shared" si="0"/>
        <v>0</v>
      </c>
      <c r="H16" s="10">
        <f t="shared" si="0"/>
        <v>0</v>
      </c>
      <c r="I16" s="10">
        <f t="shared" si="0"/>
        <v>0</v>
      </c>
      <c r="J16" s="10">
        <f t="shared" si="0"/>
        <v>0</v>
      </c>
      <c r="K16" s="10">
        <f t="shared" si="0"/>
        <v>0</v>
      </c>
      <c r="L16" s="12">
        <f t="shared" ref="L16:O16" si="1">L17+L18</f>
        <v>1020.1999999999999</v>
      </c>
      <c r="M16" s="12">
        <f t="shared" si="1"/>
        <v>1020.1999999999999</v>
      </c>
      <c r="N16" s="12">
        <f t="shared" si="1"/>
        <v>712.7</v>
      </c>
      <c r="O16" s="12">
        <f t="shared" si="1"/>
        <v>0</v>
      </c>
      <c r="P16" s="71" t="s">
        <v>329</v>
      </c>
      <c r="Q16" s="72"/>
    </row>
    <row r="17" spans="1:17" ht="15" customHeight="1" x14ac:dyDescent="0.25">
      <c r="A17" s="20"/>
      <c r="B17" s="154"/>
      <c r="C17" s="31" t="s">
        <v>30</v>
      </c>
      <c r="D17" s="17">
        <f>E17+G17</f>
        <v>3.3</v>
      </c>
      <c r="E17" s="17">
        <v>3.3</v>
      </c>
      <c r="F17" s="17"/>
      <c r="G17" s="17"/>
      <c r="H17" s="11">
        <f t="shared" ref="H17:H25" si="2">I17+K17</f>
        <v>0</v>
      </c>
      <c r="I17" s="11"/>
      <c r="J17" s="11"/>
      <c r="K17" s="11"/>
      <c r="L17" s="13">
        <f t="shared" ref="L17:L25" si="3">M17+O17</f>
        <v>3.3</v>
      </c>
      <c r="M17" s="13">
        <f t="shared" ref="M17:M25" si="4">E17+I17</f>
        <v>3.3</v>
      </c>
      <c r="N17" s="13">
        <f t="shared" ref="N17:N25" si="5">F17+J17</f>
        <v>0</v>
      </c>
      <c r="O17" s="13">
        <f t="shared" ref="O17:O25" si="6">G17+K17</f>
        <v>0</v>
      </c>
      <c r="P17" s="71" t="s">
        <v>330</v>
      </c>
      <c r="Q17" s="72"/>
    </row>
    <row r="18" spans="1:17" ht="15" customHeight="1" x14ac:dyDescent="0.25">
      <c r="A18" s="156"/>
      <c r="B18" s="157"/>
      <c r="C18" s="31" t="s">
        <v>51</v>
      </c>
      <c r="D18" s="17">
        <f>E18+G18</f>
        <v>1016.9</v>
      </c>
      <c r="E18" s="17">
        <v>1016.9</v>
      </c>
      <c r="F18" s="17">
        <v>712.7</v>
      </c>
      <c r="G18" s="17"/>
      <c r="H18" s="11">
        <f t="shared" si="2"/>
        <v>0</v>
      </c>
      <c r="I18" s="11"/>
      <c r="J18" s="11"/>
      <c r="K18" s="11"/>
      <c r="L18" s="13">
        <f t="shared" si="3"/>
        <v>1016.9</v>
      </c>
      <c r="M18" s="13">
        <f t="shared" si="4"/>
        <v>1016.9</v>
      </c>
      <c r="N18" s="13">
        <f t="shared" si="5"/>
        <v>712.7</v>
      </c>
      <c r="O18" s="13">
        <f t="shared" si="6"/>
        <v>0</v>
      </c>
      <c r="P18" s="71" t="s">
        <v>331</v>
      </c>
      <c r="Q18" s="72"/>
    </row>
    <row r="19" spans="1:17" ht="15" customHeight="1" x14ac:dyDescent="0.25">
      <c r="A19" s="20" t="s">
        <v>73</v>
      </c>
      <c r="B19" s="154" t="s">
        <v>55</v>
      </c>
      <c r="C19" s="31" t="s">
        <v>51</v>
      </c>
      <c r="D19" s="17">
        <f>E19+G19</f>
        <v>426.9</v>
      </c>
      <c r="E19" s="17">
        <v>426.9</v>
      </c>
      <c r="F19" s="17">
        <v>317.39999999999998</v>
      </c>
      <c r="G19" s="17"/>
      <c r="H19" s="11">
        <f t="shared" si="2"/>
        <v>0</v>
      </c>
      <c r="I19" s="11"/>
      <c r="J19" s="11"/>
      <c r="K19" s="11"/>
      <c r="L19" s="13">
        <f t="shared" si="3"/>
        <v>426.9</v>
      </c>
      <c r="M19" s="13">
        <f t="shared" si="4"/>
        <v>426.9</v>
      </c>
      <c r="N19" s="13">
        <f t="shared" si="5"/>
        <v>317.39999999999998</v>
      </c>
      <c r="O19" s="13">
        <f t="shared" si="6"/>
        <v>0</v>
      </c>
      <c r="P19" s="71" t="s">
        <v>332</v>
      </c>
      <c r="Q19" s="72"/>
    </row>
    <row r="20" spans="1:17" ht="15" customHeight="1" x14ac:dyDescent="0.25">
      <c r="A20" s="6" t="s">
        <v>74</v>
      </c>
      <c r="B20" s="30" t="s">
        <v>33</v>
      </c>
      <c r="C20" s="31" t="s">
        <v>51</v>
      </c>
      <c r="D20" s="17">
        <f t="shared" ref="D20:D55" si="7">E20+G20</f>
        <v>465.9</v>
      </c>
      <c r="E20" s="17">
        <v>465.9</v>
      </c>
      <c r="F20" s="17">
        <v>345</v>
      </c>
      <c r="G20" s="17"/>
      <c r="H20" s="11">
        <f t="shared" si="2"/>
        <v>0</v>
      </c>
      <c r="I20" s="11"/>
      <c r="J20" s="11"/>
      <c r="K20" s="11"/>
      <c r="L20" s="13">
        <f t="shared" si="3"/>
        <v>465.9</v>
      </c>
      <c r="M20" s="13">
        <f t="shared" si="4"/>
        <v>465.9</v>
      </c>
      <c r="N20" s="13">
        <f t="shared" si="5"/>
        <v>345</v>
      </c>
      <c r="O20" s="13">
        <f t="shared" si="6"/>
        <v>0</v>
      </c>
      <c r="P20" s="71" t="s">
        <v>335</v>
      </c>
      <c r="Q20" s="72"/>
    </row>
    <row r="21" spans="1:17" ht="15" customHeight="1" x14ac:dyDescent="0.25">
      <c r="A21" s="6" t="s">
        <v>75</v>
      </c>
      <c r="B21" s="30" t="s">
        <v>164</v>
      </c>
      <c r="C21" s="31" t="s">
        <v>51</v>
      </c>
      <c r="D21" s="17">
        <f t="shared" si="7"/>
        <v>742.1</v>
      </c>
      <c r="E21" s="17">
        <v>742.1</v>
      </c>
      <c r="F21" s="17">
        <v>550.29999999999995</v>
      </c>
      <c r="G21" s="17"/>
      <c r="H21" s="11">
        <f t="shared" si="2"/>
        <v>0</v>
      </c>
      <c r="I21" s="11"/>
      <c r="J21" s="11"/>
      <c r="K21" s="11"/>
      <c r="L21" s="13">
        <f t="shared" si="3"/>
        <v>742.1</v>
      </c>
      <c r="M21" s="13">
        <f t="shared" si="4"/>
        <v>742.1</v>
      </c>
      <c r="N21" s="13">
        <f t="shared" si="5"/>
        <v>550.29999999999995</v>
      </c>
      <c r="O21" s="13">
        <f t="shared" si="6"/>
        <v>0</v>
      </c>
      <c r="P21" s="71" t="s">
        <v>333</v>
      </c>
      <c r="Q21" s="72"/>
    </row>
    <row r="22" spans="1:17" ht="15" customHeight="1" x14ac:dyDescent="0.25">
      <c r="A22" s="6" t="s">
        <v>76</v>
      </c>
      <c r="B22" s="30" t="s">
        <v>171</v>
      </c>
      <c r="C22" s="31" t="s">
        <v>51</v>
      </c>
      <c r="D22" s="17">
        <f t="shared" si="7"/>
        <v>401.2</v>
      </c>
      <c r="E22" s="17">
        <v>401.2</v>
      </c>
      <c r="F22" s="17">
        <v>298.5</v>
      </c>
      <c r="G22" s="17"/>
      <c r="H22" s="11">
        <f t="shared" si="2"/>
        <v>0</v>
      </c>
      <c r="I22" s="11"/>
      <c r="J22" s="11"/>
      <c r="K22" s="11"/>
      <c r="L22" s="13">
        <f t="shared" si="3"/>
        <v>401.2</v>
      </c>
      <c r="M22" s="13">
        <f t="shared" si="4"/>
        <v>401.2</v>
      </c>
      <c r="N22" s="13">
        <f t="shared" si="5"/>
        <v>298.5</v>
      </c>
      <c r="O22" s="13">
        <f t="shared" si="6"/>
        <v>0</v>
      </c>
      <c r="P22" s="71" t="s">
        <v>334</v>
      </c>
      <c r="Q22" s="72"/>
    </row>
    <row r="23" spans="1:17" ht="15" customHeight="1" x14ac:dyDescent="0.25">
      <c r="A23" s="14" t="s">
        <v>77</v>
      </c>
      <c r="B23" s="19" t="s">
        <v>153</v>
      </c>
      <c r="C23" s="31" t="s">
        <v>51</v>
      </c>
      <c r="D23" s="17">
        <f t="shared" si="7"/>
        <v>277.3</v>
      </c>
      <c r="E23" s="17">
        <v>277.3</v>
      </c>
      <c r="F23" s="17">
        <v>205.9</v>
      </c>
      <c r="G23" s="17"/>
      <c r="H23" s="11">
        <f t="shared" si="2"/>
        <v>0</v>
      </c>
      <c r="I23" s="11"/>
      <c r="J23" s="11"/>
      <c r="K23" s="11"/>
      <c r="L23" s="13">
        <f t="shared" si="3"/>
        <v>277.3</v>
      </c>
      <c r="M23" s="13">
        <f t="shared" si="4"/>
        <v>277.3</v>
      </c>
      <c r="N23" s="13">
        <f t="shared" si="5"/>
        <v>205.9</v>
      </c>
      <c r="O23" s="13">
        <f t="shared" si="6"/>
        <v>0</v>
      </c>
      <c r="P23" s="71" t="s">
        <v>336</v>
      </c>
      <c r="Q23" s="72">
        <f>L17+L55</f>
        <v>11.1</v>
      </c>
    </row>
    <row r="24" spans="1:17" ht="15" customHeight="1" x14ac:dyDescent="0.25">
      <c r="A24" s="20" t="s">
        <v>78</v>
      </c>
      <c r="B24" s="32" t="s">
        <v>368</v>
      </c>
      <c r="C24" s="31" t="s">
        <v>51</v>
      </c>
      <c r="D24" s="17">
        <f t="shared" si="7"/>
        <v>396.5</v>
      </c>
      <c r="E24" s="17">
        <v>396.5</v>
      </c>
      <c r="F24" s="17">
        <v>295.39999999999998</v>
      </c>
      <c r="G24" s="17"/>
      <c r="H24" s="11">
        <f t="shared" si="2"/>
        <v>0</v>
      </c>
      <c r="I24" s="11"/>
      <c r="J24" s="11"/>
      <c r="K24" s="11"/>
      <c r="L24" s="13">
        <f t="shared" si="3"/>
        <v>396.5</v>
      </c>
      <c r="M24" s="13">
        <f t="shared" si="4"/>
        <v>396.5</v>
      </c>
      <c r="N24" s="13">
        <f t="shared" si="5"/>
        <v>295.39999999999998</v>
      </c>
      <c r="O24" s="13">
        <f t="shared" si="6"/>
        <v>0</v>
      </c>
      <c r="P24" s="71" t="s">
        <v>337</v>
      </c>
      <c r="Q24" s="72">
        <f>SUM(L18:L54)</f>
        <v>9126.8999999999978</v>
      </c>
    </row>
    <row r="25" spans="1:17" ht="15" customHeight="1" x14ac:dyDescent="0.25">
      <c r="A25" s="6" t="s">
        <v>79</v>
      </c>
      <c r="B25" s="30" t="s">
        <v>156</v>
      </c>
      <c r="C25" s="16" t="s">
        <v>51</v>
      </c>
      <c r="D25" s="17">
        <f t="shared" si="7"/>
        <v>446.4</v>
      </c>
      <c r="E25" s="17">
        <v>446.4</v>
      </c>
      <c r="F25" s="17">
        <v>330.5</v>
      </c>
      <c r="G25" s="17"/>
      <c r="H25" s="11">
        <f t="shared" si="2"/>
        <v>0</v>
      </c>
      <c r="I25" s="11"/>
      <c r="J25" s="11"/>
      <c r="K25" s="11"/>
      <c r="L25" s="13">
        <f t="shared" si="3"/>
        <v>446.4</v>
      </c>
      <c r="M25" s="13">
        <f t="shared" si="4"/>
        <v>446.4</v>
      </c>
      <c r="N25" s="13">
        <f t="shared" si="5"/>
        <v>330.5</v>
      </c>
      <c r="O25" s="13">
        <f t="shared" si="6"/>
        <v>0</v>
      </c>
      <c r="P25" s="71" t="s">
        <v>338</v>
      </c>
      <c r="Q25" s="72"/>
    </row>
    <row r="26" spans="1:17" ht="15" customHeight="1" x14ac:dyDescent="0.25">
      <c r="A26" s="6" t="s">
        <v>80</v>
      </c>
      <c r="B26" s="30" t="s">
        <v>155</v>
      </c>
      <c r="C26" s="16" t="s">
        <v>51</v>
      </c>
      <c r="D26" s="17">
        <f t="shared" si="7"/>
        <v>522.70000000000005</v>
      </c>
      <c r="E26" s="17">
        <v>522.70000000000005</v>
      </c>
      <c r="F26" s="17">
        <v>386.7</v>
      </c>
      <c r="G26" s="17"/>
      <c r="H26" s="11">
        <f t="shared" ref="H26:H55" si="8">I26+K26</f>
        <v>0</v>
      </c>
      <c r="I26" s="11"/>
      <c r="J26" s="11"/>
      <c r="K26" s="11"/>
      <c r="L26" s="13">
        <f t="shared" ref="L26:L55" si="9">M26+O26</f>
        <v>522.70000000000005</v>
      </c>
      <c r="M26" s="13">
        <f t="shared" ref="M26:M55" si="10">E26+I26</f>
        <v>522.70000000000005</v>
      </c>
      <c r="N26" s="13">
        <f t="shared" ref="N26:N55" si="11">F26+J26</f>
        <v>386.7</v>
      </c>
      <c r="O26" s="13">
        <f t="shared" ref="O26:O55" si="12">G26+K26</f>
        <v>0</v>
      </c>
      <c r="P26" s="76" t="s">
        <v>177</v>
      </c>
      <c r="Q26" s="77">
        <f>SUM(Q16:Q25)</f>
        <v>9137.9999999999982</v>
      </c>
    </row>
    <row r="27" spans="1:17" ht="15" customHeight="1" x14ac:dyDescent="0.25">
      <c r="A27" s="6" t="s">
        <v>81</v>
      </c>
      <c r="B27" s="30" t="s">
        <v>154</v>
      </c>
      <c r="C27" s="16" t="s">
        <v>51</v>
      </c>
      <c r="D27" s="17">
        <f t="shared" si="7"/>
        <v>540</v>
      </c>
      <c r="E27" s="17">
        <v>540</v>
      </c>
      <c r="F27" s="17">
        <v>398.6</v>
      </c>
      <c r="G27" s="17"/>
      <c r="H27" s="11">
        <f t="shared" si="8"/>
        <v>0</v>
      </c>
      <c r="I27" s="11"/>
      <c r="J27" s="11"/>
      <c r="K27" s="11"/>
      <c r="L27" s="13">
        <f t="shared" si="9"/>
        <v>540</v>
      </c>
      <c r="M27" s="13">
        <f t="shared" si="10"/>
        <v>540</v>
      </c>
      <c r="N27" s="13">
        <f t="shared" si="11"/>
        <v>398.6</v>
      </c>
      <c r="O27" s="13">
        <f t="shared" si="12"/>
        <v>0</v>
      </c>
      <c r="P27" s="78"/>
      <c r="Q27" s="78"/>
    </row>
    <row r="28" spans="1:17" ht="15" customHeight="1" x14ac:dyDescent="0.25">
      <c r="A28" s="6" t="s">
        <v>82</v>
      </c>
      <c r="B28" s="30" t="s">
        <v>424</v>
      </c>
      <c r="C28" s="16" t="s">
        <v>51</v>
      </c>
      <c r="D28" s="17">
        <f t="shared" si="7"/>
        <v>565</v>
      </c>
      <c r="E28" s="17">
        <v>565</v>
      </c>
      <c r="F28" s="17">
        <v>416.6</v>
      </c>
      <c r="G28" s="17"/>
      <c r="H28" s="11">
        <f t="shared" si="8"/>
        <v>0</v>
      </c>
      <c r="I28" s="11"/>
      <c r="J28" s="11"/>
      <c r="K28" s="11"/>
      <c r="L28" s="13">
        <f t="shared" si="9"/>
        <v>565</v>
      </c>
      <c r="M28" s="13">
        <f t="shared" si="10"/>
        <v>565</v>
      </c>
      <c r="N28" s="13">
        <f t="shared" si="11"/>
        <v>416.6</v>
      </c>
      <c r="O28" s="13">
        <f t="shared" si="12"/>
        <v>0</v>
      </c>
      <c r="P28" s="78"/>
      <c r="Q28" s="78">
        <f>Q26-L56</f>
        <v>0</v>
      </c>
    </row>
    <row r="29" spans="1:17" ht="15" customHeight="1" x14ac:dyDescent="0.25">
      <c r="A29" s="6" t="s">
        <v>83</v>
      </c>
      <c r="B29" s="94" t="s">
        <v>46</v>
      </c>
      <c r="C29" s="31" t="s">
        <v>51</v>
      </c>
      <c r="D29" s="17">
        <f t="shared" si="7"/>
        <v>139.19999999999999</v>
      </c>
      <c r="E29" s="17">
        <v>139.19999999999999</v>
      </c>
      <c r="F29" s="17">
        <v>104.2</v>
      </c>
      <c r="G29" s="17"/>
      <c r="H29" s="11">
        <f t="shared" si="8"/>
        <v>0</v>
      </c>
      <c r="I29" s="11"/>
      <c r="J29" s="11"/>
      <c r="K29" s="11"/>
      <c r="L29" s="13">
        <f t="shared" si="9"/>
        <v>139.19999999999999</v>
      </c>
      <c r="M29" s="13">
        <f t="shared" si="10"/>
        <v>139.19999999999999</v>
      </c>
      <c r="N29" s="13">
        <f t="shared" si="11"/>
        <v>104.2</v>
      </c>
      <c r="O29" s="13">
        <f t="shared" si="12"/>
        <v>0</v>
      </c>
    </row>
    <row r="30" spans="1:17" ht="15" customHeight="1" x14ac:dyDescent="0.25">
      <c r="A30" s="6" t="s">
        <v>84</v>
      </c>
      <c r="B30" s="30" t="s">
        <v>43</v>
      </c>
      <c r="C30" s="31" t="s">
        <v>51</v>
      </c>
      <c r="D30" s="17">
        <f t="shared" si="7"/>
        <v>196.2</v>
      </c>
      <c r="E30" s="17">
        <v>196.2</v>
      </c>
      <c r="F30" s="17">
        <v>147.30000000000001</v>
      </c>
      <c r="G30" s="17"/>
      <c r="H30" s="11">
        <f t="shared" si="8"/>
        <v>0</v>
      </c>
      <c r="I30" s="11"/>
      <c r="J30" s="11"/>
      <c r="K30" s="11"/>
      <c r="L30" s="13">
        <f t="shared" si="9"/>
        <v>196.2</v>
      </c>
      <c r="M30" s="13">
        <f t="shared" si="10"/>
        <v>196.2</v>
      </c>
      <c r="N30" s="13">
        <f t="shared" si="11"/>
        <v>147.30000000000001</v>
      </c>
      <c r="O30" s="13">
        <f t="shared" si="12"/>
        <v>0</v>
      </c>
      <c r="Q30" s="2">
        <f>L56-Q26</f>
        <v>0</v>
      </c>
    </row>
    <row r="31" spans="1:17" ht="15" customHeight="1" x14ac:dyDescent="0.25">
      <c r="A31" s="6" t="s">
        <v>85</v>
      </c>
      <c r="B31" s="30" t="s">
        <v>45</v>
      </c>
      <c r="C31" s="31" t="s">
        <v>51</v>
      </c>
      <c r="D31" s="17">
        <f t="shared" si="7"/>
        <v>180.8</v>
      </c>
      <c r="E31" s="17">
        <v>180.8</v>
      </c>
      <c r="F31" s="17">
        <v>135.80000000000001</v>
      </c>
      <c r="G31" s="17"/>
      <c r="H31" s="11">
        <f t="shared" si="8"/>
        <v>0</v>
      </c>
      <c r="I31" s="11"/>
      <c r="J31" s="11"/>
      <c r="K31" s="11"/>
      <c r="L31" s="13">
        <f t="shared" si="9"/>
        <v>180.8</v>
      </c>
      <c r="M31" s="13">
        <f t="shared" si="10"/>
        <v>180.8</v>
      </c>
      <c r="N31" s="13">
        <f t="shared" si="11"/>
        <v>135.80000000000001</v>
      </c>
      <c r="O31" s="13">
        <f t="shared" si="12"/>
        <v>0</v>
      </c>
    </row>
    <row r="32" spans="1:17" ht="15" customHeight="1" x14ac:dyDescent="0.25">
      <c r="A32" s="6" t="s">
        <v>86</v>
      </c>
      <c r="B32" s="30" t="s">
        <v>169</v>
      </c>
      <c r="C32" s="31" t="s">
        <v>51</v>
      </c>
      <c r="D32" s="17">
        <f t="shared" si="7"/>
        <v>281.3</v>
      </c>
      <c r="E32" s="17">
        <v>281.3</v>
      </c>
      <c r="F32" s="17">
        <v>210</v>
      </c>
      <c r="G32" s="17"/>
      <c r="H32" s="11">
        <f t="shared" si="8"/>
        <v>0</v>
      </c>
      <c r="I32" s="11"/>
      <c r="J32" s="11"/>
      <c r="K32" s="11"/>
      <c r="L32" s="13">
        <f t="shared" si="9"/>
        <v>281.3</v>
      </c>
      <c r="M32" s="13">
        <f t="shared" si="10"/>
        <v>281.3</v>
      </c>
      <c r="N32" s="13">
        <f t="shared" si="11"/>
        <v>210</v>
      </c>
      <c r="O32" s="13">
        <f t="shared" si="12"/>
        <v>0</v>
      </c>
    </row>
    <row r="33" spans="1:15" ht="15" customHeight="1" x14ac:dyDescent="0.25">
      <c r="A33" s="6" t="s">
        <v>87</v>
      </c>
      <c r="B33" s="30" t="s">
        <v>44</v>
      </c>
      <c r="C33" s="31" t="s">
        <v>51</v>
      </c>
      <c r="D33" s="17">
        <f t="shared" si="7"/>
        <v>110.4</v>
      </c>
      <c r="E33" s="17">
        <v>110.4</v>
      </c>
      <c r="F33" s="17">
        <v>83</v>
      </c>
      <c r="G33" s="17"/>
      <c r="H33" s="11">
        <f t="shared" si="8"/>
        <v>0</v>
      </c>
      <c r="I33" s="11"/>
      <c r="J33" s="11"/>
      <c r="K33" s="11"/>
      <c r="L33" s="13">
        <f t="shared" si="9"/>
        <v>110.4</v>
      </c>
      <c r="M33" s="13">
        <f t="shared" si="10"/>
        <v>110.4</v>
      </c>
      <c r="N33" s="13">
        <f t="shared" si="11"/>
        <v>83</v>
      </c>
      <c r="O33" s="13">
        <f t="shared" si="12"/>
        <v>0</v>
      </c>
    </row>
    <row r="34" spans="1:15" ht="15" customHeight="1" x14ac:dyDescent="0.25">
      <c r="A34" s="6" t="s">
        <v>88</v>
      </c>
      <c r="B34" s="94" t="s">
        <v>47</v>
      </c>
      <c r="C34" s="31" t="s">
        <v>51</v>
      </c>
      <c r="D34" s="17">
        <f t="shared" si="7"/>
        <v>256.60000000000002</v>
      </c>
      <c r="E34" s="17">
        <v>256.60000000000002</v>
      </c>
      <c r="F34" s="17">
        <v>191.9</v>
      </c>
      <c r="G34" s="17"/>
      <c r="H34" s="11">
        <f t="shared" si="8"/>
        <v>0</v>
      </c>
      <c r="I34" s="11"/>
      <c r="J34" s="11"/>
      <c r="K34" s="11"/>
      <c r="L34" s="13">
        <f t="shared" si="9"/>
        <v>256.60000000000002</v>
      </c>
      <c r="M34" s="13">
        <f t="shared" si="10"/>
        <v>256.60000000000002</v>
      </c>
      <c r="N34" s="13">
        <f t="shared" si="11"/>
        <v>191.9</v>
      </c>
      <c r="O34" s="13">
        <f t="shared" si="12"/>
        <v>0</v>
      </c>
    </row>
    <row r="35" spans="1:15" ht="15" customHeight="1" x14ac:dyDescent="0.25">
      <c r="A35" s="6" t="s">
        <v>89</v>
      </c>
      <c r="B35" s="34" t="s">
        <v>425</v>
      </c>
      <c r="C35" s="31" t="s">
        <v>51</v>
      </c>
      <c r="D35" s="17">
        <f t="shared" si="7"/>
        <v>190.5</v>
      </c>
      <c r="E35" s="17">
        <v>190.5</v>
      </c>
      <c r="F35" s="17">
        <v>142.80000000000001</v>
      </c>
      <c r="G35" s="17"/>
      <c r="H35" s="11">
        <f t="shared" si="8"/>
        <v>0</v>
      </c>
      <c r="I35" s="11"/>
      <c r="J35" s="11"/>
      <c r="K35" s="11"/>
      <c r="L35" s="13">
        <f t="shared" si="9"/>
        <v>190.5</v>
      </c>
      <c r="M35" s="13">
        <f>E35+I35</f>
        <v>190.5</v>
      </c>
      <c r="N35" s="13">
        <f>F35+J35</f>
        <v>142.80000000000001</v>
      </c>
      <c r="O35" s="13"/>
    </row>
    <row r="36" spans="1:15" ht="15" customHeight="1" x14ac:dyDescent="0.25">
      <c r="A36" s="6" t="s">
        <v>90</v>
      </c>
      <c r="B36" s="30" t="s">
        <v>64</v>
      </c>
      <c r="C36" s="31" t="s">
        <v>51</v>
      </c>
      <c r="D36" s="17">
        <f t="shared" si="7"/>
        <v>79.3</v>
      </c>
      <c r="E36" s="17">
        <v>79.3</v>
      </c>
      <c r="F36" s="17">
        <v>58.7</v>
      </c>
      <c r="G36" s="17"/>
      <c r="H36" s="11">
        <f t="shared" si="8"/>
        <v>0</v>
      </c>
      <c r="I36" s="11"/>
      <c r="J36" s="11"/>
      <c r="K36" s="11"/>
      <c r="L36" s="13">
        <f t="shared" si="9"/>
        <v>79.3</v>
      </c>
      <c r="M36" s="13">
        <f t="shared" si="10"/>
        <v>79.3</v>
      </c>
      <c r="N36" s="13">
        <f t="shared" si="11"/>
        <v>58.7</v>
      </c>
      <c r="O36" s="13">
        <f t="shared" si="12"/>
        <v>0</v>
      </c>
    </row>
    <row r="37" spans="1:15" ht="15" customHeight="1" x14ac:dyDescent="0.25">
      <c r="A37" s="6" t="s">
        <v>91</v>
      </c>
      <c r="B37" s="30" t="s">
        <v>42</v>
      </c>
      <c r="C37" s="31" t="s">
        <v>51</v>
      </c>
      <c r="D37" s="17">
        <f t="shared" si="7"/>
        <v>191.3</v>
      </c>
      <c r="E37" s="17">
        <v>191.3</v>
      </c>
      <c r="F37" s="17">
        <v>140</v>
      </c>
      <c r="G37" s="17"/>
      <c r="H37" s="11">
        <f t="shared" si="8"/>
        <v>0</v>
      </c>
      <c r="I37" s="11"/>
      <c r="J37" s="11"/>
      <c r="K37" s="11"/>
      <c r="L37" s="13">
        <f t="shared" si="9"/>
        <v>191.3</v>
      </c>
      <c r="M37" s="13">
        <f t="shared" si="10"/>
        <v>191.3</v>
      </c>
      <c r="N37" s="13">
        <f t="shared" si="11"/>
        <v>140</v>
      </c>
      <c r="O37" s="13">
        <f t="shared" si="12"/>
        <v>0</v>
      </c>
    </row>
    <row r="38" spans="1:15" ht="15" customHeight="1" x14ac:dyDescent="0.25">
      <c r="A38" s="33" t="s">
        <v>92</v>
      </c>
      <c r="B38" s="35" t="s">
        <v>426</v>
      </c>
      <c r="C38" s="31" t="s">
        <v>51</v>
      </c>
      <c r="D38" s="17">
        <f>E38+G38</f>
        <v>90.3</v>
      </c>
      <c r="E38" s="17">
        <v>90.3</v>
      </c>
      <c r="F38" s="17">
        <v>67.400000000000006</v>
      </c>
      <c r="G38" s="17"/>
      <c r="H38" s="11">
        <f>I38+K38</f>
        <v>0</v>
      </c>
      <c r="I38" s="11"/>
      <c r="J38" s="11"/>
      <c r="K38" s="11"/>
      <c r="L38" s="13">
        <f>M38+O38</f>
        <v>90.3</v>
      </c>
      <c r="M38" s="13">
        <f>E38+I38</f>
        <v>90.3</v>
      </c>
      <c r="N38" s="13">
        <f>F38+J38</f>
        <v>67.400000000000006</v>
      </c>
      <c r="O38" s="13">
        <f>G38+K38</f>
        <v>0</v>
      </c>
    </row>
    <row r="39" spans="1:15" ht="15" customHeight="1" x14ac:dyDescent="0.25">
      <c r="A39" s="6" t="s">
        <v>93</v>
      </c>
      <c r="B39" s="94" t="s">
        <v>41</v>
      </c>
      <c r="C39" s="31" t="s">
        <v>51</v>
      </c>
      <c r="D39" s="17">
        <f t="shared" si="7"/>
        <v>91.6</v>
      </c>
      <c r="E39" s="17">
        <v>91.6</v>
      </c>
      <c r="F39" s="17">
        <v>67.7</v>
      </c>
      <c r="G39" s="17"/>
      <c r="H39" s="11">
        <f t="shared" si="8"/>
        <v>0</v>
      </c>
      <c r="I39" s="11"/>
      <c r="J39" s="11"/>
      <c r="K39" s="11"/>
      <c r="L39" s="13">
        <f t="shared" si="9"/>
        <v>91.6</v>
      </c>
      <c r="M39" s="13">
        <f t="shared" si="10"/>
        <v>91.6</v>
      </c>
      <c r="N39" s="13">
        <f t="shared" si="11"/>
        <v>67.7</v>
      </c>
      <c r="O39" s="13">
        <f t="shared" si="12"/>
        <v>0</v>
      </c>
    </row>
    <row r="40" spans="1:15" ht="15" customHeight="1" x14ac:dyDescent="0.25">
      <c r="A40" s="6" t="s">
        <v>94</v>
      </c>
      <c r="B40" s="30" t="s">
        <v>165</v>
      </c>
      <c r="C40" s="31" t="s">
        <v>51</v>
      </c>
      <c r="D40" s="17">
        <f t="shared" si="7"/>
        <v>78.7</v>
      </c>
      <c r="E40" s="17">
        <v>78.7</v>
      </c>
      <c r="F40" s="17">
        <v>58.8</v>
      </c>
      <c r="G40" s="17"/>
      <c r="H40" s="11">
        <f t="shared" si="8"/>
        <v>0</v>
      </c>
      <c r="I40" s="11"/>
      <c r="J40" s="11"/>
      <c r="K40" s="11"/>
      <c r="L40" s="13">
        <f t="shared" si="9"/>
        <v>78.7</v>
      </c>
      <c r="M40" s="13">
        <f t="shared" si="10"/>
        <v>78.7</v>
      </c>
      <c r="N40" s="13">
        <f t="shared" si="11"/>
        <v>58.8</v>
      </c>
      <c r="O40" s="13">
        <f t="shared" si="12"/>
        <v>0</v>
      </c>
    </row>
    <row r="41" spans="1:15" ht="15" customHeight="1" x14ac:dyDescent="0.25">
      <c r="A41" s="33" t="s">
        <v>95</v>
      </c>
      <c r="B41" s="30" t="s">
        <v>157</v>
      </c>
      <c r="C41" s="31" t="s">
        <v>51</v>
      </c>
      <c r="D41" s="17">
        <f t="shared" si="7"/>
        <v>157.1</v>
      </c>
      <c r="E41" s="17">
        <v>157.1</v>
      </c>
      <c r="F41" s="17">
        <v>114.1</v>
      </c>
      <c r="G41" s="17"/>
      <c r="H41" s="11">
        <f t="shared" si="8"/>
        <v>0</v>
      </c>
      <c r="I41" s="11"/>
      <c r="J41" s="11"/>
      <c r="K41" s="11"/>
      <c r="L41" s="13">
        <f t="shared" si="9"/>
        <v>157.1</v>
      </c>
      <c r="M41" s="13">
        <f t="shared" si="10"/>
        <v>157.1</v>
      </c>
      <c r="N41" s="13">
        <f t="shared" si="11"/>
        <v>114.1</v>
      </c>
      <c r="O41" s="13">
        <f t="shared" si="12"/>
        <v>0</v>
      </c>
    </row>
    <row r="42" spans="1:15" ht="15" customHeight="1" x14ac:dyDescent="0.25">
      <c r="A42" s="6" t="s">
        <v>96</v>
      </c>
      <c r="B42" s="30" t="s">
        <v>34</v>
      </c>
      <c r="C42" s="31" t="s">
        <v>51</v>
      </c>
      <c r="D42" s="17">
        <f t="shared" si="7"/>
        <v>92.7</v>
      </c>
      <c r="E42" s="17">
        <v>92.7</v>
      </c>
      <c r="F42" s="17">
        <v>67.400000000000006</v>
      </c>
      <c r="G42" s="17"/>
      <c r="H42" s="11">
        <f t="shared" si="8"/>
        <v>0</v>
      </c>
      <c r="I42" s="11"/>
      <c r="J42" s="11"/>
      <c r="K42" s="11"/>
      <c r="L42" s="13">
        <f t="shared" si="9"/>
        <v>92.7</v>
      </c>
      <c r="M42" s="13">
        <f t="shared" si="10"/>
        <v>92.7</v>
      </c>
      <c r="N42" s="13">
        <f t="shared" si="11"/>
        <v>67.400000000000006</v>
      </c>
      <c r="O42" s="13">
        <f t="shared" si="12"/>
        <v>0</v>
      </c>
    </row>
    <row r="43" spans="1:15" ht="15" customHeight="1" x14ac:dyDescent="0.25">
      <c r="A43" s="6" t="s">
        <v>97</v>
      </c>
      <c r="B43" s="30" t="s">
        <v>36</v>
      </c>
      <c r="C43" s="31" t="s">
        <v>51</v>
      </c>
      <c r="D43" s="17">
        <f t="shared" si="7"/>
        <v>100.5</v>
      </c>
      <c r="E43" s="17">
        <v>100.5</v>
      </c>
      <c r="F43" s="17">
        <v>73.3</v>
      </c>
      <c r="G43" s="17"/>
      <c r="H43" s="11">
        <f t="shared" si="8"/>
        <v>0</v>
      </c>
      <c r="I43" s="11"/>
      <c r="J43" s="11"/>
      <c r="K43" s="11"/>
      <c r="L43" s="13">
        <f t="shared" si="9"/>
        <v>100.5</v>
      </c>
      <c r="M43" s="13">
        <f t="shared" si="10"/>
        <v>100.5</v>
      </c>
      <c r="N43" s="13">
        <f t="shared" si="11"/>
        <v>73.3</v>
      </c>
      <c r="O43" s="13">
        <f t="shared" si="12"/>
        <v>0</v>
      </c>
    </row>
    <row r="44" spans="1:15" ht="15" customHeight="1" x14ac:dyDescent="0.25">
      <c r="A44" s="6" t="s">
        <v>98</v>
      </c>
      <c r="B44" s="30" t="s">
        <v>38</v>
      </c>
      <c r="C44" s="31" t="s">
        <v>51</v>
      </c>
      <c r="D44" s="17">
        <f t="shared" si="7"/>
        <v>186.6</v>
      </c>
      <c r="E44" s="17">
        <v>186.6</v>
      </c>
      <c r="F44" s="17">
        <v>135.9</v>
      </c>
      <c r="G44" s="17"/>
      <c r="H44" s="11">
        <f t="shared" si="8"/>
        <v>0</v>
      </c>
      <c r="I44" s="11"/>
      <c r="J44" s="11"/>
      <c r="K44" s="11"/>
      <c r="L44" s="13">
        <f t="shared" si="9"/>
        <v>186.6</v>
      </c>
      <c r="M44" s="13">
        <f t="shared" si="10"/>
        <v>186.6</v>
      </c>
      <c r="N44" s="13">
        <f t="shared" si="11"/>
        <v>135.9</v>
      </c>
      <c r="O44" s="13">
        <f t="shared" si="12"/>
        <v>0</v>
      </c>
    </row>
    <row r="45" spans="1:15" ht="15" customHeight="1" x14ac:dyDescent="0.25">
      <c r="A45" s="6" t="s">
        <v>99</v>
      </c>
      <c r="B45" s="30" t="s">
        <v>37</v>
      </c>
      <c r="C45" s="31" t="s">
        <v>51</v>
      </c>
      <c r="D45" s="17">
        <f t="shared" si="7"/>
        <v>104.8</v>
      </c>
      <c r="E45" s="17">
        <v>104.8</v>
      </c>
      <c r="F45" s="17">
        <v>76.7</v>
      </c>
      <c r="G45" s="17"/>
      <c r="H45" s="11">
        <f t="shared" si="8"/>
        <v>0</v>
      </c>
      <c r="I45" s="11"/>
      <c r="J45" s="11"/>
      <c r="K45" s="11"/>
      <c r="L45" s="13">
        <f t="shared" si="9"/>
        <v>104.8</v>
      </c>
      <c r="M45" s="13">
        <f t="shared" si="10"/>
        <v>104.8</v>
      </c>
      <c r="N45" s="13">
        <f t="shared" si="11"/>
        <v>76.7</v>
      </c>
      <c r="O45" s="13">
        <f t="shared" si="12"/>
        <v>0</v>
      </c>
    </row>
    <row r="46" spans="1:15" ht="15" customHeight="1" x14ac:dyDescent="0.25">
      <c r="A46" s="6" t="s">
        <v>100</v>
      </c>
      <c r="B46" s="36" t="s">
        <v>35</v>
      </c>
      <c r="C46" s="16" t="s">
        <v>51</v>
      </c>
      <c r="D46" s="17">
        <f t="shared" si="7"/>
        <v>151.5</v>
      </c>
      <c r="E46" s="17">
        <v>151.5</v>
      </c>
      <c r="F46" s="17">
        <v>110.2</v>
      </c>
      <c r="G46" s="17"/>
      <c r="H46" s="11">
        <f t="shared" si="8"/>
        <v>0</v>
      </c>
      <c r="I46" s="11"/>
      <c r="J46" s="11"/>
      <c r="K46" s="11"/>
      <c r="L46" s="13">
        <f t="shared" si="9"/>
        <v>151.5</v>
      </c>
      <c r="M46" s="13">
        <f t="shared" si="10"/>
        <v>151.5</v>
      </c>
      <c r="N46" s="13">
        <f t="shared" si="11"/>
        <v>110.2</v>
      </c>
      <c r="O46" s="13">
        <f t="shared" si="12"/>
        <v>0</v>
      </c>
    </row>
    <row r="47" spans="1:15" ht="15" customHeight="1" x14ac:dyDescent="0.25">
      <c r="A47" s="6" t="s">
        <v>101</v>
      </c>
      <c r="B47" s="37" t="s">
        <v>39</v>
      </c>
      <c r="C47" s="16" t="s">
        <v>51</v>
      </c>
      <c r="D47" s="17">
        <f t="shared" si="7"/>
        <v>39.799999999999997</v>
      </c>
      <c r="E47" s="17">
        <v>39.799999999999997</v>
      </c>
      <c r="F47" s="17">
        <v>29.6</v>
      </c>
      <c r="G47" s="17"/>
      <c r="H47" s="11">
        <f t="shared" si="8"/>
        <v>0</v>
      </c>
      <c r="I47" s="11"/>
      <c r="J47" s="11"/>
      <c r="K47" s="11"/>
      <c r="L47" s="13">
        <f t="shared" si="9"/>
        <v>39.799999999999997</v>
      </c>
      <c r="M47" s="13">
        <f t="shared" si="10"/>
        <v>39.799999999999997</v>
      </c>
      <c r="N47" s="13">
        <f t="shared" si="11"/>
        <v>29.6</v>
      </c>
      <c r="O47" s="13">
        <f t="shared" si="12"/>
        <v>0</v>
      </c>
    </row>
    <row r="48" spans="1:15" ht="15" customHeight="1" x14ac:dyDescent="0.25">
      <c r="A48" s="6" t="s">
        <v>102</v>
      </c>
      <c r="B48" s="37" t="s">
        <v>40</v>
      </c>
      <c r="C48" s="16" t="s">
        <v>51</v>
      </c>
      <c r="D48" s="17">
        <f t="shared" si="7"/>
        <v>50.1</v>
      </c>
      <c r="E48" s="17">
        <v>50.1</v>
      </c>
      <c r="F48" s="17">
        <v>36.799999999999997</v>
      </c>
      <c r="G48" s="17"/>
      <c r="H48" s="11">
        <f t="shared" si="8"/>
        <v>0</v>
      </c>
      <c r="I48" s="11"/>
      <c r="J48" s="11"/>
      <c r="K48" s="11"/>
      <c r="L48" s="13">
        <f t="shared" si="9"/>
        <v>50.1</v>
      </c>
      <c r="M48" s="13">
        <f t="shared" si="10"/>
        <v>50.1</v>
      </c>
      <c r="N48" s="13">
        <f t="shared" si="11"/>
        <v>36.799999999999997</v>
      </c>
      <c r="O48" s="13">
        <f t="shared" si="12"/>
        <v>0</v>
      </c>
    </row>
    <row r="49" spans="1:15" ht="15" customHeight="1" x14ac:dyDescent="0.25">
      <c r="A49" s="6" t="s">
        <v>103</v>
      </c>
      <c r="B49" s="36" t="s">
        <v>49</v>
      </c>
      <c r="C49" s="16" t="s">
        <v>51</v>
      </c>
      <c r="D49" s="17">
        <f t="shared" si="7"/>
        <v>0.8</v>
      </c>
      <c r="E49" s="17">
        <v>0.8</v>
      </c>
      <c r="F49" s="17">
        <v>0.6</v>
      </c>
      <c r="G49" s="17"/>
      <c r="H49" s="11">
        <f t="shared" si="8"/>
        <v>0</v>
      </c>
      <c r="I49" s="11"/>
      <c r="J49" s="11"/>
      <c r="K49" s="11"/>
      <c r="L49" s="13">
        <f t="shared" si="9"/>
        <v>0.8</v>
      </c>
      <c r="M49" s="13">
        <f t="shared" si="10"/>
        <v>0.8</v>
      </c>
      <c r="N49" s="13">
        <f t="shared" si="11"/>
        <v>0.6</v>
      </c>
      <c r="O49" s="13">
        <f t="shared" si="12"/>
        <v>0</v>
      </c>
    </row>
    <row r="50" spans="1:15" ht="15" customHeight="1" x14ac:dyDescent="0.25">
      <c r="A50" s="6" t="s">
        <v>104</v>
      </c>
      <c r="B50" s="36" t="s">
        <v>48</v>
      </c>
      <c r="C50" s="16" t="s">
        <v>51</v>
      </c>
      <c r="D50" s="17">
        <f t="shared" si="7"/>
        <v>7.9</v>
      </c>
      <c r="E50" s="17">
        <v>7.9</v>
      </c>
      <c r="F50" s="17">
        <v>6</v>
      </c>
      <c r="G50" s="17"/>
      <c r="H50" s="11">
        <f t="shared" si="8"/>
        <v>0</v>
      </c>
      <c r="I50" s="11"/>
      <c r="J50" s="11"/>
      <c r="K50" s="11"/>
      <c r="L50" s="13">
        <f t="shared" si="9"/>
        <v>7.9</v>
      </c>
      <c r="M50" s="13">
        <f t="shared" si="10"/>
        <v>7.9</v>
      </c>
      <c r="N50" s="13">
        <f t="shared" si="11"/>
        <v>6</v>
      </c>
      <c r="O50" s="13">
        <f t="shared" si="12"/>
        <v>0</v>
      </c>
    </row>
    <row r="51" spans="1:15" ht="15" customHeight="1" x14ac:dyDescent="0.25">
      <c r="A51" s="6" t="s">
        <v>105</v>
      </c>
      <c r="B51" s="36" t="s">
        <v>66</v>
      </c>
      <c r="C51" s="16" t="s">
        <v>51</v>
      </c>
      <c r="D51" s="17">
        <f t="shared" si="7"/>
        <v>1.6</v>
      </c>
      <c r="E51" s="17">
        <v>1.6</v>
      </c>
      <c r="F51" s="17">
        <v>1.2</v>
      </c>
      <c r="G51" s="17"/>
      <c r="H51" s="11">
        <f t="shared" si="8"/>
        <v>0</v>
      </c>
      <c r="I51" s="11"/>
      <c r="J51" s="11"/>
      <c r="K51" s="11"/>
      <c r="L51" s="13">
        <f t="shared" si="9"/>
        <v>1.6</v>
      </c>
      <c r="M51" s="13">
        <f t="shared" si="10"/>
        <v>1.6</v>
      </c>
      <c r="N51" s="13">
        <f t="shared" si="11"/>
        <v>1.2</v>
      </c>
      <c r="O51" s="13">
        <f t="shared" si="12"/>
        <v>0</v>
      </c>
    </row>
    <row r="52" spans="1:15" ht="15" customHeight="1" x14ac:dyDescent="0.25">
      <c r="A52" s="6" t="s">
        <v>106</v>
      </c>
      <c r="B52" s="36" t="s">
        <v>50</v>
      </c>
      <c r="C52" s="16" t="s">
        <v>51</v>
      </c>
      <c r="D52" s="17">
        <f t="shared" si="7"/>
        <v>67.599999999999994</v>
      </c>
      <c r="E52" s="17">
        <v>67.599999999999994</v>
      </c>
      <c r="F52" s="17">
        <v>51.6</v>
      </c>
      <c r="G52" s="17"/>
      <c r="H52" s="11">
        <f t="shared" si="8"/>
        <v>0</v>
      </c>
      <c r="I52" s="11"/>
      <c r="J52" s="11"/>
      <c r="K52" s="11"/>
      <c r="L52" s="13">
        <f t="shared" si="9"/>
        <v>67.599999999999994</v>
      </c>
      <c r="M52" s="13">
        <f t="shared" si="10"/>
        <v>67.599999999999994</v>
      </c>
      <c r="N52" s="13">
        <f t="shared" si="11"/>
        <v>51.6</v>
      </c>
      <c r="O52" s="13">
        <f t="shared" si="12"/>
        <v>0</v>
      </c>
    </row>
    <row r="53" spans="1:15" ht="15" customHeight="1" x14ac:dyDescent="0.25">
      <c r="A53" s="6" t="s">
        <v>107</v>
      </c>
      <c r="B53" s="36" t="s">
        <v>172</v>
      </c>
      <c r="C53" s="16" t="s">
        <v>51</v>
      </c>
      <c r="D53" s="17">
        <f t="shared" si="7"/>
        <v>284.5</v>
      </c>
      <c r="E53" s="17">
        <v>284.5</v>
      </c>
      <c r="F53" s="17">
        <v>215.1</v>
      </c>
      <c r="G53" s="17"/>
      <c r="H53" s="11">
        <f t="shared" si="8"/>
        <v>0</v>
      </c>
      <c r="I53" s="11"/>
      <c r="J53" s="11"/>
      <c r="K53" s="11"/>
      <c r="L53" s="13">
        <f t="shared" si="9"/>
        <v>284.5</v>
      </c>
      <c r="M53" s="13">
        <f t="shared" si="10"/>
        <v>284.5</v>
      </c>
      <c r="N53" s="13">
        <f t="shared" si="11"/>
        <v>215.1</v>
      </c>
      <c r="O53" s="13">
        <f t="shared" si="12"/>
        <v>0</v>
      </c>
    </row>
    <row r="54" spans="1:15" s="38" customFormat="1" ht="15" customHeight="1" x14ac:dyDescent="0.25">
      <c r="A54" s="6" t="s">
        <v>108</v>
      </c>
      <c r="B54" s="36" t="s">
        <v>173</v>
      </c>
      <c r="C54" s="16" t="s">
        <v>51</v>
      </c>
      <c r="D54" s="17">
        <f t="shared" si="7"/>
        <v>194.3</v>
      </c>
      <c r="E54" s="17">
        <v>194.3</v>
      </c>
      <c r="F54" s="17">
        <v>147</v>
      </c>
      <c r="G54" s="17"/>
      <c r="H54" s="11">
        <f t="shared" si="8"/>
        <v>0</v>
      </c>
      <c r="I54" s="11"/>
      <c r="J54" s="11"/>
      <c r="K54" s="11"/>
      <c r="L54" s="13">
        <f t="shared" si="9"/>
        <v>194.3</v>
      </c>
      <c r="M54" s="13">
        <f t="shared" si="10"/>
        <v>194.3</v>
      </c>
      <c r="N54" s="13">
        <f t="shared" si="11"/>
        <v>147</v>
      </c>
      <c r="O54" s="13">
        <f t="shared" si="12"/>
        <v>0</v>
      </c>
    </row>
    <row r="55" spans="1:15" s="38" customFormat="1" ht="15" customHeight="1" x14ac:dyDescent="0.25">
      <c r="A55" s="6" t="s">
        <v>109</v>
      </c>
      <c r="B55" s="36" t="s">
        <v>65</v>
      </c>
      <c r="C55" s="16" t="s">
        <v>30</v>
      </c>
      <c r="D55" s="17">
        <f t="shared" si="7"/>
        <v>7.8</v>
      </c>
      <c r="E55" s="17">
        <v>7.8</v>
      </c>
      <c r="F55" s="17">
        <v>6</v>
      </c>
      <c r="G55" s="17"/>
      <c r="H55" s="11">
        <f t="shared" si="8"/>
        <v>0</v>
      </c>
      <c r="I55" s="11"/>
      <c r="J55" s="11"/>
      <c r="K55" s="11"/>
      <c r="L55" s="13">
        <f t="shared" si="9"/>
        <v>7.8</v>
      </c>
      <c r="M55" s="13">
        <f t="shared" si="10"/>
        <v>7.8</v>
      </c>
      <c r="N55" s="13">
        <f t="shared" si="11"/>
        <v>6</v>
      </c>
      <c r="O55" s="13">
        <f t="shared" si="12"/>
        <v>0</v>
      </c>
    </row>
    <row r="56" spans="1:15" ht="15.95" customHeight="1" x14ac:dyDescent="0.25">
      <c r="A56" s="21" t="s">
        <v>110</v>
      </c>
      <c r="B56" s="28" t="s">
        <v>177</v>
      </c>
      <c r="C56" s="26"/>
      <c r="D56" s="24">
        <f t="shared" ref="D56:O56" si="13">D16+SUM(D19:D55)</f>
        <v>9138.0000000000036</v>
      </c>
      <c r="E56" s="24">
        <f t="shared" si="13"/>
        <v>9138.0000000000036</v>
      </c>
      <c r="F56" s="24">
        <f t="shared" si="13"/>
        <v>6736.7</v>
      </c>
      <c r="G56" s="24">
        <f t="shared" si="13"/>
        <v>0</v>
      </c>
      <c r="H56" s="25">
        <f t="shared" si="13"/>
        <v>0</v>
      </c>
      <c r="I56" s="25">
        <f t="shared" si="13"/>
        <v>0</v>
      </c>
      <c r="J56" s="25">
        <f t="shared" si="13"/>
        <v>0</v>
      </c>
      <c r="K56" s="25">
        <f t="shared" si="13"/>
        <v>0</v>
      </c>
      <c r="L56" s="22">
        <f t="shared" si="13"/>
        <v>9138.0000000000036</v>
      </c>
      <c r="M56" s="22">
        <f t="shared" si="13"/>
        <v>9138.0000000000036</v>
      </c>
      <c r="N56" s="22">
        <f t="shared" si="13"/>
        <v>6736.7</v>
      </c>
      <c r="O56" s="22">
        <f t="shared" si="13"/>
        <v>0</v>
      </c>
    </row>
    <row r="57" spans="1:15" ht="15" customHeight="1" x14ac:dyDescent="0.25">
      <c r="A57" s="110"/>
      <c r="B57" s="51"/>
      <c r="C57" s="111"/>
      <c r="D57" s="51"/>
      <c r="E57" s="51"/>
      <c r="F57" s="112"/>
      <c r="G57" s="112"/>
      <c r="H57" s="112"/>
      <c r="I57" s="112"/>
      <c r="J57" s="112"/>
      <c r="K57" s="112"/>
      <c r="L57" s="112"/>
      <c r="M57" s="112"/>
      <c r="N57" s="112"/>
    </row>
    <row r="58" spans="1:15" x14ac:dyDescent="0.25">
      <c r="A58" s="110"/>
      <c r="B58" s="7"/>
      <c r="C58" s="113"/>
      <c r="D58" s="7"/>
      <c r="E58" s="7"/>
      <c r="F58" s="114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</sheetData>
  <mergeCells count="23">
    <mergeCell ref="B15:O15"/>
    <mergeCell ref="K13:K14"/>
    <mergeCell ref="M13:N13"/>
    <mergeCell ref="O13:O14"/>
    <mergeCell ref="A10:O10"/>
    <mergeCell ref="A12:A14"/>
    <mergeCell ref="B12:B14"/>
    <mergeCell ref="H12:H14"/>
    <mergeCell ref="I12:K12"/>
    <mergeCell ref="L12:L14"/>
    <mergeCell ref="E12:G12"/>
    <mergeCell ref="E13:F13"/>
    <mergeCell ref="G13:G14"/>
    <mergeCell ref="C12:C14"/>
    <mergeCell ref="M12:O12"/>
    <mergeCell ref="I13:J13"/>
    <mergeCell ref="D12:D14"/>
    <mergeCell ref="B5:O5"/>
    <mergeCell ref="B6:O6"/>
    <mergeCell ref="B1:O1"/>
    <mergeCell ref="B2:O2"/>
    <mergeCell ref="B3:O3"/>
    <mergeCell ref="B4:O4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1"/>
  <sheetViews>
    <sheetView showZeros="0" workbookViewId="0">
      <selection activeCell="Y16" sqref="Y16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214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8" width="9.140625" style="2" hidden="1" customWidth="1"/>
    <col min="19" max="24" width="9.140625" style="2" customWidth="1"/>
    <col min="25" max="16384" width="9.140625" style="2"/>
  </cols>
  <sheetData>
    <row r="1" spans="1:15" x14ac:dyDescent="0.25">
      <c r="B1" s="521" t="s">
        <v>354</v>
      </c>
      <c r="C1" s="521"/>
      <c r="D1" s="521"/>
      <c r="E1" s="521"/>
      <c r="F1" s="521"/>
      <c r="G1" s="521"/>
      <c r="H1" s="521"/>
      <c r="I1" s="521"/>
      <c r="J1" s="521"/>
      <c r="K1" s="521"/>
      <c r="L1" s="521"/>
      <c r="M1" s="521"/>
      <c r="N1" s="521"/>
      <c r="O1" s="521"/>
    </row>
    <row r="2" spans="1:15" x14ac:dyDescent="0.25">
      <c r="B2" s="521" t="s">
        <v>444</v>
      </c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  <c r="N2" s="521"/>
      <c r="O2" s="521"/>
    </row>
    <row r="3" spans="1:15" x14ac:dyDescent="0.25">
      <c r="B3" s="521" t="s">
        <v>464</v>
      </c>
      <c r="C3" s="521"/>
      <c r="D3" s="521"/>
      <c r="E3" s="521"/>
      <c r="F3" s="521"/>
      <c r="G3" s="521"/>
      <c r="H3" s="521"/>
      <c r="I3" s="521"/>
      <c r="J3" s="521"/>
      <c r="K3" s="521"/>
      <c r="L3" s="521"/>
      <c r="M3" s="521"/>
      <c r="N3" s="521"/>
      <c r="O3" s="521"/>
    </row>
    <row r="4" spans="1:15" x14ac:dyDescent="0.25">
      <c r="B4" s="521" t="s">
        <v>369</v>
      </c>
      <c r="C4" s="521"/>
      <c r="D4" s="521"/>
      <c r="E4" s="521"/>
      <c r="F4" s="521"/>
      <c r="G4" s="521"/>
      <c r="H4" s="521"/>
      <c r="I4" s="521"/>
      <c r="J4" s="521"/>
      <c r="K4" s="521"/>
      <c r="L4" s="521"/>
      <c r="M4" s="521"/>
      <c r="N4" s="521"/>
      <c r="O4" s="521"/>
    </row>
    <row r="5" spans="1:15" s="429" customFormat="1" ht="15" customHeight="1" x14ac:dyDescent="0.25">
      <c r="B5" s="501" t="s">
        <v>466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5" s="429" customFormat="1" x14ac:dyDescent="0.25">
      <c r="B6" s="501" t="s">
        <v>476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5" s="429" customFormat="1" x14ac:dyDescent="0.25">
      <c r="B7" s="501" t="s">
        <v>474</v>
      </c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</row>
    <row r="8" spans="1:15" s="429" customFormat="1" x14ac:dyDescent="0.25">
      <c r="B8" s="501" t="s">
        <v>484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</row>
    <row r="9" spans="1:15" s="429" customFormat="1" x14ac:dyDescent="0.25">
      <c r="B9" s="501" t="s">
        <v>501</v>
      </c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</row>
    <row r="10" spans="1:15" s="429" customFormat="1" x14ac:dyDescent="0.25">
      <c r="B10" s="501" t="s">
        <v>506</v>
      </c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</row>
    <row r="11" spans="1:15" s="429" customFormat="1" x14ac:dyDescent="0.25">
      <c r="B11" s="501" t="s">
        <v>512</v>
      </c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</row>
    <row r="12" spans="1:15" s="429" customFormat="1" x14ac:dyDescent="0.25">
      <c r="B12" s="501" t="s">
        <v>521</v>
      </c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</row>
    <row r="13" spans="1:15" s="429" customFormat="1" x14ac:dyDescent="0.25">
      <c r="B13" s="441"/>
      <c r="C13" s="441"/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</row>
    <row r="14" spans="1:15" ht="15" customHeight="1" x14ac:dyDescent="0.25">
      <c r="A14" s="467" t="s">
        <v>449</v>
      </c>
      <c r="B14" s="467"/>
      <c r="C14" s="467"/>
      <c r="D14" s="467"/>
      <c r="E14" s="467"/>
      <c r="F14" s="467"/>
      <c r="G14" s="467"/>
      <c r="H14" s="467"/>
      <c r="I14" s="467"/>
      <c r="J14" s="467"/>
      <c r="K14" s="467"/>
      <c r="L14" s="467"/>
      <c r="M14" s="467"/>
      <c r="N14" s="467"/>
      <c r="O14" s="467"/>
    </row>
    <row r="15" spans="1:15" ht="17.25" customHeight="1" x14ac:dyDescent="0.25">
      <c r="A15" s="59"/>
      <c r="B15" s="59"/>
      <c r="C15" s="215"/>
      <c r="D15" s="59"/>
      <c r="E15" s="59"/>
      <c r="F15" s="59"/>
      <c r="G15" s="59"/>
      <c r="H15" s="60"/>
      <c r="I15" s="60"/>
      <c r="J15" s="60"/>
      <c r="K15" s="60"/>
      <c r="L15" s="59"/>
      <c r="M15" s="59"/>
      <c r="N15" s="59"/>
      <c r="O15" s="5" t="s">
        <v>455</v>
      </c>
    </row>
    <row r="16" spans="1:15" ht="15" customHeight="1" x14ac:dyDescent="0.25">
      <c r="A16" s="475" t="s">
        <v>5</v>
      </c>
      <c r="B16" s="478" t="s">
        <v>351</v>
      </c>
      <c r="C16" s="539" t="s">
        <v>54</v>
      </c>
      <c r="D16" s="489" t="s">
        <v>362</v>
      </c>
      <c r="E16" s="492" t="s">
        <v>200</v>
      </c>
      <c r="F16" s="493"/>
      <c r="G16" s="494"/>
      <c r="H16" s="481" t="s">
        <v>364</v>
      </c>
      <c r="I16" s="484" t="s">
        <v>200</v>
      </c>
      <c r="J16" s="485"/>
      <c r="K16" s="486"/>
      <c r="L16" s="530" t="s">
        <v>0</v>
      </c>
      <c r="M16" s="488" t="s">
        <v>200</v>
      </c>
      <c r="N16" s="488"/>
      <c r="O16" s="488"/>
    </row>
    <row r="17" spans="1:17" ht="15" customHeight="1" x14ac:dyDescent="0.25">
      <c r="A17" s="476"/>
      <c r="B17" s="479"/>
      <c r="C17" s="540"/>
      <c r="D17" s="490"/>
      <c r="E17" s="492" t="s">
        <v>1</v>
      </c>
      <c r="F17" s="494"/>
      <c r="G17" s="489" t="s">
        <v>2</v>
      </c>
      <c r="H17" s="482"/>
      <c r="I17" s="484" t="s">
        <v>1</v>
      </c>
      <c r="J17" s="486"/>
      <c r="K17" s="481" t="s">
        <v>2</v>
      </c>
      <c r="L17" s="531"/>
      <c r="M17" s="488" t="s">
        <v>1</v>
      </c>
      <c r="N17" s="488"/>
      <c r="O17" s="470" t="s">
        <v>2</v>
      </c>
    </row>
    <row r="18" spans="1:17" ht="27.75" customHeight="1" x14ac:dyDescent="0.25">
      <c r="A18" s="477"/>
      <c r="B18" s="480"/>
      <c r="C18" s="541"/>
      <c r="D18" s="491"/>
      <c r="E18" s="144" t="s">
        <v>3</v>
      </c>
      <c r="F18" s="142" t="s">
        <v>4</v>
      </c>
      <c r="G18" s="491"/>
      <c r="H18" s="483"/>
      <c r="I18" s="145" t="s">
        <v>3</v>
      </c>
      <c r="J18" s="139" t="s">
        <v>4</v>
      </c>
      <c r="K18" s="483"/>
      <c r="L18" s="532"/>
      <c r="M18" s="140" t="s">
        <v>3</v>
      </c>
      <c r="N18" s="138" t="s">
        <v>4</v>
      </c>
      <c r="O18" s="470"/>
    </row>
    <row r="19" spans="1:17" ht="15.95" customHeight="1" x14ac:dyDescent="0.25">
      <c r="A19" s="160" t="s">
        <v>72</v>
      </c>
      <c r="B19" s="511" t="s">
        <v>6</v>
      </c>
      <c r="C19" s="511"/>
      <c r="D19" s="511"/>
      <c r="E19" s="511"/>
      <c r="F19" s="511"/>
      <c r="G19" s="511"/>
      <c r="H19" s="511"/>
      <c r="I19" s="511"/>
      <c r="J19" s="511"/>
      <c r="K19" s="511"/>
      <c r="L19" s="511"/>
      <c r="M19" s="511"/>
      <c r="N19" s="511"/>
      <c r="O19" s="511"/>
    </row>
    <row r="20" spans="1:17" ht="15" customHeight="1" x14ac:dyDescent="0.25">
      <c r="A20" s="6" t="s">
        <v>187</v>
      </c>
      <c r="B20" s="30" t="s">
        <v>20</v>
      </c>
      <c r="C20" s="375" t="s">
        <v>9</v>
      </c>
      <c r="D20" s="174">
        <f>E20+G20</f>
        <v>111</v>
      </c>
      <c r="E20" s="174"/>
      <c r="F20" s="174"/>
      <c r="G20" s="174">
        <v>111</v>
      </c>
      <c r="H20" s="175">
        <f>I20+K20</f>
        <v>0</v>
      </c>
      <c r="I20" s="175"/>
      <c r="J20" s="175"/>
      <c r="K20" s="175"/>
      <c r="L20" s="176">
        <f>M20+O20</f>
        <v>111</v>
      </c>
      <c r="M20" s="176">
        <f>E20+I20</f>
        <v>0</v>
      </c>
      <c r="N20" s="176">
        <f>F20+J20</f>
        <v>0</v>
      </c>
      <c r="O20" s="176">
        <f>G20+K20</f>
        <v>111</v>
      </c>
      <c r="P20" s="216"/>
      <c r="Q20" s="99"/>
    </row>
    <row r="21" spans="1:17" ht="15" customHeight="1" x14ac:dyDescent="0.25">
      <c r="A21" s="20"/>
      <c r="B21" s="165" t="s">
        <v>200</v>
      </c>
      <c r="C21" s="457"/>
      <c r="D21" s="182"/>
      <c r="E21" s="182"/>
      <c r="F21" s="182"/>
      <c r="G21" s="182"/>
      <c r="H21" s="183"/>
      <c r="I21" s="183"/>
      <c r="J21" s="183"/>
      <c r="K21" s="183"/>
      <c r="L21" s="184"/>
      <c r="M21" s="184"/>
      <c r="N21" s="184"/>
      <c r="O21" s="184"/>
      <c r="P21" s="216"/>
      <c r="Q21" s="99"/>
    </row>
    <row r="22" spans="1:17" ht="26.25" customHeight="1" x14ac:dyDescent="0.25">
      <c r="A22" s="20"/>
      <c r="B22" s="193" t="s">
        <v>342</v>
      </c>
      <c r="C22" s="378"/>
      <c r="D22" s="182"/>
      <c r="E22" s="182"/>
      <c r="F22" s="182"/>
      <c r="G22" s="182"/>
      <c r="H22" s="183"/>
      <c r="I22" s="183"/>
      <c r="J22" s="183"/>
      <c r="K22" s="183"/>
      <c r="L22" s="184"/>
      <c r="M22" s="184"/>
      <c r="N22" s="184"/>
      <c r="O22" s="184"/>
      <c r="P22" s="216"/>
      <c r="Q22" s="99"/>
    </row>
    <row r="23" spans="1:17" hidden="1" x14ac:dyDescent="0.25">
      <c r="A23" s="156"/>
      <c r="B23" s="193" t="s">
        <v>420</v>
      </c>
      <c r="C23" s="378"/>
      <c r="D23" s="177" t="s">
        <v>178</v>
      </c>
      <c r="E23" s="177"/>
      <c r="F23" s="177"/>
      <c r="G23" s="177"/>
      <c r="H23" s="183"/>
      <c r="I23" s="178"/>
      <c r="J23" s="178"/>
      <c r="K23" s="178"/>
      <c r="L23" s="179"/>
      <c r="M23" s="179"/>
      <c r="N23" s="179"/>
      <c r="O23" s="179"/>
      <c r="P23" s="216"/>
      <c r="Q23" s="99"/>
    </row>
    <row r="24" spans="1:17" ht="15" hidden="1" customHeight="1" x14ac:dyDescent="0.25">
      <c r="A24" s="6" t="s">
        <v>73</v>
      </c>
      <c r="B24" s="18" t="s">
        <v>7</v>
      </c>
      <c r="C24" s="217"/>
      <c r="D24" s="174">
        <f t="shared" ref="D24:D68" si="0">E24+G24</f>
        <v>0</v>
      </c>
      <c r="E24" s="17">
        <f>E25+E26+E27</f>
        <v>0</v>
      </c>
      <c r="F24" s="17">
        <f>F25+F26+F27</f>
        <v>0</v>
      </c>
      <c r="G24" s="17">
        <f>G25+G26+G27</f>
        <v>0</v>
      </c>
      <c r="H24" s="175">
        <f>I24+K24</f>
        <v>0</v>
      </c>
      <c r="I24" s="11">
        <f>I25+I26+I27</f>
        <v>0</v>
      </c>
      <c r="J24" s="11">
        <f>J25+J26+J27</f>
        <v>0</v>
      </c>
      <c r="K24" s="11">
        <f>K25+K26+K27</f>
        <v>0</v>
      </c>
      <c r="L24" s="176">
        <f t="shared" ref="L24:L68" si="1">M24+O24</f>
        <v>0</v>
      </c>
      <c r="M24" s="13">
        <f>M25+M26+M27</f>
        <v>0</v>
      </c>
      <c r="N24" s="13">
        <f>N25+N26+N27</f>
        <v>0</v>
      </c>
      <c r="O24" s="13">
        <f>O25+O26+O27</f>
        <v>0</v>
      </c>
      <c r="P24" s="216"/>
      <c r="Q24" s="99"/>
    </row>
    <row r="25" spans="1:17" ht="15" hidden="1" customHeight="1" x14ac:dyDescent="0.25">
      <c r="A25" s="20"/>
      <c r="B25" s="533" t="s">
        <v>420</v>
      </c>
      <c r="C25" s="217" t="s">
        <v>9</v>
      </c>
      <c r="D25" s="17">
        <f t="shared" si="0"/>
        <v>0</v>
      </c>
      <c r="E25" s="17"/>
      <c r="F25" s="17"/>
      <c r="G25" s="17"/>
      <c r="H25" s="175">
        <f t="shared" ref="H25:H63" si="2">I25+K25</f>
        <v>0</v>
      </c>
      <c r="I25" s="11"/>
      <c r="J25" s="11"/>
      <c r="K25" s="218"/>
      <c r="L25" s="176">
        <f t="shared" si="1"/>
        <v>0</v>
      </c>
      <c r="M25" s="176">
        <f t="shared" ref="M25:O27" si="3">E25+I25</f>
        <v>0</v>
      </c>
      <c r="N25" s="176">
        <f t="shared" si="3"/>
        <v>0</v>
      </c>
      <c r="O25" s="176">
        <f t="shared" si="3"/>
        <v>0</v>
      </c>
      <c r="P25" s="216"/>
      <c r="Q25" s="99"/>
    </row>
    <row r="26" spans="1:17" ht="15" hidden="1" customHeight="1" x14ac:dyDescent="0.25">
      <c r="A26" s="20"/>
      <c r="B26" s="533"/>
      <c r="C26" s="217" t="s">
        <v>31</v>
      </c>
      <c r="D26" s="17">
        <f t="shared" si="0"/>
        <v>0</v>
      </c>
      <c r="E26" s="17"/>
      <c r="F26" s="17"/>
      <c r="G26" s="17"/>
      <c r="H26" s="175">
        <f t="shared" si="2"/>
        <v>0</v>
      </c>
      <c r="I26" s="11"/>
      <c r="J26" s="11"/>
      <c r="K26" s="218"/>
      <c r="L26" s="176">
        <f t="shared" si="1"/>
        <v>0</v>
      </c>
      <c r="M26" s="176">
        <f t="shared" si="3"/>
        <v>0</v>
      </c>
      <c r="N26" s="176">
        <f t="shared" si="3"/>
        <v>0</v>
      </c>
      <c r="O26" s="176">
        <f t="shared" si="3"/>
        <v>0</v>
      </c>
      <c r="P26" s="216"/>
      <c r="Q26" s="99"/>
    </row>
    <row r="27" spans="1:17" ht="15" hidden="1" customHeight="1" x14ac:dyDescent="0.25">
      <c r="A27" s="20"/>
      <c r="B27" s="534"/>
      <c r="C27" s="217" t="s">
        <v>22</v>
      </c>
      <c r="D27" s="17">
        <f t="shared" si="0"/>
        <v>0</v>
      </c>
      <c r="E27" s="17"/>
      <c r="F27" s="17"/>
      <c r="G27" s="17"/>
      <c r="H27" s="175">
        <f t="shared" si="2"/>
        <v>0</v>
      </c>
      <c r="I27" s="11"/>
      <c r="J27" s="11"/>
      <c r="K27" s="218"/>
      <c r="L27" s="176">
        <f t="shared" si="1"/>
        <v>0</v>
      </c>
      <c r="M27" s="176">
        <f t="shared" si="3"/>
        <v>0</v>
      </c>
      <c r="N27" s="176">
        <f t="shared" si="3"/>
        <v>0</v>
      </c>
      <c r="O27" s="176">
        <f t="shared" si="3"/>
        <v>0</v>
      </c>
      <c r="P27" s="216"/>
      <c r="Q27" s="99"/>
    </row>
    <row r="28" spans="1:17" ht="15" hidden="1" customHeight="1" x14ac:dyDescent="0.25">
      <c r="A28" s="6" t="s">
        <v>74</v>
      </c>
      <c r="B28" s="18" t="s">
        <v>10</v>
      </c>
      <c r="C28" s="217"/>
      <c r="D28" s="174">
        <f t="shared" si="0"/>
        <v>0</v>
      </c>
      <c r="E28" s="17">
        <f>E29+E30+E31</f>
        <v>0</v>
      </c>
      <c r="F28" s="17">
        <f>F29+F30+F31</f>
        <v>0</v>
      </c>
      <c r="G28" s="17">
        <f>G29+G30+G31</f>
        <v>0</v>
      </c>
      <c r="H28" s="175">
        <f t="shared" si="2"/>
        <v>0</v>
      </c>
      <c r="I28" s="11">
        <f>I29+I30+I31</f>
        <v>0</v>
      </c>
      <c r="J28" s="11">
        <f>J29+J30+J31</f>
        <v>0</v>
      </c>
      <c r="K28" s="11">
        <f>K29+K30+K31</f>
        <v>0</v>
      </c>
      <c r="L28" s="176">
        <f t="shared" si="1"/>
        <v>0</v>
      </c>
      <c r="M28" s="13">
        <f>M29+M30+M31</f>
        <v>0</v>
      </c>
      <c r="N28" s="13">
        <f>N29+N30+N31</f>
        <v>0</v>
      </c>
      <c r="O28" s="13">
        <f>O29+O30+O31</f>
        <v>0</v>
      </c>
      <c r="P28" s="216"/>
      <c r="Q28" s="99"/>
    </row>
    <row r="29" spans="1:17" ht="15" hidden="1" customHeight="1" x14ac:dyDescent="0.25">
      <c r="A29" s="20"/>
      <c r="B29" s="533" t="s">
        <v>420</v>
      </c>
      <c r="C29" s="217" t="s">
        <v>9</v>
      </c>
      <c r="D29" s="17">
        <f t="shared" si="0"/>
        <v>0</v>
      </c>
      <c r="E29" s="17"/>
      <c r="F29" s="17"/>
      <c r="G29" s="17"/>
      <c r="H29" s="175">
        <f t="shared" si="2"/>
        <v>0</v>
      </c>
      <c r="I29" s="11"/>
      <c r="J29" s="11"/>
      <c r="K29" s="218"/>
      <c r="L29" s="176">
        <f t="shared" si="1"/>
        <v>0</v>
      </c>
      <c r="M29" s="176">
        <f t="shared" ref="M29:O31" si="4">E29+I29</f>
        <v>0</v>
      </c>
      <c r="N29" s="176">
        <f t="shared" si="4"/>
        <v>0</v>
      </c>
      <c r="O29" s="176">
        <f t="shared" si="4"/>
        <v>0</v>
      </c>
      <c r="P29" s="216"/>
      <c r="Q29" s="99"/>
    </row>
    <row r="30" spans="1:17" ht="15" hidden="1" customHeight="1" x14ac:dyDescent="0.25">
      <c r="A30" s="20"/>
      <c r="B30" s="533"/>
      <c r="C30" s="217" t="s">
        <v>31</v>
      </c>
      <c r="D30" s="17">
        <f t="shared" si="0"/>
        <v>0</v>
      </c>
      <c r="E30" s="17"/>
      <c r="F30" s="17"/>
      <c r="G30" s="17"/>
      <c r="H30" s="175">
        <f t="shared" si="2"/>
        <v>0</v>
      </c>
      <c r="I30" s="11"/>
      <c r="J30" s="11"/>
      <c r="K30" s="218"/>
      <c r="L30" s="176">
        <f t="shared" si="1"/>
        <v>0</v>
      </c>
      <c r="M30" s="176">
        <f t="shared" si="4"/>
        <v>0</v>
      </c>
      <c r="N30" s="176">
        <f t="shared" si="4"/>
        <v>0</v>
      </c>
      <c r="O30" s="176">
        <f t="shared" si="4"/>
        <v>0</v>
      </c>
      <c r="P30" s="216"/>
      <c r="Q30" s="99"/>
    </row>
    <row r="31" spans="1:17" ht="15" hidden="1" customHeight="1" x14ac:dyDescent="0.25">
      <c r="A31" s="20"/>
      <c r="B31" s="534"/>
      <c r="C31" s="217" t="s">
        <v>22</v>
      </c>
      <c r="D31" s="17">
        <f t="shared" si="0"/>
        <v>0</v>
      </c>
      <c r="E31" s="17"/>
      <c r="F31" s="17"/>
      <c r="G31" s="17"/>
      <c r="H31" s="175">
        <f t="shared" si="2"/>
        <v>0</v>
      </c>
      <c r="I31" s="11"/>
      <c r="J31" s="11"/>
      <c r="K31" s="218"/>
      <c r="L31" s="176">
        <f t="shared" si="1"/>
        <v>0</v>
      </c>
      <c r="M31" s="176">
        <f t="shared" si="4"/>
        <v>0</v>
      </c>
      <c r="N31" s="176">
        <f t="shared" si="4"/>
        <v>0</v>
      </c>
      <c r="O31" s="176">
        <f t="shared" si="4"/>
        <v>0</v>
      </c>
      <c r="P31" s="216"/>
      <c r="Q31" s="99"/>
    </row>
    <row r="32" spans="1:17" ht="15" hidden="1" customHeight="1" x14ac:dyDescent="0.25">
      <c r="A32" s="6" t="s">
        <v>75</v>
      </c>
      <c r="B32" s="18" t="s">
        <v>11</v>
      </c>
      <c r="C32" s="217"/>
      <c r="D32" s="174">
        <f t="shared" si="0"/>
        <v>0</v>
      </c>
      <c r="E32" s="17">
        <f>E33+E34+E35</f>
        <v>0</v>
      </c>
      <c r="F32" s="17">
        <f>F33+F34+F35</f>
        <v>0</v>
      </c>
      <c r="G32" s="17">
        <f>G33+G34+G35</f>
        <v>0</v>
      </c>
      <c r="H32" s="175">
        <f t="shared" si="2"/>
        <v>0</v>
      </c>
      <c r="I32" s="11">
        <f>I33+I34+I35</f>
        <v>0</v>
      </c>
      <c r="J32" s="11">
        <f>J33+J34+J35</f>
        <v>0</v>
      </c>
      <c r="K32" s="11">
        <f>K33+K34+K35</f>
        <v>0</v>
      </c>
      <c r="L32" s="176">
        <f t="shared" si="1"/>
        <v>0</v>
      </c>
      <c r="M32" s="13">
        <f>M33+M34+M35</f>
        <v>0</v>
      </c>
      <c r="N32" s="13">
        <f>N33+N34+N35</f>
        <v>0</v>
      </c>
      <c r="O32" s="13">
        <f>O33+O34+O35</f>
        <v>0</v>
      </c>
      <c r="P32" s="216"/>
      <c r="Q32" s="99"/>
    </row>
    <row r="33" spans="1:17" ht="15" hidden="1" customHeight="1" x14ac:dyDescent="0.25">
      <c r="A33" s="20"/>
      <c r="B33" s="533" t="s">
        <v>420</v>
      </c>
      <c r="C33" s="217" t="s">
        <v>9</v>
      </c>
      <c r="D33" s="17">
        <f t="shared" si="0"/>
        <v>0</v>
      </c>
      <c r="E33" s="17"/>
      <c r="F33" s="17"/>
      <c r="G33" s="17"/>
      <c r="H33" s="175">
        <f t="shared" si="2"/>
        <v>0</v>
      </c>
      <c r="I33" s="11"/>
      <c r="J33" s="11"/>
      <c r="K33" s="218"/>
      <c r="L33" s="176">
        <f t="shared" si="1"/>
        <v>0</v>
      </c>
      <c r="M33" s="176">
        <f t="shared" ref="M33:O35" si="5">E33+I33</f>
        <v>0</v>
      </c>
      <c r="N33" s="176">
        <f t="shared" si="5"/>
        <v>0</v>
      </c>
      <c r="O33" s="176">
        <f t="shared" si="5"/>
        <v>0</v>
      </c>
      <c r="P33" s="216"/>
      <c r="Q33" s="99"/>
    </row>
    <row r="34" spans="1:17" ht="15" hidden="1" customHeight="1" x14ac:dyDescent="0.25">
      <c r="A34" s="20"/>
      <c r="B34" s="533"/>
      <c r="C34" s="217" t="s">
        <v>31</v>
      </c>
      <c r="D34" s="17">
        <f t="shared" si="0"/>
        <v>0</v>
      </c>
      <c r="E34" s="17"/>
      <c r="F34" s="17"/>
      <c r="G34" s="17"/>
      <c r="H34" s="175">
        <f t="shared" si="2"/>
        <v>0</v>
      </c>
      <c r="I34" s="11"/>
      <c r="J34" s="11"/>
      <c r="K34" s="218"/>
      <c r="L34" s="176">
        <f t="shared" si="1"/>
        <v>0</v>
      </c>
      <c r="M34" s="176">
        <f t="shared" si="5"/>
        <v>0</v>
      </c>
      <c r="N34" s="176">
        <f t="shared" si="5"/>
        <v>0</v>
      </c>
      <c r="O34" s="176">
        <f t="shared" si="5"/>
        <v>0</v>
      </c>
      <c r="P34" s="216"/>
      <c r="Q34" s="99"/>
    </row>
    <row r="35" spans="1:17" ht="15" hidden="1" customHeight="1" x14ac:dyDescent="0.25">
      <c r="A35" s="20"/>
      <c r="B35" s="534"/>
      <c r="C35" s="217" t="s">
        <v>22</v>
      </c>
      <c r="D35" s="17">
        <f t="shared" si="0"/>
        <v>0</v>
      </c>
      <c r="E35" s="17"/>
      <c r="F35" s="17"/>
      <c r="G35" s="17"/>
      <c r="H35" s="175">
        <f t="shared" si="2"/>
        <v>0</v>
      </c>
      <c r="I35" s="11"/>
      <c r="J35" s="11"/>
      <c r="K35" s="218"/>
      <c r="L35" s="176">
        <f t="shared" si="1"/>
        <v>0</v>
      </c>
      <c r="M35" s="176">
        <f t="shared" si="5"/>
        <v>0</v>
      </c>
      <c r="N35" s="176">
        <f t="shared" si="5"/>
        <v>0</v>
      </c>
      <c r="O35" s="176">
        <f t="shared" si="5"/>
        <v>0</v>
      </c>
      <c r="P35" s="216"/>
      <c r="Q35" s="99"/>
    </row>
    <row r="36" spans="1:17" ht="15" hidden="1" customHeight="1" x14ac:dyDescent="0.25">
      <c r="A36" s="6" t="s">
        <v>76</v>
      </c>
      <c r="B36" s="18" t="s">
        <v>12</v>
      </c>
      <c r="C36" s="217"/>
      <c r="D36" s="174">
        <f t="shared" si="0"/>
        <v>0</v>
      </c>
      <c r="E36" s="17">
        <f>E37+E38+E39</f>
        <v>0</v>
      </c>
      <c r="F36" s="17">
        <f>F37+F38+F39</f>
        <v>0</v>
      </c>
      <c r="G36" s="17">
        <f>G37+G38+G39</f>
        <v>0</v>
      </c>
      <c r="H36" s="175">
        <f t="shared" si="2"/>
        <v>0</v>
      </c>
      <c r="I36" s="11">
        <f>I37+I38+I39</f>
        <v>0</v>
      </c>
      <c r="J36" s="11">
        <f>J37+J38+J39</f>
        <v>0</v>
      </c>
      <c r="K36" s="11">
        <f>K37+K38+K39</f>
        <v>0</v>
      </c>
      <c r="L36" s="176">
        <f t="shared" si="1"/>
        <v>0</v>
      </c>
      <c r="M36" s="13">
        <f>M37+M38+M39</f>
        <v>0</v>
      </c>
      <c r="N36" s="13">
        <f>N37+N38+N39</f>
        <v>0</v>
      </c>
      <c r="O36" s="13">
        <f>O37+O38+O39</f>
        <v>0</v>
      </c>
      <c r="P36" s="216"/>
      <c r="Q36" s="99"/>
    </row>
    <row r="37" spans="1:17" ht="15" hidden="1" customHeight="1" x14ac:dyDescent="0.25">
      <c r="A37" s="20"/>
      <c r="B37" s="533" t="s">
        <v>420</v>
      </c>
      <c r="C37" s="217" t="s">
        <v>9</v>
      </c>
      <c r="D37" s="17">
        <f t="shared" si="0"/>
        <v>0</v>
      </c>
      <c r="E37" s="17"/>
      <c r="F37" s="17"/>
      <c r="G37" s="17"/>
      <c r="H37" s="175">
        <f t="shared" si="2"/>
        <v>0</v>
      </c>
      <c r="I37" s="11"/>
      <c r="J37" s="11"/>
      <c r="K37" s="218"/>
      <c r="L37" s="176">
        <f t="shared" si="1"/>
        <v>0</v>
      </c>
      <c r="M37" s="176">
        <f t="shared" ref="M37:O39" si="6">E37+I37</f>
        <v>0</v>
      </c>
      <c r="N37" s="176">
        <f t="shared" si="6"/>
        <v>0</v>
      </c>
      <c r="O37" s="176">
        <f t="shared" si="6"/>
        <v>0</v>
      </c>
      <c r="P37" s="216"/>
      <c r="Q37" s="99"/>
    </row>
    <row r="38" spans="1:17" ht="15" hidden="1" customHeight="1" x14ac:dyDescent="0.25">
      <c r="A38" s="20"/>
      <c r="B38" s="533"/>
      <c r="C38" s="217" t="s">
        <v>31</v>
      </c>
      <c r="D38" s="17">
        <f t="shared" si="0"/>
        <v>0</v>
      </c>
      <c r="E38" s="17"/>
      <c r="F38" s="17"/>
      <c r="G38" s="17"/>
      <c r="H38" s="175">
        <f t="shared" si="2"/>
        <v>0</v>
      </c>
      <c r="I38" s="11"/>
      <c r="J38" s="11"/>
      <c r="K38" s="218"/>
      <c r="L38" s="176">
        <f t="shared" si="1"/>
        <v>0</v>
      </c>
      <c r="M38" s="176">
        <f t="shared" si="6"/>
        <v>0</v>
      </c>
      <c r="N38" s="176">
        <f t="shared" si="6"/>
        <v>0</v>
      </c>
      <c r="O38" s="176">
        <f t="shared" si="6"/>
        <v>0</v>
      </c>
      <c r="P38" s="216"/>
      <c r="Q38" s="99"/>
    </row>
    <row r="39" spans="1:17" ht="15" hidden="1" customHeight="1" x14ac:dyDescent="0.25">
      <c r="A39" s="20"/>
      <c r="B39" s="534"/>
      <c r="C39" s="217" t="s">
        <v>22</v>
      </c>
      <c r="D39" s="17">
        <f t="shared" si="0"/>
        <v>0</v>
      </c>
      <c r="E39" s="17"/>
      <c r="F39" s="17"/>
      <c r="G39" s="17"/>
      <c r="H39" s="175">
        <f t="shared" si="2"/>
        <v>0</v>
      </c>
      <c r="I39" s="11"/>
      <c r="J39" s="11"/>
      <c r="K39" s="218"/>
      <c r="L39" s="176">
        <f t="shared" si="1"/>
        <v>0</v>
      </c>
      <c r="M39" s="176">
        <f t="shared" si="6"/>
        <v>0</v>
      </c>
      <c r="N39" s="176">
        <f t="shared" si="6"/>
        <v>0</v>
      </c>
      <c r="O39" s="176">
        <f t="shared" si="6"/>
        <v>0</v>
      </c>
      <c r="P39" s="216"/>
      <c r="Q39" s="99"/>
    </row>
    <row r="40" spans="1:17" ht="15" hidden="1" customHeight="1" x14ac:dyDescent="0.25">
      <c r="A40" s="6" t="s">
        <v>77</v>
      </c>
      <c r="B40" s="18" t="s">
        <v>13</v>
      </c>
      <c r="C40" s="217"/>
      <c r="D40" s="174">
        <f t="shared" si="0"/>
        <v>0</v>
      </c>
      <c r="E40" s="17">
        <f>E41+E42+E43</f>
        <v>0</v>
      </c>
      <c r="F40" s="17">
        <f>F41+F42+F43</f>
        <v>0</v>
      </c>
      <c r="G40" s="17">
        <f>G41+G42+G43</f>
        <v>0</v>
      </c>
      <c r="H40" s="175">
        <f t="shared" si="2"/>
        <v>0</v>
      </c>
      <c r="I40" s="11">
        <f>I41+I42+I43</f>
        <v>0</v>
      </c>
      <c r="J40" s="11">
        <f>J41+J42+J43</f>
        <v>0</v>
      </c>
      <c r="K40" s="11">
        <f>K41+K42+K43</f>
        <v>0</v>
      </c>
      <c r="L40" s="176">
        <f t="shared" si="1"/>
        <v>0</v>
      </c>
      <c r="M40" s="13">
        <f>M41+M42+M43</f>
        <v>0</v>
      </c>
      <c r="N40" s="13">
        <f>N41+N42+N43</f>
        <v>0</v>
      </c>
      <c r="O40" s="13">
        <f>O41+O42+O43</f>
        <v>0</v>
      </c>
      <c r="P40" s="216"/>
      <c r="Q40" s="99"/>
    </row>
    <row r="41" spans="1:17" ht="15" hidden="1" customHeight="1" x14ac:dyDescent="0.25">
      <c r="A41" s="20"/>
      <c r="B41" s="533" t="s">
        <v>420</v>
      </c>
      <c r="C41" s="217" t="s">
        <v>9</v>
      </c>
      <c r="D41" s="17">
        <f t="shared" si="0"/>
        <v>0</v>
      </c>
      <c r="E41" s="17"/>
      <c r="F41" s="17"/>
      <c r="G41" s="17"/>
      <c r="H41" s="175">
        <f t="shared" si="2"/>
        <v>0</v>
      </c>
      <c r="I41" s="11"/>
      <c r="J41" s="11"/>
      <c r="K41" s="218"/>
      <c r="L41" s="176">
        <f t="shared" si="1"/>
        <v>0</v>
      </c>
      <c r="M41" s="176">
        <f t="shared" ref="M41:O43" si="7">E41+I41</f>
        <v>0</v>
      </c>
      <c r="N41" s="176">
        <f t="shared" si="7"/>
        <v>0</v>
      </c>
      <c r="O41" s="176">
        <f t="shared" si="7"/>
        <v>0</v>
      </c>
      <c r="P41" s="216"/>
      <c r="Q41" s="99"/>
    </row>
    <row r="42" spans="1:17" ht="15" hidden="1" customHeight="1" x14ac:dyDescent="0.25">
      <c r="A42" s="20"/>
      <c r="B42" s="533"/>
      <c r="C42" s="217" t="s">
        <v>31</v>
      </c>
      <c r="D42" s="17">
        <f t="shared" si="0"/>
        <v>0</v>
      </c>
      <c r="E42" s="17"/>
      <c r="F42" s="17"/>
      <c r="G42" s="17"/>
      <c r="H42" s="175">
        <f t="shared" si="2"/>
        <v>0</v>
      </c>
      <c r="I42" s="11"/>
      <c r="J42" s="11"/>
      <c r="K42" s="218"/>
      <c r="L42" s="176">
        <f t="shared" si="1"/>
        <v>0</v>
      </c>
      <c r="M42" s="176">
        <f t="shared" si="7"/>
        <v>0</v>
      </c>
      <c r="N42" s="176">
        <f t="shared" si="7"/>
        <v>0</v>
      </c>
      <c r="O42" s="176">
        <f t="shared" si="7"/>
        <v>0</v>
      </c>
      <c r="P42" s="216"/>
      <c r="Q42" s="99"/>
    </row>
    <row r="43" spans="1:17" ht="15" hidden="1" customHeight="1" x14ac:dyDescent="0.25">
      <c r="A43" s="20"/>
      <c r="B43" s="534"/>
      <c r="C43" s="217" t="s">
        <v>22</v>
      </c>
      <c r="D43" s="17">
        <f t="shared" si="0"/>
        <v>0</v>
      </c>
      <c r="E43" s="17"/>
      <c r="F43" s="17"/>
      <c r="G43" s="17"/>
      <c r="H43" s="175">
        <f t="shared" si="2"/>
        <v>0</v>
      </c>
      <c r="I43" s="11"/>
      <c r="J43" s="11"/>
      <c r="K43" s="218"/>
      <c r="L43" s="176">
        <f t="shared" si="1"/>
        <v>0</v>
      </c>
      <c r="M43" s="176">
        <f t="shared" si="7"/>
        <v>0</v>
      </c>
      <c r="N43" s="176">
        <f t="shared" si="7"/>
        <v>0</v>
      </c>
      <c r="O43" s="176">
        <f t="shared" si="7"/>
        <v>0</v>
      </c>
      <c r="P43" s="216"/>
      <c r="Q43" s="99"/>
    </row>
    <row r="44" spans="1:17" ht="15" hidden="1" customHeight="1" x14ac:dyDescent="0.25">
      <c r="A44" s="6" t="s">
        <v>78</v>
      </c>
      <c r="B44" s="18" t="s">
        <v>14</v>
      </c>
      <c r="C44" s="217"/>
      <c r="D44" s="174">
        <f t="shared" si="0"/>
        <v>0</v>
      </c>
      <c r="E44" s="17">
        <f>E45+E46+E47</f>
        <v>0</v>
      </c>
      <c r="F44" s="17">
        <f>F45+F46+F47</f>
        <v>0</v>
      </c>
      <c r="G44" s="17">
        <f>G45+G46+G47</f>
        <v>0</v>
      </c>
      <c r="H44" s="175">
        <f>I44+K44</f>
        <v>0</v>
      </c>
      <c r="I44" s="11">
        <f>I45+I46+I47</f>
        <v>0</v>
      </c>
      <c r="J44" s="11">
        <f>J45+J46+J47</f>
        <v>0</v>
      </c>
      <c r="K44" s="11">
        <f>K45+K46+K47</f>
        <v>0</v>
      </c>
      <c r="L44" s="176">
        <f t="shared" si="1"/>
        <v>0</v>
      </c>
      <c r="M44" s="13">
        <f>M45+M46+M47</f>
        <v>0</v>
      </c>
      <c r="N44" s="13">
        <f>N45+N46+N47</f>
        <v>0</v>
      </c>
      <c r="O44" s="13">
        <f>O45+O46+O47</f>
        <v>0</v>
      </c>
      <c r="P44" s="216"/>
      <c r="Q44" s="99"/>
    </row>
    <row r="45" spans="1:17" ht="15" hidden="1" customHeight="1" x14ac:dyDescent="0.25">
      <c r="A45" s="20"/>
      <c r="B45" s="533" t="s">
        <v>420</v>
      </c>
      <c r="C45" s="217" t="s">
        <v>9</v>
      </c>
      <c r="D45" s="17">
        <f t="shared" si="0"/>
        <v>0</v>
      </c>
      <c r="E45" s="17"/>
      <c r="F45" s="17"/>
      <c r="G45" s="17"/>
      <c r="H45" s="175">
        <f t="shared" si="2"/>
        <v>0</v>
      </c>
      <c r="I45" s="11"/>
      <c r="J45" s="11"/>
      <c r="K45" s="218"/>
      <c r="L45" s="176">
        <f t="shared" si="1"/>
        <v>0</v>
      </c>
      <c r="M45" s="176">
        <f t="shared" ref="M45:O47" si="8">E45+I45</f>
        <v>0</v>
      </c>
      <c r="N45" s="176">
        <f t="shared" si="8"/>
        <v>0</v>
      </c>
      <c r="O45" s="176">
        <f t="shared" si="8"/>
        <v>0</v>
      </c>
      <c r="P45" s="216"/>
      <c r="Q45" s="99"/>
    </row>
    <row r="46" spans="1:17" ht="15" hidden="1" customHeight="1" x14ac:dyDescent="0.25">
      <c r="A46" s="20"/>
      <c r="B46" s="533"/>
      <c r="C46" s="217" t="s">
        <v>31</v>
      </c>
      <c r="D46" s="17">
        <f t="shared" si="0"/>
        <v>0</v>
      </c>
      <c r="E46" s="17"/>
      <c r="F46" s="17"/>
      <c r="G46" s="17"/>
      <c r="H46" s="175">
        <f t="shared" si="2"/>
        <v>0</v>
      </c>
      <c r="I46" s="11"/>
      <c r="J46" s="11"/>
      <c r="K46" s="218"/>
      <c r="L46" s="176">
        <f t="shared" si="1"/>
        <v>0</v>
      </c>
      <c r="M46" s="176">
        <f t="shared" si="8"/>
        <v>0</v>
      </c>
      <c r="N46" s="176">
        <f t="shared" si="8"/>
        <v>0</v>
      </c>
      <c r="O46" s="176">
        <f t="shared" si="8"/>
        <v>0</v>
      </c>
      <c r="P46" s="216"/>
      <c r="Q46" s="99"/>
    </row>
    <row r="47" spans="1:17" ht="15" hidden="1" customHeight="1" x14ac:dyDescent="0.25">
      <c r="A47" s="20"/>
      <c r="B47" s="534"/>
      <c r="C47" s="217" t="s">
        <v>22</v>
      </c>
      <c r="D47" s="17">
        <f t="shared" si="0"/>
        <v>0</v>
      </c>
      <c r="E47" s="17"/>
      <c r="F47" s="17"/>
      <c r="G47" s="17"/>
      <c r="H47" s="175">
        <f t="shared" si="2"/>
        <v>0</v>
      </c>
      <c r="I47" s="11"/>
      <c r="J47" s="11"/>
      <c r="K47" s="218"/>
      <c r="L47" s="176">
        <f t="shared" si="1"/>
        <v>0</v>
      </c>
      <c r="M47" s="176">
        <f t="shared" si="8"/>
        <v>0</v>
      </c>
      <c r="N47" s="176">
        <f t="shared" si="8"/>
        <v>0</v>
      </c>
      <c r="O47" s="176">
        <f t="shared" si="8"/>
        <v>0</v>
      </c>
      <c r="P47" s="216"/>
      <c r="Q47" s="99"/>
    </row>
    <row r="48" spans="1:17" ht="15" hidden="1" customHeight="1" x14ac:dyDescent="0.25">
      <c r="A48" s="6" t="s">
        <v>79</v>
      </c>
      <c r="B48" s="18" t="s">
        <v>15</v>
      </c>
      <c r="C48" s="217"/>
      <c r="D48" s="174">
        <f t="shared" si="0"/>
        <v>0</v>
      </c>
      <c r="E48" s="17">
        <f>E49+E50+E51</f>
        <v>0</v>
      </c>
      <c r="F48" s="17">
        <f>F49+F50+F51</f>
        <v>0</v>
      </c>
      <c r="G48" s="17">
        <f>G49+G50+G51</f>
        <v>0</v>
      </c>
      <c r="H48" s="175">
        <f>I48+K48</f>
        <v>0</v>
      </c>
      <c r="I48" s="11">
        <f>I49+I50+I51</f>
        <v>0</v>
      </c>
      <c r="J48" s="11">
        <f>J49+J50+J51</f>
        <v>0</v>
      </c>
      <c r="K48" s="11">
        <f>K49+K50+K51</f>
        <v>0</v>
      </c>
      <c r="L48" s="176">
        <f t="shared" si="1"/>
        <v>0</v>
      </c>
      <c r="M48" s="13">
        <f>M49+M50+M51</f>
        <v>0</v>
      </c>
      <c r="N48" s="13">
        <f>N49+N50+N51</f>
        <v>0</v>
      </c>
      <c r="O48" s="13">
        <f>O49+O50+O51</f>
        <v>0</v>
      </c>
      <c r="P48" s="216"/>
      <c r="Q48" s="99"/>
    </row>
    <row r="49" spans="1:17" ht="15" hidden="1" customHeight="1" x14ac:dyDescent="0.25">
      <c r="A49" s="20"/>
      <c r="B49" s="533" t="s">
        <v>420</v>
      </c>
      <c r="C49" s="217" t="s">
        <v>9</v>
      </c>
      <c r="D49" s="17">
        <f t="shared" si="0"/>
        <v>0</v>
      </c>
      <c r="E49" s="17"/>
      <c r="F49" s="17"/>
      <c r="G49" s="17"/>
      <c r="H49" s="175">
        <f t="shared" si="2"/>
        <v>0</v>
      </c>
      <c r="I49" s="11"/>
      <c r="J49" s="11"/>
      <c r="K49" s="218"/>
      <c r="L49" s="176">
        <f t="shared" si="1"/>
        <v>0</v>
      </c>
      <c r="M49" s="176">
        <f t="shared" ref="M49:O51" si="9">E49+I49</f>
        <v>0</v>
      </c>
      <c r="N49" s="176">
        <f t="shared" si="9"/>
        <v>0</v>
      </c>
      <c r="O49" s="176">
        <f t="shared" si="9"/>
        <v>0</v>
      </c>
      <c r="P49" s="216"/>
      <c r="Q49" s="99"/>
    </row>
    <row r="50" spans="1:17" ht="15" hidden="1" customHeight="1" x14ac:dyDescent="0.25">
      <c r="A50" s="20"/>
      <c r="B50" s="533"/>
      <c r="C50" s="217" t="s">
        <v>31</v>
      </c>
      <c r="D50" s="17">
        <f t="shared" si="0"/>
        <v>0</v>
      </c>
      <c r="E50" s="17"/>
      <c r="F50" s="17"/>
      <c r="G50" s="17"/>
      <c r="H50" s="175">
        <f t="shared" si="2"/>
        <v>0</v>
      </c>
      <c r="I50" s="11"/>
      <c r="J50" s="11"/>
      <c r="K50" s="218"/>
      <c r="L50" s="176">
        <f t="shared" si="1"/>
        <v>0</v>
      </c>
      <c r="M50" s="176">
        <f t="shared" si="9"/>
        <v>0</v>
      </c>
      <c r="N50" s="176">
        <f t="shared" si="9"/>
        <v>0</v>
      </c>
      <c r="O50" s="176">
        <f t="shared" si="9"/>
        <v>0</v>
      </c>
      <c r="P50" s="216"/>
      <c r="Q50" s="99"/>
    </row>
    <row r="51" spans="1:17" ht="15" hidden="1" customHeight="1" x14ac:dyDescent="0.25">
      <c r="A51" s="20"/>
      <c r="B51" s="534"/>
      <c r="C51" s="217" t="s">
        <v>22</v>
      </c>
      <c r="D51" s="17">
        <f t="shared" si="0"/>
        <v>0</v>
      </c>
      <c r="E51" s="17"/>
      <c r="F51" s="17"/>
      <c r="G51" s="17"/>
      <c r="H51" s="175">
        <f t="shared" si="2"/>
        <v>0</v>
      </c>
      <c r="I51" s="11"/>
      <c r="J51" s="11"/>
      <c r="K51" s="218"/>
      <c r="L51" s="176">
        <f t="shared" si="1"/>
        <v>0</v>
      </c>
      <c r="M51" s="176">
        <f t="shared" si="9"/>
        <v>0</v>
      </c>
      <c r="N51" s="176">
        <f t="shared" si="9"/>
        <v>0</v>
      </c>
      <c r="O51" s="176">
        <f t="shared" si="9"/>
        <v>0</v>
      </c>
      <c r="P51" s="216"/>
      <c r="Q51" s="99"/>
    </row>
    <row r="52" spans="1:17" ht="15" hidden="1" customHeight="1" x14ac:dyDescent="0.25">
      <c r="A52" s="6" t="s">
        <v>80</v>
      </c>
      <c r="B52" s="18" t="s">
        <v>16</v>
      </c>
      <c r="C52" s="217"/>
      <c r="D52" s="174">
        <f t="shared" si="0"/>
        <v>0</v>
      </c>
      <c r="E52" s="17">
        <f>E53+E54+E55</f>
        <v>0</v>
      </c>
      <c r="F52" s="17">
        <f>F53+F54+F55</f>
        <v>0</v>
      </c>
      <c r="G52" s="17">
        <f>G53+G54+G55</f>
        <v>0</v>
      </c>
      <c r="H52" s="175">
        <f>I52+K52</f>
        <v>0</v>
      </c>
      <c r="I52" s="11">
        <f>I53+I54+I55</f>
        <v>0</v>
      </c>
      <c r="J52" s="11">
        <f>J53+J54+J55</f>
        <v>0</v>
      </c>
      <c r="K52" s="11">
        <f>K53+K54+K55</f>
        <v>0</v>
      </c>
      <c r="L52" s="176">
        <f t="shared" si="1"/>
        <v>0</v>
      </c>
      <c r="M52" s="13">
        <f>M53+M54+M55</f>
        <v>0</v>
      </c>
      <c r="N52" s="13">
        <f>N53+N54+N55</f>
        <v>0</v>
      </c>
      <c r="O52" s="13">
        <f>O53+O54+O55</f>
        <v>0</v>
      </c>
      <c r="P52" s="216"/>
      <c r="Q52" s="99"/>
    </row>
    <row r="53" spans="1:17" ht="15" hidden="1" customHeight="1" x14ac:dyDescent="0.25">
      <c r="A53" s="20"/>
      <c r="B53" s="533" t="s">
        <v>420</v>
      </c>
      <c r="C53" s="217" t="s">
        <v>9</v>
      </c>
      <c r="D53" s="17">
        <f t="shared" si="0"/>
        <v>0</v>
      </c>
      <c r="E53" s="17"/>
      <c r="F53" s="17"/>
      <c r="G53" s="17"/>
      <c r="H53" s="175">
        <f t="shared" si="2"/>
        <v>0</v>
      </c>
      <c r="I53" s="11"/>
      <c r="J53" s="11"/>
      <c r="K53" s="218"/>
      <c r="L53" s="176">
        <f t="shared" si="1"/>
        <v>0</v>
      </c>
      <c r="M53" s="176">
        <f t="shared" ref="M53:O55" si="10">E53+I53</f>
        <v>0</v>
      </c>
      <c r="N53" s="176">
        <f t="shared" si="10"/>
        <v>0</v>
      </c>
      <c r="O53" s="176">
        <f t="shared" si="10"/>
        <v>0</v>
      </c>
      <c r="P53" s="216"/>
      <c r="Q53" s="99"/>
    </row>
    <row r="54" spans="1:17" ht="15" hidden="1" customHeight="1" x14ac:dyDescent="0.25">
      <c r="A54" s="20"/>
      <c r="B54" s="533"/>
      <c r="C54" s="217" t="s">
        <v>31</v>
      </c>
      <c r="D54" s="17">
        <f t="shared" si="0"/>
        <v>0</v>
      </c>
      <c r="E54" s="17"/>
      <c r="F54" s="17"/>
      <c r="G54" s="17"/>
      <c r="H54" s="175">
        <f t="shared" si="2"/>
        <v>0</v>
      </c>
      <c r="I54" s="11"/>
      <c r="J54" s="11"/>
      <c r="K54" s="218"/>
      <c r="L54" s="176">
        <f t="shared" si="1"/>
        <v>0</v>
      </c>
      <c r="M54" s="176">
        <f t="shared" si="10"/>
        <v>0</v>
      </c>
      <c r="N54" s="176">
        <f t="shared" si="10"/>
        <v>0</v>
      </c>
      <c r="O54" s="176">
        <f t="shared" si="10"/>
        <v>0</v>
      </c>
      <c r="P54" s="216"/>
      <c r="Q54" s="99"/>
    </row>
    <row r="55" spans="1:17" ht="15" hidden="1" customHeight="1" x14ac:dyDescent="0.25">
      <c r="A55" s="20"/>
      <c r="B55" s="534"/>
      <c r="C55" s="217" t="s">
        <v>22</v>
      </c>
      <c r="D55" s="17">
        <f t="shared" si="0"/>
        <v>0</v>
      </c>
      <c r="E55" s="17"/>
      <c r="F55" s="17"/>
      <c r="G55" s="17"/>
      <c r="H55" s="175">
        <f t="shared" si="2"/>
        <v>0</v>
      </c>
      <c r="I55" s="11"/>
      <c r="J55" s="11"/>
      <c r="K55" s="218"/>
      <c r="L55" s="176">
        <f t="shared" si="1"/>
        <v>0</v>
      </c>
      <c r="M55" s="176">
        <f t="shared" si="10"/>
        <v>0</v>
      </c>
      <c r="N55" s="176">
        <f t="shared" si="10"/>
        <v>0</v>
      </c>
      <c r="O55" s="176">
        <f t="shared" si="10"/>
        <v>0</v>
      </c>
      <c r="P55" s="216"/>
      <c r="Q55" s="99"/>
    </row>
    <row r="56" spans="1:17" ht="15" hidden="1" customHeight="1" x14ac:dyDescent="0.25">
      <c r="A56" s="6" t="s">
        <v>81</v>
      </c>
      <c r="B56" s="18" t="s">
        <v>17</v>
      </c>
      <c r="C56" s="217"/>
      <c r="D56" s="174">
        <f t="shared" si="0"/>
        <v>0</v>
      </c>
      <c r="E56" s="17">
        <f>E57+E58+E59</f>
        <v>0</v>
      </c>
      <c r="F56" s="17">
        <f>F57+F58+F59</f>
        <v>0</v>
      </c>
      <c r="G56" s="17">
        <f>G57+G58+G59</f>
        <v>0</v>
      </c>
      <c r="H56" s="175">
        <f>I56+K56</f>
        <v>0</v>
      </c>
      <c r="I56" s="11">
        <f>I57+I58+I59</f>
        <v>0</v>
      </c>
      <c r="J56" s="11">
        <f>J57+J58+J59</f>
        <v>0</v>
      </c>
      <c r="K56" s="11">
        <f>K57+K58+K59</f>
        <v>0</v>
      </c>
      <c r="L56" s="176">
        <f t="shared" si="1"/>
        <v>0</v>
      </c>
      <c r="M56" s="13">
        <f>M57+M58+M59</f>
        <v>0</v>
      </c>
      <c r="N56" s="13">
        <f>N57+N58+N59</f>
        <v>0</v>
      </c>
      <c r="O56" s="13">
        <f>O57+O58+O59</f>
        <v>0</v>
      </c>
      <c r="P56" s="216"/>
      <c r="Q56" s="99"/>
    </row>
    <row r="57" spans="1:17" ht="15" hidden="1" customHeight="1" x14ac:dyDescent="0.25">
      <c r="A57" s="20"/>
      <c r="B57" s="533" t="s">
        <v>420</v>
      </c>
      <c r="C57" s="217" t="s">
        <v>9</v>
      </c>
      <c r="D57" s="17">
        <f t="shared" si="0"/>
        <v>0</v>
      </c>
      <c r="E57" s="17"/>
      <c r="F57" s="17"/>
      <c r="G57" s="17"/>
      <c r="H57" s="175">
        <f t="shared" si="2"/>
        <v>0</v>
      </c>
      <c r="I57" s="11"/>
      <c r="J57" s="11"/>
      <c r="K57" s="218"/>
      <c r="L57" s="176">
        <f t="shared" si="1"/>
        <v>0</v>
      </c>
      <c r="M57" s="176">
        <f t="shared" ref="M57:O59" si="11">E57+I57</f>
        <v>0</v>
      </c>
      <c r="N57" s="176">
        <f t="shared" si="11"/>
        <v>0</v>
      </c>
      <c r="O57" s="176">
        <f t="shared" si="11"/>
        <v>0</v>
      </c>
      <c r="P57" s="216"/>
      <c r="Q57" s="99"/>
    </row>
    <row r="58" spans="1:17" ht="15" hidden="1" customHeight="1" x14ac:dyDescent="0.25">
      <c r="A58" s="20"/>
      <c r="B58" s="533"/>
      <c r="C58" s="217" t="s">
        <v>31</v>
      </c>
      <c r="D58" s="17">
        <f t="shared" si="0"/>
        <v>0</v>
      </c>
      <c r="E58" s="17"/>
      <c r="F58" s="17"/>
      <c r="G58" s="17"/>
      <c r="H58" s="175">
        <f t="shared" si="2"/>
        <v>0</v>
      </c>
      <c r="I58" s="11"/>
      <c r="J58" s="11"/>
      <c r="K58" s="218"/>
      <c r="L58" s="176">
        <f t="shared" si="1"/>
        <v>0</v>
      </c>
      <c r="M58" s="176">
        <f t="shared" si="11"/>
        <v>0</v>
      </c>
      <c r="N58" s="176">
        <f t="shared" si="11"/>
        <v>0</v>
      </c>
      <c r="O58" s="176">
        <f t="shared" si="11"/>
        <v>0</v>
      </c>
      <c r="P58" s="216"/>
      <c r="Q58" s="99"/>
    </row>
    <row r="59" spans="1:17" ht="15" hidden="1" customHeight="1" x14ac:dyDescent="0.25">
      <c r="A59" s="20"/>
      <c r="B59" s="534"/>
      <c r="C59" s="217" t="s">
        <v>22</v>
      </c>
      <c r="D59" s="17">
        <f t="shared" si="0"/>
        <v>0</v>
      </c>
      <c r="E59" s="17"/>
      <c r="F59" s="17"/>
      <c r="G59" s="17"/>
      <c r="H59" s="175">
        <f t="shared" si="2"/>
        <v>0</v>
      </c>
      <c r="I59" s="11"/>
      <c r="J59" s="11"/>
      <c r="K59" s="218"/>
      <c r="L59" s="176">
        <f t="shared" si="1"/>
        <v>0</v>
      </c>
      <c r="M59" s="176">
        <f t="shared" si="11"/>
        <v>0</v>
      </c>
      <c r="N59" s="176">
        <f t="shared" si="11"/>
        <v>0</v>
      </c>
      <c r="O59" s="176">
        <f t="shared" si="11"/>
        <v>0</v>
      </c>
      <c r="P59" s="216"/>
      <c r="Q59" s="99"/>
    </row>
    <row r="60" spans="1:17" ht="15" hidden="1" customHeight="1" x14ac:dyDescent="0.25">
      <c r="A60" s="6" t="s">
        <v>82</v>
      </c>
      <c r="B60" s="18" t="s">
        <v>18</v>
      </c>
      <c r="C60" s="217"/>
      <c r="D60" s="174">
        <f t="shared" si="0"/>
        <v>0</v>
      </c>
      <c r="E60" s="17">
        <f>E61+E62+E63</f>
        <v>0</v>
      </c>
      <c r="F60" s="17">
        <f>F61+F62+F63</f>
        <v>0</v>
      </c>
      <c r="G60" s="17">
        <f>G61+G62+G63</f>
        <v>0</v>
      </c>
      <c r="H60" s="175">
        <f>I60+K60</f>
        <v>0</v>
      </c>
      <c r="I60" s="11">
        <f>I61+I62+I63</f>
        <v>0</v>
      </c>
      <c r="J60" s="11">
        <f>J61+J62+J63</f>
        <v>0</v>
      </c>
      <c r="K60" s="11">
        <f>K61+K62+K63</f>
        <v>0</v>
      </c>
      <c r="L60" s="176">
        <f t="shared" si="1"/>
        <v>0</v>
      </c>
      <c r="M60" s="13">
        <f>M61+M62+M63</f>
        <v>0</v>
      </c>
      <c r="N60" s="13">
        <f>N61+N62+N63</f>
        <v>0</v>
      </c>
      <c r="O60" s="13">
        <f>O61+O62+O63</f>
        <v>0</v>
      </c>
      <c r="P60" s="216"/>
      <c r="Q60" s="99"/>
    </row>
    <row r="61" spans="1:17" ht="15" hidden="1" customHeight="1" x14ac:dyDescent="0.25">
      <c r="A61" s="20"/>
      <c r="B61" s="533" t="s">
        <v>420</v>
      </c>
      <c r="C61" s="217" t="s">
        <v>9</v>
      </c>
      <c r="D61" s="17">
        <f t="shared" si="0"/>
        <v>0</v>
      </c>
      <c r="E61" s="17"/>
      <c r="F61" s="17"/>
      <c r="G61" s="17"/>
      <c r="H61" s="175">
        <f t="shared" si="2"/>
        <v>0</v>
      </c>
      <c r="I61" s="11"/>
      <c r="J61" s="11"/>
      <c r="K61" s="218"/>
      <c r="L61" s="176">
        <f t="shared" si="1"/>
        <v>0</v>
      </c>
      <c r="M61" s="176">
        <f t="shared" ref="M61:O63" si="12">E61+I61</f>
        <v>0</v>
      </c>
      <c r="N61" s="176">
        <f t="shared" si="12"/>
        <v>0</v>
      </c>
      <c r="O61" s="176">
        <f t="shared" si="12"/>
        <v>0</v>
      </c>
      <c r="P61" s="216"/>
      <c r="Q61" s="99"/>
    </row>
    <row r="62" spans="1:17" ht="15" hidden="1" customHeight="1" x14ac:dyDescent="0.25">
      <c r="A62" s="20"/>
      <c r="B62" s="533"/>
      <c r="C62" s="217" t="s">
        <v>31</v>
      </c>
      <c r="D62" s="17">
        <f t="shared" si="0"/>
        <v>0</v>
      </c>
      <c r="E62" s="17"/>
      <c r="F62" s="17"/>
      <c r="G62" s="17"/>
      <c r="H62" s="175">
        <f t="shared" si="2"/>
        <v>0</v>
      </c>
      <c r="I62" s="11"/>
      <c r="J62" s="11"/>
      <c r="K62" s="218"/>
      <c r="L62" s="176">
        <f t="shared" si="1"/>
        <v>0</v>
      </c>
      <c r="M62" s="176">
        <f t="shared" si="12"/>
        <v>0</v>
      </c>
      <c r="N62" s="176">
        <f t="shared" si="12"/>
        <v>0</v>
      </c>
      <c r="O62" s="176">
        <f t="shared" si="12"/>
        <v>0</v>
      </c>
      <c r="P62" s="216"/>
      <c r="Q62" s="99"/>
    </row>
    <row r="63" spans="1:17" ht="15" hidden="1" customHeight="1" x14ac:dyDescent="0.25">
      <c r="A63" s="20"/>
      <c r="B63" s="534"/>
      <c r="C63" s="217" t="s">
        <v>22</v>
      </c>
      <c r="D63" s="17">
        <f t="shared" si="0"/>
        <v>0</v>
      </c>
      <c r="E63" s="17"/>
      <c r="F63" s="17"/>
      <c r="G63" s="17"/>
      <c r="H63" s="175">
        <f t="shared" si="2"/>
        <v>0</v>
      </c>
      <c r="I63" s="11"/>
      <c r="J63" s="11"/>
      <c r="K63" s="218"/>
      <c r="L63" s="176">
        <f t="shared" si="1"/>
        <v>0</v>
      </c>
      <c r="M63" s="176">
        <f t="shared" si="12"/>
        <v>0</v>
      </c>
      <c r="N63" s="176">
        <f t="shared" si="12"/>
        <v>0</v>
      </c>
      <c r="O63" s="176">
        <f t="shared" si="12"/>
        <v>0</v>
      </c>
      <c r="P63" s="216"/>
      <c r="Q63" s="99"/>
    </row>
    <row r="64" spans="1:17" ht="15" hidden="1" customHeight="1" x14ac:dyDescent="0.25">
      <c r="A64" s="6" t="s">
        <v>83</v>
      </c>
      <c r="B64" s="18" t="s">
        <v>19</v>
      </c>
      <c r="C64" s="217"/>
      <c r="D64" s="174">
        <f t="shared" si="0"/>
        <v>0</v>
      </c>
      <c r="E64" s="17">
        <f>E65+E66+E67</f>
        <v>0</v>
      </c>
      <c r="F64" s="17">
        <f>F65+F66+F67</f>
        <v>0</v>
      </c>
      <c r="G64" s="17">
        <f>G65+G66+G67</f>
        <v>0</v>
      </c>
      <c r="H64" s="175">
        <f>I64+K64</f>
        <v>0</v>
      </c>
      <c r="I64" s="11">
        <f>I65+I66+I67</f>
        <v>0</v>
      </c>
      <c r="J64" s="11">
        <f>J65+J66+J67</f>
        <v>0</v>
      </c>
      <c r="K64" s="11">
        <f>K65+K66+K67</f>
        <v>0</v>
      </c>
      <c r="L64" s="176">
        <f t="shared" si="1"/>
        <v>0</v>
      </c>
      <c r="M64" s="13">
        <f>M65+M66+M67</f>
        <v>0</v>
      </c>
      <c r="N64" s="13">
        <f>N65+N66+N67</f>
        <v>0</v>
      </c>
      <c r="O64" s="13">
        <f>O65+O66+O67</f>
        <v>0</v>
      </c>
      <c r="P64" s="216"/>
      <c r="Q64" s="99"/>
    </row>
    <row r="65" spans="1:18" ht="15" hidden="1" customHeight="1" x14ac:dyDescent="0.25">
      <c r="A65" s="20"/>
      <c r="B65" s="533" t="s">
        <v>420</v>
      </c>
      <c r="C65" s="217" t="s">
        <v>9</v>
      </c>
      <c r="D65" s="17">
        <f t="shared" si="0"/>
        <v>0</v>
      </c>
      <c r="E65" s="17"/>
      <c r="F65" s="17"/>
      <c r="G65" s="17"/>
      <c r="H65" s="175">
        <f>I65+K65</f>
        <v>0</v>
      </c>
      <c r="I65" s="11"/>
      <c r="J65" s="11"/>
      <c r="K65" s="218"/>
      <c r="L65" s="176">
        <f t="shared" si="1"/>
        <v>0</v>
      </c>
      <c r="M65" s="176">
        <f t="shared" ref="M65:O67" si="13">E65+I65</f>
        <v>0</v>
      </c>
      <c r="N65" s="176">
        <f t="shared" si="13"/>
        <v>0</v>
      </c>
      <c r="O65" s="176">
        <f t="shared" si="13"/>
        <v>0</v>
      </c>
      <c r="P65" s="216"/>
      <c r="Q65" s="99"/>
    </row>
    <row r="66" spans="1:18" ht="15" hidden="1" customHeight="1" x14ac:dyDescent="0.25">
      <c r="A66" s="20"/>
      <c r="B66" s="533"/>
      <c r="C66" s="217" t="s">
        <v>31</v>
      </c>
      <c r="D66" s="17">
        <f t="shared" si="0"/>
        <v>0</v>
      </c>
      <c r="E66" s="17"/>
      <c r="F66" s="17"/>
      <c r="G66" s="17"/>
      <c r="H66" s="175">
        <f>I66+K66</f>
        <v>0</v>
      </c>
      <c r="I66" s="11"/>
      <c r="J66" s="11"/>
      <c r="K66" s="218"/>
      <c r="L66" s="176">
        <f t="shared" si="1"/>
        <v>0</v>
      </c>
      <c r="M66" s="176">
        <f t="shared" si="13"/>
        <v>0</v>
      </c>
      <c r="N66" s="176">
        <f t="shared" si="13"/>
        <v>0</v>
      </c>
      <c r="O66" s="176">
        <f t="shared" si="13"/>
        <v>0</v>
      </c>
      <c r="P66" s="216"/>
      <c r="Q66" s="99"/>
    </row>
    <row r="67" spans="1:18" ht="15" hidden="1" customHeight="1" x14ac:dyDescent="0.25">
      <c r="A67" s="20"/>
      <c r="B67" s="534"/>
      <c r="C67" s="217" t="s">
        <v>22</v>
      </c>
      <c r="D67" s="17">
        <f t="shared" si="0"/>
        <v>0</v>
      </c>
      <c r="E67" s="17"/>
      <c r="F67" s="17"/>
      <c r="G67" s="17"/>
      <c r="H67" s="175">
        <f>I67+K67</f>
        <v>0</v>
      </c>
      <c r="I67" s="11"/>
      <c r="J67" s="11"/>
      <c r="K67" s="218"/>
      <c r="L67" s="176">
        <f t="shared" si="1"/>
        <v>0</v>
      </c>
      <c r="M67" s="176">
        <f t="shared" si="13"/>
        <v>0</v>
      </c>
      <c r="N67" s="176">
        <f t="shared" si="13"/>
        <v>0</v>
      </c>
      <c r="O67" s="176">
        <f t="shared" si="13"/>
        <v>0</v>
      </c>
      <c r="P67" s="216"/>
      <c r="Q67" s="99"/>
    </row>
    <row r="68" spans="1:18" x14ac:dyDescent="0.25">
      <c r="A68" s="21" t="s">
        <v>73</v>
      </c>
      <c r="B68" s="88" t="s">
        <v>179</v>
      </c>
      <c r="C68" s="219"/>
      <c r="D68" s="22">
        <f t="shared" si="0"/>
        <v>111</v>
      </c>
      <c r="E68" s="22">
        <f>E20+E24+E28+E32+E36+E40+E44+E48+E52+E56+E60+E64</f>
        <v>0</v>
      </c>
      <c r="F68" s="22">
        <f>F20+F24+F28+F32+F36+F40+F44+F48+F52+F56+F60+F64</f>
        <v>0</v>
      </c>
      <c r="G68" s="22">
        <f>G20+G24+G28+G32+G36+G40+G44+G48+G52+G56+G60+G64</f>
        <v>111</v>
      </c>
      <c r="H68" s="22">
        <f>I68+K68</f>
        <v>0</v>
      </c>
      <c r="I68" s="22">
        <f>I20+I24+I28+I32+I36+I40+I44+I48+I52+I56+I60+I64</f>
        <v>0</v>
      </c>
      <c r="J68" s="22">
        <f>J20+J24+J28+J32+J36+J40+J44+J48+J52+J56+J60+J64</f>
        <v>0</v>
      </c>
      <c r="K68" s="22">
        <f>K20+K24+K28+K32+K36+K40+K44+K48+K52+K56+K60+K64</f>
        <v>0</v>
      </c>
      <c r="L68" s="22">
        <f t="shared" si="1"/>
        <v>111</v>
      </c>
      <c r="M68" s="22">
        <f>M20+M24+M28+M32+M36+M40+M44+M48+M52+M56+M60+M64</f>
        <v>0</v>
      </c>
      <c r="N68" s="22">
        <f>N20+N24+N28+N32+N36+N40+N44+N48+N52+N56+N60+N64</f>
        <v>0</v>
      </c>
      <c r="O68" s="22">
        <f>O20+O24+O28+O32+O36+O40+O44+O48+O52+O56+O60+O64</f>
        <v>111</v>
      </c>
      <c r="Q68" s="216"/>
      <c r="R68" s="99"/>
    </row>
    <row r="69" spans="1:18" x14ac:dyDescent="0.25">
      <c r="A69" s="6" t="s">
        <v>74</v>
      </c>
      <c r="B69" s="535" t="s">
        <v>59</v>
      </c>
      <c r="C69" s="473"/>
      <c r="D69" s="473"/>
      <c r="E69" s="473"/>
      <c r="F69" s="473"/>
      <c r="G69" s="473"/>
      <c r="H69" s="473"/>
      <c r="I69" s="473"/>
      <c r="J69" s="473"/>
      <c r="K69" s="473"/>
      <c r="L69" s="473"/>
      <c r="M69" s="473"/>
      <c r="N69" s="473"/>
      <c r="O69" s="474"/>
    </row>
    <row r="70" spans="1:18" x14ac:dyDescent="0.25">
      <c r="A70" s="160" t="s">
        <v>75</v>
      </c>
      <c r="B70" s="30" t="s">
        <v>20</v>
      </c>
      <c r="C70" s="459"/>
      <c r="D70" s="174">
        <f>E70+G70</f>
        <v>2467.1</v>
      </c>
      <c r="E70" s="174">
        <f t="shared" ref="E70:K70" si="14">E72+E73+E74</f>
        <v>808.6</v>
      </c>
      <c r="F70" s="174">
        <f t="shared" si="14"/>
        <v>0</v>
      </c>
      <c r="G70" s="174">
        <f t="shared" si="14"/>
        <v>1658.5</v>
      </c>
      <c r="H70" s="175">
        <f t="shared" si="14"/>
        <v>118.3</v>
      </c>
      <c r="I70" s="175">
        <f t="shared" si="14"/>
        <v>118.3</v>
      </c>
      <c r="J70" s="175">
        <f t="shared" si="14"/>
        <v>0</v>
      </c>
      <c r="K70" s="175">
        <f t="shared" si="14"/>
        <v>0</v>
      </c>
      <c r="L70" s="176">
        <f>M70+O70</f>
        <v>2585.4</v>
      </c>
      <c r="M70" s="176">
        <f>M72+M73+M74</f>
        <v>926.9</v>
      </c>
      <c r="N70" s="176">
        <f>N72+N73+N74</f>
        <v>0</v>
      </c>
      <c r="O70" s="176">
        <f>O72+O73+O74</f>
        <v>1658.5</v>
      </c>
    </row>
    <row r="71" spans="1:18" x14ac:dyDescent="0.25">
      <c r="A71" s="164"/>
      <c r="B71" s="165" t="s">
        <v>200</v>
      </c>
      <c r="C71" s="378"/>
      <c r="D71" s="182"/>
      <c r="E71" s="182"/>
      <c r="F71" s="182"/>
      <c r="G71" s="182"/>
      <c r="H71" s="183"/>
      <c r="I71" s="183"/>
      <c r="J71" s="183"/>
      <c r="K71" s="183"/>
      <c r="L71" s="184"/>
      <c r="M71" s="184"/>
      <c r="N71" s="184"/>
      <c r="O71" s="184"/>
    </row>
    <row r="72" spans="1:18" ht="15" customHeight="1" x14ac:dyDescent="0.25">
      <c r="A72" s="164"/>
      <c r="B72" s="537" t="s">
        <v>341</v>
      </c>
      <c r="C72" s="220" t="s">
        <v>25</v>
      </c>
      <c r="D72" s="174">
        <f>E72+G72</f>
        <v>2267.1</v>
      </c>
      <c r="E72" s="68">
        <v>608.6</v>
      </c>
      <c r="F72" s="68"/>
      <c r="G72" s="68">
        <v>1658.5</v>
      </c>
      <c r="H72" s="69">
        <f>I72+K72</f>
        <v>0</v>
      </c>
      <c r="I72" s="69"/>
      <c r="J72" s="69"/>
      <c r="K72" s="69"/>
      <c r="L72" s="70">
        <f>M72+O72</f>
        <v>2267.1</v>
      </c>
      <c r="M72" s="70">
        <f t="shared" ref="M72:O74" si="15">E72+I72</f>
        <v>608.6</v>
      </c>
      <c r="N72" s="70">
        <f t="shared" si="15"/>
        <v>0</v>
      </c>
      <c r="O72" s="70">
        <f t="shared" si="15"/>
        <v>1658.5</v>
      </c>
    </row>
    <row r="73" spans="1:18" s="38" customFormat="1" ht="23.25" customHeight="1" x14ac:dyDescent="0.25">
      <c r="A73" s="164"/>
      <c r="B73" s="537"/>
      <c r="C73" s="221" t="s">
        <v>31</v>
      </c>
      <c r="D73" s="174">
        <f>E73+G73</f>
        <v>200</v>
      </c>
      <c r="E73" s="68">
        <v>200</v>
      </c>
      <c r="F73" s="68"/>
      <c r="G73" s="68"/>
      <c r="H73" s="69">
        <f>I73+K73</f>
        <v>0</v>
      </c>
      <c r="I73" s="69"/>
      <c r="J73" s="69"/>
      <c r="K73" s="69"/>
      <c r="L73" s="70">
        <f>M73+O73</f>
        <v>200</v>
      </c>
      <c r="M73" s="70">
        <f t="shared" si="15"/>
        <v>200</v>
      </c>
      <c r="N73" s="70">
        <f t="shared" si="15"/>
        <v>0</v>
      </c>
      <c r="O73" s="70">
        <f t="shared" si="15"/>
        <v>0</v>
      </c>
      <c r="Q73" s="71" t="s">
        <v>329</v>
      </c>
      <c r="R73" s="78">
        <f>L20+L25+L29+L33+L37+L41+L45+L49+L53+L57+L61+L65</f>
        <v>111</v>
      </c>
    </row>
    <row r="74" spans="1:18" s="38" customFormat="1" ht="14.25" customHeight="1" x14ac:dyDescent="0.25">
      <c r="A74" s="172"/>
      <c r="B74" s="193" t="s">
        <v>437</v>
      </c>
      <c r="C74" s="217" t="s">
        <v>31</v>
      </c>
      <c r="D74" s="174">
        <f>E74+G74</f>
        <v>0</v>
      </c>
      <c r="E74" s="68"/>
      <c r="F74" s="68"/>
      <c r="G74" s="68"/>
      <c r="H74" s="69">
        <f>I74+K74</f>
        <v>118.3</v>
      </c>
      <c r="I74" s="69">
        <v>118.3</v>
      </c>
      <c r="J74" s="69"/>
      <c r="K74" s="69"/>
      <c r="L74" s="70">
        <f>M74+O74</f>
        <v>118.3</v>
      </c>
      <c r="M74" s="70">
        <f t="shared" si="15"/>
        <v>118.3</v>
      </c>
      <c r="N74" s="70">
        <f t="shared" si="15"/>
        <v>0</v>
      </c>
      <c r="O74" s="70">
        <f t="shared" si="15"/>
        <v>0</v>
      </c>
      <c r="Q74" s="71"/>
      <c r="R74" s="78"/>
    </row>
    <row r="75" spans="1:18" x14ac:dyDescent="0.25">
      <c r="A75" s="222" t="s">
        <v>76</v>
      </c>
      <c r="B75" s="88" t="s">
        <v>180</v>
      </c>
      <c r="C75" s="219"/>
      <c r="D75" s="22">
        <f>D70</f>
        <v>2467.1</v>
      </c>
      <c r="E75" s="22">
        <f t="shared" ref="E75:O75" si="16">E70</f>
        <v>808.6</v>
      </c>
      <c r="F75" s="22">
        <f t="shared" si="16"/>
        <v>0</v>
      </c>
      <c r="G75" s="22">
        <f t="shared" si="16"/>
        <v>1658.5</v>
      </c>
      <c r="H75" s="11">
        <f t="shared" si="16"/>
        <v>118.3</v>
      </c>
      <c r="I75" s="11">
        <f t="shared" si="16"/>
        <v>118.3</v>
      </c>
      <c r="J75" s="11">
        <f t="shared" si="16"/>
        <v>0</v>
      </c>
      <c r="K75" s="11">
        <f t="shared" si="16"/>
        <v>0</v>
      </c>
      <c r="L75" s="22">
        <f t="shared" si="16"/>
        <v>2585.4</v>
      </c>
      <c r="M75" s="22">
        <f t="shared" si="16"/>
        <v>926.9</v>
      </c>
      <c r="N75" s="22">
        <f t="shared" si="16"/>
        <v>0</v>
      </c>
      <c r="O75" s="22">
        <f t="shared" si="16"/>
        <v>1658.5</v>
      </c>
      <c r="Q75" s="71" t="s">
        <v>330</v>
      </c>
      <c r="R75" s="72"/>
    </row>
    <row r="76" spans="1:18" x14ac:dyDescent="0.25">
      <c r="A76" s="6" t="s">
        <v>77</v>
      </c>
      <c r="B76" s="536" t="s">
        <v>63</v>
      </c>
      <c r="C76" s="536"/>
      <c r="D76" s="536"/>
      <c r="E76" s="536"/>
      <c r="F76" s="536"/>
      <c r="G76" s="536"/>
      <c r="H76" s="536"/>
      <c r="I76" s="536"/>
      <c r="J76" s="536"/>
      <c r="K76" s="536"/>
      <c r="L76" s="536"/>
      <c r="M76" s="536"/>
      <c r="N76" s="536"/>
      <c r="O76" s="536"/>
      <c r="Q76" s="71" t="s">
        <v>331</v>
      </c>
      <c r="R76" s="72"/>
    </row>
    <row r="77" spans="1:18" x14ac:dyDescent="0.25">
      <c r="A77" s="6" t="s">
        <v>78</v>
      </c>
      <c r="B77" s="30" t="s">
        <v>20</v>
      </c>
      <c r="C77" s="524" t="s">
        <v>32</v>
      </c>
      <c r="D77" s="174">
        <f>E77+G77</f>
        <v>250</v>
      </c>
      <c r="E77" s="174"/>
      <c r="F77" s="174"/>
      <c r="G77" s="174">
        <v>250</v>
      </c>
      <c r="H77" s="175">
        <f>I77+K77</f>
        <v>0</v>
      </c>
      <c r="I77" s="175"/>
      <c r="J77" s="175"/>
      <c r="K77" s="175"/>
      <c r="L77" s="176">
        <f>M77+O77</f>
        <v>250</v>
      </c>
      <c r="M77" s="176">
        <f>E77+I77</f>
        <v>0</v>
      </c>
      <c r="N77" s="176">
        <f>F77+J77</f>
        <v>0</v>
      </c>
      <c r="O77" s="176">
        <f>G77+K77</f>
        <v>250</v>
      </c>
      <c r="Q77" s="71" t="s">
        <v>332</v>
      </c>
      <c r="R77" s="72">
        <f>L72+L174</f>
        <v>2267.1</v>
      </c>
    </row>
    <row r="78" spans="1:18" x14ac:dyDescent="0.25">
      <c r="A78" s="20"/>
      <c r="B78" s="165" t="s">
        <v>200</v>
      </c>
      <c r="C78" s="522"/>
      <c r="D78" s="182"/>
      <c r="E78" s="182"/>
      <c r="F78" s="182"/>
      <c r="G78" s="182"/>
      <c r="H78" s="183"/>
      <c r="I78" s="183"/>
      <c r="J78" s="183"/>
      <c r="K78" s="183"/>
      <c r="L78" s="184"/>
      <c r="M78" s="184"/>
      <c r="N78" s="184"/>
      <c r="O78" s="184"/>
      <c r="Q78" s="71"/>
      <c r="R78" s="72"/>
    </row>
    <row r="79" spans="1:18" ht="26.25" x14ac:dyDescent="0.25">
      <c r="A79" s="156"/>
      <c r="B79" s="193" t="s">
        <v>342</v>
      </c>
      <c r="C79" s="523"/>
      <c r="D79" s="177"/>
      <c r="E79" s="177"/>
      <c r="F79" s="177"/>
      <c r="G79" s="177"/>
      <c r="H79" s="178"/>
      <c r="I79" s="178"/>
      <c r="J79" s="178"/>
      <c r="K79" s="178"/>
      <c r="L79" s="179"/>
      <c r="M79" s="179"/>
      <c r="N79" s="179"/>
      <c r="O79" s="179"/>
      <c r="Q79" s="71" t="s">
        <v>335</v>
      </c>
      <c r="R79" s="72">
        <f>L73+L26+L30+L34+L38+L42+L46+L50+L54+L58+L62+L66+L74</f>
        <v>318.3</v>
      </c>
    </row>
    <row r="80" spans="1:18" x14ac:dyDescent="0.25">
      <c r="A80" s="222" t="s">
        <v>79</v>
      </c>
      <c r="B80" s="88" t="s">
        <v>181</v>
      </c>
      <c r="C80" s="219"/>
      <c r="D80" s="87">
        <f>D77</f>
        <v>250</v>
      </c>
      <c r="E80" s="87">
        <f t="shared" ref="E80:O80" si="17">E77</f>
        <v>0</v>
      </c>
      <c r="F80" s="87">
        <f t="shared" si="17"/>
        <v>0</v>
      </c>
      <c r="G80" s="87">
        <f t="shared" si="17"/>
        <v>250</v>
      </c>
      <c r="H80" s="10">
        <f t="shared" si="17"/>
        <v>0</v>
      </c>
      <c r="I80" s="10">
        <f t="shared" si="17"/>
        <v>0</v>
      </c>
      <c r="J80" s="10">
        <f t="shared" si="17"/>
        <v>0</v>
      </c>
      <c r="K80" s="10">
        <f t="shared" si="17"/>
        <v>0</v>
      </c>
      <c r="L80" s="88">
        <f t="shared" si="17"/>
        <v>250</v>
      </c>
      <c r="M80" s="88">
        <f t="shared" si="17"/>
        <v>0</v>
      </c>
      <c r="N80" s="88">
        <f t="shared" si="17"/>
        <v>0</v>
      </c>
      <c r="O80" s="88">
        <f t="shared" si="17"/>
        <v>250</v>
      </c>
      <c r="Q80" s="71" t="s">
        <v>333</v>
      </c>
      <c r="R80" s="78">
        <f>M27+M31+M35+M39+M43+M47+M51+M55+M59+M63+M67</f>
        <v>0</v>
      </c>
    </row>
    <row r="81" spans="1:18" x14ac:dyDescent="0.25">
      <c r="A81" s="6" t="s">
        <v>80</v>
      </c>
      <c r="B81" s="536" t="s">
        <v>176</v>
      </c>
      <c r="C81" s="536"/>
      <c r="D81" s="536"/>
      <c r="E81" s="536"/>
      <c r="F81" s="536"/>
      <c r="G81" s="536"/>
      <c r="H81" s="536"/>
      <c r="I81" s="536"/>
      <c r="J81" s="536"/>
      <c r="K81" s="536"/>
      <c r="L81" s="536"/>
      <c r="M81" s="536"/>
      <c r="N81" s="536"/>
      <c r="O81" s="536"/>
      <c r="Q81" s="71" t="s">
        <v>334</v>
      </c>
      <c r="R81" s="78">
        <f>L77</f>
        <v>250</v>
      </c>
    </row>
    <row r="82" spans="1:18" x14ac:dyDescent="0.25">
      <c r="A82" s="6" t="s">
        <v>81</v>
      </c>
      <c r="B82" s="36" t="s">
        <v>20</v>
      </c>
      <c r="C82" s="375" t="s">
        <v>51</v>
      </c>
      <c r="D82" s="174">
        <f t="shared" ref="D82:D88" si="18">E82+G82</f>
        <v>929</v>
      </c>
      <c r="E82" s="174">
        <f>E83+E84</f>
        <v>0</v>
      </c>
      <c r="F82" s="174">
        <f>F83+F84</f>
        <v>0</v>
      </c>
      <c r="G82" s="174">
        <v>929</v>
      </c>
      <c r="H82" s="175">
        <f t="shared" ref="H82:H112" si="19">I82+K82</f>
        <v>0</v>
      </c>
      <c r="I82" s="175">
        <f>I83+I84</f>
        <v>0</v>
      </c>
      <c r="J82" s="175">
        <f>J83+J84</f>
        <v>0</v>
      </c>
      <c r="K82" s="249"/>
      <c r="L82" s="176">
        <f t="shared" ref="L82:L88" si="20">M82+O82</f>
        <v>929</v>
      </c>
      <c r="M82" s="250">
        <f t="shared" ref="M82:O88" si="21">E82+I82</f>
        <v>0</v>
      </c>
      <c r="N82" s="176">
        <f t="shared" si="21"/>
        <v>0</v>
      </c>
      <c r="O82" s="233">
        <f t="shared" si="21"/>
        <v>929</v>
      </c>
      <c r="Q82" s="71" t="s">
        <v>336</v>
      </c>
      <c r="R82" s="72">
        <f>L178+L182+L186+L190+L194+L198+L202+L206+L210+L214+L218+L222+L226+L230+L234</f>
        <v>501.79999999999995</v>
      </c>
    </row>
    <row r="83" spans="1:18" hidden="1" x14ac:dyDescent="0.25">
      <c r="A83" s="20"/>
      <c r="B83" s="379" t="s">
        <v>420</v>
      </c>
      <c r="C83" s="377" t="s">
        <v>51</v>
      </c>
      <c r="D83" s="182">
        <f t="shared" si="18"/>
        <v>0</v>
      </c>
      <c r="E83" s="182"/>
      <c r="F83" s="182"/>
      <c r="G83" s="182"/>
      <c r="H83" s="183">
        <f t="shared" si="19"/>
        <v>0</v>
      </c>
      <c r="I83" s="183"/>
      <c r="J83" s="183"/>
      <c r="K83" s="314"/>
      <c r="L83" s="184">
        <f t="shared" si="20"/>
        <v>0</v>
      </c>
      <c r="M83" s="315">
        <f t="shared" si="21"/>
        <v>0</v>
      </c>
      <c r="N83" s="184">
        <f t="shared" si="21"/>
        <v>0</v>
      </c>
      <c r="O83" s="317">
        <f t="shared" si="21"/>
        <v>0</v>
      </c>
      <c r="Q83" s="71"/>
      <c r="R83" s="72"/>
    </row>
    <row r="84" spans="1:18" s="38" customFormat="1" ht="27" customHeight="1" x14ac:dyDescent="0.25">
      <c r="A84" s="156"/>
      <c r="B84" s="310" t="s">
        <v>342</v>
      </c>
      <c r="C84" s="376"/>
      <c r="D84" s="177">
        <f t="shared" si="18"/>
        <v>0</v>
      </c>
      <c r="E84" s="177"/>
      <c r="F84" s="177"/>
      <c r="G84" s="177"/>
      <c r="H84" s="178">
        <f t="shared" si="19"/>
        <v>0</v>
      </c>
      <c r="I84" s="178"/>
      <c r="J84" s="178"/>
      <c r="K84" s="380"/>
      <c r="L84" s="179">
        <f t="shared" si="20"/>
        <v>0</v>
      </c>
      <c r="M84" s="381">
        <f t="shared" si="21"/>
        <v>0</v>
      </c>
      <c r="N84" s="179">
        <f t="shared" si="21"/>
        <v>0</v>
      </c>
      <c r="O84" s="234">
        <f t="shared" si="21"/>
        <v>0</v>
      </c>
      <c r="Q84" s="71" t="s">
        <v>337</v>
      </c>
      <c r="R84" s="72">
        <f>L82+L85+L88+L90+L94+L97+L99+L102+L104+L107+L110+L113+L115+L118+L120+L122+L124+L128+L130+L134+L136+L138+L140+L142+L144+L146+L148+L150+L152+L154+L158+L162+L164+L168+L126+L132</f>
        <v>1263.8999999999999</v>
      </c>
    </row>
    <row r="85" spans="1:18" hidden="1" x14ac:dyDescent="0.25">
      <c r="A85" s="6" t="s">
        <v>93</v>
      </c>
      <c r="B85" s="30" t="s">
        <v>55</v>
      </c>
      <c r="C85" s="377"/>
      <c r="D85" s="177">
        <f t="shared" si="18"/>
        <v>0</v>
      </c>
      <c r="E85" s="177">
        <f>E86+E87</f>
        <v>0</v>
      </c>
      <c r="F85" s="177">
        <f>F86+F87</f>
        <v>0</v>
      </c>
      <c r="G85" s="177">
        <f>G86+G87</f>
        <v>0</v>
      </c>
      <c r="H85" s="178">
        <f t="shared" si="19"/>
        <v>0</v>
      </c>
      <c r="I85" s="178">
        <f>I86+I87</f>
        <v>0</v>
      </c>
      <c r="J85" s="178">
        <f>J86+J87</f>
        <v>0</v>
      </c>
      <c r="K85" s="178">
        <f>K86+K87</f>
        <v>0</v>
      </c>
      <c r="L85" s="179">
        <f t="shared" si="20"/>
        <v>0</v>
      </c>
      <c r="M85" s="179">
        <f t="shared" si="21"/>
        <v>0</v>
      </c>
      <c r="N85" s="179">
        <f t="shared" si="21"/>
        <v>0</v>
      </c>
      <c r="O85" s="179">
        <f t="shared" si="21"/>
        <v>0</v>
      </c>
      <c r="Q85" s="71" t="s">
        <v>338</v>
      </c>
      <c r="R85" s="72">
        <f>L238+L241+L243</f>
        <v>146.30000000000001</v>
      </c>
    </row>
    <row r="86" spans="1:18" hidden="1" x14ac:dyDescent="0.25">
      <c r="A86" s="20"/>
      <c r="B86" s="224" t="s">
        <v>420</v>
      </c>
      <c r="C86" s="223" t="s">
        <v>51</v>
      </c>
      <c r="D86" s="174">
        <f t="shared" si="18"/>
        <v>0</v>
      </c>
      <c r="E86" s="174"/>
      <c r="F86" s="174"/>
      <c r="G86" s="225"/>
      <c r="H86" s="175">
        <f t="shared" si="19"/>
        <v>0</v>
      </c>
      <c r="I86" s="226"/>
      <c r="J86" s="175"/>
      <c r="K86" s="175"/>
      <c r="L86" s="176">
        <f t="shared" si="20"/>
        <v>0</v>
      </c>
      <c r="M86" s="176">
        <f t="shared" si="21"/>
        <v>0</v>
      </c>
      <c r="N86" s="176">
        <f t="shared" si="21"/>
        <v>0</v>
      </c>
      <c r="O86" s="176">
        <f t="shared" si="21"/>
        <v>0</v>
      </c>
      <c r="Q86" s="71"/>
      <c r="R86" s="72"/>
    </row>
    <row r="87" spans="1:18" s="38" customFormat="1" ht="27" hidden="1" customHeight="1" x14ac:dyDescent="0.25">
      <c r="A87" s="156"/>
      <c r="B87" s="193" t="s">
        <v>378</v>
      </c>
      <c r="C87" s="223" t="s">
        <v>51</v>
      </c>
      <c r="D87" s="174">
        <f t="shared" si="18"/>
        <v>0</v>
      </c>
      <c r="E87" s="174"/>
      <c r="F87" s="174"/>
      <c r="G87" s="225"/>
      <c r="H87" s="175">
        <f t="shared" si="19"/>
        <v>0</v>
      </c>
      <c r="I87" s="226"/>
      <c r="J87" s="175"/>
      <c r="K87" s="175"/>
      <c r="L87" s="176">
        <f t="shared" si="20"/>
        <v>0</v>
      </c>
      <c r="M87" s="176">
        <f t="shared" si="21"/>
        <v>0</v>
      </c>
      <c r="N87" s="176">
        <f t="shared" si="21"/>
        <v>0</v>
      </c>
      <c r="O87" s="176">
        <f t="shared" si="21"/>
        <v>0</v>
      </c>
      <c r="Q87" s="76" t="s">
        <v>177</v>
      </c>
      <c r="R87" s="77">
        <f>SUM(R73:R85)</f>
        <v>4858.3999999999996</v>
      </c>
    </row>
    <row r="88" spans="1:18" hidden="1" x14ac:dyDescent="0.25">
      <c r="A88" s="6" t="s">
        <v>94</v>
      </c>
      <c r="B88" s="30" t="s">
        <v>33</v>
      </c>
      <c r="C88" s="524" t="s">
        <v>51</v>
      </c>
      <c r="D88" s="174">
        <f t="shared" si="18"/>
        <v>0</v>
      </c>
      <c r="E88" s="174"/>
      <c r="F88" s="174"/>
      <c r="G88" s="225"/>
      <c r="H88" s="175">
        <f t="shared" si="19"/>
        <v>0</v>
      </c>
      <c r="I88" s="226"/>
      <c r="J88" s="175"/>
      <c r="K88" s="175"/>
      <c r="L88" s="176">
        <f t="shared" si="20"/>
        <v>0</v>
      </c>
      <c r="M88" s="176">
        <f t="shared" si="21"/>
        <v>0</v>
      </c>
      <c r="N88" s="176">
        <f t="shared" si="21"/>
        <v>0</v>
      </c>
      <c r="O88" s="176">
        <f t="shared" si="21"/>
        <v>0</v>
      </c>
      <c r="Q88" s="216"/>
      <c r="R88" s="99">
        <f>L249-R87</f>
        <v>-1.0999999999994543</v>
      </c>
    </row>
    <row r="89" spans="1:18" s="38" customFormat="1" hidden="1" x14ac:dyDescent="0.25">
      <c r="A89" s="156"/>
      <c r="B89" s="227" t="s">
        <v>420</v>
      </c>
      <c r="C89" s="523"/>
      <c r="D89" s="177" t="s">
        <v>178</v>
      </c>
      <c r="E89" s="177"/>
      <c r="F89" s="177"/>
      <c r="G89" s="228"/>
      <c r="H89" s="178">
        <f t="shared" si="19"/>
        <v>0</v>
      </c>
      <c r="I89" s="229"/>
      <c r="J89" s="178"/>
      <c r="K89" s="178"/>
      <c r="L89" s="179"/>
      <c r="M89" s="179"/>
      <c r="N89" s="179"/>
      <c r="O89" s="179"/>
      <c r="Q89" s="230"/>
      <c r="R89" s="231"/>
    </row>
    <row r="90" spans="1:18" x14ac:dyDescent="0.25">
      <c r="A90" s="6" t="s">
        <v>82</v>
      </c>
      <c r="B90" s="30" t="s">
        <v>164</v>
      </c>
      <c r="C90" s="459"/>
      <c r="D90" s="174">
        <f t="shared" ref="D90:D97" si="22">E90+G90</f>
        <v>0</v>
      </c>
      <c r="E90" s="174">
        <f>E92+E93</f>
        <v>0</v>
      </c>
      <c r="F90" s="174">
        <f>F92+F93</f>
        <v>0</v>
      </c>
      <c r="G90" s="174">
        <f>G92+G93</f>
        <v>0</v>
      </c>
      <c r="H90" s="175">
        <f t="shared" si="19"/>
        <v>3.1</v>
      </c>
      <c r="I90" s="175">
        <f>I92+I93</f>
        <v>3.1</v>
      </c>
      <c r="J90" s="175">
        <f>J92+J93</f>
        <v>2.4</v>
      </c>
      <c r="K90" s="175">
        <f>K92+K93</f>
        <v>0</v>
      </c>
      <c r="L90" s="176">
        <f t="shared" ref="L90:L97" si="23">M90+O90</f>
        <v>3.1</v>
      </c>
      <c r="M90" s="176">
        <f t="shared" ref="M90:O97" si="24">E90+I90</f>
        <v>3.1</v>
      </c>
      <c r="N90" s="176">
        <f t="shared" si="24"/>
        <v>2.4</v>
      </c>
      <c r="O90" s="176">
        <f t="shared" si="24"/>
        <v>0</v>
      </c>
      <c r="Q90" s="216"/>
      <c r="R90" s="99"/>
    </row>
    <row r="91" spans="1:18" x14ac:dyDescent="0.25">
      <c r="A91" s="20"/>
      <c r="B91" s="165" t="s">
        <v>200</v>
      </c>
      <c r="C91" s="378"/>
      <c r="D91" s="182"/>
      <c r="E91" s="182"/>
      <c r="F91" s="182"/>
      <c r="G91" s="182"/>
      <c r="H91" s="183"/>
      <c r="I91" s="183"/>
      <c r="J91" s="183"/>
      <c r="K91" s="183"/>
      <c r="L91" s="184"/>
      <c r="M91" s="184"/>
      <c r="N91" s="184"/>
      <c r="O91" s="184"/>
      <c r="Q91" s="216"/>
      <c r="R91" s="99"/>
    </row>
    <row r="92" spans="1:18" hidden="1" x14ac:dyDescent="0.25">
      <c r="A92" s="20"/>
      <c r="B92" s="224" t="s">
        <v>420</v>
      </c>
      <c r="C92" s="223" t="s">
        <v>51</v>
      </c>
      <c r="D92" s="174">
        <f t="shared" si="22"/>
        <v>0</v>
      </c>
      <c r="E92" s="174"/>
      <c r="F92" s="174"/>
      <c r="G92" s="225"/>
      <c r="H92" s="175">
        <f t="shared" si="19"/>
        <v>0</v>
      </c>
      <c r="I92" s="226"/>
      <c r="J92" s="175"/>
      <c r="K92" s="175"/>
      <c r="L92" s="176">
        <f t="shared" si="23"/>
        <v>0</v>
      </c>
      <c r="M92" s="176">
        <f t="shared" si="24"/>
        <v>0</v>
      </c>
      <c r="N92" s="176">
        <f t="shared" si="24"/>
        <v>0</v>
      </c>
      <c r="O92" s="176">
        <f t="shared" si="24"/>
        <v>0</v>
      </c>
      <c r="Q92" s="216"/>
      <c r="R92" s="99"/>
    </row>
    <row r="93" spans="1:18" s="38" customFormat="1" ht="27" customHeight="1" x14ac:dyDescent="0.25">
      <c r="A93" s="156"/>
      <c r="B93" s="193" t="s">
        <v>378</v>
      </c>
      <c r="C93" s="223" t="s">
        <v>51</v>
      </c>
      <c r="D93" s="174">
        <f t="shared" si="22"/>
        <v>0</v>
      </c>
      <c r="E93" s="174"/>
      <c r="F93" s="174"/>
      <c r="G93" s="225"/>
      <c r="H93" s="175">
        <f t="shared" si="19"/>
        <v>3.1</v>
      </c>
      <c r="I93" s="226">
        <v>3.1</v>
      </c>
      <c r="J93" s="175">
        <v>2.4</v>
      </c>
      <c r="K93" s="175"/>
      <c r="L93" s="176">
        <f t="shared" si="23"/>
        <v>3.1</v>
      </c>
      <c r="M93" s="176">
        <f t="shared" si="24"/>
        <v>3.1</v>
      </c>
      <c r="N93" s="176">
        <f t="shared" si="24"/>
        <v>2.4</v>
      </c>
      <c r="O93" s="176">
        <f t="shared" si="24"/>
        <v>0</v>
      </c>
      <c r="Q93" s="230"/>
      <c r="R93" s="231"/>
    </row>
    <row r="94" spans="1:18" hidden="1" x14ac:dyDescent="0.25">
      <c r="A94" s="6" t="s">
        <v>96</v>
      </c>
      <c r="B94" s="30" t="s">
        <v>171</v>
      </c>
      <c r="C94" s="223"/>
      <c r="D94" s="68">
        <f t="shared" si="22"/>
        <v>0</v>
      </c>
      <c r="E94" s="68">
        <f>E95+E96</f>
        <v>0</v>
      </c>
      <c r="F94" s="68">
        <f>F95+F96</f>
        <v>0</v>
      </c>
      <c r="G94" s="68">
        <f>G95+G96</f>
        <v>0</v>
      </c>
      <c r="H94" s="69">
        <f t="shared" si="19"/>
        <v>0</v>
      </c>
      <c r="I94" s="69">
        <f>I95+I96</f>
        <v>0</v>
      </c>
      <c r="J94" s="69">
        <f>J95+J96</f>
        <v>0</v>
      </c>
      <c r="K94" s="69">
        <f>K95+K96</f>
        <v>0</v>
      </c>
      <c r="L94" s="70">
        <f t="shared" si="23"/>
        <v>0</v>
      </c>
      <c r="M94" s="70">
        <f t="shared" si="24"/>
        <v>0</v>
      </c>
      <c r="N94" s="70">
        <f t="shared" si="24"/>
        <v>0</v>
      </c>
      <c r="O94" s="70">
        <f t="shared" si="24"/>
        <v>0</v>
      </c>
      <c r="Q94" s="216"/>
      <c r="R94" s="99"/>
    </row>
    <row r="95" spans="1:18" hidden="1" x14ac:dyDescent="0.25">
      <c r="A95" s="20"/>
      <c r="B95" s="224" t="s">
        <v>420</v>
      </c>
      <c r="C95" s="223" t="s">
        <v>51</v>
      </c>
      <c r="D95" s="174">
        <f t="shared" si="22"/>
        <v>0</v>
      </c>
      <c r="E95" s="174"/>
      <c r="F95" s="174"/>
      <c r="G95" s="225"/>
      <c r="H95" s="175">
        <f t="shared" si="19"/>
        <v>0</v>
      </c>
      <c r="I95" s="226"/>
      <c r="J95" s="175"/>
      <c r="K95" s="175"/>
      <c r="L95" s="176">
        <f t="shared" si="23"/>
        <v>0</v>
      </c>
      <c r="M95" s="176">
        <f t="shared" si="24"/>
        <v>0</v>
      </c>
      <c r="N95" s="176">
        <f t="shared" si="24"/>
        <v>0</v>
      </c>
      <c r="O95" s="176">
        <f t="shared" si="24"/>
        <v>0</v>
      </c>
      <c r="Q95" s="216"/>
      <c r="R95" s="99"/>
    </row>
    <row r="96" spans="1:18" s="38" customFormat="1" ht="27" hidden="1" customHeight="1" x14ac:dyDescent="0.25">
      <c r="A96" s="156"/>
      <c r="B96" s="193" t="s">
        <v>378</v>
      </c>
      <c r="C96" s="223" t="s">
        <v>51</v>
      </c>
      <c r="D96" s="174">
        <f t="shared" si="22"/>
        <v>0</v>
      </c>
      <c r="E96" s="174"/>
      <c r="F96" s="174"/>
      <c r="G96" s="225"/>
      <c r="H96" s="175">
        <f t="shared" si="19"/>
        <v>0</v>
      </c>
      <c r="I96" s="226"/>
      <c r="J96" s="175"/>
      <c r="K96" s="175"/>
      <c r="L96" s="176">
        <f t="shared" si="23"/>
        <v>0</v>
      </c>
      <c r="M96" s="176">
        <f t="shared" si="24"/>
        <v>0</v>
      </c>
      <c r="N96" s="176">
        <f t="shared" si="24"/>
        <v>0</v>
      </c>
      <c r="O96" s="176">
        <f t="shared" si="24"/>
        <v>0</v>
      </c>
      <c r="Q96" s="230"/>
      <c r="R96" s="231"/>
    </row>
    <row r="97" spans="1:18" hidden="1" x14ac:dyDescent="0.25">
      <c r="A97" s="6" t="s">
        <v>97</v>
      </c>
      <c r="B97" s="232" t="s">
        <v>153</v>
      </c>
      <c r="C97" s="524" t="s">
        <v>51</v>
      </c>
      <c r="D97" s="174">
        <f t="shared" si="22"/>
        <v>0</v>
      </c>
      <c r="E97" s="174"/>
      <c r="F97" s="174"/>
      <c r="G97" s="225"/>
      <c r="H97" s="175">
        <f t="shared" ref="H97" si="25">I97+K97</f>
        <v>0</v>
      </c>
      <c r="I97" s="175"/>
      <c r="J97" s="175"/>
      <c r="K97" s="226"/>
      <c r="L97" s="233">
        <f t="shared" si="23"/>
        <v>0</v>
      </c>
      <c r="M97" s="176">
        <f t="shared" si="24"/>
        <v>0</v>
      </c>
      <c r="N97" s="176">
        <f t="shared" si="24"/>
        <v>0</v>
      </c>
      <c r="O97" s="176">
        <f t="shared" si="24"/>
        <v>0</v>
      </c>
      <c r="Q97" s="216"/>
      <c r="R97" s="99"/>
    </row>
    <row r="98" spans="1:18" s="38" customFormat="1" hidden="1" x14ac:dyDescent="0.25">
      <c r="A98" s="156"/>
      <c r="B98" s="227" t="s">
        <v>420</v>
      </c>
      <c r="C98" s="523"/>
      <c r="D98" s="177" t="s">
        <v>178</v>
      </c>
      <c r="E98" s="177"/>
      <c r="F98" s="177"/>
      <c r="G98" s="228"/>
      <c r="H98" s="178">
        <f t="shared" si="19"/>
        <v>0</v>
      </c>
      <c r="I98" s="178"/>
      <c r="J98" s="178"/>
      <c r="K98" s="229"/>
      <c r="L98" s="234"/>
      <c r="M98" s="179"/>
      <c r="N98" s="179"/>
      <c r="O98" s="179"/>
      <c r="Q98" s="230"/>
      <c r="R98" s="231"/>
    </row>
    <row r="99" spans="1:18" hidden="1" x14ac:dyDescent="0.25">
      <c r="A99" s="160" t="s">
        <v>98</v>
      </c>
      <c r="B99" s="232" t="s">
        <v>368</v>
      </c>
      <c r="C99" s="235"/>
      <c r="D99" s="68">
        <f>E99+G99</f>
        <v>0</v>
      </c>
      <c r="E99" s="68">
        <f>E100+E101</f>
        <v>0</v>
      </c>
      <c r="F99" s="68">
        <f>F100+F101</f>
        <v>0</v>
      </c>
      <c r="G99" s="68">
        <f>G100+G101</f>
        <v>0</v>
      </c>
      <c r="H99" s="178">
        <f t="shared" si="19"/>
        <v>0</v>
      </c>
      <c r="I99" s="178">
        <f>I100+I101</f>
        <v>0</v>
      </c>
      <c r="J99" s="178">
        <f>J100+J101</f>
        <v>0</v>
      </c>
      <c r="K99" s="178">
        <f>K100+K101</f>
        <v>0</v>
      </c>
      <c r="L99" s="70">
        <f>M99+O99</f>
        <v>0</v>
      </c>
      <c r="M99" s="70">
        <f t="shared" ref="M99:O102" si="26">E99+I99</f>
        <v>0</v>
      </c>
      <c r="N99" s="70">
        <f t="shared" si="26"/>
        <v>0</v>
      </c>
      <c r="O99" s="70">
        <f t="shared" si="26"/>
        <v>0</v>
      </c>
      <c r="Q99" s="216"/>
      <c r="R99" s="99"/>
    </row>
    <row r="100" spans="1:18" hidden="1" x14ac:dyDescent="0.25">
      <c r="A100" s="164"/>
      <c r="B100" s="227" t="s">
        <v>420</v>
      </c>
      <c r="C100" s="235" t="s">
        <v>51</v>
      </c>
      <c r="D100" s="174">
        <f>E100+G100</f>
        <v>0</v>
      </c>
      <c r="E100" s="174"/>
      <c r="F100" s="174"/>
      <c r="G100" s="225"/>
      <c r="H100" s="175">
        <f t="shared" si="19"/>
        <v>0</v>
      </c>
      <c r="I100" s="226"/>
      <c r="J100" s="175"/>
      <c r="K100" s="175"/>
      <c r="L100" s="176">
        <f>M100+O100</f>
        <v>0</v>
      </c>
      <c r="M100" s="176">
        <f t="shared" si="26"/>
        <v>0</v>
      </c>
      <c r="N100" s="176">
        <f t="shared" si="26"/>
        <v>0</v>
      </c>
      <c r="O100" s="176">
        <f t="shared" si="26"/>
        <v>0</v>
      </c>
      <c r="Q100" s="216"/>
      <c r="R100" s="99"/>
    </row>
    <row r="101" spans="1:18" s="38" customFormat="1" ht="27" hidden="1" customHeight="1" x14ac:dyDescent="0.25">
      <c r="A101" s="172"/>
      <c r="B101" s="193" t="s">
        <v>378</v>
      </c>
      <c r="C101" s="235" t="s">
        <v>51</v>
      </c>
      <c r="D101" s="174">
        <f>E101+G101</f>
        <v>0</v>
      </c>
      <c r="E101" s="174"/>
      <c r="F101" s="174"/>
      <c r="G101" s="225"/>
      <c r="H101" s="175">
        <f t="shared" si="19"/>
        <v>0</v>
      </c>
      <c r="I101" s="226"/>
      <c r="J101" s="175"/>
      <c r="K101" s="175"/>
      <c r="L101" s="176">
        <f>M101+O101</f>
        <v>0</v>
      </c>
      <c r="M101" s="176">
        <f t="shared" si="26"/>
        <v>0</v>
      </c>
      <c r="N101" s="176">
        <f t="shared" si="26"/>
        <v>0</v>
      </c>
      <c r="O101" s="176">
        <f t="shared" si="26"/>
        <v>0</v>
      </c>
      <c r="Q101" s="230"/>
      <c r="R101" s="231"/>
    </row>
    <row r="102" spans="1:18" hidden="1" x14ac:dyDescent="0.25">
      <c r="A102" s="6" t="s">
        <v>95</v>
      </c>
      <c r="B102" s="30" t="s">
        <v>156</v>
      </c>
      <c r="C102" s="524" t="s">
        <v>51</v>
      </c>
      <c r="D102" s="174">
        <f>E102+G102</f>
        <v>0</v>
      </c>
      <c r="E102" s="174"/>
      <c r="F102" s="174"/>
      <c r="G102" s="225"/>
      <c r="H102" s="175">
        <f t="shared" si="19"/>
        <v>0</v>
      </c>
      <c r="I102" s="226"/>
      <c r="J102" s="175"/>
      <c r="K102" s="175"/>
      <c r="L102" s="176">
        <f>M102+O102</f>
        <v>0</v>
      </c>
      <c r="M102" s="176">
        <f t="shared" si="26"/>
        <v>0</v>
      </c>
      <c r="N102" s="176">
        <f t="shared" si="26"/>
        <v>0</v>
      </c>
      <c r="O102" s="176">
        <f t="shared" si="26"/>
        <v>0</v>
      </c>
      <c r="Q102" s="216"/>
      <c r="R102" s="99">
        <f>L266</f>
        <v>0</v>
      </c>
    </row>
    <row r="103" spans="1:18" s="38" customFormat="1" hidden="1" x14ac:dyDescent="0.25">
      <c r="A103" s="156"/>
      <c r="B103" s="227" t="s">
        <v>420</v>
      </c>
      <c r="C103" s="523"/>
      <c r="D103" s="177" t="s">
        <v>178</v>
      </c>
      <c r="E103" s="177"/>
      <c r="F103" s="177"/>
      <c r="G103" s="228"/>
      <c r="H103" s="178">
        <f t="shared" si="19"/>
        <v>0</v>
      </c>
      <c r="I103" s="229"/>
      <c r="J103" s="178"/>
      <c r="K103" s="178"/>
      <c r="L103" s="179"/>
      <c r="M103" s="179"/>
      <c r="N103" s="179"/>
      <c r="O103" s="179"/>
      <c r="Q103" s="230"/>
      <c r="R103" s="231"/>
    </row>
    <row r="104" spans="1:18" hidden="1" x14ac:dyDescent="0.25">
      <c r="A104" s="160" t="s">
        <v>95</v>
      </c>
      <c r="B104" s="30" t="s">
        <v>155</v>
      </c>
      <c r="C104" s="235"/>
      <c r="D104" s="68">
        <f t="shared" ref="D104:D112" si="27">E104+G104</f>
        <v>0</v>
      </c>
      <c r="E104" s="68">
        <f>E105+E106</f>
        <v>0</v>
      </c>
      <c r="F104" s="68">
        <f>F105+F106</f>
        <v>0</v>
      </c>
      <c r="G104" s="68">
        <f>G105+G106</f>
        <v>0</v>
      </c>
      <c r="H104" s="69">
        <f t="shared" si="19"/>
        <v>0</v>
      </c>
      <c r="I104" s="69">
        <f>I105+I106</f>
        <v>0</v>
      </c>
      <c r="J104" s="69">
        <f>J105+J106</f>
        <v>0</v>
      </c>
      <c r="K104" s="69">
        <f>K105+K106</f>
        <v>0</v>
      </c>
      <c r="L104" s="70">
        <f t="shared" ref="L104:L112" si="28">M104+O104</f>
        <v>0</v>
      </c>
      <c r="M104" s="70">
        <f t="shared" ref="M104:M113" si="29">E104+I104</f>
        <v>0</v>
      </c>
      <c r="N104" s="70">
        <f t="shared" ref="N104:N113" si="30">F104+J104</f>
        <v>0</v>
      </c>
      <c r="O104" s="70">
        <f t="shared" ref="O104:O113" si="31">G104+K104</f>
        <v>0</v>
      </c>
      <c r="Q104" s="216"/>
      <c r="R104" s="99"/>
    </row>
    <row r="105" spans="1:18" hidden="1" x14ac:dyDescent="0.25">
      <c r="A105" s="164"/>
      <c r="B105" s="227" t="s">
        <v>420</v>
      </c>
      <c r="C105" s="235" t="s">
        <v>51</v>
      </c>
      <c r="D105" s="174">
        <f t="shared" si="27"/>
        <v>0</v>
      </c>
      <c r="E105" s="174"/>
      <c r="F105" s="174"/>
      <c r="G105" s="225"/>
      <c r="H105" s="175">
        <f t="shared" si="19"/>
        <v>0</v>
      </c>
      <c r="I105" s="226"/>
      <c r="J105" s="175"/>
      <c r="K105" s="175"/>
      <c r="L105" s="176">
        <f t="shared" si="28"/>
        <v>0</v>
      </c>
      <c r="M105" s="176">
        <f t="shared" si="29"/>
        <v>0</v>
      </c>
      <c r="N105" s="176">
        <f t="shared" si="30"/>
        <v>0</v>
      </c>
      <c r="O105" s="176">
        <f t="shared" si="31"/>
        <v>0</v>
      </c>
      <c r="Q105" s="216"/>
      <c r="R105" s="99"/>
    </row>
    <row r="106" spans="1:18" s="38" customFormat="1" ht="27" hidden="1" customHeight="1" x14ac:dyDescent="0.25">
      <c r="A106" s="172"/>
      <c r="B106" s="193" t="s">
        <v>378</v>
      </c>
      <c r="C106" s="235" t="s">
        <v>51</v>
      </c>
      <c r="D106" s="174">
        <f t="shared" si="27"/>
        <v>0</v>
      </c>
      <c r="E106" s="174"/>
      <c r="F106" s="174"/>
      <c r="G106" s="225"/>
      <c r="H106" s="175">
        <f t="shared" si="19"/>
        <v>0</v>
      </c>
      <c r="I106" s="226"/>
      <c r="J106" s="175"/>
      <c r="K106" s="175"/>
      <c r="L106" s="176">
        <f t="shared" si="28"/>
        <v>0</v>
      </c>
      <c r="M106" s="176">
        <f t="shared" si="29"/>
        <v>0</v>
      </c>
      <c r="N106" s="176">
        <f t="shared" si="30"/>
        <v>0</v>
      </c>
      <c r="O106" s="176">
        <f t="shared" si="31"/>
        <v>0</v>
      </c>
      <c r="Q106" s="230"/>
      <c r="R106" s="231"/>
    </row>
    <row r="107" spans="1:18" hidden="1" x14ac:dyDescent="0.25">
      <c r="A107" s="6" t="s">
        <v>96</v>
      </c>
      <c r="B107" s="81" t="s">
        <v>154</v>
      </c>
      <c r="C107" s="235"/>
      <c r="D107" s="68">
        <f t="shared" si="27"/>
        <v>0</v>
      </c>
      <c r="E107" s="68">
        <f>E108+E109</f>
        <v>0</v>
      </c>
      <c r="F107" s="68">
        <f>F108+F109</f>
        <v>0</v>
      </c>
      <c r="G107" s="68">
        <f>G108+G109</f>
        <v>0</v>
      </c>
      <c r="H107" s="69">
        <f t="shared" si="19"/>
        <v>0</v>
      </c>
      <c r="I107" s="69">
        <f>I108+I109</f>
        <v>0</v>
      </c>
      <c r="J107" s="69">
        <f>J108+J109</f>
        <v>0</v>
      </c>
      <c r="K107" s="69">
        <f>K108+K109</f>
        <v>0</v>
      </c>
      <c r="L107" s="70">
        <f t="shared" si="28"/>
        <v>0</v>
      </c>
      <c r="M107" s="70">
        <f t="shared" si="29"/>
        <v>0</v>
      </c>
      <c r="N107" s="70">
        <f t="shared" si="30"/>
        <v>0</v>
      </c>
      <c r="O107" s="70">
        <f t="shared" si="31"/>
        <v>0</v>
      </c>
      <c r="Q107" s="216"/>
      <c r="R107" s="99"/>
    </row>
    <row r="108" spans="1:18" hidden="1" x14ac:dyDescent="0.25">
      <c r="A108" s="20"/>
      <c r="B108" s="227" t="s">
        <v>420</v>
      </c>
      <c r="C108" s="235" t="s">
        <v>51</v>
      </c>
      <c r="D108" s="174">
        <f t="shared" si="27"/>
        <v>0</v>
      </c>
      <c r="E108" s="174"/>
      <c r="F108" s="174"/>
      <c r="G108" s="225"/>
      <c r="H108" s="175">
        <f t="shared" si="19"/>
        <v>0</v>
      </c>
      <c r="I108" s="226"/>
      <c r="J108" s="175"/>
      <c r="K108" s="175"/>
      <c r="L108" s="176">
        <f t="shared" si="28"/>
        <v>0</v>
      </c>
      <c r="M108" s="176">
        <f t="shared" si="29"/>
        <v>0</v>
      </c>
      <c r="N108" s="176">
        <f t="shared" si="30"/>
        <v>0</v>
      </c>
      <c r="O108" s="176">
        <f t="shared" si="31"/>
        <v>0</v>
      </c>
      <c r="Q108" s="216"/>
      <c r="R108" s="99"/>
    </row>
    <row r="109" spans="1:18" s="38" customFormat="1" ht="27" hidden="1" customHeight="1" x14ac:dyDescent="0.25">
      <c r="A109" s="156"/>
      <c r="B109" s="193" t="s">
        <v>378</v>
      </c>
      <c r="C109" s="235" t="s">
        <v>51</v>
      </c>
      <c r="D109" s="174">
        <f t="shared" si="27"/>
        <v>0</v>
      </c>
      <c r="E109" s="174"/>
      <c r="F109" s="174"/>
      <c r="G109" s="225"/>
      <c r="H109" s="175">
        <f t="shared" si="19"/>
        <v>0</v>
      </c>
      <c r="I109" s="226"/>
      <c r="J109" s="175"/>
      <c r="K109" s="175"/>
      <c r="L109" s="176">
        <f t="shared" si="28"/>
        <v>0</v>
      </c>
      <c r="M109" s="176">
        <f t="shared" si="29"/>
        <v>0</v>
      </c>
      <c r="N109" s="176">
        <f t="shared" si="30"/>
        <v>0</v>
      </c>
      <c r="O109" s="176">
        <f t="shared" si="31"/>
        <v>0</v>
      </c>
      <c r="Q109" s="230"/>
      <c r="R109" s="231"/>
    </row>
    <row r="110" spans="1:18" hidden="1" x14ac:dyDescent="0.25">
      <c r="A110" s="6" t="s">
        <v>97</v>
      </c>
      <c r="B110" s="30" t="s">
        <v>424</v>
      </c>
      <c r="C110" s="235"/>
      <c r="D110" s="68">
        <f t="shared" si="27"/>
        <v>0</v>
      </c>
      <c r="E110" s="68">
        <f>E111+E112</f>
        <v>0</v>
      </c>
      <c r="F110" s="68">
        <f>F111+F112</f>
        <v>0</v>
      </c>
      <c r="G110" s="68">
        <f>G111+G112</f>
        <v>0</v>
      </c>
      <c r="H110" s="69">
        <f t="shared" si="19"/>
        <v>0</v>
      </c>
      <c r="I110" s="69">
        <f>I111+I112</f>
        <v>0</v>
      </c>
      <c r="J110" s="69">
        <f>J111+J112</f>
        <v>0</v>
      </c>
      <c r="K110" s="69">
        <f>K111+K112</f>
        <v>0</v>
      </c>
      <c r="L110" s="70">
        <f t="shared" si="28"/>
        <v>0</v>
      </c>
      <c r="M110" s="70">
        <f t="shared" si="29"/>
        <v>0</v>
      </c>
      <c r="N110" s="70">
        <f t="shared" si="30"/>
        <v>0</v>
      </c>
      <c r="O110" s="70">
        <f t="shared" si="31"/>
        <v>0</v>
      </c>
      <c r="Q110" s="216"/>
      <c r="R110" s="99"/>
    </row>
    <row r="111" spans="1:18" hidden="1" x14ac:dyDescent="0.25">
      <c r="A111" s="20"/>
      <c r="B111" s="227" t="s">
        <v>420</v>
      </c>
      <c r="C111" s="235" t="s">
        <v>51</v>
      </c>
      <c r="D111" s="174">
        <f t="shared" si="27"/>
        <v>0</v>
      </c>
      <c r="E111" s="174"/>
      <c r="F111" s="174"/>
      <c r="G111" s="225"/>
      <c r="H111" s="175">
        <f t="shared" si="19"/>
        <v>0</v>
      </c>
      <c r="I111" s="226"/>
      <c r="J111" s="175"/>
      <c r="K111" s="175"/>
      <c r="L111" s="176">
        <f t="shared" si="28"/>
        <v>0</v>
      </c>
      <c r="M111" s="176">
        <f t="shared" si="29"/>
        <v>0</v>
      </c>
      <c r="N111" s="176">
        <f t="shared" si="30"/>
        <v>0</v>
      </c>
      <c r="O111" s="176">
        <f t="shared" si="31"/>
        <v>0</v>
      </c>
      <c r="Q111" s="216"/>
      <c r="R111" s="99"/>
    </row>
    <row r="112" spans="1:18" s="38" customFormat="1" ht="27" hidden="1" customHeight="1" x14ac:dyDescent="0.25">
      <c r="A112" s="156"/>
      <c r="B112" s="193" t="s">
        <v>378</v>
      </c>
      <c r="C112" s="235" t="s">
        <v>51</v>
      </c>
      <c r="D112" s="174">
        <f t="shared" si="27"/>
        <v>0</v>
      </c>
      <c r="E112" s="174"/>
      <c r="F112" s="174"/>
      <c r="G112" s="225"/>
      <c r="H112" s="175">
        <f t="shared" si="19"/>
        <v>0</v>
      </c>
      <c r="I112" s="226"/>
      <c r="J112" s="175"/>
      <c r="K112" s="175"/>
      <c r="L112" s="176">
        <f t="shared" si="28"/>
        <v>0</v>
      </c>
      <c r="M112" s="176">
        <f t="shared" si="29"/>
        <v>0</v>
      </c>
      <c r="N112" s="176">
        <f t="shared" si="30"/>
        <v>0</v>
      </c>
      <c r="O112" s="176">
        <f t="shared" si="31"/>
        <v>0</v>
      </c>
      <c r="Q112" s="230"/>
      <c r="R112" s="231"/>
    </row>
    <row r="113" spans="1:18" hidden="1" x14ac:dyDescent="0.25">
      <c r="A113" s="6" t="s">
        <v>98</v>
      </c>
      <c r="B113" s="30" t="s">
        <v>46</v>
      </c>
      <c r="C113" s="524" t="s">
        <v>51</v>
      </c>
      <c r="D113" s="174">
        <f>E113+G113</f>
        <v>0</v>
      </c>
      <c r="E113" s="174"/>
      <c r="F113" s="174"/>
      <c r="G113" s="225"/>
      <c r="H113" s="175">
        <f t="shared" ref="H113:H146" si="32">I113+K113</f>
        <v>0</v>
      </c>
      <c r="I113" s="226"/>
      <c r="J113" s="175"/>
      <c r="K113" s="175"/>
      <c r="L113" s="176">
        <f>M113+O113</f>
        <v>0</v>
      </c>
      <c r="M113" s="176">
        <f t="shared" si="29"/>
        <v>0</v>
      </c>
      <c r="N113" s="176">
        <f t="shared" si="30"/>
        <v>0</v>
      </c>
      <c r="O113" s="176">
        <f t="shared" si="31"/>
        <v>0</v>
      </c>
      <c r="Q113" s="216"/>
      <c r="R113" s="99"/>
    </row>
    <row r="114" spans="1:18" s="38" customFormat="1" hidden="1" x14ac:dyDescent="0.25">
      <c r="A114" s="156"/>
      <c r="B114" s="236" t="s">
        <v>420</v>
      </c>
      <c r="C114" s="523"/>
      <c r="D114" s="177" t="s">
        <v>178</v>
      </c>
      <c r="E114" s="177"/>
      <c r="F114" s="177"/>
      <c r="G114" s="228"/>
      <c r="H114" s="178">
        <f t="shared" si="32"/>
        <v>0</v>
      </c>
      <c r="I114" s="229"/>
      <c r="J114" s="178"/>
      <c r="K114" s="178"/>
      <c r="L114" s="179"/>
      <c r="M114" s="179"/>
      <c r="N114" s="179"/>
      <c r="O114" s="179"/>
      <c r="Q114" s="230"/>
      <c r="R114" s="231"/>
    </row>
    <row r="115" spans="1:18" hidden="1" x14ac:dyDescent="0.25">
      <c r="A115" s="6" t="s">
        <v>99</v>
      </c>
      <c r="B115" s="81" t="s">
        <v>43</v>
      </c>
      <c r="C115" s="235"/>
      <c r="D115" s="68">
        <f>E115+G115</f>
        <v>0</v>
      </c>
      <c r="E115" s="68">
        <f>E116+E117</f>
        <v>0</v>
      </c>
      <c r="F115" s="68">
        <f>F116+F117</f>
        <v>0</v>
      </c>
      <c r="G115" s="68">
        <f>G116+G117</f>
        <v>0</v>
      </c>
      <c r="H115" s="69">
        <f t="shared" si="32"/>
        <v>0</v>
      </c>
      <c r="I115" s="69">
        <f>I116+I117</f>
        <v>0</v>
      </c>
      <c r="J115" s="69">
        <f>J116+J117</f>
        <v>0</v>
      </c>
      <c r="K115" s="69">
        <f>K116+K117</f>
        <v>0</v>
      </c>
      <c r="L115" s="70">
        <f>M115+O115</f>
        <v>0</v>
      </c>
      <c r="M115" s="70">
        <f t="shared" ref="M115:O118" si="33">E115+I115</f>
        <v>0</v>
      </c>
      <c r="N115" s="70">
        <f t="shared" si="33"/>
        <v>0</v>
      </c>
      <c r="O115" s="70">
        <f t="shared" si="33"/>
        <v>0</v>
      </c>
      <c r="Q115" s="216"/>
      <c r="R115" s="99"/>
    </row>
    <row r="116" spans="1:18" hidden="1" x14ac:dyDescent="0.25">
      <c r="A116" s="20"/>
      <c r="B116" s="227" t="s">
        <v>420</v>
      </c>
      <c r="C116" s="235" t="s">
        <v>51</v>
      </c>
      <c r="D116" s="174">
        <f>E116+G116</f>
        <v>0</v>
      </c>
      <c r="E116" s="174"/>
      <c r="F116" s="174"/>
      <c r="G116" s="225"/>
      <c r="H116" s="175">
        <f t="shared" si="32"/>
        <v>0</v>
      </c>
      <c r="I116" s="226"/>
      <c r="J116" s="175"/>
      <c r="K116" s="175"/>
      <c r="L116" s="176">
        <f>M116+O116</f>
        <v>0</v>
      </c>
      <c r="M116" s="176">
        <f t="shared" si="33"/>
        <v>0</v>
      </c>
      <c r="N116" s="176">
        <f t="shared" si="33"/>
        <v>0</v>
      </c>
      <c r="O116" s="176">
        <f t="shared" si="33"/>
        <v>0</v>
      </c>
      <c r="Q116" s="216"/>
      <c r="R116" s="99"/>
    </row>
    <row r="117" spans="1:18" s="38" customFormat="1" ht="27" hidden="1" customHeight="1" x14ac:dyDescent="0.25">
      <c r="A117" s="156"/>
      <c r="B117" s="193" t="s">
        <v>378</v>
      </c>
      <c r="C117" s="235" t="s">
        <v>51</v>
      </c>
      <c r="D117" s="174">
        <f>E117+G117</f>
        <v>0</v>
      </c>
      <c r="E117" s="174"/>
      <c r="F117" s="174"/>
      <c r="G117" s="225"/>
      <c r="H117" s="175">
        <f t="shared" si="32"/>
        <v>0</v>
      </c>
      <c r="I117" s="226"/>
      <c r="J117" s="175"/>
      <c r="K117" s="175"/>
      <c r="L117" s="176">
        <f>M117+O117</f>
        <v>0</v>
      </c>
      <c r="M117" s="176">
        <f t="shared" si="33"/>
        <v>0</v>
      </c>
      <c r="N117" s="176">
        <f t="shared" si="33"/>
        <v>0</v>
      </c>
      <c r="O117" s="176">
        <f t="shared" si="33"/>
        <v>0</v>
      </c>
      <c r="Q117" s="230"/>
      <c r="R117" s="231"/>
    </row>
    <row r="118" spans="1:18" hidden="1" x14ac:dyDescent="0.25">
      <c r="A118" s="6" t="s">
        <v>100</v>
      </c>
      <c r="B118" s="30" t="s">
        <v>45</v>
      </c>
      <c r="C118" s="524" t="s">
        <v>51</v>
      </c>
      <c r="D118" s="174">
        <f>E118+G118</f>
        <v>0</v>
      </c>
      <c r="E118" s="174"/>
      <c r="F118" s="174"/>
      <c r="G118" s="225"/>
      <c r="H118" s="175">
        <f t="shared" si="32"/>
        <v>0</v>
      </c>
      <c r="I118" s="226"/>
      <c r="J118" s="175"/>
      <c r="K118" s="175"/>
      <c r="L118" s="176">
        <f>M118+O118</f>
        <v>0</v>
      </c>
      <c r="M118" s="176">
        <f t="shared" si="33"/>
        <v>0</v>
      </c>
      <c r="N118" s="176">
        <f t="shared" si="33"/>
        <v>0</v>
      </c>
      <c r="O118" s="176">
        <f t="shared" si="33"/>
        <v>0</v>
      </c>
      <c r="Q118" s="216"/>
      <c r="R118" s="99">
        <f>L284-R117</f>
        <v>0</v>
      </c>
    </row>
    <row r="119" spans="1:18" s="38" customFormat="1" hidden="1" x14ac:dyDescent="0.25">
      <c r="A119" s="156"/>
      <c r="B119" s="236" t="s">
        <v>420</v>
      </c>
      <c r="C119" s="523"/>
      <c r="D119" s="177" t="s">
        <v>178</v>
      </c>
      <c r="E119" s="177"/>
      <c r="F119" s="177"/>
      <c r="G119" s="228"/>
      <c r="H119" s="178">
        <f t="shared" si="32"/>
        <v>0</v>
      </c>
      <c r="I119" s="229"/>
      <c r="J119" s="178"/>
      <c r="K119" s="178"/>
      <c r="L119" s="179"/>
      <c r="M119" s="179"/>
      <c r="N119" s="179"/>
      <c r="O119" s="179"/>
      <c r="Q119" s="230"/>
      <c r="R119" s="231"/>
    </row>
    <row r="120" spans="1:18" hidden="1" x14ac:dyDescent="0.25">
      <c r="A120" s="6" t="s">
        <v>101</v>
      </c>
      <c r="B120" s="30" t="s">
        <v>169</v>
      </c>
      <c r="C120" s="524" t="s">
        <v>51</v>
      </c>
      <c r="D120" s="174">
        <f>E120+G120</f>
        <v>0</v>
      </c>
      <c r="E120" s="174"/>
      <c r="F120" s="174"/>
      <c r="G120" s="225"/>
      <c r="H120" s="175">
        <f t="shared" si="32"/>
        <v>0</v>
      </c>
      <c r="I120" s="226"/>
      <c r="J120" s="175"/>
      <c r="K120" s="175"/>
      <c r="L120" s="176">
        <f>M120+O120</f>
        <v>0</v>
      </c>
      <c r="M120" s="176">
        <f>E120+I120</f>
        <v>0</v>
      </c>
      <c r="N120" s="176">
        <f>F120+J120</f>
        <v>0</v>
      </c>
      <c r="O120" s="176">
        <f>G120+K120</f>
        <v>0</v>
      </c>
      <c r="Q120" s="216"/>
      <c r="R120" s="99">
        <f>L286-R119</f>
        <v>0</v>
      </c>
    </row>
    <row r="121" spans="1:18" s="38" customFormat="1" hidden="1" x14ac:dyDescent="0.25">
      <c r="A121" s="156"/>
      <c r="B121" s="236" t="s">
        <v>420</v>
      </c>
      <c r="C121" s="523"/>
      <c r="D121" s="177" t="s">
        <v>178</v>
      </c>
      <c r="E121" s="177"/>
      <c r="F121" s="177"/>
      <c r="G121" s="228"/>
      <c r="H121" s="178">
        <f t="shared" si="32"/>
        <v>0</v>
      </c>
      <c r="I121" s="229"/>
      <c r="J121" s="178"/>
      <c r="K121" s="178"/>
      <c r="L121" s="179"/>
      <c r="M121" s="179"/>
      <c r="N121" s="179"/>
      <c r="O121" s="179"/>
      <c r="Q121" s="230"/>
      <c r="R121" s="231"/>
    </row>
    <row r="122" spans="1:18" hidden="1" x14ac:dyDescent="0.25">
      <c r="A122" s="6" t="s">
        <v>102</v>
      </c>
      <c r="B122" s="30" t="s">
        <v>44</v>
      </c>
      <c r="C122" s="524" t="s">
        <v>51</v>
      </c>
      <c r="D122" s="174">
        <f>E122+G122</f>
        <v>0</v>
      </c>
      <c r="E122" s="174"/>
      <c r="F122" s="174"/>
      <c r="G122" s="225"/>
      <c r="H122" s="175">
        <f t="shared" si="32"/>
        <v>0</v>
      </c>
      <c r="I122" s="226"/>
      <c r="J122" s="175"/>
      <c r="K122" s="175"/>
      <c r="L122" s="176">
        <f>M122+O122</f>
        <v>0</v>
      </c>
      <c r="M122" s="176">
        <f>E122+I122</f>
        <v>0</v>
      </c>
      <c r="N122" s="176">
        <f>F122+J122</f>
        <v>0</v>
      </c>
      <c r="O122" s="176">
        <f>G122+K122</f>
        <v>0</v>
      </c>
      <c r="Q122" s="216"/>
      <c r="R122" s="99">
        <f>L288-R121</f>
        <v>0</v>
      </c>
    </row>
    <row r="123" spans="1:18" s="38" customFormat="1" hidden="1" x14ac:dyDescent="0.25">
      <c r="A123" s="156"/>
      <c r="B123" s="236" t="s">
        <v>420</v>
      </c>
      <c r="C123" s="523"/>
      <c r="D123" s="177" t="s">
        <v>178</v>
      </c>
      <c r="E123" s="177"/>
      <c r="F123" s="177"/>
      <c r="G123" s="228"/>
      <c r="H123" s="178">
        <f t="shared" si="32"/>
        <v>0</v>
      </c>
      <c r="I123" s="229"/>
      <c r="J123" s="178"/>
      <c r="K123" s="178"/>
      <c r="L123" s="179"/>
      <c r="M123" s="179"/>
      <c r="N123" s="179"/>
      <c r="O123" s="179"/>
      <c r="Q123" s="230"/>
      <c r="R123" s="231"/>
    </row>
    <row r="124" spans="1:18" hidden="1" x14ac:dyDescent="0.25">
      <c r="A124" s="6" t="s">
        <v>103</v>
      </c>
      <c r="B124" s="30" t="s">
        <v>47</v>
      </c>
      <c r="C124" s="524" t="s">
        <v>51</v>
      </c>
      <c r="D124" s="174">
        <f>E124+G124</f>
        <v>0</v>
      </c>
      <c r="E124" s="174"/>
      <c r="F124" s="174"/>
      <c r="G124" s="225"/>
      <c r="H124" s="175">
        <f t="shared" si="32"/>
        <v>0</v>
      </c>
      <c r="I124" s="226"/>
      <c r="J124" s="175"/>
      <c r="K124" s="175"/>
      <c r="L124" s="176">
        <f>M124+O124</f>
        <v>0</v>
      </c>
      <c r="M124" s="176">
        <f>E124+I124</f>
        <v>0</v>
      </c>
      <c r="N124" s="176">
        <f>F124+J124</f>
        <v>0</v>
      </c>
      <c r="O124" s="176">
        <f>G124+K124</f>
        <v>0</v>
      </c>
      <c r="Q124" s="216"/>
      <c r="R124" s="99">
        <f>L290-R123</f>
        <v>0</v>
      </c>
    </row>
    <row r="125" spans="1:18" s="38" customFormat="1" hidden="1" x14ac:dyDescent="0.25">
      <c r="A125" s="156"/>
      <c r="B125" s="236" t="s">
        <v>420</v>
      </c>
      <c r="C125" s="523"/>
      <c r="D125" s="177" t="s">
        <v>178</v>
      </c>
      <c r="E125" s="177"/>
      <c r="F125" s="177"/>
      <c r="G125" s="228"/>
      <c r="H125" s="178">
        <f t="shared" si="32"/>
        <v>0</v>
      </c>
      <c r="I125" s="229"/>
      <c r="J125" s="178"/>
      <c r="K125" s="178"/>
      <c r="L125" s="179"/>
      <c r="M125" s="179"/>
      <c r="N125" s="179"/>
      <c r="O125" s="179"/>
      <c r="Q125" s="230"/>
      <c r="R125" s="231"/>
    </row>
    <row r="126" spans="1:18" hidden="1" x14ac:dyDescent="0.25">
      <c r="A126" s="6" t="s">
        <v>104</v>
      </c>
      <c r="B126" s="30" t="s">
        <v>425</v>
      </c>
      <c r="C126" s="519" t="s">
        <v>51</v>
      </c>
      <c r="D126" s="174">
        <f>E126+G126</f>
        <v>0</v>
      </c>
      <c r="E126" s="174"/>
      <c r="F126" s="174"/>
      <c r="G126" s="225"/>
      <c r="H126" s="175">
        <f t="shared" si="32"/>
        <v>0</v>
      </c>
      <c r="I126" s="226"/>
      <c r="J126" s="175"/>
      <c r="K126" s="175"/>
      <c r="L126" s="176">
        <f>M126+O126</f>
        <v>0</v>
      </c>
      <c r="M126" s="176">
        <f>E126+I126</f>
        <v>0</v>
      </c>
      <c r="N126" s="176">
        <f>F126+J126</f>
        <v>0</v>
      </c>
      <c r="O126" s="176">
        <f>G126+K126</f>
        <v>0</v>
      </c>
      <c r="Q126" s="216"/>
      <c r="R126" s="99">
        <f>L292-R125</f>
        <v>0</v>
      </c>
    </row>
    <row r="127" spans="1:18" s="38" customFormat="1" hidden="1" x14ac:dyDescent="0.25">
      <c r="A127" s="156"/>
      <c r="B127" s="236" t="s">
        <v>420</v>
      </c>
      <c r="C127" s="520"/>
      <c r="D127" s="177" t="s">
        <v>178</v>
      </c>
      <c r="E127" s="177"/>
      <c r="F127" s="177"/>
      <c r="G127" s="228"/>
      <c r="H127" s="178">
        <f t="shared" si="32"/>
        <v>0</v>
      </c>
      <c r="I127" s="229"/>
      <c r="J127" s="178"/>
      <c r="K127" s="178"/>
      <c r="L127" s="179"/>
      <c r="M127" s="179"/>
      <c r="N127" s="179"/>
      <c r="O127" s="179"/>
      <c r="Q127" s="230"/>
      <c r="R127" s="231"/>
    </row>
    <row r="128" spans="1:18" hidden="1" x14ac:dyDescent="0.25">
      <c r="A128" s="6" t="s">
        <v>105</v>
      </c>
      <c r="B128" s="30" t="s">
        <v>64</v>
      </c>
      <c r="C128" s="519" t="s">
        <v>51</v>
      </c>
      <c r="D128" s="174">
        <f>E128+G128</f>
        <v>0</v>
      </c>
      <c r="E128" s="174"/>
      <c r="F128" s="174"/>
      <c r="G128" s="225"/>
      <c r="H128" s="175">
        <f t="shared" si="32"/>
        <v>0</v>
      </c>
      <c r="I128" s="226"/>
      <c r="J128" s="175"/>
      <c r="K128" s="175"/>
      <c r="L128" s="176">
        <f>M128+O128</f>
        <v>0</v>
      </c>
      <c r="M128" s="176">
        <f>E128+I128</f>
        <v>0</v>
      </c>
      <c r="N128" s="176">
        <f>F128+J128</f>
        <v>0</v>
      </c>
      <c r="O128" s="176">
        <f>G128+K128</f>
        <v>0</v>
      </c>
      <c r="Q128" s="216"/>
      <c r="R128" s="99">
        <f>L292-R125</f>
        <v>0</v>
      </c>
    </row>
    <row r="129" spans="1:18" s="38" customFormat="1" hidden="1" x14ac:dyDescent="0.25">
      <c r="A129" s="156"/>
      <c r="B129" s="236" t="s">
        <v>420</v>
      </c>
      <c r="C129" s="520"/>
      <c r="D129" s="177" t="s">
        <v>178</v>
      </c>
      <c r="E129" s="177"/>
      <c r="F129" s="177"/>
      <c r="G129" s="228"/>
      <c r="H129" s="178">
        <f t="shared" si="32"/>
        <v>0</v>
      </c>
      <c r="I129" s="229"/>
      <c r="J129" s="178"/>
      <c r="K129" s="178"/>
      <c r="L129" s="179"/>
      <c r="M129" s="179"/>
      <c r="N129" s="179"/>
      <c r="O129" s="179"/>
      <c r="Q129" s="230"/>
      <c r="R129" s="231"/>
    </row>
    <row r="130" spans="1:18" hidden="1" x14ac:dyDescent="0.25">
      <c r="A130" s="6" t="s">
        <v>106</v>
      </c>
      <c r="B130" s="30" t="s">
        <v>42</v>
      </c>
      <c r="C130" s="519" t="s">
        <v>51</v>
      </c>
      <c r="D130" s="174">
        <f>E130+G130</f>
        <v>0</v>
      </c>
      <c r="E130" s="174"/>
      <c r="F130" s="174"/>
      <c r="G130" s="225"/>
      <c r="H130" s="175">
        <f t="shared" si="32"/>
        <v>0</v>
      </c>
      <c r="I130" s="226"/>
      <c r="J130" s="175"/>
      <c r="K130" s="175"/>
      <c r="L130" s="176">
        <f>M130+O130</f>
        <v>0</v>
      </c>
      <c r="M130" s="176">
        <f>E130+I130</f>
        <v>0</v>
      </c>
      <c r="N130" s="176">
        <f>F130+J130</f>
        <v>0</v>
      </c>
      <c r="O130" s="176">
        <f>G130+K130</f>
        <v>0</v>
      </c>
      <c r="Q130" s="216"/>
      <c r="R130" s="99">
        <f>L294-R129</f>
        <v>0</v>
      </c>
    </row>
    <row r="131" spans="1:18" s="38" customFormat="1" hidden="1" x14ac:dyDescent="0.25">
      <c r="A131" s="156"/>
      <c r="B131" s="236" t="s">
        <v>420</v>
      </c>
      <c r="C131" s="520"/>
      <c r="D131" s="177" t="s">
        <v>178</v>
      </c>
      <c r="E131" s="177"/>
      <c r="F131" s="177"/>
      <c r="G131" s="228"/>
      <c r="H131" s="178">
        <f t="shared" si="32"/>
        <v>0</v>
      </c>
      <c r="I131" s="229"/>
      <c r="J131" s="178"/>
      <c r="K131" s="178"/>
      <c r="L131" s="179"/>
      <c r="M131" s="179"/>
      <c r="N131" s="179"/>
      <c r="O131" s="179"/>
      <c r="Q131" s="230"/>
      <c r="R131" s="231"/>
    </row>
    <row r="132" spans="1:18" hidden="1" x14ac:dyDescent="0.25">
      <c r="A132" s="6" t="s">
        <v>107</v>
      </c>
      <c r="B132" s="30" t="s">
        <v>426</v>
      </c>
      <c r="C132" s="519" t="s">
        <v>51</v>
      </c>
      <c r="D132" s="174">
        <f>E132+G132</f>
        <v>0</v>
      </c>
      <c r="E132" s="174"/>
      <c r="F132" s="174"/>
      <c r="G132" s="225"/>
      <c r="H132" s="175">
        <f>I132+K132</f>
        <v>0</v>
      </c>
      <c r="I132" s="226"/>
      <c r="J132" s="175"/>
      <c r="K132" s="175"/>
      <c r="L132" s="176">
        <f>M132+O132</f>
        <v>0</v>
      </c>
      <c r="M132" s="176">
        <f>E132+I132</f>
        <v>0</v>
      </c>
      <c r="N132" s="176">
        <f>F132+J132</f>
        <v>0</v>
      </c>
      <c r="O132" s="176">
        <f>G132+K132</f>
        <v>0</v>
      </c>
      <c r="Q132" s="216"/>
      <c r="R132" s="99">
        <f>L298-R131</f>
        <v>0</v>
      </c>
    </row>
    <row r="133" spans="1:18" s="38" customFormat="1" hidden="1" x14ac:dyDescent="0.25">
      <c r="A133" s="156"/>
      <c r="B133" s="236" t="s">
        <v>420</v>
      </c>
      <c r="C133" s="520"/>
      <c r="D133" s="177" t="s">
        <v>178</v>
      </c>
      <c r="E133" s="177"/>
      <c r="F133" s="177"/>
      <c r="G133" s="228"/>
      <c r="H133" s="178">
        <f>I133+K133</f>
        <v>0</v>
      </c>
      <c r="I133" s="229"/>
      <c r="J133" s="178"/>
      <c r="K133" s="178"/>
      <c r="L133" s="179"/>
      <c r="M133" s="179"/>
      <c r="N133" s="179"/>
      <c r="O133" s="179"/>
      <c r="Q133" s="230"/>
      <c r="R133" s="231"/>
    </row>
    <row r="134" spans="1:18" hidden="1" x14ac:dyDescent="0.25">
      <c r="A134" s="6" t="s">
        <v>108</v>
      </c>
      <c r="B134" s="30" t="s">
        <v>41</v>
      </c>
      <c r="C134" s="519" t="s">
        <v>51</v>
      </c>
      <c r="D134" s="174">
        <f>E134+G134</f>
        <v>0</v>
      </c>
      <c r="E134" s="174"/>
      <c r="F134" s="174"/>
      <c r="G134" s="225"/>
      <c r="H134" s="175">
        <f t="shared" si="32"/>
        <v>0</v>
      </c>
      <c r="I134" s="226"/>
      <c r="J134" s="175"/>
      <c r="K134" s="175"/>
      <c r="L134" s="176">
        <f>M134+O134</f>
        <v>0</v>
      </c>
      <c r="M134" s="176">
        <f>E134+I134</f>
        <v>0</v>
      </c>
      <c r="N134" s="176">
        <f>F134+J134</f>
        <v>0</v>
      </c>
      <c r="O134" s="176">
        <f>G134+K134</f>
        <v>0</v>
      </c>
      <c r="Q134" s="216"/>
      <c r="R134" s="99">
        <f>L296-R131</f>
        <v>0</v>
      </c>
    </row>
    <row r="135" spans="1:18" s="38" customFormat="1" hidden="1" x14ac:dyDescent="0.25">
      <c r="A135" s="156"/>
      <c r="B135" s="236" t="s">
        <v>420</v>
      </c>
      <c r="C135" s="520"/>
      <c r="D135" s="177" t="s">
        <v>178</v>
      </c>
      <c r="E135" s="177"/>
      <c r="F135" s="177"/>
      <c r="G135" s="228"/>
      <c r="H135" s="178">
        <f t="shared" si="32"/>
        <v>0</v>
      </c>
      <c r="I135" s="229"/>
      <c r="J135" s="178"/>
      <c r="K135" s="178"/>
      <c r="L135" s="179"/>
      <c r="M135" s="179"/>
      <c r="N135" s="179"/>
      <c r="O135" s="179"/>
      <c r="Q135" s="230"/>
      <c r="R135" s="231"/>
    </row>
    <row r="136" spans="1:18" hidden="1" x14ac:dyDescent="0.25">
      <c r="A136" s="6" t="s">
        <v>109</v>
      </c>
      <c r="B136" s="30" t="s">
        <v>165</v>
      </c>
      <c r="C136" s="524" t="s">
        <v>51</v>
      </c>
      <c r="D136" s="174">
        <f>E136+G136</f>
        <v>0</v>
      </c>
      <c r="E136" s="174"/>
      <c r="F136" s="174"/>
      <c r="G136" s="225"/>
      <c r="H136" s="175">
        <f t="shared" si="32"/>
        <v>0</v>
      </c>
      <c r="I136" s="226"/>
      <c r="J136" s="175"/>
      <c r="K136" s="175"/>
      <c r="L136" s="176">
        <f>M136+O136</f>
        <v>0</v>
      </c>
      <c r="M136" s="176">
        <f>E136+I136</f>
        <v>0</v>
      </c>
      <c r="N136" s="176">
        <f>F136+J136</f>
        <v>0</v>
      </c>
      <c r="O136" s="176">
        <f>G136+K136</f>
        <v>0</v>
      </c>
      <c r="Q136" s="216"/>
      <c r="R136" s="99">
        <f>L298-R135</f>
        <v>0</v>
      </c>
    </row>
    <row r="137" spans="1:18" s="38" customFormat="1" hidden="1" x14ac:dyDescent="0.25">
      <c r="A137" s="156"/>
      <c r="B137" s="236" t="s">
        <v>420</v>
      </c>
      <c r="C137" s="523"/>
      <c r="D137" s="177" t="s">
        <v>178</v>
      </c>
      <c r="E137" s="177"/>
      <c r="F137" s="177"/>
      <c r="G137" s="228"/>
      <c r="H137" s="178">
        <f t="shared" si="32"/>
        <v>0</v>
      </c>
      <c r="I137" s="229"/>
      <c r="J137" s="178"/>
      <c r="K137" s="178"/>
      <c r="L137" s="179"/>
      <c r="M137" s="179"/>
      <c r="N137" s="179"/>
      <c r="O137" s="179"/>
      <c r="Q137" s="230"/>
      <c r="R137" s="231"/>
    </row>
    <row r="138" spans="1:18" hidden="1" x14ac:dyDescent="0.25">
      <c r="A138" s="6" t="s">
        <v>110</v>
      </c>
      <c r="B138" s="30" t="s">
        <v>157</v>
      </c>
      <c r="C138" s="524" t="s">
        <v>51</v>
      </c>
      <c r="D138" s="174">
        <f>E138+G138</f>
        <v>0</v>
      </c>
      <c r="E138" s="174"/>
      <c r="F138" s="174"/>
      <c r="G138" s="225"/>
      <c r="H138" s="175">
        <f t="shared" si="32"/>
        <v>0</v>
      </c>
      <c r="I138" s="226"/>
      <c r="J138" s="175"/>
      <c r="K138" s="175"/>
      <c r="L138" s="176">
        <f>M138+O138</f>
        <v>0</v>
      </c>
      <c r="M138" s="176">
        <f>E138+I138</f>
        <v>0</v>
      </c>
      <c r="N138" s="176">
        <f>F138+J138</f>
        <v>0</v>
      </c>
      <c r="O138" s="176">
        <f>G138+K138</f>
        <v>0</v>
      </c>
      <c r="Q138" s="216"/>
      <c r="R138" s="99">
        <f>L300-R137</f>
        <v>0</v>
      </c>
    </row>
    <row r="139" spans="1:18" s="38" customFormat="1" hidden="1" x14ac:dyDescent="0.25">
      <c r="A139" s="156"/>
      <c r="B139" s="236" t="s">
        <v>420</v>
      </c>
      <c r="C139" s="523"/>
      <c r="D139" s="177" t="s">
        <v>178</v>
      </c>
      <c r="E139" s="177"/>
      <c r="F139" s="177"/>
      <c r="G139" s="228"/>
      <c r="H139" s="178">
        <f t="shared" si="32"/>
        <v>0</v>
      </c>
      <c r="I139" s="229"/>
      <c r="J139" s="178"/>
      <c r="K139" s="178"/>
      <c r="L139" s="179"/>
      <c r="M139" s="179"/>
      <c r="N139" s="179"/>
      <c r="O139" s="179"/>
      <c r="Q139" s="230"/>
      <c r="R139" s="231"/>
    </row>
    <row r="140" spans="1:18" hidden="1" x14ac:dyDescent="0.25">
      <c r="A140" s="6" t="s">
        <v>159</v>
      </c>
      <c r="B140" s="30" t="s">
        <v>34</v>
      </c>
      <c r="C140" s="524" t="s">
        <v>51</v>
      </c>
      <c r="D140" s="174">
        <f>E140+G140</f>
        <v>0</v>
      </c>
      <c r="E140" s="174"/>
      <c r="F140" s="174"/>
      <c r="G140" s="225"/>
      <c r="H140" s="175">
        <f t="shared" si="32"/>
        <v>0</v>
      </c>
      <c r="I140" s="226"/>
      <c r="J140" s="175"/>
      <c r="K140" s="175"/>
      <c r="L140" s="176">
        <f>M140+O140</f>
        <v>0</v>
      </c>
      <c r="M140" s="176">
        <f>E140+I140</f>
        <v>0</v>
      </c>
      <c r="N140" s="176">
        <f>F140+J140</f>
        <v>0</v>
      </c>
      <c r="O140" s="176">
        <f>G140+K140</f>
        <v>0</v>
      </c>
      <c r="Q140" s="216"/>
      <c r="R140" s="99">
        <f>L302-R139</f>
        <v>0</v>
      </c>
    </row>
    <row r="141" spans="1:18" s="38" customFormat="1" hidden="1" x14ac:dyDescent="0.25">
      <c r="A141" s="156"/>
      <c r="B141" s="236" t="s">
        <v>420</v>
      </c>
      <c r="C141" s="523"/>
      <c r="D141" s="177" t="s">
        <v>178</v>
      </c>
      <c r="E141" s="177"/>
      <c r="F141" s="177"/>
      <c r="G141" s="228"/>
      <c r="H141" s="178">
        <f t="shared" si="32"/>
        <v>0</v>
      </c>
      <c r="I141" s="229"/>
      <c r="J141" s="178"/>
      <c r="K141" s="178"/>
      <c r="L141" s="179"/>
      <c r="M141" s="179"/>
      <c r="N141" s="179"/>
      <c r="O141" s="179"/>
      <c r="Q141" s="230"/>
      <c r="R141" s="231"/>
    </row>
    <row r="142" spans="1:18" hidden="1" x14ac:dyDescent="0.25">
      <c r="A142" s="6" t="s">
        <v>160</v>
      </c>
      <c r="B142" s="30" t="s">
        <v>36</v>
      </c>
      <c r="C142" s="524" t="s">
        <v>51</v>
      </c>
      <c r="D142" s="174">
        <f>E142+G142</f>
        <v>0</v>
      </c>
      <c r="E142" s="174"/>
      <c r="F142" s="174"/>
      <c r="G142" s="225"/>
      <c r="H142" s="175">
        <f t="shared" si="32"/>
        <v>0</v>
      </c>
      <c r="I142" s="226"/>
      <c r="J142" s="175"/>
      <c r="K142" s="175"/>
      <c r="L142" s="176">
        <f>M142+O142</f>
        <v>0</v>
      </c>
      <c r="M142" s="176">
        <f>E142+I142</f>
        <v>0</v>
      </c>
      <c r="N142" s="176">
        <f>F142+J142</f>
        <v>0</v>
      </c>
      <c r="O142" s="176">
        <f>G142+K142</f>
        <v>0</v>
      </c>
      <c r="Q142" s="216"/>
      <c r="R142" s="99">
        <f>L304-R141</f>
        <v>0</v>
      </c>
    </row>
    <row r="143" spans="1:18" s="38" customFormat="1" hidden="1" x14ac:dyDescent="0.25">
      <c r="A143" s="156"/>
      <c r="B143" s="236" t="s">
        <v>420</v>
      </c>
      <c r="C143" s="523"/>
      <c r="D143" s="177" t="s">
        <v>178</v>
      </c>
      <c r="E143" s="177"/>
      <c r="F143" s="177"/>
      <c r="G143" s="228"/>
      <c r="H143" s="178">
        <f t="shared" si="32"/>
        <v>0</v>
      </c>
      <c r="I143" s="229"/>
      <c r="J143" s="178"/>
      <c r="K143" s="178"/>
      <c r="L143" s="179"/>
      <c r="M143" s="179"/>
      <c r="N143" s="179"/>
      <c r="O143" s="179"/>
      <c r="Q143" s="230"/>
      <c r="R143" s="231"/>
    </row>
    <row r="144" spans="1:18" hidden="1" x14ac:dyDescent="0.25">
      <c r="A144" s="6" t="s">
        <v>111</v>
      </c>
      <c r="B144" s="30" t="s">
        <v>38</v>
      </c>
      <c r="C144" s="524" t="s">
        <v>51</v>
      </c>
      <c r="D144" s="174">
        <f>E144+G144</f>
        <v>0</v>
      </c>
      <c r="E144" s="174"/>
      <c r="F144" s="174"/>
      <c r="G144" s="225"/>
      <c r="H144" s="175">
        <f t="shared" si="32"/>
        <v>0</v>
      </c>
      <c r="I144" s="226"/>
      <c r="J144" s="175"/>
      <c r="K144" s="175"/>
      <c r="L144" s="176">
        <f>M144+O144</f>
        <v>0</v>
      </c>
      <c r="M144" s="176">
        <f>E144+I144</f>
        <v>0</v>
      </c>
      <c r="N144" s="176">
        <f>F144+J144</f>
        <v>0</v>
      </c>
      <c r="O144" s="176">
        <f>G144+K144</f>
        <v>0</v>
      </c>
      <c r="Q144" s="216"/>
      <c r="R144" s="99">
        <f>L306-R143</f>
        <v>0</v>
      </c>
    </row>
    <row r="145" spans="1:18" s="38" customFormat="1" hidden="1" x14ac:dyDescent="0.25">
      <c r="A145" s="156"/>
      <c r="B145" s="236" t="s">
        <v>420</v>
      </c>
      <c r="C145" s="523"/>
      <c r="D145" s="177" t="s">
        <v>178</v>
      </c>
      <c r="E145" s="177"/>
      <c r="F145" s="177"/>
      <c r="G145" s="228"/>
      <c r="H145" s="178">
        <f t="shared" si="32"/>
        <v>0</v>
      </c>
      <c r="I145" s="229"/>
      <c r="J145" s="178"/>
      <c r="K145" s="178"/>
      <c r="L145" s="179"/>
      <c r="M145" s="179"/>
      <c r="N145" s="179"/>
      <c r="O145" s="179"/>
      <c r="Q145" s="230"/>
      <c r="R145" s="231"/>
    </row>
    <row r="146" spans="1:18" hidden="1" x14ac:dyDescent="0.25">
      <c r="A146" s="6" t="s">
        <v>161</v>
      </c>
      <c r="B146" s="30" t="s">
        <v>37</v>
      </c>
      <c r="C146" s="524" t="s">
        <v>51</v>
      </c>
      <c r="D146" s="174">
        <f>E146+G146</f>
        <v>0</v>
      </c>
      <c r="E146" s="174"/>
      <c r="F146" s="174"/>
      <c r="G146" s="225"/>
      <c r="H146" s="175">
        <f t="shared" si="32"/>
        <v>0</v>
      </c>
      <c r="I146" s="226"/>
      <c r="J146" s="175"/>
      <c r="K146" s="175"/>
      <c r="L146" s="176">
        <f>M146+O146</f>
        <v>0</v>
      </c>
      <c r="M146" s="176">
        <f>E146+I146</f>
        <v>0</v>
      </c>
      <c r="N146" s="176">
        <f>F146+J146</f>
        <v>0</v>
      </c>
      <c r="O146" s="176">
        <f>G146+K146</f>
        <v>0</v>
      </c>
      <c r="Q146" s="216"/>
      <c r="R146" s="99">
        <f>L308-R145</f>
        <v>0</v>
      </c>
    </row>
    <row r="147" spans="1:18" s="38" customFormat="1" hidden="1" x14ac:dyDescent="0.25">
      <c r="A147" s="156"/>
      <c r="B147" s="236" t="s">
        <v>420</v>
      </c>
      <c r="C147" s="523"/>
      <c r="D147" s="177" t="s">
        <v>178</v>
      </c>
      <c r="E147" s="177"/>
      <c r="F147" s="177"/>
      <c r="G147" s="228"/>
      <c r="H147" s="178">
        <f t="shared" ref="H147:H170" si="34">I147+K147</f>
        <v>0</v>
      </c>
      <c r="I147" s="229"/>
      <c r="J147" s="178"/>
      <c r="K147" s="178"/>
      <c r="L147" s="179"/>
      <c r="M147" s="179"/>
      <c r="N147" s="179"/>
      <c r="O147" s="179"/>
      <c r="Q147" s="230"/>
      <c r="R147" s="231"/>
    </row>
    <row r="148" spans="1:18" hidden="1" x14ac:dyDescent="0.25">
      <c r="A148" s="6" t="s">
        <v>162</v>
      </c>
      <c r="B148" s="30" t="s">
        <v>35</v>
      </c>
      <c r="C148" s="524" t="s">
        <v>51</v>
      </c>
      <c r="D148" s="174">
        <f>E148+G148</f>
        <v>0</v>
      </c>
      <c r="E148" s="174"/>
      <c r="F148" s="174"/>
      <c r="G148" s="225"/>
      <c r="H148" s="175">
        <f t="shared" si="34"/>
        <v>0</v>
      </c>
      <c r="I148" s="226"/>
      <c r="J148" s="175"/>
      <c r="K148" s="175"/>
      <c r="L148" s="176">
        <f>M148+O148</f>
        <v>0</v>
      </c>
      <c r="M148" s="176">
        <f>E148+I148</f>
        <v>0</v>
      </c>
      <c r="N148" s="176">
        <f>F148+J148</f>
        <v>0</v>
      </c>
      <c r="O148" s="176">
        <f>G148+K148</f>
        <v>0</v>
      </c>
      <c r="Q148" s="216"/>
      <c r="R148" s="99">
        <f>L310-R147</f>
        <v>0</v>
      </c>
    </row>
    <row r="149" spans="1:18" s="38" customFormat="1" hidden="1" x14ac:dyDescent="0.25">
      <c r="A149" s="164"/>
      <c r="B149" s="236" t="s">
        <v>420</v>
      </c>
      <c r="C149" s="523"/>
      <c r="D149" s="177" t="s">
        <v>178</v>
      </c>
      <c r="E149" s="177"/>
      <c r="F149" s="177"/>
      <c r="G149" s="228"/>
      <c r="H149" s="178">
        <f t="shared" si="34"/>
        <v>0</v>
      </c>
      <c r="I149" s="229"/>
      <c r="J149" s="178"/>
      <c r="K149" s="178"/>
      <c r="L149" s="179"/>
      <c r="M149" s="179"/>
      <c r="N149" s="179"/>
      <c r="O149" s="179"/>
      <c r="Q149" s="230"/>
      <c r="R149" s="231"/>
    </row>
    <row r="150" spans="1:18" hidden="1" x14ac:dyDescent="0.25">
      <c r="A150" s="6" t="s">
        <v>112</v>
      </c>
      <c r="B150" s="30" t="s">
        <v>422</v>
      </c>
      <c r="C150" s="524" t="s">
        <v>51</v>
      </c>
      <c r="D150" s="174">
        <f>E150+G150</f>
        <v>0</v>
      </c>
      <c r="E150" s="174"/>
      <c r="F150" s="174"/>
      <c r="G150" s="225"/>
      <c r="H150" s="175">
        <f t="shared" si="34"/>
        <v>0</v>
      </c>
      <c r="I150" s="226"/>
      <c r="J150" s="175"/>
      <c r="K150" s="175"/>
      <c r="L150" s="176">
        <f>M150+O150</f>
        <v>0</v>
      </c>
      <c r="M150" s="176">
        <f>E150+I150</f>
        <v>0</v>
      </c>
      <c r="N150" s="176">
        <f>F150+J150</f>
        <v>0</v>
      </c>
      <c r="O150" s="176">
        <f>G150+K150</f>
        <v>0</v>
      </c>
      <c r="Q150" s="216"/>
      <c r="R150" s="99">
        <f>L312-R149</f>
        <v>0</v>
      </c>
    </row>
    <row r="151" spans="1:18" s="38" customFormat="1" hidden="1" x14ac:dyDescent="0.25">
      <c r="A151" s="156"/>
      <c r="B151" s="236" t="s">
        <v>420</v>
      </c>
      <c r="C151" s="523"/>
      <c r="D151" s="177" t="s">
        <v>178</v>
      </c>
      <c r="E151" s="177"/>
      <c r="F151" s="177"/>
      <c r="G151" s="228"/>
      <c r="H151" s="178">
        <f t="shared" si="34"/>
        <v>0</v>
      </c>
      <c r="I151" s="229"/>
      <c r="J151" s="178"/>
      <c r="K151" s="178"/>
      <c r="L151" s="179"/>
      <c r="M151" s="179"/>
      <c r="N151" s="179"/>
      <c r="O151" s="179"/>
      <c r="Q151" s="230"/>
      <c r="R151" s="231"/>
    </row>
    <row r="152" spans="1:18" hidden="1" x14ac:dyDescent="0.25">
      <c r="A152" s="6" t="s">
        <v>113</v>
      </c>
      <c r="B152" s="18" t="s">
        <v>423</v>
      </c>
      <c r="C152" s="524" t="s">
        <v>51</v>
      </c>
      <c r="D152" s="174">
        <f>E152+G152</f>
        <v>0</v>
      </c>
      <c r="E152" s="174"/>
      <c r="F152" s="174"/>
      <c r="G152" s="225"/>
      <c r="H152" s="175">
        <f t="shared" si="34"/>
        <v>0</v>
      </c>
      <c r="I152" s="226"/>
      <c r="J152" s="175"/>
      <c r="K152" s="175"/>
      <c r="L152" s="176">
        <f>M152+O152</f>
        <v>0</v>
      </c>
      <c r="M152" s="176">
        <f>E152+I152</f>
        <v>0</v>
      </c>
      <c r="N152" s="176">
        <f>F152+J152</f>
        <v>0</v>
      </c>
      <c r="O152" s="176">
        <f>G152+K152</f>
        <v>0</v>
      </c>
      <c r="Q152" s="216"/>
      <c r="R152" s="99">
        <f>L314-R151</f>
        <v>0</v>
      </c>
    </row>
    <row r="153" spans="1:18" s="38" customFormat="1" hidden="1" x14ac:dyDescent="0.25">
      <c r="A153" s="156"/>
      <c r="B153" s="237" t="s">
        <v>420</v>
      </c>
      <c r="C153" s="523"/>
      <c r="D153" s="177" t="s">
        <v>178</v>
      </c>
      <c r="E153" s="177"/>
      <c r="F153" s="177"/>
      <c r="G153" s="228"/>
      <c r="H153" s="178">
        <f t="shared" si="34"/>
        <v>0</v>
      </c>
      <c r="I153" s="229"/>
      <c r="J153" s="178"/>
      <c r="K153" s="178"/>
      <c r="L153" s="179"/>
      <c r="M153" s="179"/>
      <c r="N153" s="179"/>
      <c r="O153" s="179"/>
      <c r="Q153" s="230"/>
      <c r="R153" s="231"/>
    </row>
    <row r="154" spans="1:18" x14ac:dyDescent="0.25">
      <c r="A154" s="6" t="s">
        <v>83</v>
      </c>
      <c r="B154" s="30" t="s">
        <v>49</v>
      </c>
      <c r="C154" s="459"/>
      <c r="D154" s="174">
        <f t="shared" ref="D154:D162" si="35">E154+G154</f>
        <v>0</v>
      </c>
      <c r="E154" s="174">
        <f>E156+E157</f>
        <v>0</v>
      </c>
      <c r="F154" s="174">
        <f>F156+F157</f>
        <v>0</v>
      </c>
      <c r="G154" s="174">
        <f>G156+G157</f>
        <v>0</v>
      </c>
      <c r="H154" s="175">
        <f t="shared" si="34"/>
        <v>0.3</v>
      </c>
      <c r="I154" s="175">
        <f>I156+I157</f>
        <v>0.3</v>
      </c>
      <c r="J154" s="175">
        <f>J156+J157</f>
        <v>0.2</v>
      </c>
      <c r="K154" s="175">
        <f>K156+K157</f>
        <v>0</v>
      </c>
      <c r="L154" s="176">
        <f t="shared" ref="L154:L162" si="36">M154+O154</f>
        <v>0.3</v>
      </c>
      <c r="M154" s="176">
        <f t="shared" ref="M154:O162" si="37">E154+I154</f>
        <v>0.3</v>
      </c>
      <c r="N154" s="176">
        <f t="shared" si="37"/>
        <v>0.2</v>
      </c>
      <c r="O154" s="176">
        <f t="shared" si="37"/>
        <v>0</v>
      </c>
      <c r="Q154" s="216"/>
      <c r="R154" s="99">
        <f>L316-R153</f>
        <v>0</v>
      </c>
    </row>
    <row r="155" spans="1:18" x14ac:dyDescent="0.25">
      <c r="A155" s="20"/>
      <c r="B155" s="165" t="s">
        <v>200</v>
      </c>
      <c r="C155" s="378"/>
      <c r="D155" s="182"/>
      <c r="E155" s="182"/>
      <c r="F155" s="182"/>
      <c r="G155" s="182"/>
      <c r="H155" s="183"/>
      <c r="I155" s="183"/>
      <c r="J155" s="183"/>
      <c r="K155" s="183"/>
      <c r="L155" s="184"/>
      <c r="M155" s="184"/>
      <c r="N155" s="184"/>
      <c r="O155" s="184"/>
      <c r="Q155" s="216"/>
      <c r="R155" s="99"/>
    </row>
    <row r="156" spans="1:18" s="38" customFormat="1" hidden="1" x14ac:dyDescent="0.25">
      <c r="A156" s="20"/>
      <c r="B156" s="227" t="s">
        <v>420</v>
      </c>
      <c r="C156" s="382" t="s">
        <v>51</v>
      </c>
      <c r="D156" s="174">
        <f t="shared" si="35"/>
        <v>0</v>
      </c>
      <c r="E156" s="174"/>
      <c r="F156" s="174"/>
      <c r="G156" s="225"/>
      <c r="H156" s="175">
        <f t="shared" si="34"/>
        <v>0</v>
      </c>
      <c r="I156" s="226"/>
      <c r="J156" s="175"/>
      <c r="K156" s="175"/>
      <c r="L156" s="176">
        <f t="shared" si="36"/>
        <v>0</v>
      </c>
      <c r="M156" s="176">
        <f t="shared" si="37"/>
        <v>0</v>
      </c>
      <c r="N156" s="176">
        <f t="shared" si="37"/>
        <v>0</v>
      </c>
      <c r="O156" s="176">
        <f t="shared" si="37"/>
        <v>0</v>
      </c>
      <c r="Q156" s="230"/>
      <c r="R156" s="231"/>
    </row>
    <row r="157" spans="1:18" s="38" customFormat="1" ht="25.5" x14ac:dyDescent="0.25">
      <c r="A157" s="20"/>
      <c r="B157" s="238" t="s">
        <v>419</v>
      </c>
      <c r="C157" s="235" t="s">
        <v>51</v>
      </c>
      <c r="D157" s="174">
        <f t="shared" si="35"/>
        <v>0</v>
      </c>
      <c r="E157" s="174"/>
      <c r="F157" s="174"/>
      <c r="G157" s="225"/>
      <c r="H157" s="175">
        <f t="shared" si="34"/>
        <v>0.3</v>
      </c>
      <c r="I157" s="226">
        <v>0.3</v>
      </c>
      <c r="J157" s="175">
        <v>0.2</v>
      </c>
      <c r="K157" s="175"/>
      <c r="L157" s="176">
        <f t="shared" si="36"/>
        <v>0.3</v>
      </c>
      <c r="M157" s="176">
        <f t="shared" si="37"/>
        <v>0.3</v>
      </c>
      <c r="N157" s="176">
        <f t="shared" si="37"/>
        <v>0.2</v>
      </c>
      <c r="O157" s="176">
        <f t="shared" si="37"/>
        <v>0</v>
      </c>
      <c r="Q157" s="230"/>
      <c r="R157" s="231"/>
    </row>
    <row r="158" spans="1:18" x14ac:dyDescent="0.25">
      <c r="A158" s="6" t="s">
        <v>84</v>
      </c>
      <c r="B158" s="7" t="s">
        <v>48</v>
      </c>
      <c r="C158" s="459"/>
      <c r="D158" s="174">
        <f t="shared" si="35"/>
        <v>0</v>
      </c>
      <c r="E158" s="174">
        <f>E160+E161</f>
        <v>0</v>
      </c>
      <c r="F158" s="174">
        <f>F160+F161</f>
        <v>0</v>
      </c>
      <c r="G158" s="174">
        <f>G160+G161</f>
        <v>0</v>
      </c>
      <c r="H158" s="175">
        <f t="shared" si="34"/>
        <v>0.5</v>
      </c>
      <c r="I158" s="175">
        <f>I160+I161</f>
        <v>0.5</v>
      </c>
      <c r="J158" s="175">
        <f>J160+J161</f>
        <v>0.4</v>
      </c>
      <c r="K158" s="175">
        <f>K160+K161</f>
        <v>0</v>
      </c>
      <c r="L158" s="176">
        <f t="shared" si="36"/>
        <v>0.5</v>
      </c>
      <c r="M158" s="176">
        <f t="shared" si="37"/>
        <v>0.5</v>
      </c>
      <c r="N158" s="176">
        <f t="shared" si="37"/>
        <v>0.4</v>
      </c>
      <c r="O158" s="176">
        <f t="shared" si="37"/>
        <v>0</v>
      </c>
      <c r="Q158" s="216"/>
      <c r="R158" s="99">
        <f>L318-R156</f>
        <v>0</v>
      </c>
    </row>
    <row r="159" spans="1:18" x14ac:dyDescent="0.25">
      <c r="A159" s="20"/>
      <c r="B159" s="165" t="s">
        <v>200</v>
      </c>
      <c r="C159" s="378"/>
      <c r="D159" s="182"/>
      <c r="E159" s="182"/>
      <c r="F159" s="182"/>
      <c r="G159" s="182"/>
      <c r="H159" s="183"/>
      <c r="I159" s="183"/>
      <c r="J159" s="183"/>
      <c r="K159" s="183"/>
      <c r="L159" s="184"/>
      <c r="M159" s="184"/>
      <c r="N159" s="184"/>
      <c r="O159" s="184"/>
      <c r="Q159" s="216"/>
      <c r="R159" s="99"/>
    </row>
    <row r="160" spans="1:18" s="38" customFormat="1" hidden="1" x14ac:dyDescent="0.25">
      <c r="A160" s="20"/>
      <c r="B160" s="239" t="s">
        <v>420</v>
      </c>
      <c r="C160" s="235" t="s">
        <v>51</v>
      </c>
      <c r="D160" s="174">
        <f t="shared" si="35"/>
        <v>0</v>
      </c>
      <c r="E160" s="174"/>
      <c r="F160" s="174"/>
      <c r="G160" s="225"/>
      <c r="H160" s="175">
        <f t="shared" si="34"/>
        <v>0</v>
      </c>
      <c r="I160" s="226"/>
      <c r="J160" s="175"/>
      <c r="K160" s="175"/>
      <c r="L160" s="176">
        <f t="shared" si="36"/>
        <v>0</v>
      </c>
      <c r="M160" s="176">
        <f t="shared" si="37"/>
        <v>0</v>
      </c>
      <c r="N160" s="176">
        <f t="shared" si="37"/>
        <v>0</v>
      </c>
      <c r="O160" s="176">
        <f t="shared" si="37"/>
        <v>0</v>
      </c>
      <c r="Q160" s="230"/>
      <c r="R160" s="231"/>
    </row>
    <row r="161" spans="1:18" s="38" customFormat="1" ht="25.5" x14ac:dyDescent="0.25">
      <c r="A161" s="156"/>
      <c r="B161" s="238" t="s">
        <v>419</v>
      </c>
      <c r="C161" s="235" t="s">
        <v>51</v>
      </c>
      <c r="D161" s="174">
        <f t="shared" si="35"/>
        <v>0</v>
      </c>
      <c r="E161" s="174"/>
      <c r="F161" s="174"/>
      <c r="G161" s="225"/>
      <c r="H161" s="175">
        <f t="shared" si="34"/>
        <v>0.5</v>
      </c>
      <c r="I161" s="226">
        <v>0.5</v>
      </c>
      <c r="J161" s="175">
        <v>0.4</v>
      </c>
      <c r="K161" s="175"/>
      <c r="L161" s="176">
        <f t="shared" si="36"/>
        <v>0.5</v>
      </c>
      <c r="M161" s="176">
        <f t="shared" si="37"/>
        <v>0.5</v>
      </c>
      <c r="N161" s="176">
        <f t="shared" si="37"/>
        <v>0.4</v>
      </c>
      <c r="O161" s="176">
        <f t="shared" si="37"/>
        <v>0</v>
      </c>
      <c r="Q161" s="230"/>
      <c r="R161" s="231"/>
    </row>
    <row r="162" spans="1:18" hidden="1" x14ac:dyDescent="0.25">
      <c r="A162" s="20" t="s">
        <v>116</v>
      </c>
      <c r="B162" s="36" t="s">
        <v>66</v>
      </c>
      <c r="C162" s="524" t="s">
        <v>51</v>
      </c>
      <c r="D162" s="174">
        <f t="shared" si="35"/>
        <v>0</v>
      </c>
      <c r="E162" s="174"/>
      <c r="F162" s="174"/>
      <c r="G162" s="225"/>
      <c r="H162" s="175">
        <f t="shared" si="34"/>
        <v>0</v>
      </c>
      <c r="I162" s="226"/>
      <c r="J162" s="175"/>
      <c r="K162" s="175"/>
      <c r="L162" s="176">
        <f t="shared" si="36"/>
        <v>0</v>
      </c>
      <c r="M162" s="176">
        <f t="shared" si="37"/>
        <v>0</v>
      </c>
      <c r="N162" s="176">
        <f t="shared" si="37"/>
        <v>0</v>
      </c>
      <c r="O162" s="176">
        <f t="shared" si="37"/>
        <v>0</v>
      </c>
      <c r="Q162" s="216"/>
      <c r="R162" s="99">
        <f>L320-R160</f>
        <v>0</v>
      </c>
    </row>
    <row r="163" spans="1:18" s="38" customFormat="1" hidden="1" x14ac:dyDescent="0.25">
      <c r="A163" s="156"/>
      <c r="B163" s="227" t="s">
        <v>420</v>
      </c>
      <c r="C163" s="522"/>
      <c r="D163" s="182" t="s">
        <v>178</v>
      </c>
      <c r="E163" s="182"/>
      <c r="F163" s="182"/>
      <c r="G163" s="311"/>
      <c r="H163" s="183">
        <f t="shared" si="34"/>
        <v>0</v>
      </c>
      <c r="I163" s="312"/>
      <c r="J163" s="183"/>
      <c r="K163" s="183"/>
      <c r="L163" s="184"/>
      <c r="M163" s="184"/>
      <c r="N163" s="184"/>
      <c r="O163" s="184"/>
      <c r="Q163" s="230"/>
      <c r="R163" s="231"/>
    </row>
    <row r="164" spans="1:18" x14ac:dyDescent="0.25">
      <c r="A164" s="160" t="s">
        <v>85</v>
      </c>
      <c r="B164" s="36" t="s">
        <v>172</v>
      </c>
      <c r="C164" s="375"/>
      <c r="D164" s="174">
        <f t="shared" ref="D164" si="38">E164+G164</f>
        <v>135.4</v>
      </c>
      <c r="E164" s="174">
        <f>E166+E167</f>
        <v>135.4</v>
      </c>
      <c r="F164" s="174">
        <f>F166+F167</f>
        <v>91.9</v>
      </c>
      <c r="G164" s="174">
        <f>G166+G167</f>
        <v>0</v>
      </c>
      <c r="H164" s="175">
        <f t="shared" si="34"/>
        <v>0</v>
      </c>
      <c r="I164" s="175">
        <f>I166+I167</f>
        <v>0</v>
      </c>
      <c r="J164" s="175">
        <f>J166+J167</f>
        <v>0</v>
      </c>
      <c r="K164" s="175">
        <f>K166+K167</f>
        <v>0</v>
      </c>
      <c r="L164" s="176">
        <f t="shared" ref="L164" si="39">M164+O164</f>
        <v>135.4</v>
      </c>
      <c r="M164" s="176">
        <f t="shared" ref="M164" si="40">E164+I164</f>
        <v>135.4</v>
      </c>
      <c r="N164" s="176">
        <f t="shared" ref="N164" si="41">F164+J164</f>
        <v>91.9</v>
      </c>
      <c r="O164" s="176">
        <f t="shared" ref="O164" si="42">G164+K164</f>
        <v>0</v>
      </c>
      <c r="Q164" s="216"/>
      <c r="R164" s="99"/>
    </row>
    <row r="165" spans="1:18" x14ac:dyDescent="0.25">
      <c r="A165" s="164"/>
      <c r="B165" s="165" t="s">
        <v>200</v>
      </c>
      <c r="C165" s="457"/>
      <c r="D165" s="182"/>
      <c r="E165" s="182"/>
      <c r="F165" s="182"/>
      <c r="G165" s="182"/>
      <c r="H165" s="183"/>
      <c r="I165" s="183"/>
      <c r="J165" s="183"/>
      <c r="K165" s="183"/>
      <c r="L165" s="184"/>
      <c r="M165" s="184"/>
      <c r="N165" s="184"/>
      <c r="O165" s="184"/>
      <c r="Q165" s="216"/>
      <c r="R165" s="99"/>
    </row>
    <row r="166" spans="1:18" hidden="1" x14ac:dyDescent="0.25">
      <c r="A166" s="164"/>
      <c r="B166" s="309" t="s">
        <v>420</v>
      </c>
      <c r="C166" s="264" t="s">
        <v>51</v>
      </c>
      <c r="D166" s="182">
        <f>E166+G166</f>
        <v>0</v>
      </c>
      <c r="E166" s="182"/>
      <c r="F166" s="182"/>
      <c r="G166" s="182"/>
      <c r="H166" s="183">
        <f t="shared" si="34"/>
        <v>0</v>
      </c>
      <c r="I166" s="183"/>
      <c r="J166" s="183"/>
      <c r="K166" s="183"/>
      <c r="L166" s="184">
        <f>M166+O166</f>
        <v>0</v>
      </c>
      <c r="M166" s="184">
        <f t="shared" ref="M166:O166" si="43">E166+I166</f>
        <v>0</v>
      </c>
      <c r="N166" s="184">
        <f t="shared" si="43"/>
        <v>0</v>
      </c>
      <c r="O166" s="184">
        <f t="shared" si="43"/>
        <v>0</v>
      </c>
      <c r="Q166" s="216"/>
      <c r="R166" s="99"/>
    </row>
    <row r="167" spans="1:18" s="38" customFormat="1" ht="51.75" x14ac:dyDescent="0.25">
      <c r="A167" s="172"/>
      <c r="B167" s="446" t="s">
        <v>379</v>
      </c>
      <c r="C167" s="459" t="s">
        <v>51</v>
      </c>
      <c r="D167" s="174">
        <f>E167+G167</f>
        <v>135.4</v>
      </c>
      <c r="E167" s="174">
        <v>135.4</v>
      </c>
      <c r="F167" s="174">
        <v>91.9</v>
      </c>
      <c r="G167" s="174">
        <f>G170+G171</f>
        <v>0</v>
      </c>
      <c r="H167" s="175">
        <f t="shared" ref="H167" si="44">I167+K167</f>
        <v>0</v>
      </c>
      <c r="I167" s="175"/>
      <c r="J167" s="175"/>
      <c r="K167" s="175">
        <f>K170+K171</f>
        <v>0</v>
      </c>
      <c r="L167" s="176">
        <f>M167+O167</f>
        <v>135.4</v>
      </c>
      <c r="M167" s="176">
        <f t="shared" ref="M167" si="45">E167+I167</f>
        <v>135.4</v>
      </c>
      <c r="N167" s="176">
        <f t="shared" ref="N167" si="46">F167+J167</f>
        <v>91.9</v>
      </c>
      <c r="O167" s="176">
        <f t="shared" ref="O167" si="47">G167+K167</f>
        <v>0</v>
      </c>
      <c r="Q167" s="230"/>
      <c r="R167" s="231"/>
    </row>
    <row r="168" spans="1:18" s="38" customFormat="1" x14ac:dyDescent="0.25">
      <c r="A168" s="160" t="s">
        <v>86</v>
      </c>
      <c r="B168" s="30" t="s">
        <v>173</v>
      </c>
      <c r="C168" s="459"/>
      <c r="D168" s="174">
        <f>E168+G168</f>
        <v>189.5</v>
      </c>
      <c r="E168" s="174">
        <f>E170+E171</f>
        <v>189.5</v>
      </c>
      <c r="F168" s="174">
        <f t="shared" ref="F168:G168" si="48">F170+F171</f>
        <v>113.3</v>
      </c>
      <c r="G168" s="174">
        <f t="shared" si="48"/>
        <v>0</v>
      </c>
      <c r="H168" s="175">
        <f t="shared" si="34"/>
        <v>6.1</v>
      </c>
      <c r="I168" s="175">
        <f>I170+I171</f>
        <v>6.1</v>
      </c>
      <c r="J168" s="175">
        <f t="shared" ref="J168:K168" si="49">J170+J171</f>
        <v>4.5999999999999996</v>
      </c>
      <c r="K168" s="175">
        <f t="shared" si="49"/>
        <v>0</v>
      </c>
      <c r="L168" s="176">
        <f>M168+O168</f>
        <v>195.6</v>
      </c>
      <c r="M168" s="176">
        <f>M170+M171</f>
        <v>195.6</v>
      </c>
      <c r="N168" s="176">
        <f t="shared" ref="N168:O168" si="50">N170+N171</f>
        <v>117.89999999999999</v>
      </c>
      <c r="O168" s="176">
        <f t="shared" si="50"/>
        <v>0</v>
      </c>
      <c r="Q168" s="2"/>
      <c r="R168" s="2"/>
    </row>
    <row r="169" spans="1:18" s="38" customFormat="1" x14ac:dyDescent="0.25">
      <c r="A169" s="164"/>
      <c r="B169" s="165" t="s">
        <v>200</v>
      </c>
      <c r="C169" s="457"/>
      <c r="D169" s="182"/>
      <c r="E169" s="182"/>
      <c r="F169" s="182"/>
      <c r="G169" s="182"/>
      <c r="H169" s="183"/>
      <c r="I169" s="183"/>
      <c r="J169" s="183"/>
      <c r="K169" s="183"/>
      <c r="L169" s="184"/>
      <c r="M169" s="184"/>
      <c r="N169" s="184"/>
      <c r="O169" s="184"/>
      <c r="Q169" s="2"/>
      <c r="R169" s="2"/>
    </row>
    <row r="170" spans="1:18" s="38" customFormat="1" ht="26.25" x14ac:dyDescent="0.25">
      <c r="A170" s="164"/>
      <c r="B170" s="443" t="s">
        <v>378</v>
      </c>
      <c r="C170" s="442" t="s">
        <v>51</v>
      </c>
      <c r="D170" s="68"/>
      <c r="E170" s="68"/>
      <c r="F170" s="68"/>
      <c r="G170" s="68"/>
      <c r="H170" s="175">
        <f t="shared" si="34"/>
        <v>6.1</v>
      </c>
      <c r="I170" s="69">
        <v>6.1</v>
      </c>
      <c r="J170" s="69">
        <v>4.5999999999999996</v>
      </c>
      <c r="K170" s="69"/>
      <c r="L170" s="70">
        <f t="shared" ref="L170" si="51">M170+O170</f>
        <v>6.1</v>
      </c>
      <c r="M170" s="70">
        <f t="shared" ref="M170" si="52">E170+I170</f>
        <v>6.1</v>
      </c>
      <c r="N170" s="70">
        <f t="shared" ref="N170" si="53">F170+J170</f>
        <v>4.5999999999999996</v>
      </c>
      <c r="O170" s="70"/>
      <c r="Q170" s="2"/>
      <c r="R170" s="2"/>
    </row>
    <row r="171" spans="1:18" ht="51.75" x14ac:dyDescent="0.25">
      <c r="A171" s="172"/>
      <c r="B171" s="193" t="s">
        <v>379</v>
      </c>
      <c r="C171" s="442" t="s">
        <v>51</v>
      </c>
      <c r="D171" s="182">
        <f>E171+G171</f>
        <v>189.5</v>
      </c>
      <c r="E171" s="182">
        <v>189.5</v>
      </c>
      <c r="F171" s="182">
        <v>113.3</v>
      </c>
      <c r="G171" s="182">
        <f>G173</f>
        <v>0</v>
      </c>
      <c r="H171" s="69">
        <f t="shared" ref="H171" si="54">I171+K171</f>
        <v>0</v>
      </c>
      <c r="I171" s="183"/>
      <c r="J171" s="183"/>
      <c r="K171" s="183"/>
      <c r="L171" s="184">
        <f>M171+O171</f>
        <v>189.5</v>
      </c>
      <c r="M171" s="184">
        <f t="shared" ref="M171" si="55">E171+I171</f>
        <v>189.5</v>
      </c>
      <c r="N171" s="184">
        <f t="shared" ref="N171" si="56">F171+J171</f>
        <v>113.3</v>
      </c>
      <c r="O171" s="184">
        <f t="shared" ref="O171" si="57">G171+K171</f>
        <v>0</v>
      </c>
      <c r="R171" s="240"/>
    </row>
    <row r="172" spans="1:18" x14ac:dyDescent="0.25">
      <c r="A172" s="222" t="s">
        <v>87</v>
      </c>
      <c r="B172" s="88" t="s">
        <v>182</v>
      </c>
      <c r="C172" s="246"/>
      <c r="D172" s="24">
        <f>D82+D85+D88+D90+D94+D97+D99+D102+D104+D107+D110+D113+D115+D118+D120+D122+D124+D128+D130+D134+D136+D138+D140+D142+D144+D146+D148+D150+D152+D154+D158+D162+D164+D168+D126+D132</f>
        <v>1253.9000000000001</v>
      </c>
      <c r="E172" s="24">
        <f t="shared" ref="E172:O172" si="58">E82+E85+E88+E90+E94+E97+E99+E102+E104+E107+E110+E113+E115+E118+E120+E122+E124+E128+E130+E134+E136+E138+E140+E142+E144+E146+E148+E150+E152+E154+E158+E162+E164+E168+E126+E132</f>
        <v>324.89999999999998</v>
      </c>
      <c r="F172" s="24">
        <f t="shared" si="58"/>
        <v>205.2</v>
      </c>
      <c r="G172" s="24">
        <f t="shared" si="58"/>
        <v>929</v>
      </c>
      <c r="H172" s="25">
        <f t="shared" si="58"/>
        <v>10</v>
      </c>
      <c r="I172" s="25">
        <f t="shared" si="58"/>
        <v>10</v>
      </c>
      <c r="J172" s="25">
        <f t="shared" si="58"/>
        <v>7.6</v>
      </c>
      <c r="K172" s="25">
        <f t="shared" si="58"/>
        <v>0</v>
      </c>
      <c r="L172" s="22">
        <f t="shared" si="58"/>
        <v>1263.8999999999999</v>
      </c>
      <c r="M172" s="22">
        <f t="shared" si="58"/>
        <v>334.9</v>
      </c>
      <c r="N172" s="22">
        <f t="shared" si="58"/>
        <v>212.8</v>
      </c>
      <c r="O172" s="22">
        <f t="shared" si="58"/>
        <v>929</v>
      </c>
    </row>
    <row r="173" spans="1:18" hidden="1" x14ac:dyDescent="0.25">
      <c r="A173" s="6" t="s">
        <v>119</v>
      </c>
      <c r="B173" s="536" t="s">
        <v>186</v>
      </c>
      <c r="C173" s="536"/>
      <c r="D173" s="536"/>
      <c r="E173" s="536"/>
      <c r="F173" s="536"/>
      <c r="G173" s="536"/>
      <c r="H173" s="536"/>
      <c r="I173" s="536"/>
      <c r="J173" s="536"/>
      <c r="K173" s="536"/>
      <c r="L173" s="536"/>
      <c r="M173" s="536"/>
      <c r="N173" s="536"/>
      <c r="O173" s="536"/>
      <c r="Q173" s="216"/>
      <c r="R173" s="99"/>
    </row>
    <row r="174" spans="1:18" hidden="1" x14ac:dyDescent="0.25">
      <c r="A174" s="6" t="s">
        <v>120</v>
      </c>
      <c r="B174" s="30" t="s">
        <v>20</v>
      </c>
      <c r="C174" s="524" t="s">
        <v>25</v>
      </c>
      <c r="D174" s="174">
        <f>E174+G174</f>
        <v>0</v>
      </c>
      <c r="E174" s="174"/>
      <c r="F174" s="174"/>
      <c r="G174" s="174"/>
      <c r="H174" s="175">
        <f>I174+K174</f>
        <v>0</v>
      </c>
      <c r="I174" s="175"/>
      <c r="J174" s="175"/>
      <c r="K174" s="175"/>
      <c r="L174" s="176">
        <f>M174+O174</f>
        <v>0</v>
      </c>
      <c r="M174" s="176">
        <f>E174+I174</f>
        <v>0</v>
      </c>
      <c r="N174" s="176">
        <f>F174+J174</f>
        <v>0</v>
      </c>
      <c r="O174" s="176">
        <f>G174+K174</f>
        <v>0</v>
      </c>
      <c r="Q174" s="216"/>
      <c r="R174" s="99"/>
    </row>
    <row r="175" spans="1:18" hidden="1" x14ac:dyDescent="0.25">
      <c r="A175" s="156"/>
      <c r="B175" s="227" t="s">
        <v>420</v>
      </c>
      <c r="C175" s="523"/>
      <c r="D175" s="177"/>
      <c r="E175" s="177"/>
      <c r="F175" s="177"/>
      <c r="G175" s="177"/>
      <c r="H175" s="178"/>
      <c r="I175" s="178"/>
      <c r="J175" s="178"/>
      <c r="K175" s="178"/>
      <c r="L175" s="179"/>
      <c r="M175" s="179"/>
      <c r="N175" s="179"/>
      <c r="O175" s="179"/>
      <c r="Q175" s="216"/>
      <c r="R175" s="99"/>
    </row>
    <row r="176" spans="1:18" hidden="1" x14ac:dyDescent="0.25">
      <c r="A176" s="222" t="s">
        <v>121</v>
      </c>
      <c r="B176" s="22" t="s">
        <v>181</v>
      </c>
      <c r="C176" s="219"/>
      <c r="D176" s="87">
        <f>D174</f>
        <v>0</v>
      </c>
      <c r="E176" s="87">
        <f t="shared" ref="E176:O176" si="59">E174</f>
        <v>0</v>
      </c>
      <c r="F176" s="87">
        <f t="shared" si="59"/>
        <v>0</v>
      </c>
      <c r="G176" s="87">
        <f t="shared" si="59"/>
        <v>0</v>
      </c>
      <c r="H176" s="241">
        <f t="shared" si="59"/>
        <v>0</v>
      </c>
      <c r="I176" s="241">
        <f t="shared" si="59"/>
        <v>0</v>
      </c>
      <c r="J176" s="241">
        <f t="shared" si="59"/>
        <v>0</v>
      </c>
      <c r="K176" s="241">
        <f t="shared" si="59"/>
        <v>0</v>
      </c>
      <c r="L176" s="88">
        <f t="shared" si="59"/>
        <v>0</v>
      </c>
      <c r="M176" s="88">
        <f t="shared" si="59"/>
        <v>0</v>
      </c>
      <c r="N176" s="88">
        <f t="shared" si="59"/>
        <v>0</v>
      </c>
      <c r="O176" s="88">
        <f t="shared" si="59"/>
        <v>0</v>
      </c>
      <c r="Q176" s="216"/>
      <c r="R176" s="240"/>
    </row>
    <row r="177" spans="1:18" x14ac:dyDescent="0.25">
      <c r="A177" s="6" t="s">
        <v>88</v>
      </c>
      <c r="B177" s="536" t="s">
        <v>67</v>
      </c>
      <c r="C177" s="536"/>
      <c r="D177" s="536"/>
      <c r="E177" s="536"/>
      <c r="F177" s="536"/>
      <c r="G177" s="536"/>
      <c r="H177" s="536"/>
      <c r="I177" s="536"/>
      <c r="J177" s="536"/>
      <c r="K177" s="536"/>
      <c r="L177" s="536"/>
      <c r="M177" s="536"/>
      <c r="N177" s="536"/>
      <c r="O177" s="536"/>
    </row>
    <row r="178" spans="1:18" x14ac:dyDescent="0.25">
      <c r="A178" s="6" t="s">
        <v>89</v>
      </c>
      <c r="B178" s="36" t="s">
        <v>20</v>
      </c>
      <c r="C178" s="383"/>
      <c r="D178" s="174">
        <f t="shared" ref="D178" si="60">E178+G178</f>
        <v>445</v>
      </c>
      <c r="E178" s="174">
        <f>E180+E181</f>
        <v>0</v>
      </c>
      <c r="F178" s="174">
        <f>F180+F181</f>
        <v>0</v>
      </c>
      <c r="G178" s="174">
        <f>G180+G181</f>
        <v>445</v>
      </c>
      <c r="H178" s="175">
        <f t="shared" ref="H178" si="61">I178+K178</f>
        <v>0</v>
      </c>
      <c r="I178" s="175">
        <f>I180+I181</f>
        <v>0</v>
      </c>
      <c r="J178" s="175">
        <f>J180+J181</f>
        <v>0</v>
      </c>
      <c r="K178" s="175">
        <f>K180+K181</f>
        <v>0</v>
      </c>
      <c r="L178" s="176">
        <f t="shared" ref="L178" si="62">M178+O178</f>
        <v>445</v>
      </c>
      <c r="M178" s="176">
        <f t="shared" ref="M178" si="63">E178+I178</f>
        <v>0</v>
      </c>
      <c r="N178" s="176">
        <f t="shared" ref="N178" si="64">F178+J178</f>
        <v>0</v>
      </c>
      <c r="O178" s="176">
        <f t="shared" ref="O178" si="65">G178+K178</f>
        <v>445</v>
      </c>
    </row>
    <row r="179" spans="1:18" x14ac:dyDescent="0.25">
      <c r="A179" s="20"/>
      <c r="B179" s="165" t="s">
        <v>200</v>
      </c>
      <c r="C179" s="384"/>
      <c r="D179" s="182"/>
      <c r="E179" s="182"/>
      <c r="F179" s="182"/>
      <c r="G179" s="313"/>
      <c r="H179" s="183"/>
      <c r="I179" s="314"/>
      <c r="J179" s="183"/>
      <c r="K179" s="314"/>
      <c r="L179" s="184"/>
      <c r="M179" s="315"/>
      <c r="N179" s="184"/>
      <c r="O179" s="317"/>
    </row>
    <row r="180" spans="1:18" hidden="1" x14ac:dyDescent="0.25">
      <c r="A180" s="20"/>
      <c r="B180" s="309" t="s">
        <v>420</v>
      </c>
      <c r="C180" s="384" t="s">
        <v>30</v>
      </c>
      <c r="D180" s="182">
        <f t="shared" ref="D180:D234" si="66">E180+G180</f>
        <v>0</v>
      </c>
      <c r="E180" s="182"/>
      <c r="F180" s="182"/>
      <c r="G180" s="313"/>
      <c r="H180" s="183">
        <f t="shared" ref="H180:H235" si="67">I180+K180</f>
        <v>0</v>
      </c>
      <c r="I180" s="314"/>
      <c r="J180" s="183"/>
      <c r="K180" s="314"/>
      <c r="L180" s="184">
        <f t="shared" ref="L180:L234" si="68">M180+O180</f>
        <v>0</v>
      </c>
      <c r="M180" s="315">
        <f t="shared" ref="M180:M234" si="69">E180+I180</f>
        <v>0</v>
      </c>
      <c r="N180" s="184">
        <f t="shared" ref="N180:N234" si="70">F180+J180</f>
        <v>0</v>
      </c>
      <c r="O180" s="317">
        <f t="shared" ref="O180:O234" si="71">G180+K180</f>
        <v>0</v>
      </c>
    </row>
    <row r="181" spans="1:18" ht="26.25" x14ac:dyDescent="0.25">
      <c r="A181" s="156"/>
      <c r="B181" s="310" t="s">
        <v>342</v>
      </c>
      <c r="C181" s="383" t="s">
        <v>30</v>
      </c>
      <c r="D181" s="174">
        <f t="shared" ref="D181" si="72">E181+G181</f>
        <v>445</v>
      </c>
      <c r="E181" s="174">
        <f>E183+E184</f>
        <v>0</v>
      </c>
      <c r="F181" s="174">
        <f>F183+F184</f>
        <v>0</v>
      </c>
      <c r="G181" s="248">
        <v>445</v>
      </c>
      <c r="H181" s="175">
        <f t="shared" ref="H181" si="73">I181+K181</f>
        <v>0</v>
      </c>
      <c r="I181" s="249">
        <f t="shared" ref="I181:K182" si="74">I183+I184</f>
        <v>0</v>
      </c>
      <c r="J181" s="175">
        <f t="shared" si="74"/>
        <v>0</v>
      </c>
      <c r="K181" s="249">
        <f t="shared" si="74"/>
        <v>0</v>
      </c>
      <c r="L181" s="176">
        <f t="shared" ref="L181" si="75">M181+O181</f>
        <v>445</v>
      </c>
      <c r="M181" s="250">
        <f t="shared" ref="M181" si="76">E181+I181</f>
        <v>0</v>
      </c>
      <c r="N181" s="176">
        <f t="shared" ref="N181" si="77">F181+J181</f>
        <v>0</v>
      </c>
      <c r="O181" s="233">
        <f t="shared" ref="O181" si="78">G181+K181</f>
        <v>445</v>
      </c>
    </row>
    <row r="182" spans="1:18" x14ac:dyDescent="0.25">
      <c r="A182" s="6" t="s">
        <v>90</v>
      </c>
      <c r="B182" s="30" t="s">
        <v>7</v>
      </c>
      <c r="C182" s="459"/>
      <c r="D182" s="174">
        <f t="shared" si="66"/>
        <v>0</v>
      </c>
      <c r="E182" s="174">
        <f>E184+E185</f>
        <v>0</v>
      </c>
      <c r="F182" s="174">
        <f>F184+F185</f>
        <v>0</v>
      </c>
      <c r="G182" s="174">
        <f>G184+G185</f>
        <v>0</v>
      </c>
      <c r="H182" s="175">
        <f t="shared" si="67"/>
        <v>1.4</v>
      </c>
      <c r="I182" s="175">
        <f t="shared" si="74"/>
        <v>1.4</v>
      </c>
      <c r="J182" s="175">
        <f t="shared" si="74"/>
        <v>1.1000000000000001</v>
      </c>
      <c r="K182" s="175">
        <f t="shared" si="74"/>
        <v>0</v>
      </c>
      <c r="L182" s="176">
        <f t="shared" si="68"/>
        <v>1.4</v>
      </c>
      <c r="M182" s="176">
        <f t="shared" si="69"/>
        <v>1.4</v>
      </c>
      <c r="N182" s="176">
        <f t="shared" si="70"/>
        <v>1.1000000000000001</v>
      </c>
      <c r="O182" s="176">
        <f t="shared" si="71"/>
        <v>0</v>
      </c>
      <c r="Q182" s="216"/>
      <c r="R182" s="99">
        <f>L336-R181</f>
        <v>0</v>
      </c>
    </row>
    <row r="183" spans="1:18" x14ac:dyDescent="0.25">
      <c r="A183" s="20"/>
      <c r="B183" s="165" t="s">
        <v>200</v>
      </c>
      <c r="C183" s="458"/>
      <c r="D183" s="182"/>
      <c r="E183" s="182"/>
      <c r="F183" s="182"/>
      <c r="G183" s="182"/>
      <c r="H183" s="183"/>
      <c r="I183" s="183"/>
      <c r="J183" s="183"/>
      <c r="K183" s="183"/>
      <c r="L183" s="184"/>
      <c r="M183" s="184"/>
      <c r="N183" s="184"/>
      <c r="O183" s="184"/>
      <c r="Q183" s="216"/>
      <c r="R183" s="99"/>
    </row>
    <row r="184" spans="1:18" hidden="1" x14ac:dyDescent="0.25">
      <c r="A184" s="20"/>
      <c r="B184" s="239" t="s">
        <v>420</v>
      </c>
      <c r="C184" s="242" t="s">
        <v>30</v>
      </c>
      <c r="D184" s="174">
        <f t="shared" si="66"/>
        <v>0</v>
      </c>
      <c r="E184" s="174"/>
      <c r="F184" s="174"/>
      <c r="G184" s="225"/>
      <c r="H184" s="175">
        <f t="shared" si="67"/>
        <v>0</v>
      </c>
      <c r="I184" s="226"/>
      <c r="J184" s="175"/>
      <c r="K184" s="175"/>
      <c r="L184" s="176">
        <f t="shared" si="68"/>
        <v>0</v>
      </c>
      <c r="M184" s="176">
        <f t="shared" si="69"/>
        <v>0</v>
      </c>
      <c r="N184" s="176">
        <f t="shared" si="70"/>
        <v>0</v>
      </c>
      <c r="O184" s="176">
        <f t="shared" si="71"/>
        <v>0</v>
      </c>
      <c r="Q184" s="216"/>
      <c r="R184" s="99"/>
    </row>
    <row r="185" spans="1:18" s="38" customFormat="1" ht="25.5" x14ac:dyDescent="0.25">
      <c r="A185" s="156"/>
      <c r="B185" s="238" t="s">
        <v>419</v>
      </c>
      <c r="C185" s="243" t="s">
        <v>30</v>
      </c>
      <c r="D185" s="174">
        <f t="shared" si="66"/>
        <v>0</v>
      </c>
      <c r="E185" s="174"/>
      <c r="F185" s="174"/>
      <c r="G185" s="225"/>
      <c r="H185" s="175">
        <f t="shared" si="67"/>
        <v>1.4</v>
      </c>
      <c r="I185" s="226">
        <v>1.4</v>
      </c>
      <c r="J185" s="175">
        <v>1.1000000000000001</v>
      </c>
      <c r="K185" s="175"/>
      <c r="L185" s="176">
        <f t="shared" si="68"/>
        <v>1.4</v>
      </c>
      <c r="M185" s="176">
        <f t="shared" si="69"/>
        <v>1.4</v>
      </c>
      <c r="N185" s="176">
        <f t="shared" si="70"/>
        <v>1.1000000000000001</v>
      </c>
      <c r="O185" s="176">
        <f t="shared" si="71"/>
        <v>0</v>
      </c>
      <c r="Q185" s="230"/>
      <c r="R185" s="231"/>
    </row>
    <row r="186" spans="1:18" ht="17.25" customHeight="1" x14ac:dyDescent="0.25">
      <c r="A186" s="6" t="s">
        <v>91</v>
      </c>
      <c r="B186" s="30" t="s">
        <v>10</v>
      </c>
      <c r="C186" s="459"/>
      <c r="D186" s="174">
        <f t="shared" si="66"/>
        <v>0</v>
      </c>
      <c r="E186" s="174">
        <f>E188+E189</f>
        <v>0</v>
      </c>
      <c r="F186" s="174">
        <f>F188+F189</f>
        <v>0</v>
      </c>
      <c r="G186" s="174">
        <f>G188+G189</f>
        <v>0</v>
      </c>
      <c r="H186" s="175">
        <f t="shared" si="67"/>
        <v>1</v>
      </c>
      <c r="I186" s="175">
        <f>I188+I189</f>
        <v>1</v>
      </c>
      <c r="J186" s="175">
        <f>J188+J189</f>
        <v>0.8</v>
      </c>
      <c r="K186" s="175">
        <f>K188+K189</f>
        <v>0</v>
      </c>
      <c r="L186" s="176">
        <f t="shared" si="68"/>
        <v>1</v>
      </c>
      <c r="M186" s="176">
        <f t="shared" si="69"/>
        <v>1</v>
      </c>
      <c r="N186" s="176">
        <f t="shared" si="70"/>
        <v>0.8</v>
      </c>
      <c r="O186" s="176">
        <f t="shared" si="71"/>
        <v>0</v>
      </c>
      <c r="Q186" s="216"/>
      <c r="R186" s="99">
        <f>L339-R185</f>
        <v>0</v>
      </c>
    </row>
    <row r="187" spans="1:18" ht="17.25" customHeight="1" x14ac:dyDescent="0.25">
      <c r="A187" s="20"/>
      <c r="B187" s="165" t="s">
        <v>200</v>
      </c>
      <c r="C187" s="458"/>
      <c r="D187" s="182"/>
      <c r="E187" s="182"/>
      <c r="F187" s="182"/>
      <c r="G187" s="182"/>
      <c r="H187" s="183"/>
      <c r="I187" s="183"/>
      <c r="J187" s="183"/>
      <c r="K187" s="183"/>
      <c r="L187" s="184"/>
      <c r="M187" s="184"/>
      <c r="N187" s="184"/>
      <c r="O187" s="184"/>
      <c r="Q187" s="216"/>
      <c r="R187" s="99"/>
    </row>
    <row r="188" spans="1:18" hidden="1" x14ac:dyDescent="0.25">
      <c r="A188" s="20"/>
      <c r="B188" s="239" t="s">
        <v>420</v>
      </c>
      <c r="C188" s="242" t="s">
        <v>30</v>
      </c>
      <c r="D188" s="174">
        <f t="shared" si="66"/>
        <v>0</v>
      </c>
      <c r="E188" s="244"/>
      <c r="F188" s="174"/>
      <c r="G188" s="225"/>
      <c r="H188" s="175">
        <f t="shared" si="67"/>
        <v>0</v>
      </c>
      <c r="I188" s="226"/>
      <c r="J188" s="175"/>
      <c r="K188" s="175"/>
      <c r="L188" s="176">
        <f t="shared" si="68"/>
        <v>0</v>
      </c>
      <c r="M188" s="176">
        <f t="shared" si="69"/>
        <v>0</v>
      </c>
      <c r="N188" s="176">
        <f t="shared" si="70"/>
        <v>0</v>
      </c>
      <c r="O188" s="176">
        <f t="shared" si="71"/>
        <v>0</v>
      </c>
      <c r="Q188" s="216"/>
      <c r="R188" s="99"/>
    </row>
    <row r="189" spans="1:18" s="38" customFormat="1" ht="25.5" x14ac:dyDescent="0.25">
      <c r="A189" s="156"/>
      <c r="B189" s="238" t="s">
        <v>419</v>
      </c>
      <c r="C189" s="243" t="s">
        <v>30</v>
      </c>
      <c r="D189" s="174">
        <f t="shared" si="66"/>
        <v>0</v>
      </c>
      <c r="E189" s="244"/>
      <c r="F189" s="174"/>
      <c r="G189" s="225"/>
      <c r="H189" s="175">
        <f t="shared" si="67"/>
        <v>1</v>
      </c>
      <c r="I189" s="226">
        <v>1</v>
      </c>
      <c r="J189" s="175">
        <v>0.8</v>
      </c>
      <c r="K189" s="175"/>
      <c r="L189" s="176">
        <f t="shared" si="68"/>
        <v>1</v>
      </c>
      <c r="M189" s="176">
        <f t="shared" si="69"/>
        <v>1</v>
      </c>
      <c r="N189" s="176">
        <f t="shared" si="70"/>
        <v>0.8</v>
      </c>
      <c r="O189" s="176">
        <f t="shared" si="71"/>
        <v>0</v>
      </c>
      <c r="Q189" s="230"/>
      <c r="R189" s="231"/>
    </row>
    <row r="190" spans="1:18" x14ac:dyDescent="0.25">
      <c r="A190" s="6" t="s">
        <v>92</v>
      </c>
      <c r="B190" s="30" t="s">
        <v>11</v>
      </c>
      <c r="C190" s="459"/>
      <c r="D190" s="174">
        <f t="shared" si="66"/>
        <v>0</v>
      </c>
      <c r="E190" s="174">
        <f>E192+E193</f>
        <v>0</v>
      </c>
      <c r="F190" s="174">
        <f>F192+F193</f>
        <v>0</v>
      </c>
      <c r="G190" s="174">
        <f>G192+G193</f>
        <v>0</v>
      </c>
      <c r="H190" s="175">
        <f t="shared" si="67"/>
        <v>1.7</v>
      </c>
      <c r="I190" s="175">
        <f>I192+I193</f>
        <v>1.7</v>
      </c>
      <c r="J190" s="175">
        <f>J192+J193</f>
        <v>1.3</v>
      </c>
      <c r="K190" s="175">
        <f>K192+K193</f>
        <v>0</v>
      </c>
      <c r="L190" s="176">
        <f t="shared" si="68"/>
        <v>1.7</v>
      </c>
      <c r="M190" s="176">
        <f t="shared" si="69"/>
        <v>1.7</v>
      </c>
      <c r="N190" s="176">
        <f t="shared" si="70"/>
        <v>1.3</v>
      </c>
      <c r="O190" s="176">
        <f t="shared" si="71"/>
        <v>0</v>
      </c>
      <c r="Q190" s="216"/>
      <c r="R190" s="99">
        <f>L342-R189</f>
        <v>0</v>
      </c>
    </row>
    <row r="191" spans="1:18" x14ac:dyDescent="0.25">
      <c r="A191" s="20"/>
      <c r="B191" s="165" t="s">
        <v>200</v>
      </c>
      <c r="C191" s="458"/>
      <c r="D191" s="182"/>
      <c r="E191" s="182"/>
      <c r="F191" s="182"/>
      <c r="G191" s="182"/>
      <c r="H191" s="183"/>
      <c r="I191" s="183"/>
      <c r="J191" s="183"/>
      <c r="K191" s="183"/>
      <c r="L191" s="184"/>
      <c r="M191" s="184"/>
      <c r="N191" s="184"/>
      <c r="O191" s="184"/>
      <c r="Q191" s="216"/>
      <c r="R191" s="99"/>
    </row>
    <row r="192" spans="1:18" hidden="1" x14ac:dyDescent="0.25">
      <c r="A192" s="20"/>
      <c r="B192" s="239" t="s">
        <v>420</v>
      </c>
      <c r="C192" s="242" t="s">
        <v>30</v>
      </c>
      <c r="D192" s="174">
        <f t="shared" si="66"/>
        <v>0</v>
      </c>
      <c r="E192" s="244"/>
      <c r="F192" s="174"/>
      <c r="G192" s="225"/>
      <c r="H192" s="175">
        <f t="shared" si="67"/>
        <v>0</v>
      </c>
      <c r="I192" s="226"/>
      <c r="J192" s="175"/>
      <c r="K192" s="175"/>
      <c r="L192" s="176">
        <f t="shared" si="68"/>
        <v>0</v>
      </c>
      <c r="M192" s="176">
        <f t="shared" si="69"/>
        <v>0</v>
      </c>
      <c r="N192" s="176">
        <f t="shared" si="70"/>
        <v>0</v>
      </c>
      <c r="O192" s="176">
        <f t="shared" si="71"/>
        <v>0</v>
      </c>
      <c r="Q192" s="216"/>
      <c r="R192" s="99"/>
    </row>
    <row r="193" spans="1:18" s="38" customFormat="1" ht="25.5" x14ac:dyDescent="0.25">
      <c r="A193" s="156"/>
      <c r="B193" s="238" t="s">
        <v>419</v>
      </c>
      <c r="C193" s="243" t="s">
        <v>30</v>
      </c>
      <c r="D193" s="174">
        <f t="shared" si="66"/>
        <v>0</v>
      </c>
      <c r="E193" s="244"/>
      <c r="F193" s="174"/>
      <c r="G193" s="225"/>
      <c r="H193" s="175">
        <f t="shared" si="67"/>
        <v>1.7</v>
      </c>
      <c r="I193" s="226">
        <v>1.7</v>
      </c>
      <c r="J193" s="175">
        <v>1.3</v>
      </c>
      <c r="K193" s="175"/>
      <c r="L193" s="176">
        <f t="shared" si="68"/>
        <v>1.7</v>
      </c>
      <c r="M193" s="176">
        <f t="shared" si="69"/>
        <v>1.7</v>
      </c>
      <c r="N193" s="176">
        <f t="shared" si="70"/>
        <v>1.3</v>
      </c>
      <c r="O193" s="176">
        <f t="shared" si="71"/>
        <v>0</v>
      </c>
      <c r="Q193" s="230"/>
      <c r="R193" s="231"/>
    </row>
    <row r="194" spans="1:18" x14ac:dyDescent="0.25">
      <c r="A194" s="6" t="s">
        <v>93</v>
      </c>
      <c r="B194" s="30" t="s">
        <v>15</v>
      </c>
      <c r="C194" s="459"/>
      <c r="D194" s="174">
        <f t="shared" si="66"/>
        <v>0</v>
      </c>
      <c r="E194" s="174">
        <f>E196+E197</f>
        <v>0</v>
      </c>
      <c r="F194" s="174">
        <f>F196+F197</f>
        <v>0</v>
      </c>
      <c r="G194" s="174">
        <f>G196+G197</f>
        <v>0</v>
      </c>
      <c r="H194" s="175">
        <f t="shared" si="67"/>
        <v>1.4</v>
      </c>
      <c r="I194" s="175">
        <f>I196+I197</f>
        <v>1.4</v>
      </c>
      <c r="J194" s="175">
        <f>J196+J197</f>
        <v>1.1000000000000001</v>
      </c>
      <c r="K194" s="175">
        <f>K196+K197</f>
        <v>0</v>
      </c>
      <c r="L194" s="176">
        <f t="shared" si="68"/>
        <v>1.4</v>
      </c>
      <c r="M194" s="176">
        <f t="shared" si="69"/>
        <v>1.4</v>
      </c>
      <c r="N194" s="176">
        <f t="shared" si="70"/>
        <v>1.1000000000000001</v>
      </c>
      <c r="O194" s="176">
        <f t="shared" si="71"/>
        <v>0</v>
      </c>
      <c r="Q194" s="216"/>
      <c r="R194" s="99">
        <f>L345-R193</f>
        <v>0</v>
      </c>
    </row>
    <row r="195" spans="1:18" x14ac:dyDescent="0.25">
      <c r="A195" s="20"/>
      <c r="B195" s="165" t="s">
        <v>200</v>
      </c>
      <c r="C195" s="458"/>
      <c r="D195" s="182"/>
      <c r="E195" s="182"/>
      <c r="F195" s="182"/>
      <c r="G195" s="182"/>
      <c r="H195" s="183"/>
      <c r="I195" s="183"/>
      <c r="J195" s="183"/>
      <c r="K195" s="183"/>
      <c r="L195" s="184"/>
      <c r="M195" s="184"/>
      <c r="N195" s="184"/>
      <c r="O195" s="184"/>
      <c r="Q195" s="216"/>
      <c r="R195" s="99"/>
    </row>
    <row r="196" spans="1:18" hidden="1" x14ac:dyDescent="0.25">
      <c r="A196" s="20"/>
      <c r="B196" s="239" t="s">
        <v>420</v>
      </c>
      <c r="C196" s="242" t="s">
        <v>30</v>
      </c>
      <c r="D196" s="174">
        <f t="shared" si="66"/>
        <v>0</v>
      </c>
      <c r="E196" s="244"/>
      <c r="F196" s="174"/>
      <c r="G196" s="225"/>
      <c r="H196" s="175">
        <f t="shared" si="67"/>
        <v>0</v>
      </c>
      <c r="I196" s="226"/>
      <c r="J196" s="175"/>
      <c r="K196" s="175"/>
      <c r="L196" s="176">
        <f t="shared" si="68"/>
        <v>0</v>
      </c>
      <c r="M196" s="176">
        <f t="shared" si="69"/>
        <v>0</v>
      </c>
      <c r="N196" s="176">
        <f t="shared" si="70"/>
        <v>0</v>
      </c>
      <c r="O196" s="176">
        <f t="shared" si="71"/>
        <v>0</v>
      </c>
      <c r="Q196" s="216"/>
      <c r="R196" s="99"/>
    </row>
    <row r="197" spans="1:18" s="38" customFormat="1" ht="25.5" x14ac:dyDescent="0.25">
      <c r="A197" s="156"/>
      <c r="B197" s="238" t="s">
        <v>419</v>
      </c>
      <c r="C197" s="243" t="s">
        <v>30</v>
      </c>
      <c r="D197" s="174">
        <f t="shared" si="66"/>
        <v>0</v>
      </c>
      <c r="E197" s="244"/>
      <c r="F197" s="174"/>
      <c r="G197" s="225"/>
      <c r="H197" s="175">
        <f t="shared" si="67"/>
        <v>1.4</v>
      </c>
      <c r="I197" s="226">
        <v>1.4</v>
      </c>
      <c r="J197" s="175">
        <v>1.1000000000000001</v>
      </c>
      <c r="K197" s="175"/>
      <c r="L197" s="176">
        <f t="shared" si="68"/>
        <v>1.4</v>
      </c>
      <c r="M197" s="176">
        <f t="shared" si="69"/>
        <v>1.4</v>
      </c>
      <c r="N197" s="176">
        <f t="shared" si="70"/>
        <v>1.1000000000000001</v>
      </c>
      <c r="O197" s="176">
        <f t="shared" si="71"/>
        <v>0</v>
      </c>
      <c r="Q197" s="230"/>
      <c r="R197" s="231"/>
    </row>
    <row r="198" spans="1:18" x14ac:dyDescent="0.25">
      <c r="A198" s="6" t="s">
        <v>94</v>
      </c>
      <c r="B198" s="30" t="s">
        <v>27</v>
      </c>
      <c r="C198" s="459"/>
      <c r="D198" s="174">
        <f t="shared" si="66"/>
        <v>0</v>
      </c>
      <c r="E198" s="174">
        <f>E200+E201</f>
        <v>0</v>
      </c>
      <c r="F198" s="174">
        <f>F200+F201</f>
        <v>0</v>
      </c>
      <c r="G198" s="174">
        <f>G200+G201</f>
        <v>0</v>
      </c>
      <c r="H198" s="175">
        <f t="shared" si="67"/>
        <v>10.5</v>
      </c>
      <c r="I198" s="175">
        <f>I200+I201</f>
        <v>10.5</v>
      </c>
      <c r="J198" s="175">
        <f>J200+J201</f>
        <v>8</v>
      </c>
      <c r="K198" s="175">
        <f>K200+K201</f>
        <v>0</v>
      </c>
      <c r="L198" s="176">
        <f t="shared" si="68"/>
        <v>10.5</v>
      </c>
      <c r="M198" s="176">
        <f t="shared" si="69"/>
        <v>10.5</v>
      </c>
      <c r="N198" s="176">
        <f t="shared" si="70"/>
        <v>8</v>
      </c>
      <c r="O198" s="176">
        <f t="shared" si="71"/>
        <v>0</v>
      </c>
      <c r="Q198" s="216"/>
      <c r="R198" s="99">
        <f>L348-R197</f>
        <v>0</v>
      </c>
    </row>
    <row r="199" spans="1:18" x14ac:dyDescent="0.25">
      <c r="A199" s="20"/>
      <c r="B199" s="165" t="s">
        <v>200</v>
      </c>
      <c r="C199" s="458"/>
      <c r="D199" s="182"/>
      <c r="E199" s="182"/>
      <c r="F199" s="182"/>
      <c r="G199" s="182"/>
      <c r="H199" s="183"/>
      <c r="I199" s="183"/>
      <c r="J199" s="183"/>
      <c r="K199" s="183"/>
      <c r="L199" s="184"/>
      <c r="M199" s="184"/>
      <c r="N199" s="184"/>
      <c r="O199" s="184"/>
      <c r="Q199" s="216"/>
      <c r="R199" s="99"/>
    </row>
    <row r="200" spans="1:18" hidden="1" x14ac:dyDescent="0.25">
      <c r="A200" s="20"/>
      <c r="B200" s="239" t="s">
        <v>420</v>
      </c>
      <c r="C200" s="242" t="s">
        <v>30</v>
      </c>
      <c r="D200" s="174">
        <f t="shared" si="66"/>
        <v>0</v>
      </c>
      <c r="E200" s="244"/>
      <c r="F200" s="174"/>
      <c r="G200" s="225"/>
      <c r="H200" s="175">
        <f t="shared" si="67"/>
        <v>0</v>
      </c>
      <c r="I200" s="226"/>
      <c r="J200" s="175"/>
      <c r="K200" s="175"/>
      <c r="L200" s="176">
        <f t="shared" si="68"/>
        <v>0</v>
      </c>
      <c r="M200" s="176">
        <f t="shared" si="69"/>
        <v>0</v>
      </c>
      <c r="N200" s="176">
        <f t="shared" si="70"/>
        <v>0</v>
      </c>
      <c r="O200" s="176">
        <f t="shared" si="71"/>
        <v>0</v>
      </c>
      <c r="Q200" s="216"/>
      <c r="R200" s="99"/>
    </row>
    <row r="201" spans="1:18" s="38" customFormat="1" ht="25.5" x14ac:dyDescent="0.25">
      <c r="A201" s="156"/>
      <c r="B201" s="238" t="s">
        <v>419</v>
      </c>
      <c r="C201" s="243" t="s">
        <v>30</v>
      </c>
      <c r="D201" s="174">
        <f t="shared" si="66"/>
        <v>0</v>
      </c>
      <c r="E201" s="244"/>
      <c r="F201" s="174"/>
      <c r="G201" s="225"/>
      <c r="H201" s="175">
        <f t="shared" si="67"/>
        <v>10.5</v>
      </c>
      <c r="I201" s="226">
        <v>10.5</v>
      </c>
      <c r="J201" s="175">
        <v>8</v>
      </c>
      <c r="K201" s="175"/>
      <c r="L201" s="176">
        <f t="shared" si="68"/>
        <v>10.5</v>
      </c>
      <c r="M201" s="176">
        <f t="shared" si="69"/>
        <v>10.5</v>
      </c>
      <c r="N201" s="176">
        <f t="shared" si="70"/>
        <v>8</v>
      </c>
      <c r="O201" s="176">
        <f t="shared" si="71"/>
        <v>0</v>
      </c>
      <c r="Q201" s="230"/>
      <c r="R201" s="231"/>
    </row>
    <row r="202" spans="1:18" x14ac:dyDescent="0.25">
      <c r="A202" s="6" t="s">
        <v>95</v>
      </c>
      <c r="B202" s="30" t="s">
        <v>57</v>
      </c>
      <c r="C202" s="459"/>
      <c r="D202" s="174">
        <f t="shared" si="66"/>
        <v>0</v>
      </c>
      <c r="E202" s="174">
        <f>E204+E205</f>
        <v>0</v>
      </c>
      <c r="F202" s="174">
        <f>F204+F205</f>
        <v>0</v>
      </c>
      <c r="G202" s="174">
        <f>G204+G205</f>
        <v>0</v>
      </c>
      <c r="H202" s="175">
        <f t="shared" si="67"/>
        <v>2.5</v>
      </c>
      <c r="I202" s="175">
        <f>I204+I205</f>
        <v>2.5</v>
      </c>
      <c r="J202" s="175">
        <f>J204+J205</f>
        <v>1.9</v>
      </c>
      <c r="K202" s="175">
        <f>K204+K205</f>
        <v>0</v>
      </c>
      <c r="L202" s="176">
        <f t="shared" si="68"/>
        <v>2.5</v>
      </c>
      <c r="M202" s="176">
        <f t="shared" si="69"/>
        <v>2.5</v>
      </c>
      <c r="N202" s="176">
        <f t="shared" si="70"/>
        <v>1.9</v>
      </c>
      <c r="O202" s="176">
        <f t="shared" si="71"/>
        <v>0</v>
      </c>
      <c r="Q202" s="216"/>
      <c r="R202" s="99">
        <f>L351-R201</f>
        <v>0</v>
      </c>
    </row>
    <row r="203" spans="1:18" x14ac:dyDescent="0.25">
      <c r="A203" s="20"/>
      <c r="B203" s="165" t="s">
        <v>200</v>
      </c>
      <c r="C203" s="458"/>
      <c r="D203" s="182"/>
      <c r="E203" s="182"/>
      <c r="F203" s="182"/>
      <c r="G203" s="182"/>
      <c r="H203" s="183"/>
      <c r="I203" s="183"/>
      <c r="J203" s="183"/>
      <c r="K203" s="183"/>
      <c r="L203" s="184"/>
      <c r="M203" s="184"/>
      <c r="N203" s="184"/>
      <c r="O203" s="184"/>
      <c r="Q203" s="216"/>
      <c r="R203" s="99"/>
    </row>
    <row r="204" spans="1:18" hidden="1" x14ac:dyDescent="0.25">
      <c r="A204" s="20"/>
      <c r="B204" s="239" t="s">
        <v>420</v>
      </c>
      <c r="C204" s="242" t="s">
        <v>30</v>
      </c>
      <c r="D204" s="174">
        <f t="shared" si="66"/>
        <v>0</v>
      </c>
      <c r="E204" s="244"/>
      <c r="F204" s="174"/>
      <c r="G204" s="225"/>
      <c r="H204" s="175">
        <f t="shared" si="67"/>
        <v>0</v>
      </c>
      <c r="I204" s="226"/>
      <c r="J204" s="175"/>
      <c r="K204" s="175"/>
      <c r="L204" s="176">
        <f t="shared" si="68"/>
        <v>0</v>
      </c>
      <c r="M204" s="176">
        <f t="shared" si="69"/>
        <v>0</v>
      </c>
      <c r="N204" s="176">
        <f t="shared" si="70"/>
        <v>0</v>
      </c>
      <c r="O204" s="176">
        <f t="shared" si="71"/>
        <v>0</v>
      </c>
      <c r="Q204" s="216"/>
      <c r="R204" s="99"/>
    </row>
    <row r="205" spans="1:18" s="38" customFormat="1" ht="25.5" x14ac:dyDescent="0.25">
      <c r="A205" s="156"/>
      <c r="B205" s="238" t="s">
        <v>419</v>
      </c>
      <c r="C205" s="243" t="s">
        <v>30</v>
      </c>
      <c r="D205" s="174">
        <f t="shared" si="66"/>
        <v>0</v>
      </c>
      <c r="E205" s="244"/>
      <c r="F205" s="174"/>
      <c r="G205" s="225"/>
      <c r="H205" s="175">
        <f t="shared" si="67"/>
        <v>2.5</v>
      </c>
      <c r="I205" s="226">
        <v>2.5</v>
      </c>
      <c r="J205" s="175">
        <v>1.9</v>
      </c>
      <c r="K205" s="175"/>
      <c r="L205" s="176">
        <f t="shared" si="68"/>
        <v>2.5</v>
      </c>
      <c r="M205" s="176">
        <f t="shared" si="69"/>
        <v>2.5</v>
      </c>
      <c r="N205" s="176">
        <f t="shared" si="70"/>
        <v>1.9</v>
      </c>
      <c r="O205" s="176">
        <f t="shared" si="71"/>
        <v>0</v>
      </c>
      <c r="Q205" s="230"/>
      <c r="R205" s="231"/>
    </row>
    <row r="206" spans="1:18" x14ac:dyDescent="0.25">
      <c r="A206" s="6" t="s">
        <v>96</v>
      </c>
      <c r="B206" s="30" t="s">
        <v>58</v>
      </c>
      <c r="C206" s="459"/>
      <c r="D206" s="174">
        <f t="shared" si="66"/>
        <v>0</v>
      </c>
      <c r="E206" s="174">
        <f>E208+E209</f>
        <v>0</v>
      </c>
      <c r="F206" s="174">
        <f>F208+F209</f>
        <v>0</v>
      </c>
      <c r="G206" s="174">
        <f>G208+G209</f>
        <v>0</v>
      </c>
      <c r="H206" s="175">
        <f t="shared" si="67"/>
        <v>2.5</v>
      </c>
      <c r="I206" s="175">
        <f>I208+I209</f>
        <v>2.5</v>
      </c>
      <c r="J206" s="175">
        <f>J208+J209</f>
        <v>1.9</v>
      </c>
      <c r="K206" s="175">
        <f>K208+K209</f>
        <v>0</v>
      </c>
      <c r="L206" s="176">
        <f t="shared" si="68"/>
        <v>2.5</v>
      </c>
      <c r="M206" s="176">
        <f t="shared" si="69"/>
        <v>2.5</v>
      </c>
      <c r="N206" s="176">
        <f t="shared" si="70"/>
        <v>1.9</v>
      </c>
      <c r="O206" s="176">
        <f t="shared" si="71"/>
        <v>0</v>
      </c>
      <c r="Q206" s="216"/>
      <c r="R206" s="99">
        <f>L354-R205</f>
        <v>0</v>
      </c>
    </row>
    <row r="207" spans="1:18" x14ac:dyDescent="0.25">
      <c r="A207" s="20"/>
      <c r="B207" s="165" t="s">
        <v>200</v>
      </c>
      <c r="C207" s="458"/>
      <c r="D207" s="182"/>
      <c r="E207" s="182"/>
      <c r="F207" s="182"/>
      <c r="G207" s="182"/>
      <c r="H207" s="183"/>
      <c r="I207" s="183"/>
      <c r="J207" s="183"/>
      <c r="K207" s="183"/>
      <c r="L207" s="184"/>
      <c r="M207" s="184"/>
      <c r="N207" s="184"/>
      <c r="O207" s="184"/>
      <c r="Q207" s="216"/>
      <c r="R207" s="99"/>
    </row>
    <row r="208" spans="1:18" hidden="1" x14ac:dyDescent="0.25">
      <c r="A208" s="20"/>
      <c r="B208" s="239" t="s">
        <v>420</v>
      </c>
      <c r="C208" s="242" t="s">
        <v>30</v>
      </c>
      <c r="D208" s="174">
        <f t="shared" si="66"/>
        <v>0</v>
      </c>
      <c r="E208" s="244"/>
      <c r="F208" s="174"/>
      <c r="G208" s="225"/>
      <c r="H208" s="175">
        <f t="shared" si="67"/>
        <v>0</v>
      </c>
      <c r="I208" s="226"/>
      <c r="J208" s="175"/>
      <c r="K208" s="175"/>
      <c r="L208" s="176">
        <f t="shared" si="68"/>
        <v>0</v>
      </c>
      <c r="M208" s="176">
        <f t="shared" si="69"/>
        <v>0</v>
      </c>
      <c r="N208" s="176">
        <f t="shared" si="70"/>
        <v>0</v>
      </c>
      <c r="O208" s="176">
        <f t="shared" si="71"/>
        <v>0</v>
      </c>
      <c r="Q208" s="216"/>
      <c r="R208" s="99"/>
    </row>
    <row r="209" spans="1:18" s="38" customFormat="1" ht="25.5" x14ac:dyDescent="0.25">
      <c r="A209" s="156"/>
      <c r="B209" s="238" t="s">
        <v>419</v>
      </c>
      <c r="C209" s="243" t="s">
        <v>30</v>
      </c>
      <c r="D209" s="174">
        <f t="shared" si="66"/>
        <v>0</v>
      </c>
      <c r="E209" s="244"/>
      <c r="F209" s="174"/>
      <c r="G209" s="225"/>
      <c r="H209" s="175">
        <f t="shared" si="67"/>
        <v>2.5</v>
      </c>
      <c r="I209" s="226">
        <v>2.5</v>
      </c>
      <c r="J209" s="175">
        <v>1.9</v>
      </c>
      <c r="K209" s="175"/>
      <c r="L209" s="176">
        <f t="shared" si="68"/>
        <v>2.5</v>
      </c>
      <c r="M209" s="176">
        <f t="shared" si="69"/>
        <v>2.5</v>
      </c>
      <c r="N209" s="176">
        <f t="shared" si="70"/>
        <v>1.9</v>
      </c>
      <c r="O209" s="176">
        <f t="shared" si="71"/>
        <v>0</v>
      </c>
      <c r="Q209" s="230"/>
      <c r="R209" s="231"/>
    </row>
    <row r="210" spans="1:18" x14ac:dyDescent="0.25">
      <c r="A210" s="6" t="s">
        <v>97</v>
      </c>
      <c r="B210" s="30" t="s">
        <v>427</v>
      </c>
      <c r="C210" s="459"/>
      <c r="D210" s="174">
        <f t="shared" si="66"/>
        <v>0</v>
      </c>
      <c r="E210" s="174">
        <f>E212+E213</f>
        <v>0</v>
      </c>
      <c r="F210" s="174">
        <f>F212+F213</f>
        <v>0</v>
      </c>
      <c r="G210" s="174">
        <f>G212+G213</f>
        <v>0</v>
      </c>
      <c r="H210" s="175">
        <f t="shared" si="67"/>
        <v>2.1</v>
      </c>
      <c r="I210" s="175">
        <f>I212+I213</f>
        <v>2.1</v>
      </c>
      <c r="J210" s="175">
        <f>J212+J213</f>
        <v>1.6</v>
      </c>
      <c r="K210" s="175">
        <f>K212+K213</f>
        <v>0</v>
      </c>
      <c r="L210" s="176">
        <f t="shared" si="68"/>
        <v>2.1</v>
      </c>
      <c r="M210" s="176">
        <f t="shared" si="69"/>
        <v>2.1</v>
      </c>
      <c r="N210" s="176">
        <f t="shared" si="70"/>
        <v>1.6</v>
      </c>
      <c r="O210" s="176">
        <f t="shared" si="71"/>
        <v>0</v>
      </c>
      <c r="Q210" s="216"/>
      <c r="R210" s="99">
        <f>L357-R209</f>
        <v>0</v>
      </c>
    </row>
    <row r="211" spans="1:18" x14ac:dyDescent="0.25">
      <c r="A211" s="20"/>
      <c r="B211" s="165" t="s">
        <v>200</v>
      </c>
      <c r="C211" s="458"/>
      <c r="D211" s="182"/>
      <c r="E211" s="182"/>
      <c r="F211" s="182"/>
      <c r="G211" s="182"/>
      <c r="H211" s="183"/>
      <c r="I211" s="183"/>
      <c r="J211" s="183"/>
      <c r="K211" s="183"/>
      <c r="L211" s="184"/>
      <c r="M211" s="184"/>
      <c r="N211" s="184"/>
      <c r="O211" s="184"/>
      <c r="Q211" s="216"/>
      <c r="R211" s="99"/>
    </row>
    <row r="212" spans="1:18" hidden="1" x14ac:dyDescent="0.25">
      <c r="A212" s="20"/>
      <c r="B212" s="239" t="s">
        <v>420</v>
      </c>
      <c r="C212" s="242" t="s">
        <v>30</v>
      </c>
      <c r="D212" s="174">
        <f t="shared" si="66"/>
        <v>0</v>
      </c>
      <c r="E212" s="244"/>
      <c r="F212" s="174"/>
      <c r="G212" s="225"/>
      <c r="H212" s="175">
        <f t="shared" si="67"/>
        <v>0</v>
      </c>
      <c r="I212" s="226"/>
      <c r="J212" s="175"/>
      <c r="K212" s="175"/>
      <c r="L212" s="176">
        <f t="shared" si="68"/>
        <v>0</v>
      </c>
      <c r="M212" s="176">
        <f t="shared" si="69"/>
        <v>0</v>
      </c>
      <c r="N212" s="176">
        <f t="shared" si="70"/>
        <v>0</v>
      </c>
      <c r="O212" s="176">
        <f t="shared" si="71"/>
        <v>0</v>
      </c>
      <c r="Q212" s="216"/>
      <c r="R212" s="99"/>
    </row>
    <row r="213" spans="1:18" s="38" customFormat="1" ht="25.5" x14ac:dyDescent="0.25">
      <c r="A213" s="156"/>
      <c r="B213" s="238" t="s">
        <v>419</v>
      </c>
      <c r="C213" s="243" t="s">
        <v>30</v>
      </c>
      <c r="D213" s="174">
        <f t="shared" si="66"/>
        <v>0</v>
      </c>
      <c r="E213" s="244"/>
      <c r="F213" s="174"/>
      <c r="G213" s="225"/>
      <c r="H213" s="175">
        <f t="shared" si="67"/>
        <v>2.1</v>
      </c>
      <c r="I213" s="226">
        <v>2.1</v>
      </c>
      <c r="J213" s="175">
        <v>1.6</v>
      </c>
      <c r="K213" s="175"/>
      <c r="L213" s="176">
        <f t="shared" si="68"/>
        <v>2.1</v>
      </c>
      <c r="M213" s="176">
        <f t="shared" si="69"/>
        <v>2.1</v>
      </c>
      <c r="N213" s="176">
        <f t="shared" si="70"/>
        <v>1.6</v>
      </c>
      <c r="O213" s="176">
        <f t="shared" si="71"/>
        <v>0</v>
      </c>
      <c r="Q213" s="230"/>
      <c r="R213" s="231"/>
    </row>
    <row r="214" spans="1:18" x14ac:dyDescent="0.25">
      <c r="A214" s="6" t="s">
        <v>98</v>
      </c>
      <c r="B214" s="30" t="s">
        <v>429</v>
      </c>
      <c r="C214" s="459"/>
      <c r="D214" s="174">
        <f t="shared" si="66"/>
        <v>0</v>
      </c>
      <c r="E214" s="174">
        <f>E216+E217</f>
        <v>0</v>
      </c>
      <c r="F214" s="174">
        <f>F216+F217</f>
        <v>0</v>
      </c>
      <c r="G214" s="174">
        <f>G216+G217</f>
        <v>0</v>
      </c>
      <c r="H214" s="175">
        <f t="shared" si="67"/>
        <v>3.3</v>
      </c>
      <c r="I214" s="175">
        <f>I216+I217</f>
        <v>3.3</v>
      </c>
      <c r="J214" s="175">
        <f>J216+J217</f>
        <v>2.5</v>
      </c>
      <c r="K214" s="175">
        <f>K216+K217</f>
        <v>0</v>
      </c>
      <c r="L214" s="176">
        <f t="shared" si="68"/>
        <v>3.3</v>
      </c>
      <c r="M214" s="176">
        <f t="shared" si="69"/>
        <v>3.3</v>
      </c>
      <c r="N214" s="176">
        <f t="shared" si="70"/>
        <v>2.5</v>
      </c>
      <c r="O214" s="176">
        <f t="shared" si="71"/>
        <v>0</v>
      </c>
      <c r="Q214" s="216"/>
      <c r="R214" s="99">
        <f>L360-R213</f>
        <v>0</v>
      </c>
    </row>
    <row r="215" spans="1:18" x14ac:dyDescent="0.25">
      <c r="A215" s="20"/>
      <c r="B215" s="165" t="s">
        <v>200</v>
      </c>
      <c r="C215" s="458"/>
      <c r="D215" s="182"/>
      <c r="E215" s="182"/>
      <c r="F215" s="182"/>
      <c r="G215" s="182"/>
      <c r="H215" s="183"/>
      <c r="I215" s="183"/>
      <c r="J215" s="183"/>
      <c r="K215" s="183"/>
      <c r="L215" s="184"/>
      <c r="M215" s="184"/>
      <c r="N215" s="184"/>
      <c r="O215" s="184"/>
      <c r="Q215" s="216"/>
      <c r="R215" s="99"/>
    </row>
    <row r="216" spans="1:18" hidden="1" x14ac:dyDescent="0.25">
      <c r="A216" s="20"/>
      <c r="B216" s="239" t="s">
        <v>420</v>
      </c>
      <c r="C216" s="242" t="s">
        <v>30</v>
      </c>
      <c r="D216" s="174">
        <f t="shared" si="66"/>
        <v>0</v>
      </c>
      <c r="E216" s="244"/>
      <c r="F216" s="174"/>
      <c r="G216" s="225"/>
      <c r="H216" s="175">
        <f t="shared" si="67"/>
        <v>0</v>
      </c>
      <c r="I216" s="226"/>
      <c r="J216" s="175"/>
      <c r="K216" s="175"/>
      <c r="L216" s="176">
        <f t="shared" si="68"/>
        <v>0</v>
      </c>
      <c r="M216" s="176">
        <f t="shared" si="69"/>
        <v>0</v>
      </c>
      <c r="N216" s="176">
        <f t="shared" si="70"/>
        <v>0</v>
      </c>
      <c r="O216" s="176">
        <f t="shared" si="71"/>
        <v>0</v>
      </c>
      <c r="Q216" s="216"/>
      <c r="R216" s="99"/>
    </row>
    <row r="217" spans="1:18" s="38" customFormat="1" ht="25.5" x14ac:dyDescent="0.25">
      <c r="A217" s="156"/>
      <c r="B217" s="238" t="s">
        <v>419</v>
      </c>
      <c r="C217" s="243" t="s">
        <v>30</v>
      </c>
      <c r="D217" s="174">
        <f t="shared" si="66"/>
        <v>0</v>
      </c>
      <c r="E217" s="244"/>
      <c r="F217" s="174"/>
      <c r="G217" s="225"/>
      <c r="H217" s="175">
        <f t="shared" si="67"/>
        <v>3.3</v>
      </c>
      <c r="I217" s="226">
        <v>3.3</v>
      </c>
      <c r="J217" s="175">
        <v>2.5</v>
      </c>
      <c r="K217" s="175"/>
      <c r="L217" s="176">
        <f t="shared" si="68"/>
        <v>3.3</v>
      </c>
      <c r="M217" s="176">
        <f t="shared" si="69"/>
        <v>3.3</v>
      </c>
      <c r="N217" s="176">
        <f t="shared" si="70"/>
        <v>2.5</v>
      </c>
      <c r="O217" s="176">
        <f t="shared" si="71"/>
        <v>0</v>
      </c>
      <c r="Q217" s="230"/>
      <c r="R217" s="231"/>
    </row>
    <row r="218" spans="1:18" x14ac:dyDescent="0.25">
      <c r="A218" s="6" t="s">
        <v>99</v>
      </c>
      <c r="B218" s="30" t="s">
        <v>68</v>
      </c>
      <c r="C218" s="459"/>
      <c r="D218" s="174">
        <f t="shared" si="66"/>
        <v>0</v>
      </c>
      <c r="E218" s="174">
        <f>E220+E221</f>
        <v>0</v>
      </c>
      <c r="F218" s="174">
        <f>F220+F221</f>
        <v>0</v>
      </c>
      <c r="G218" s="174">
        <f>G220+G221</f>
        <v>0</v>
      </c>
      <c r="H218" s="175">
        <f t="shared" si="67"/>
        <v>2.1</v>
      </c>
      <c r="I218" s="175">
        <f>I220+I221</f>
        <v>2.1</v>
      </c>
      <c r="J218" s="175">
        <f>J220+J221</f>
        <v>1.6</v>
      </c>
      <c r="K218" s="175">
        <f>K220+K221</f>
        <v>0</v>
      </c>
      <c r="L218" s="176">
        <f t="shared" si="68"/>
        <v>2.1</v>
      </c>
      <c r="M218" s="176">
        <f t="shared" si="69"/>
        <v>2.1</v>
      </c>
      <c r="N218" s="176">
        <f t="shared" si="70"/>
        <v>1.6</v>
      </c>
      <c r="O218" s="176">
        <f t="shared" si="71"/>
        <v>0</v>
      </c>
      <c r="Q218" s="216"/>
      <c r="R218" s="99">
        <f>L363-R217</f>
        <v>0</v>
      </c>
    </row>
    <row r="219" spans="1:18" x14ac:dyDescent="0.25">
      <c r="A219" s="20"/>
      <c r="B219" s="165" t="s">
        <v>200</v>
      </c>
      <c r="C219" s="458"/>
      <c r="D219" s="182"/>
      <c r="E219" s="182"/>
      <c r="F219" s="182"/>
      <c r="G219" s="182"/>
      <c r="H219" s="183"/>
      <c r="I219" s="183"/>
      <c r="J219" s="183"/>
      <c r="K219" s="183"/>
      <c r="L219" s="184"/>
      <c r="M219" s="184"/>
      <c r="N219" s="184"/>
      <c r="O219" s="184"/>
      <c r="Q219" s="216"/>
      <c r="R219" s="99"/>
    </row>
    <row r="220" spans="1:18" hidden="1" x14ac:dyDescent="0.25">
      <c r="A220" s="20"/>
      <c r="B220" s="239" t="s">
        <v>420</v>
      </c>
      <c r="C220" s="242" t="s">
        <v>30</v>
      </c>
      <c r="D220" s="174">
        <f t="shared" si="66"/>
        <v>0</v>
      </c>
      <c r="E220" s="244"/>
      <c r="F220" s="174"/>
      <c r="G220" s="225"/>
      <c r="H220" s="175">
        <f t="shared" si="67"/>
        <v>0</v>
      </c>
      <c r="I220" s="226"/>
      <c r="J220" s="175"/>
      <c r="K220" s="175"/>
      <c r="L220" s="176">
        <f t="shared" si="68"/>
        <v>0</v>
      </c>
      <c r="M220" s="176">
        <f t="shared" si="69"/>
        <v>0</v>
      </c>
      <c r="N220" s="176">
        <f t="shared" si="70"/>
        <v>0</v>
      </c>
      <c r="O220" s="176">
        <f t="shared" si="71"/>
        <v>0</v>
      </c>
      <c r="Q220" s="216"/>
      <c r="R220" s="99"/>
    </row>
    <row r="221" spans="1:18" s="38" customFormat="1" ht="25.5" x14ac:dyDescent="0.25">
      <c r="A221" s="156"/>
      <c r="B221" s="238" t="s">
        <v>419</v>
      </c>
      <c r="C221" s="243" t="s">
        <v>30</v>
      </c>
      <c r="D221" s="174">
        <f t="shared" si="66"/>
        <v>0</v>
      </c>
      <c r="E221" s="244"/>
      <c r="F221" s="174"/>
      <c r="G221" s="225"/>
      <c r="H221" s="175">
        <f t="shared" si="67"/>
        <v>2.1</v>
      </c>
      <c r="I221" s="226">
        <v>2.1</v>
      </c>
      <c r="J221" s="175">
        <v>1.6</v>
      </c>
      <c r="K221" s="175"/>
      <c r="L221" s="176">
        <f t="shared" si="68"/>
        <v>2.1</v>
      </c>
      <c r="M221" s="176">
        <f t="shared" si="69"/>
        <v>2.1</v>
      </c>
      <c r="N221" s="176">
        <f t="shared" si="70"/>
        <v>1.6</v>
      </c>
      <c r="O221" s="176">
        <f t="shared" si="71"/>
        <v>0</v>
      </c>
      <c r="Q221" s="230"/>
      <c r="R221" s="231"/>
    </row>
    <row r="222" spans="1:18" x14ac:dyDescent="0.25">
      <c r="A222" s="6" t="s">
        <v>100</v>
      </c>
      <c r="B222" s="30" t="s">
        <v>158</v>
      </c>
      <c r="C222" s="459"/>
      <c r="D222" s="174">
        <f t="shared" si="66"/>
        <v>0</v>
      </c>
      <c r="E222" s="174">
        <f>E224+E225</f>
        <v>0</v>
      </c>
      <c r="F222" s="174">
        <f>F224+F225</f>
        <v>0</v>
      </c>
      <c r="G222" s="174">
        <f>G224+G225</f>
        <v>0</v>
      </c>
      <c r="H222" s="175">
        <f t="shared" si="67"/>
        <v>1.4</v>
      </c>
      <c r="I222" s="175">
        <f>I224+I225</f>
        <v>1.4</v>
      </c>
      <c r="J222" s="175">
        <f>J224+J225</f>
        <v>1.1000000000000001</v>
      </c>
      <c r="K222" s="175">
        <f>K224+K225</f>
        <v>0</v>
      </c>
      <c r="L222" s="176">
        <f t="shared" si="68"/>
        <v>1.4</v>
      </c>
      <c r="M222" s="176">
        <f t="shared" si="69"/>
        <v>1.4</v>
      </c>
      <c r="N222" s="176">
        <f t="shared" si="70"/>
        <v>1.1000000000000001</v>
      </c>
      <c r="O222" s="176">
        <f t="shared" si="71"/>
        <v>0</v>
      </c>
      <c r="Q222" s="216"/>
      <c r="R222" s="99">
        <f>L366-R221</f>
        <v>0</v>
      </c>
    </row>
    <row r="223" spans="1:18" x14ac:dyDescent="0.25">
      <c r="A223" s="20"/>
      <c r="B223" s="165" t="s">
        <v>200</v>
      </c>
      <c r="C223" s="458"/>
      <c r="D223" s="182"/>
      <c r="E223" s="182"/>
      <c r="F223" s="182"/>
      <c r="G223" s="182"/>
      <c r="H223" s="183"/>
      <c r="I223" s="183"/>
      <c r="J223" s="183"/>
      <c r="K223" s="183"/>
      <c r="L223" s="184"/>
      <c r="M223" s="184"/>
      <c r="N223" s="184"/>
      <c r="O223" s="184"/>
      <c r="Q223" s="216"/>
      <c r="R223" s="99"/>
    </row>
    <row r="224" spans="1:18" hidden="1" x14ac:dyDescent="0.25">
      <c r="A224" s="20"/>
      <c r="B224" s="239" t="s">
        <v>420</v>
      </c>
      <c r="C224" s="242" t="s">
        <v>30</v>
      </c>
      <c r="D224" s="174">
        <f t="shared" si="66"/>
        <v>0</v>
      </c>
      <c r="E224" s="244"/>
      <c r="F224" s="174"/>
      <c r="G224" s="225"/>
      <c r="H224" s="175">
        <f t="shared" si="67"/>
        <v>0</v>
      </c>
      <c r="I224" s="226"/>
      <c r="J224" s="175"/>
      <c r="K224" s="175"/>
      <c r="L224" s="176">
        <f t="shared" si="68"/>
        <v>0</v>
      </c>
      <c r="M224" s="176">
        <f t="shared" si="69"/>
        <v>0</v>
      </c>
      <c r="N224" s="176">
        <f t="shared" si="70"/>
        <v>0</v>
      </c>
      <c r="O224" s="176">
        <f t="shared" si="71"/>
        <v>0</v>
      </c>
      <c r="Q224" s="216"/>
      <c r="R224" s="99"/>
    </row>
    <row r="225" spans="1:18" s="38" customFormat="1" ht="25.5" x14ac:dyDescent="0.25">
      <c r="A225" s="156"/>
      <c r="B225" s="238" t="s">
        <v>419</v>
      </c>
      <c r="C225" s="243" t="s">
        <v>30</v>
      </c>
      <c r="D225" s="174">
        <f t="shared" si="66"/>
        <v>0</v>
      </c>
      <c r="E225" s="244"/>
      <c r="F225" s="174"/>
      <c r="G225" s="225"/>
      <c r="H225" s="175">
        <f t="shared" si="67"/>
        <v>1.4</v>
      </c>
      <c r="I225" s="226">
        <v>1.4</v>
      </c>
      <c r="J225" s="175">
        <v>1.1000000000000001</v>
      </c>
      <c r="K225" s="175"/>
      <c r="L225" s="176">
        <f t="shared" si="68"/>
        <v>1.4</v>
      </c>
      <c r="M225" s="176">
        <f t="shared" si="69"/>
        <v>1.4</v>
      </c>
      <c r="N225" s="176">
        <f t="shared" si="70"/>
        <v>1.1000000000000001</v>
      </c>
      <c r="O225" s="176">
        <f t="shared" si="71"/>
        <v>0</v>
      </c>
      <c r="Q225" s="230"/>
      <c r="R225" s="231"/>
    </row>
    <row r="226" spans="1:18" x14ac:dyDescent="0.25">
      <c r="A226" s="6" t="s">
        <v>101</v>
      </c>
      <c r="B226" s="30" t="s">
        <v>28</v>
      </c>
      <c r="C226" s="459"/>
      <c r="D226" s="174">
        <f t="shared" si="66"/>
        <v>0</v>
      </c>
      <c r="E226" s="174">
        <f>E228+E229</f>
        <v>0</v>
      </c>
      <c r="F226" s="174">
        <f>F228+F229</f>
        <v>0</v>
      </c>
      <c r="G226" s="174">
        <f>G228+G229</f>
        <v>0</v>
      </c>
      <c r="H226" s="175">
        <f t="shared" si="67"/>
        <v>22.4</v>
      </c>
      <c r="I226" s="175">
        <f>I228+I229</f>
        <v>22.4</v>
      </c>
      <c r="J226" s="175">
        <f>J228+J229</f>
        <v>17.100000000000001</v>
      </c>
      <c r="K226" s="175">
        <f>K228+K229</f>
        <v>0</v>
      </c>
      <c r="L226" s="176">
        <f t="shared" si="68"/>
        <v>22.4</v>
      </c>
      <c r="M226" s="176">
        <f t="shared" si="69"/>
        <v>22.4</v>
      </c>
      <c r="N226" s="176">
        <f t="shared" si="70"/>
        <v>17.100000000000001</v>
      </c>
      <c r="O226" s="176">
        <f t="shared" si="71"/>
        <v>0</v>
      </c>
      <c r="Q226" s="216"/>
      <c r="R226" s="99">
        <f>L369-R225</f>
        <v>0</v>
      </c>
    </row>
    <row r="227" spans="1:18" x14ac:dyDescent="0.25">
      <c r="A227" s="20"/>
      <c r="B227" s="165" t="s">
        <v>200</v>
      </c>
      <c r="C227" s="458"/>
      <c r="D227" s="182"/>
      <c r="E227" s="182"/>
      <c r="F227" s="182"/>
      <c r="G227" s="182"/>
      <c r="H227" s="183"/>
      <c r="I227" s="183"/>
      <c r="J227" s="183"/>
      <c r="K227" s="183"/>
      <c r="L227" s="184"/>
      <c r="M227" s="184"/>
      <c r="N227" s="184"/>
      <c r="O227" s="184"/>
      <c r="Q227" s="216"/>
      <c r="R227" s="99"/>
    </row>
    <row r="228" spans="1:18" hidden="1" x14ac:dyDescent="0.25">
      <c r="A228" s="20"/>
      <c r="B228" s="239" t="s">
        <v>420</v>
      </c>
      <c r="C228" s="242" t="s">
        <v>30</v>
      </c>
      <c r="D228" s="174">
        <f t="shared" si="66"/>
        <v>0</v>
      </c>
      <c r="E228" s="244"/>
      <c r="F228" s="174"/>
      <c r="G228" s="225"/>
      <c r="H228" s="175">
        <f t="shared" si="67"/>
        <v>0</v>
      </c>
      <c r="I228" s="226"/>
      <c r="J228" s="175"/>
      <c r="K228" s="175"/>
      <c r="L228" s="176">
        <f t="shared" si="68"/>
        <v>0</v>
      </c>
      <c r="M228" s="176">
        <f t="shared" si="69"/>
        <v>0</v>
      </c>
      <c r="N228" s="176">
        <f t="shared" si="70"/>
        <v>0</v>
      </c>
      <c r="O228" s="176">
        <f t="shared" si="71"/>
        <v>0</v>
      </c>
      <c r="Q228" s="216"/>
      <c r="R228" s="99"/>
    </row>
    <row r="229" spans="1:18" s="38" customFormat="1" ht="25.5" x14ac:dyDescent="0.25">
      <c r="A229" s="156"/>
      <c r="B229" s="238" t="s">
        <v>419</v>
      </c>
      <c r="C229" s="243" t="s">
        <v>30</v>
      </c>
      <c r="D229" s="174">
        <f t="shared" si="66"/>
        <v>0</v>
      </c>
      <c r="E229" s="244"/>
      <c r="F229" s="174"/>
      <c r="G229" s="225"/>
      <c r="H229" s="175">
        <f t="shared" si="67"/>
        <v>22.4</v>
      </c>
      <c r="I229" s="226">
        <v>22.4</v>
      </c>
      <c r="J229" s="175">
        <v>17.100000000000001</v>
      </c>
      <c r="K229" s="175"/>
      <c r="L229" s="176">
        <f t="shared" si="68"/>
        <v>22.4</v>
      </c>
      <c r="M229" s="176">
        <f t="shared" si="69"/>
        <v>22.4</v>
      </c>
      <c r="N229" s="176">
        <f t="shared" si="70"/>
        <v>17.100000000000001</v>
      </c>
      <c r="O229" s="176">
        <f t="shared" si="71"/>
        <v>0</v>
      </c>
      <c r="Q229" s="230"/>
      <c r="R229" s="231"/>
    </row>
    <row r="230" spans="1:18" x14ac:dyDescent="0.25">
      <c r="A230" s="6" t="s">
        <v>102</v>
      </c>
      <c r="B230" s="30" t="s">
        <v>29</v>
      </c>
      <c r="C230" s="459"/>
      <c r="D230" s="174">
        <f t="shared" si="66"/>
        <v>0</v>
      </c>
      <c r="E230" s="174">
        <f>E232+E233</f>
        <v>0</v>
      </c>
      <c r="F230" s="174">
        <f>F232+F233</f>
        <v>0</v>
      </c>
      <c r="G230" s="174">
        <f>G232+G233</f>
        <v>0</v>
      </c>
      <c r="H230" s="175">
        <f t="shared" si="67"/>
        <v>4.5</v>
      </c>
      <c r="I230" s="175">
        <f>I232+I233</f>
        <v>4.5</v>
      </c>
      <c r="J230" s="175">
        <f>J232+J233</f>
        <v>3.4</v>
      </c>
      <c r="K230" s="175">
        <f>K232+K233</f>
        <v>0</v>
      </c>
      <c r="L230" s="176">
        <f t="shared" si="68"/>
        <v>4.5</v>
      </c>
      <c r="M230" s="176">
        <f t="shared" si="69"/>
        <v>4.5</v>
      </c>
      <c r="N230" s="176">
        <f t="shared" si="70"/>
        <v>3.4</v>
      </c>
      <c r="O230" s="176">
        <f t="shared" si="71"/>
        <v>0</v>
      </c>
      <c r="Q230" s="216"/>
      <c r="R230" s="99">
        <f>L372-R229</f>
        <v>0</v>
      </c>
    </row>
    <row r="231" spans="1:18" x14ac:dyDescent="0.25">
      <c r="A231" s="20"/>
      <c r="B231" s="165" t="s">
        <v>200</v>
      </c>
      <c r="C231" s="458"/>
      <c r="D231" s="182"/>
      <c r="E231" s="182"/>
      <c r="F231" s="182"/>
      <c r="G231" s="182"/>
      <c r="H231" s="183"/>
      <c r="I231" s="183"/>
      <c r="J231" s="183"/>
      <c r="K231" s="183"/>
      <c r="L231" s="184"/>
      <c r="M231" s="184"/>
      <c r="N231" s="184"/>
      <c r="O231" s="184"/>
      <c r="Q231" s="216"/>
      <c r="R231" s="99"/>
    </row>
    <row r="232" spans="1:18" hidden="1" x14ac:dyDescent="0.25">
      <c r="A232" s="20"/>
      <c r="B232" s="239" t="s">
        <v>420</v>
      </c>
      <c r="C232" s="242" t="s">
        <v>30</v>
      </c>
      <c r="D232" s="174">
        <f t="shared" si="66"/>
        <v>0</v>
      </c>
      <c r="E232" s="244"/>
      <c r="F232" s="174"/>
      <c r="G232" s="225"/>
      <c r="H232" s="175">
        <f t="shared" si="67"/>
        <v>0</v>
      </c>
      <c r="I232" s="226"/>
      <c r="J232" s="175"/>
      <c r="K232" s="175"/>
      <c r="L232" s="176">
        <f t="shared" si="68"/>
        <v>0</v>
      </c>
      <c r="M232" s="176">
        <f t="shared" si="69"/>
        <v>0</v>
      </c>
      <c r="N232" s="176">
        <f t="shared" si="70"/>
        <v>0</v>
      </c>
      <c r="O232" s="176">
        <f t="shared" si="71"/>
        <v>0</v>
      </c>
      <c r="Q232" s="216"/>
      <c r="R232" s="99"/>
    </row>
    <row r="233" spans="1:18" s="38" customFormat="1" ht="25.5" x14ac:dyDescent="0.25">
      <c r="A233" s="156"/>
      <c r="B233" s="238" t="s">
        <v>419</v>
      </c>
      <c r="C233" s="243" t="s">
        <v>30</v>
      </c>
      <c r="D233" s="174">
        <f t="shared" si="66"/>
        <v>0</v>
      </c>
      <c r="E233" s="244"/>
      <c r="F233" s="174"/>
      <c r="G233" s="225"/>
      <c r="H233" s="69">
        <f t="shared" si="67"/>
        <v>4.5</v>
      </c>
      <c r="I233" s="69">
        <v>4.5</v>
      </c>
      <c r="J233" s="69">
        <v>3.4</v>
      </c>
      <c r="K233" s="69"/>
      <c r="L233" s="70">
        <f t="shared" si="68"/>
        <v>4.5</v>
      </c>
      <c r="M233" s="70">
        <f t="shared" si="69"/>
        <v>4.5</v>
      </c>
      <c r="N233" s="70">
        <f t="shared" si="70"/>
        <v>3.4</v>
      </c>
      <c r="O233" s="70">
        <f t="shared" si="71"/>
        <v>0</v>
      </c>
      <c r="Q233" s="230"/>
      <c r="R233" s="231"/>
    </row>
    <row r="234" spans="1:18" hidden="1" x14ac:dyDescent="0.25">
      <c r="A234" s="6" t="s">
        <v>135</v>
      </c>
      <c r="B234" s="30" t="s">
        <v>65</v>
      </c>
      <c r="C234" s="519" t="s">
        <v>30</v>
      </c>
      <c r="D234" s="174">
        <f t="shared" si="66"/>
        <v>0</v>
      </c>
      <c r="E234" s="244"/>
      <c r="F234" s="174"/>
      <c r="G234" s="225"/>
      <c r="H234" s="175">
        <f t="shared" si="67"/>
        <v>0</v>
      </c>
      <c r="I234" s="226"/>
      <c r="J234" s="175"/>
      <c r="K234" s="175"/>
      <c r="L234" s="176">
        <f t="shared" si="68"/>
        <v>0</v>
      </c>
      <c r="M234" s="176">
        <f t="shared" si="69"/>
        <v>0</v>
      </c>
      <c r="N234" s="176">
        <f t="shared" si="70"/>
        <v>0</v>
      </c>
      <c r="O234" s="176">
        <f t="shared" si="71"/>
        <v>0</v>
      </c>
      <c r="Q234" s="216"/>
      <c r="R234" s="99">
        <f>L375-R233</f>
        <v>0</v>
      </c>
    </row>
    <row r="235" spans="1:18" hidden="1" x14ac:dyDescent="0.25">
      <c r="A235" s="20"/>
      <c r="B235" s="239" t="s">
        <v>420</v>
      </c>
      <c r="C235" s="520"/>
      <c r="D235" s="177" t="s">
        <v>178</v>
      </c>
      <c r="E235" s="245"/>
      <c r="F235" s="177"/>
      <c r="G235" s="228"/>
      <c r="H235" s="178">
        <f t="shared" si="67"/>
        <v>0</v>
      </c>
      <c r="I235" s="229"/>
      <c r="J235" s="178"/>
      <c r="K235" s="178"/>
      <c r="L235" s="179"/>
      <c r="M235" s="179"/>
      <c r="N235" s="179"/>
      <c r="O235" s="179"/>
      <c r="Q235" s="216"/>
      <c r="R235" s="99"/>
    </row>
    <row r="236" spans="1:18" x14ac:dyDescent="0.25">
      <c r="A236" s="21" t="s">
        <v>103</v>
      </c>
      <c r="B236" s="22" t="s">
        <v>184</v>
      </c>
      <c r="C236" s="246"/>
      <c r="D236" s="24">
        <f>D178+D182+D186+D190+D194+D198+D202+D206+D210+D214+D218+D222+D226+D230+D234</f>
        <v>445</v>
      </c>
      <c r="E236" s="24">
        <f t="shared" ref="E236:O236" si="79">E178+E182+E186+E190+E194+E198+E202+E206+E210+E214+E218+E222+E226+E230+E234</f>
        <v>0</v>
      </c>
      <c r="F236" s="24">
        <f t="shared" si="79"/>
        <v>0</v>
      </c>
      <c r="G236" s="24">
        <f t="shared" si="79"/>
        <v>445</v>
      </c>
      <c r="H236" s="241">
        <f t="shared" si="79"/>
        <v>56.8</v>
      </c>
      <c r="I236" s="241">
        <f t="shared" si="79"/>
        <v>56.8</v>
      </c>
      <c r="J236" s="241">
        <f t="shared" si="79"/>
        <v>43.400000000000006</v>
      </c>
      <c r="K236" s="241">
        <f t="shared" si="79"/>
        <v>0</v>
      </c>
      <c r="L236" s="88">
        <f t="shared" si="79"/>
        <v>501.79999999999995</v>
      </c>
      <c r="M236" s="88">
        <f t="shared" si="79"/>
        <v>56.8</v>
      </c>
      <c r="N236" s="88">
        <f t="shared" si="79"/>
        <v>43.400000000000006</v>
      </c>
      <c r="O236" s="88">
        <f t="shared" si="79"/>
        <v>445</v>
      </c>
    </row>
    <row r="237" spans="1:18" ht="15.95" customHeight="1" x14ac:dyDescent="0.25">
      <c r="A237" s="20" t="s">
        <v>104</v>
      </c>
      <c r="B237" s="538" t="s">
        <v>69</v>
      </c>
      <c r="C237" s="538"/>
      <c r="D237" s="538"/>
      <c r="E237" s="538"/>
      <c r="F237" s="538"/>
      <c r="G237" s="538"/>
      <c r="H237" s="538"/>
      <c r="I237" s="538"/>
      <c r="J237" s="538"/>
      <c r="K237" s="538"/>
      <c r="L237" s="538"/>
      <c r="M237" s="538"/>
      <c r="N237" s="538"/>
      <c r="O237" s="538"/>
    </row>
    <row r="238" spans="1:18" ht="19.5" hidden="1" customHeight="1" x14ac:dyDescent="0.25">
      <c r="A238" s="160" t="s">
        <v>138</v>
      </c>
      <c r="B238" s="30" t="s">
        <v>20</v>
      </c>
      <c r="C238" s="247" t="s">
        <v>24</v>
      </c>
      <c r="D238" s="68">
        <f>E238+G238</f>
        <v>0</v>
      </c>
      <c r="E238" s="68">
        <f>E239+E240</f>
        <v>0</v>
      </c>
      <c r="F238" s="68">
        <f>F239+F240</f>
        <v>0</v>
      </c>
      <c r="G238" s="68">
        <f>G239+G240</f>
        <v>0</v>
      </c>
      <c r="H238" s="69">
        <f>I238+K238</f>
        <v>0</v>
      </c>
      <c r="I238" s="69">
        <f>I239+I240</f>
        <v>0</v>
      </c>
      <c r="J238" s="69">
        <f>J239+J240</f>
        <v>0</v>
      </c>
      <c r="K238" s="69">
        <f>K239+K240</f>
        <v>0</v>
      </c>
      <c r="L238" s="70">
        <f>M238+O238</f>
        <v>0</v>
      </c>
      <c r="M238" s="70">
        <f t="shared" ref="M238:O241" si="80">E238+I238</f>
        <v>0</v>
      </c>
      <c r="N238" s="70">
        <f t="shared" si="80"/>
        <v>0</v>
      </c>
      <c r="O238" s="70">
        <f t="shared" si="80"/>
        <v>0</v>
      </c>
    </row>
    <row r="239" spans="1:18" ht="26.25" hidden="1" x14ac:dyDescent="0.25">
      <c r="A239" s="164"/>
      <c r="B239" s="170" t="s">
        <v>342</v>
      </c>
      <c r="C239" s="143" t="s">
        <v>24</v>
      </c>
      <c r="D239" s="68">
        <f>E239+G239</f>
        <v>0</v>
      </c>
      <c r="E239" s="68"/>
      <c r="F239" s="68"/>
      <c r="G239" s="68"/>
      <c r="H239" s="69">
        <f>I239+K239</f>
        <v>0</v>
      </c>
      <c r="I239" s="69"/>
      <c r="J239" s="69"/>
      <c r="K239" s="69"/>
      <c r="L239" s="70">
        <f>M239+O239</f>
        <v>0</v>
      </c>
      <c r="M239" s="70">
        <f t="shared" si="80"/>
        <v>0</v>
      </c>
      <c r="N239" s="70">
        <f t="shared" si="80"/>
        <v>0</v>
      </c>
      <c r="O239" s="70">
        <f t="shared" si="80"/>
        <v>0</v>
      </c>
    </row>
    <row r="240" spans="1:18" ht="39.75" hidden="1" customHeight="1" x14ac:dyDescent="0.25">
      <c r="A240" s="172"/>
      <c r="B240" s="193" t="s">
        <v>430</v>
      </c>
      <c r="C240" s="143" t="s">
        <v>24</v>
      </c>
      <c r="D240" s="68">
        <f>E240+G240</f>
        <v>0</v>
      </c>
      <c r="E240" s="68"/>
      <c r="F240" s="68"/>
      <c r="G240" s="68"/>
      <c r="H240" s="69">
        <f>I240+K240</f>
        <v>0</v>
      </c>
      <c r="I240" s="69"/>
      <c r="J240" s="69"/>
      <c r="K240" s="69"/>
      <c r="L240" s="70">
        <f>M240+O240</f>
        <v>0</v>
      </c>
      <c r="M240" s="70">
        <f t="shared" si="80"/>
        <v>0</v>
      </c>
      <c r="N240" s="70">
        <f t="shared" si="80"/>
        <v>0</v>
      </c>
      <c r="O240" s="70">
        <f t="shared" si="80"/>
        <v>0</v>
      </c>
    </row>
    <row r="241" spans="1:18" s="38" customFormat="1" hidden="1" x14ac:dyDescent="0.25">
      <c r="A241" s="6" t="s">
        <v>139</v>
      </c>
      <c r="B241" s="27" t="s">
        <v>52</v>
      </c>
      <c r="C241" s="524" t="s">
        <v>24</v>
      </c>
      <c r="D241" s="174">
        <f>E241+G241</f>
        <v>0</v>
      </c>
      <c r="E241" s="248"/>
      <c r="F241" s="174"/>
      <c r="G241" s="248">
        <f>G242</f>
        <v>0</v>
      </c>
      <c r="H241" s="175">
        <f>I241+K241</f>
        <v>0</v>
      </c>
      <c r="I241" s="249"/>
      <c r="J241" s="175"/>
      <c r="K241" s="249"/>
      <c r="L241" s="176">
        <f>M241+O241</f>
        <v>0</v>
      </c>
      <c r="M241" s="250">
        <f t="shared" si="80"/>
        <v>0</v>
      </c>
      <c r="N241" s="176">
        <f t="shared" si="80"/>
        <v>0</v>
      </c>
      <c r="O241" s="233">
        <f t="shared" si="80"/>
        <v>0</v>
      </c>
      <c r="Q241" s="2"/>
      <c r="R241" s="2"/>
    </row>
    <row r="242" spans="1:18" s="38" customFormat="1" hidden="1" x14ac:dyDescent="0.25">
      <c r="A242" s="156"/>
      <c r="B242" s="239" t="s">
        <v>420</v>
      </c>
      <c r="C242" s="522"/>
      <c r="D242" s="182"/>
      <c r="E242" s="182"/>
      <c r="F242" s="182"/>
      <c r="G242" s="313"/>
      <c r="H242" s="183"/>
      <c r="I242" s="314"/>
      <c r="J242" s="183"/>
      <c r="K242" s="314"/>
      <c r="L242" s="184"/>
      <c r="M242" s="315"/>
      <c r="N242" s="184"/>
      <c r="O242" s="317"/>
      <c r="Q242" s="2"/>
      <c r="R242" s="2"/>
    </row>
    <row r="243" spans="1:18" s="38" customFormat="1" x14ac:dyDescent="0.25">
      <c r="A243" s="160" t="s">
        <v>105</v>
      </c>
      <c r="B243" s="36" t="s">
        <v>70</v>
      </c>
      <c r="C243" s="459"/>
      <c r="D243" s="174">
        <f>E243+G243</f>
        <v>146</v>
      </c>
      <c r="E243" s="174">
        <f>E245+E247+E246</f>
        <v>146</v>
      </c>
      <c r="F243" s="174">
        <f>F245+F247+F246</f>
        <v>106.6</v>
      </c>
      <c r="G243" s="174">
        <f>G245+G247+G246</f>
        <v>0</v>
      </c>
      <c r="H243" s="175">
        <f>I243+K243</f>
        <v>0.3</v>
      </c>
      <c r="I243" s="175">
        <f>I245+I247+I246</f>
        <v>0.3</v>
      </c>
      <c r="J243" s="175">
        <f>J245+J247+J246</f>
        <v>0.2</v>
      </c>
      <c r="K243" s="175">
        <f>K245+K247+K246</f>
        <v>0</v>
      </c>
      <c r="L243" s="176">
        <f>M243+O243</f>
        <v>146.30000000000001</v>
      </c>
      <c r="M243" s="176">
        <f t="shared" ref="M243:O247" si="81">E243+I243</f>
        <v>146.30000000000001</v>
      </c>
      <c r="N243" s="176">
        <f t="shared" si="81"/>
        <v>106.8</v>
      </c>
      <c r="O243" s="176">
        <f t="shared" si="81"/>
        <v>0</v>
      </c>
      <c r="Q243" s="2"/>
      <c r="R243" s="2"/>
    </row>
    <row r="244" spans="1:18" s="38" customFormat="1" x14ac:dyDescent="0.25">
      <c r="A244" s="164"/>
      <c r="B244" s="165" t="s">
        <v>200</v>
      </c>
      <c r="C244" s="458"/>
      <c r="D244" s="182"/>
      <c r="E244" s="182"/>
      <c r="F244" s="182"/>
      <c r="G244" s="182"/>
      <c r="H244" s="183"/>
      <c r="I244" s="183"/>
      <c r="J244" s="183"/>
      <c r="K244" s="183"/>
      <c r="L244" s="184"/>
      <c r="M244" s="184"/>
      <c r="N244" s="184"/>
      <c r="O244" s="184"/>
      <c r="Q244" s="2"/>
      <c r="R244" s="2"/>
    </row>
    <row r="245" spans="1:18" s="38" customFormat="1" hidden="1" x14ac:dyDescent="0.25">
      <c r="A245" s="164"/>
      <c r="B245" s="309" t="s">
        <v>420</v>
      </c>
      <c r="C245" s="377" t="s">
        <v>24</v>
      </c>
      <c r="D245" s="389">
        <f>E245+G245</f>
        <v>0</v>
      </c>
      <c r="E245" s="182"/>
      <c r="F245" s="182"/>
      <c r="G245" s="182"/>
      <c r="H245" s="183">
        <f>I245+K245</f>
        <v>0</v>
      </c>
      <c r="I245" s="183"/>
      <c r="J245" s="183"/>
      <c r="K245" s="183"/>
      <c r="L245" s="184">
        <f>M245+O245</f>
        <v>0</v>
      </c>
      <c r="M245" s="184">
        <f t="shared" si="81"/>
        <v>0</v>
      </c>
      <c r="N245" s="184">
        <f t="shared" si="81"/>
        <v>0</v>
      </c>
      <c r="O245" s="184">
        <f t="shared" si="81"/>
        <v>0</v>
      </c>
      <c r="Q245" s="2"/>
      <c r="R245" s="2"/>
    </row>
    <row r="246" spans="1:18" s="38" customFormat="1" ht="25.5" x14ac:dyDescent="0.25">
      <c r="A246" s="164"/>
      <c r="B246" s="316" t="s">
        <v>419</v>
      </c>
      <c r="C246" s="377" t="s">
        <v>24</v>
      </c>
      <c r="D246" s="68">
        <f>E246+G246</f>
        <v>0</v>
      </c>
      <c r="E246" s="68"/>
      <c r="F246" s="68"/>
      <c r="G246" s="68"/>
      <c r="H246" s="69">
        <f>I246+K246</f>
        <v>0.3</v>
      </c>
      <c r="I246" s="69">
        <v>0.3</v>
      </c>
      <c r="J246" s="69">
        <v>0.2</v>
      </c>
      <c r="K246" s="69"/>
      <c r="L246" s="70">
        <f>M246+O246</f>
        <v>0.3</v>
      </c>
      <c r="M246" s="70">
        <f t="shared" si="81"/>
        <v>0.3</v>
      </c>
      <c r="N246" s="70">
        <f t="shared" si="81"/>
        <v>0.2</v>
      </c>
      <c r="O246" s="70">
        <f t="shared" si="81"/>
        <v>0</v>
      </c>
      <c r="Q246" s="2"/>
      <c r="R246" s="2"/>
    </row>
    <row r="247" spans="1:18" s="38" customFormat="1" ht="26.25" x14ac:dyDescent="0.25">
      <c r="A247" s="172"/>
      <c r="B247" s="310" t="s">
        <v>380</v>
      </c>
      <c r="C247" s="445" t="s">
        <v>24</v>
      </c>
      <c r="D247" s="68">
        <f>E247+G247</f>
        <v>146</v>
      </c>
      <c r="E247" s="68">
        <v>146</v>
      </c>
      <c r="F247" s="68">
        <v>106.6</v>
      </c>
      <c r="G247" s="68"/>
      <c r="H247" s="69">
        <f>I247+K247</f>
        <v>0</v>
      </c>
      <c r="I247" s="69"/>
      <c r="J247" s="69"/>
      <c r="K247" s="69"/>
      <c r="L247" s="70">
        <f>M247+O247</f>
        <v>146</v>
      </c>
      <c r="M247" s="70">
        <f t="shared" si="81"/>
        <v>146</v>
      </c>
      <c r="N247" s="70">
        <f t="shared" si="81"/>
        <v>106.6</v>
      </c>
      <c r="O247" s="70">
        <f t="shared" si="81"/>
        <v>0</v>
      </c>
      <c r="Q247" s="2"/>
      <c r="R247" s="2"/>
    </row>
    <row r="248" spans="1:18" ht="18" customHeight="1" x14ac:dyDescent="0.25">
      <c r="A248" s="55" t="s">
        <v>106</v>
      </c>
      <c r="B248" s="85" t="s">
        <v>185</v>
      </c>
      <c r="C248" s="246"/>
      <c r="D248" s="87">
        <f t="shared" ref="D248:O248" si="82">D243+D238+D241</f>
        <v>146</v>
      </c>
      <c r="E248" s="87">
        <f t="shared" si="82"/>
        <v>146</v>
      </c>
      <c r="F248" s="87">
        <f t="shared" si="82"/>
        <v>106.6</v>
      </c>
      <c r="G248" s="87">
        <f t="shared" si="82"/>
        <v>0</v>
      </c>
      <c r="H248" s="241">
        <f t="shared" si="82"/>
        <v>0.3</v>
      </c>
      <c r="I248" s="241">
        <f t="shared" si="82"/>
        <v>0.3</v>
      </c>
      <c r="J248" s="241">
        <f t="shared" si="82"/>
        <v>0.2</v>
      </c>
      <c r="K248" s="241">
        <f t="shared" si="82"/>
        <v>0</v>
      </c>
      <c r="L248" s="88">
        <f t="shared" si="82"/>
        <v>146.30000000000001</v>
      </c>
      <c r="M248" s="88">
        <f t="shared" si="82"/>
        <v>146.30000000000001</v>
      </c>
      <c r="N248" s="88">
        <f t="shared" si="82"/>
        <v>106.8</v>
      </c>
      <c r="O248" s="88">
        <f t="shared" si="82"/>
        <v>0</v>
      </c>
    </row>
    <row r="249" spans="1:18" x14ac:dyDescent="0.25">
      <c r="A249" s="447" t="s">
        <v>107</v>
      </c>
      <c r="B249" s="450" t="s">
        <v>177</v>
      </c>
      <c r="C249" s="385"/>
      <c r="D249" s="416">
        <f>D251+D252+D253+D254+D256+D255+D257+D258+D259</f>
        <v>4673</v>
      </c>
      <c r="E249" s="48">
        <f t="shared" ref="E249:O249" si="83">E251+E252+E253+E254+E256+E255+E257+E258+E259</f>
        <v>1279.5</v>
      </c>
      <c r="F249" s="48">
        <f t="shared" si="83"/>
        <v>311.79999999999995</v>
      </c>
      <c r="G249" s="48">
        <f t="shared" si="83"/>
        <v>3393.5</v>
      </c>
      <c r="H249" s="49">
        <f t="shared" si="83"/>
        <v>184.3</v>
      </c>
      <c r="I249" s="49">
        <f t="shared" si="83"/>
        <v>184.3</v>
      </c>
      <c r="J249" s="49">
        <f t="shared" si="83"/>
        <v>50.400000000000006</v>
      </c>
      <c r="K249" s="49">
        <f t="shared" si="83"/>
        <v>0</v>
      </c>
      <c r="L249" s="50">
        <f t="shared" si="83"/>
        <v>4857.3</v>
      </c>
      <c r="M249" s="50">
        <f t="shared" si="83"/>
        <v>1463.8</v>
      </c>
      <c r="N249" s="50">
        <f t="shared" si="83"/>
        <v>362.19999999999993</v>
      </c>
      <c r="O249" s="50">
        <f t="shared" si="83"/>
        <v>3393.5</v>
      </c>
    </row>
    <row r="250" spans="1:18" x14ac:dyDescent="0.25">
      <c r="A250" s="448"/>
      <c r="B250" s="451" t="s">
        <v>210</v>
      </c>
      <c r="C250" s="386"/>
      <c r="D250" s="455"/>
      <c r="E250" s="252"/>
      <c r="F250" s="252"/>
      <c r="G250" s="252"/>
      <c r="H250" s="253"/>
      <c r="I250" s="253"/>
      <c r="J250" s="253"/>
      <c r="K250" s="253"/>
      <c r="L250" s="254"/>
      <c r="M250" s="254"/>
      <c r="N250" s="254"/>
      <c r="O250" s="254"/>
      <c r="Q250" s="38"/>
      <c r="R250" s="38"/>
    </row>
    <row r="251" spans="1:18" ht="25.5" x14ac:dyDescent="0.25">
      <c r="A251" s="448"/>
      <c r="B251" s="452" t="s">
        <v>342</v>
      </c>
      <c r="C251" s="386"/>
      <c r="D251" s="455">
        <f>D20+D77+D82+D178+D239</f>
        <v>1735</v>
      </c>
      <c r="E251" s="252">
        <f t="shared" ref="E251:N251" si="84">E20+E77+E82+E178+E239</f>
        <v>0</v>
      </c>
      <c r="F251" s="252">
        <f t="shared" si="84"/>
        <v>0</v>
      </c>
      <c r="G251" s="252">
        <f t="shared" si="84"/>
        <v>1735</v>
      </c>
      <c r="H251" s="253">
        <f t="shared" si="84"/>
        <v>0</v>
      </c>
      <c r="I251" s="253">
        <f t="shared" si="84"/>
        <v>0</v>
      </c>
      <c r="J251" s="253">
        <f t="shared" si="84"/>
        <v>0</v>
      </c>
      <c r="K251" s="253">
        <f t="shared" si="84"/>
        <v>0</v>
      </c>
      <c r="L251" s="431">
        <f t="shared" si="84"/>
        <v>1735</v>
      </c>
      <c r="M251" s="431">
        <f t="shared" si="84"/>
        <v>0</v>
      </c>
      <c r="N251" s="431">
        <f t="shared" si="84"/>
        <v>0</v>
      </c>
      <c r="O251" s="431">
        <f>O20+O77+O82+O178+O239</f>
        <v>1735</v>
      </c>
    </row>
    <row r="252" spans="1:18" ht="38.25" customHeight="1" x14ac:dyDescent="0.25">
      <c r="A252" s="448"/>
      <c r="B252" s="452" t="s">
        <v>341</v>
      </c>
      <c r="C252" s="386"/>
      <c r="D252" s="456">
        <f>D72+D73</f>
        <v>2467.1</v>
      </c>
      <c r="E252" s="255">
        <f t="shared" ref="E252:O252" si="85">E72+E73</f>
        <v>808.6</v>
      </c>
      <c r="F252" s="255">
        <f t="shared" si="85"/>
        <v>0</v>
      </c>
      <c r="G252" s="255">
        <f t="shared" si="85"/>
        <v>1658.5</v>
      </c>
      <c r="H252" s="256">
        <f t="shared" si="85"/>
        <v>0</v>
      </c>
      <c r="I252" s="256">
        <f t="shared" si="85"/>
        <v>0</v>
      </c>
      <c r="J252" s="256">
        <f t="shared" si="85"/>
        <v>0</v>
      </c>
      <c r="K252" s="256">
        <f t="shared" si="85"/>
        <v>0</v>
      </c>
      <c r="L252" s="257">
        <f t="shared" si="85"/>
        <v>2467.1</v>
      </c>
      <c r="M252" s="257">
        <f t="shared" si="85"/>
        <v>808.6</v>
      </c>
      <c r="N252" s="257">
        <f t="shared" si="85"/>
        <v>0</v>
      </c>
      <c r="O252" s="257">
        <f t="shared" si="85"/>
        <v>1658.5</v>
      </c>
    </row>
    <row r="253" spans="1:18" ht="16.5" customHeight="1" x14ac:dyDescent="0.25">
      <c r="A253" s="448"/>
      <c r="B253" s="453" t="s">
        <v>437</v>
      </c>
      <c r="C253" s="386"/>
      <c r="D253" s="456">
        <f>D74</f>
        <v>0</v>
      </c>
      <c r="E253" s="255">
        <f t="shared" ref="E253:O253" si="86">E74</f>
        <v>0</v>
      </c>
      <c r="F253" s="255">
        <f t="shared" si="86"/>
        <v>0</v>
      </c>
      <c r="G253" s="255">
        <f t="shared" si="86"/>
        <v>0</v>
      </c>
      <c r="H253" s="256">
        <f t="shared" si="86"/>
        <v>118.3</v>
      </c>
      <c r="I253" s="256">
        <f t="shared" si="86"/>
        <v>118.3</v>
      </c>
      <c r="J253" s="256">
        <f t="shared" si="86"/>
        <v>0</v>
      </c>
      <c r="K253" s="256">
        <f t="shared" si="86"/>
        <v>0</v>
      </c>
      <c r="L253" s="257">
        <f t="shared" si="86"/>
        <v>118.3</v>
      </c>
      <c r="M253" s="257">
        <f t="shared" si="86"/>
        <v>118.3</v>
      </c>
      <c r="N253" s="257">
        <f t="shared" si="86"/>
        <v>0</v>
      </c>
      <c r="O253" s="257">
        <f t="shared" si="86"/>
        <v>0</v>
      </c>
    </row>
    <row r="254" spans="1:18" ht="51.75" x14ac:dyDescent="0.25">
      <c r="A254" s="448"/>
      <c r="B254" s="453" t="s">
        <v>379</v>
      </c>
      <c r="C254" s="386"/>
      <c r="D254" s="456">
        <f>D164+D168</f>
        <v>324.89999999999998</v>
      </c>
      <c r="E254" s="255">
        <f>E164+E171</f>
        <v>324.89999999999998</v>
      </c>
      <c r="F254" s="255">
        <f t="shared" ref="F254:O254" si="87">F164+F171</f>
        <v>205.2</v>
      </c>
      <c r="G254" s="255">
        <f t="shared" si="87"/>
        <v>0</v>
      </c>
      <c r="H254" s="256">
        <f t="shared" si="87"/>
        <v>0</v>
      </c>
      <c r="I254" s="256">
        <f t="shared" si="87"/>
        <v>0</v>
      </c>
      <c r="J254" s="256">
        <f t="shared" si="87"/>
        <v>0</v>
      </c>
      <c r="K254" s="256">
        <f t="shared" si="87"/>
        <v>0</v>
      </c>
      <c r="L254" s="257">
        <f t="shared" si="87"/>
        <v>324.89999999999998</v>
      </c>
      <c r="M254" s="257">
        <f t="shared" si="87"/>
        <v>324.89999999999998</v>
      </c>
      <c r="N254" s="257">
        <f t="shared" si="87"/>
        <v>205.2</v>
      </c>
      <c r="O254" s="257">
        <f t="shared" si="87"/>
        <v>0</v>
      </c>
    </row>
    <row r="255" spans="1:18" ht="26.25" customHeight="1" x14ac:dyDescent="0.25">
      <c r="A255" s="448"/>
      <c r="B255" s="453" t="s">
        <v>378</v>
      </c>
      <c r="C255" s="386"/>
      <c r="D255" s="456">
        <f>D87+D93+D96+D101+D106+D109+D112+D117+D170</f>
        <v>0</v>
      </c>
      <c r="E255" s="255">
        <f t="shared" ref="E255:O255" si="88">E87+E93+E96+E101+E106+E109+E112+E117+E170</f>
        <v>0</v>
      </c>
      <c r="F255" s="255">
        <f t="shared" si="88"/>
        <v>0</v>
      </c>
      <c r="G255" s="255">
        <f t="shared" si="88"/>
        <v>0</v>
      </c>
      <c r="H255" s="256">
        <f t="shared" si="88"/>
        <v>9.1999999999999993</v>
      </c>
      <c r="I255" s="256">
        <f t="shared" si="88"/>
        <v>9.1999999999999993</v>
      </c>
      <c r="J255" s="256">
        <f t="shared" si="88"/>
        <v>7</v>
      </c>
      <c r="K255" s="256">
        <f t="shared" si="88"/>
        <v>0</v>
      </c>
      <c r="L255" s="257">
        <f t="shared" si="88"/>
        <v>9.1999999999999993</v>
      </c>
      <c r="M255" s="257">
        <f t="shared" si="88"/>
        <v>9.1999999999999993</v>
      </c>
      <c r="N255" s="257">
        <f t="shared" si="88"/>
        <v>7</v>
      </c>
      <c r="O255" s="257">
        <f t="shared" si="88"/>
        <v>0</v>
      </c>
    </row>
    <row r="256" spans="1:18" ht="26.25" x14ac:dyDescent="0.25">
      <c r="A256" s="448"/>
      <c r="B256" s="453" t="s">
        <v>380</v>
      </c>
      <c r="C256" s="386"/>
      <c r="D256" s="456">
        <f>D243</f>
        <v>146</v>
      </c>
      <c r="E256" s="255">
        <f>E247</f>
        <v>146</v>
      </c>
      <c r="F256" s="255">
        <f t="shared" ref="F256:O256" si="89">F247</f>
        <v>106.6</v>
      </c>
      <c r="G256" s="255">
        <f t="shared" si="89"/>
        <v>0</v>
      </c>
      <c r="H256" s="256">
        <f t="shared" si="89"/>
        <v>0</v>
      </c>
      <c r="I256" s="256">
        <f t="shared" si="89"/>
        <v>0</v>
      </c>
      <c r="J256" s="256">
        <f t="shared" si="89"/>
        <v>0</v>
      </c>
      <c r="K256" s="256">
        <f t="shared" si="89"/>
        <v>0</v>
      </c>
      <c r="L256" s="257">
        <f t="shared" si="89"/>
        <v>146</v>
      </c>
      <c r="M256" s="257">
        <f t="shared" si="89"/>
        <v>146</v>
      </c>
      <c r="N256" s="257">
        <f t="shared" si="89"/>
        <v>106.6</v>
      </c>
      <c r="O256" s="257">
        <f t="shared" si="89"/>
        <v>0</v>
      </c>
    </row>
    <row r="257" spans="1:18" hidden="1" x14ac:dyDescent="0.25">
      <c r="A257" s="448"/>
      <c r="B257" s="453" t="s">
        <v>420</v>
      </c>
      <c r="C257" s="386"/>
      <c r="D257" s="456">
        <f>D245</f>
        <v>0</v>
      </c>
      <c r="E257" s="255">
        <f t="shared" ref="E257:O257" si="90">E245</f>
        <v>0</v>
      </c>
      <c r="F257" s="255">
        <f t="shared" si="90"/>
        <v>0</v>
      </c>
      <c r="G257" s="255">
        <f t="shared" si="90"/>
        <v>0</v>
      </c>
      <c r="H257" s="256">
        <f t="shared" si="90"/>
        <v>0</v>
      </c>
      <c r="I257" s="256">
        <f t="shared" si="90"/>
        <v>0</v>
      </c>
      <c r="J257" s="256">
        <f t="shared" si="90"/>
        <v>0</v>
      </c>
      <c r="K257" s="256">
        <f t="shared" si="90"/>
        <v>0</v>
      </c>
      <c r="L257" s="257">
        <f t="shared" si="90"/>
        <v>0</v>
      </c>
      <c r="M257" s="257">
        <f t="shared" si="90"/>
        <v>0</v>
      </c>
      <c r="N257" s="257">
        <f t="shared" si="90"/>
        <v>0</v>
      </c>
      <c r="O257" s="257">
        <f t="shared" si="90"/>
        <v>0</v>
      </c>
    </row>
    <row r="258" spans="1:18" ht="26.25" x14ac:dyDescent="0.25">
      <c r="A258" s="449"/>
      <c r="B258" s="454" t="s">
        <v>419</v>
      </c>
      <c r="C258" s="387"/>
      <c r="D258" s="456">
        <f>D185+D189+D193+D197+D201+D205+D209+D213+D217+D221+D225+D229+D233</f>
        <v>0</v>
      </c>
      <c r="E258" s="255">
        <f t="shared" ref="E258:R258" si="91">E185+E189+E193+E197+E201+E205+E209+E213+E217+E221+E225+E229+E233</f>
        <v>0</v>
      </c>
      <c r="F258" s="255">
        <f t="shared" si="91"/>
        <v>0</v>
      </c>
      <c r="G258" s="255">
        <f t="shared" si="91"/>
        <v>0</v>
      </c>
      <c r="H258" s="256">
        <f t="shared" si="91"/>
        <v>56.8</v>
      </c>
      <c r="I258" s="256">
        <f t="shared" si="91"/>
        <v>56.8</v>
      </c>
      <c r="J258" s="256">
        <f t="shared" si="91"/>
        <v>43.400000000000006</v>
      </c>
      <c r="K258" s="256">
        <f t="shared" si="91"/>
        <v>0</v>
      </c>
      <c r="L258" s="257">
        <f t="shared" si="91"/>
        <v>56.8</v>
      </c>
      <c r="M258" s="257">
        <f t="shared" si="91"/>
        <v>56.8</v>
      </c>
      <c r="N258" s="257">
        <f t="shared" si="91"/>
        <v>43.400000000000006</v>
      </c>
      <c r="O258" s="257">
        <f t="shared" si="91"/>
        <v>0</v>
      </c>
      <c r="P258" s="456">
        <f t="shared" si="91"/>
        <v>0</v>
      </c>
      <c r="Q258" s="456">
        <f t="shared" si="91"/>
        <v>0</v>
      </c>
      <c r="R258" s="456">
        <f t="shared" si="91"/>
        <v>0</v>
      </c>
    </row>
    <row r="259" spans="1:18" ht="39" hidden="1" customHeight="1" x14ac:dyDescent="0.25">
      <c r="A259" s="388"/>
      <c r="B259" s="258" t="s">
        <v>430</v>
      </c>
      <c r="C259" s="387"/>
      <c r="D259" s="255">
        <f>D240</f>
        <v>0</v>
      </c>
      <c r="E259" s="255">
        <f t="shared" ref="E259:O259" si="92">E240</f>
        <v>0</v>
      </c>
      <c r="F259" s="255">
        <f t="shared" si="92"/>
        <v>0</v>
      </c>
      <c r="G259" s="255">
        <f t="shared" si="92"/>
        <v>0</v>
      </c>
      <c r="H259" s="256">
        <f t="shared" si="92"/>
        <v>0</v>
      </c>
      <c r="I259" s="256">
        <f t="shared" si="92"/>
        <v>0</v>
      </c>
      <c r="J259" s="256">
        <f t="shared" si="92"/>
        <v>0</v>
      </c>
      <c r="K259" s="256">
        <f t="shared" si="92"/>
        <v>0</v>
      </c>
      <c r="L259" s="257">
        <f t="shared" si="92"/>
        <v>0</v>
      </c>
      <c r="M259" s="257">
        <f t="shared" si="92"/>
        <v>0</v>
      </c>
      <c r="N259" s="257">
        <f t="shared" si="92"/>
        <v>0</v>
      </c>
      <c r="O259" s="257">
        <f t="shared" si="92"/>
        <v>0</v>
      </c>
    </row>
    <row r="260" spans="1:18" x14ac:dyDescent="0.25">
      <c r="A260" s="110"/>
      <c r="B260" s="127"/>
      <c r="C260" s="259"/>
      <c r="D260" s="127"/>
      <c r="E260" s="127"/>
      <c r="F260" s="260"/>
      <c r="G260" s="260"/>
      <c r="H260" s="260"/>
      <c r="I260" s="260"/>
      <c r="J260" s="260"/>
      <c r="K260" s="127"/>
      <c r="L260" s="260"/>
      <c r="M260" s="260"/>
      <c r="N260" s="260"/>
      <c r="O260" s="18"/>
    </row>
    <row r="261" spans="1:18" x14ac:dyDescent="0.25">
      <c r="A261" s="110"/>
      <c r="B261" s="7"/>
      <c r="C261" s="261"/>
      <c r="D261" s="7"/>
      <c r="E261" s="7"/>
      <c r="F261" s="114"/>
      <c r="G261" s="7"/>
      <c r="H261" s="7"/>
      <c r="I261" s="7"/>
      <c r="J261" s="7"/>
      <c r="L261" s="7"/>
      <c r="M261" s="7"/>
      <c r="N261" s="7"/>
      <c r="O261" s="7"/>
    </row>
    <row r="262" spans="1:18" x14ac:dyDescent="0.25">
      <c r="A262" s="7"/>
      <c r="B262" s="7"/>
      <c r="C262" s="262"/>
      <c r="D262" s="7"/>
      <c r="E262" s="7"/>
      <c r="F262" s="7"/>
      <c r="G262" s="7"/>
      <c r="H262" s="7"/>
      <c r="I262" s="7"/>
      <c r="J262" s="7"/>
      <c r="L262" s="7"/>
      <c r="M262" s="7"/>
      <c r="N262" s="7"/>
    </row>
    <row r="263" spans="1:18" x14ac:dyDescent="0.25">
      <c r="A263" s="7"/>
      <c r="B263" s="7"/>
      <c r="C263" s="262"/>
      <c r="D263" s="7"/>
      <c r="E263" s="7"/>
      <c r="F263" s="7"/>
      <c r="G263" s="7"/>
      <c r="H263" s="7"/>
      <c r="I263" s="7"/>
      <c r="J263" s="7"/>
      <c r="L263" s="7"/>
      <c r="M263" s="7"/>
      <c r="N263" s="7"/>
    </row>
    <row r="264" spans="1:18" x14ac:dyDescent="0.25">
      <c r="A264" s="7"/>
      <c r="B264" s="7"/>
      <c r="C264" s="262"/>
      <c r="D264" s="7"/>
      <c r="E264" s="7"/>
      <c r="F264" s="7"/>
      <c r="G264" s="7"/>
      <c r="H264" s="7"/>
      <c r="I264" s="7"/>
      <c r="J264" s="7"/>
      <c r="L264" s="7"/>
      <c r="M264" s="7"/>
      <c r="N264" s="7"/>
    </row>
    <row r="265" spans="1:18" x14ac:dyDescent="0.25">
      <c r="A265" s="7"/>
      <c r="B265" s="7"/>
      <c r="C265" s="262"/>
      <c r="D265" s="7"/>
      <c r="E265" s="7"/>
      <c r="F265" s="7"/>
      <c r="G265" s="7"/>
      <c r="H265" s="7"/>
      <c r="I265" s="7"/>
      <c r="J265" s="7"/>
      <c r="L265" s="7"/>
      <c r="M265" s="7"/>
      <c r="N265" s="7"/>
    </row>
    <row r="266" spans="1:18" x14ac:dyDescent="0.25">
      <c r="A266" s="7"/>
      <c r="B266" s="7"/>
      <c r="C266" s="262"/>
      <c r="D266" s="7"/>
      <c r="E266" s="7"/>
      <c r="F266" s="7"/>
      <c r="G266" s="7"/>
      <c r="H266" s="7"/>
      <c r="I266" s="7"/>
      <c r="J266" s="7"/>
      <c r="L266" s="7"/>
      <c r="M266" s="7"/>
      <c r="N266" s="7"/>
    </row>
    <row r="267" spans="1:18" x14ac:dyDescent="0.25">
      <c r="A267" s="7"/>
      <c r="B267" s="7"/>
      <c r="C267" s="262"/>
      <c r="D267" s="7"/>
      <c r="E267" s="7"/>
      <c r="F267" s="7"/>
      <c r="G267" s="7" t="s">
        <v>178</v>
      </c>
      <c r="H267" s="7"/>
      <c r="I267" s="7"/>
      <c r="J267" s="7"/>
      <c r="L267" s="7"/>
      <c r="M267" s="7"/>
      <c r="N267" s="7"/>
    </row>
    <row r="268" spans="1:18" x14ac:dyDescent="0.25">
      <c r="A268" s="7"/>
      <c r="B268" s="7"/>
      <c r="C268" s="262"/>
      <c r="D268" s="7"/>
      <c r="E268" s="7"/>
      <c r="F268" s="7"/>
      <c r="G268" s="7"/>
      <c r="H268" s="7"/>
      <c r="I268" s="7"/>
      <c r="J268" s="7"/>
      <c r="L268" s="7"/>
      <c r="M268" s="7"/>
      <c r="N268" s="7"/>
    </row>
    <row r="269" spans="1:18" x14ac:dyDescent="0.25">
      <c r="A269" s="7"/>
      <c r="B269" s="7"/>
      <c r="C269" s="262"/>
      <c r="D269" s="7"/>
      <c r="E269" s="7"/>
      <c r="F269" s="7"/>
      <c r="G269" s="7"/>
      <c r="H269" s="7"/>
      <c r="I269" s="7"/>
      <c r="J269" s="7"/>
      <c r="L269" s="7"/>
      <c r="M269" s="7"/>
      <c r="N269" s="7"/>
    </row>
    <row r="270" spans="1:18" x14ac:dyDescent="0.25">
      <c r="A270" s="7"/>
      <c r="B270" s="7"/>
      <c r="C270" s="262"/>
      <c r="D270" s="7"/>
      <c r="E270" s="7"/>
      <c r="F270" s="7"/>
      <c r="G270" s="7"/>
      <c r="H270" s="7"/>
      <c r="I270" s="7"/>
      <c r="J270" s="7"/>
      <c r="L270" s="7"/>
      <c r="M270" s="7"/>
      <c r="N270" s="7"/>
    </row>
    <row r="271" spans="1:18" x14ac:dyDescent="0.25">
      <c r="A271" s="7"/>
      <c r="B271" s="7"/>
      <c r="C271" s="262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8" x14ac:dyDescent="0.25">
      <c r="A272" s="7"/>
      <c r="B272" s="7"/>
      <c r="C272" s="262"/>
      <c r="D272" s="7"/>
      <c r="E272" s="7"/>
      <c r="F272" s="7"/>
      <c r="G272" s="7"/>
      <c r="H272" s="7"/>
      <c r="I272" s="7"/>
      <c r="J272" s="7"/>
      <c r="L272" s="7"/>
      <c r="M272" s="7"/>
      <c r="N272" s="7"/>
    </row>
    <row r="273" spans="1:14" x14ac:dyDescent="0.25">
      <c r="A273" s="7"/>
      <c r="B273" s="7"/>
      <c r="C273" s="262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62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62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62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62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62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62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62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62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62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62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62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62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62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62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62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62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62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62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62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62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62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62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62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62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62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62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62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62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62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62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62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62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62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62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62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62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62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62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62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62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62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62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62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62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62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62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62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62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62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62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62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62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62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62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62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62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62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62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62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62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62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62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62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62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62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62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62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62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62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62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62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7"/>
      <c r="B345" s="7"/>
      <c r="C345" s="262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7"/>
      <c r="B346" s="7"/>
      <c r="C346" s="262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7"/>
      <c r="B347" s="7"/>
      <c r="C347" s="262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A348" s="7"/>
      <c r="B348" s="7"/>
      <c r="C348" s="262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x14ac:dyDescent="0.25">
      <c r="A349" s="7"/>
      <c r="B349" s="7"/>
      <c r="C349" s="262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x14ac:dyDescent="0.25">
      <c r="A350" s="7"/>
      <c r="B350" s="7"/>
      <c r="C350" s="262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x14ac:dyDescent="0.25">
      <c r="A351" s="7"/>
      <c r="B351" s="7"/>
      <c r="C351" s="262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x14ac:dyDescent="0.25">
      <c r="A352" s="7"/>
      <c r="B352" s="7"/>
      <c r="C352" s="262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x14ac:dyDescent="0.25">
      <c r="A353" s="7"/>
      <c r="B353" s="7"/>
      <c r="C353" s="262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x14ac:dyDescent="0.25">
      <c r="A354" s="7"/>
      <c r="B354" s="7"/>
      <c r="C354" s="262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x14ac:dyDescent="0.25">
      <c r="A355" s="7"/>
      <c r="B355" s="7"/>
      <c r="C355" s="262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x14ac:dyDescent="0.25">
      <c r="A356" s="7"/>
      <c r="B356" s="7"/>
      <c r="C356" s="262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x14ac:dyDescent="0.25">
      <c r="A357" s="7"/>
      <c r="B357" s="7"/>
      <c r="C357" s="262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x14ac:dyDescent="0.25">
      <c r="A358" s="7"/>
      <c r="B358" s="7"/>
      <c r="C358" s="262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x14ac:dyDescent="0.25">
      <c r="A359" s="7"/>
      <c r="B359" s="7"/>
      <c r="C359" s="262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x14ac:dyDescent="0.25">
      <c r="A360" s="7"/>
      <c r="B360" s="7"/>
      <c r="C360" s="262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4" x14ac:dyDescent="0.25">
      <c r="A361" s="7"/>
      <c r="B361" s="7"/>
      <c r="C361" s="262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4" x14ac:dyDescent="0.25">
      <c r="A362" s="7"/>
      <c r="B362" s="7"/>
      <c r="C362" s="262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4" x14ac:dyDescent="0.25">
      <c r="A363" s="7"/>
      <c r="B363" s="7"/>
      <c r="C363" s="262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4" x14ac:dyDescent="0.25">
      <c r="A364" s="7"/>
      <c r="B364" s="7"/>
      <c r="C364" s="262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4" x14ac:dyDescent="0.25">
      <c r="A365" s="7"/>
      <c r="B365" s="7"/>
      <c r="C365" s="262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4" x14ac:dyDescent="0.25">
      <c r="A366" s="7"/>
      <c r="B366" s="7"/>
      <c r="C366" s="262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4" x14ac:dyDescent="0.25">
      <c r="A367" s="7"/>
      <c r="B367" s="7"/>
      <c r="C367" s="262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4" x14ac:dyDescent="0.25">
      <c r="A368" s="7"/>
      <c r="B368" s="7"/>
      <c r="C368" s="262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x14ac:dyDescent="0.25">
      <c r="A369" s="7"/>
      <c r="B369" s="7"/>
      <c r="C369" s="262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x14ac:dyDescent="0.25">
      <c r="A370" s="7"/>
      <c r="B370" s="7"/>
      <c r="C370" s="262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x14ac:dyDescent="0.25">
      <c r="A371" s="7"/>
      <c r="B371" s="7"/>
      <c r="C371" s="262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x14ac:dyDescent="0.25">
      <c r="A372" s="7"/>
      <c r="B372" s="7"/>
      <c r="C372" s="262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x14ac:dyDescent="0.25">
      <c r="C373" s="263"/>
    </row>
    <row r="374" spans="1:14" x14ac:dyDescent="0.25">
      <c r="C374" s="263"/>
    </row>
    <row r="375" spans="1:14" x14ac:dyDescent="0.25">
      <c r="C375" s="263"/>
    </row>
    <row r="376" spans="1:14" x14ac:dyDescent="0.25">
      <c r="C376" s="263"/>
    </row>
    <row r="377" spans="1:14" x14ac:dyDescent="0.25">
      <c r="C377" s="263"/>
    </row>
    <row r="378" spans="1:14" x14ac:dyDescent="0.25">
      <c r="C378" s="263"/>
    </row>
    <row r="379" spans="1:14" x14ac:dyDescent="0.25">
      <c r="C379" s="263"/>
    </row>
    <row r="380" spans="1:14" x14ac:dyDescent="0.25">
      <c r="C380" s="263"/>
    </row>
    <row r="381" spans="1:14" x14ac:dyDescent="0.25">
      <c r="C381" s="263"/>
    </row>
    <row r="382" spans="1:14" x14ac:dyDescent="0.25">
      <c r="C382" s="263"/>
    </row>
    <row r="383" spans="1:14" x14ac:dyDescent="0.25">
      <c r="C383" s="263"/>
    </row>
    <row r="384" spans="1:14" x14ac:dyDescent="0.25">
      <c r="C384" s="263"/>
    </row>
    <row r="385" spans="3:3" x14ac:dyDescent="0.25">
      <c r="C385" s="263"/>
    </row>
    <row r="386" spans="3:3" x14ac:dyDescent="0.25">
      <c r="C386" s="263"/>
    </row>
    <row r="387" spans="3:3" x14ac:dyDescent="0.25">
      <c r="C387" s="263"/>
    </row>
    <row r="388" spans="3:3" x14ac:dyDescent="0.25">
      <c r="C388" s="263"/>
    </row>
    <row r="389" spans="3:3" x14ac:dyDescent="0.25">
      <c r="C389" s="263"/>
    </row>
    <row r="390" spans="3:3" x14ac:dyDescent="0.25">
      <c r="C390" s="263"/>
    </row>
    <row r="391" spans="3:3" x14ac:dyDescent="0.25">
      <c r="C391" s="263"/>
    </row>
    <row r="392" spans="3:3" x14ac:dyDescent="0.25">
      <c r="C392" s="263"/>
    </row>
    <row r="393" spans="3:3" x14ac:dyDescent="0.25">
      <c r="C393" s="263"/>
    </row>
    <row r="394" spans="3:3" x14ac:dyDescent="0.25">
      <c r="C394" s="263"/>
    </row>
    <row r="395" spans="3:3" x14ac:dyDescent="0.25">
      <c r="C395" s="263"/>
    </row>
    <row r="396" spans="3:3" x14ac:dyDescent="0.25">
      <c r="C396" s="263"/>
    </row>
    <row r="397" spans="3:3" x14ac:dyDescent="0.25">
      <c r="C397" s="263"/>
    </row>
    <row r="398" spans="3:3" x14ac:dyDescent="0.25">
      <c r="C398" s="263"/>
    </row>
    <row r="399" spans="3:3" x14ac:dyDescent="0.25">
      <c r="C399" s="263"/>
    </row>
    <row r="400" spans="3:3" x14ac:dyDescent="0.25">
      <c r="C400" s="263"/>
    </row>
    <row r="401" spans="3:3" x14ac:dyDescent="0.25">
      <c r="C401" s="263"/>
    </row>
    <row r="402" spans="3:3" x14ac:dyDescent="0.25">
      <c r="C402" s="263"/>
    </row>
    <row r="403" spans="3:3" x14ac:dyDescent="0.25">
      <c r="C403" s="263"/>
    </row>
    <row r="404" spans="3:3" x14ac:dyDescent="0.25">
      <c r="C404" s="263"/>
    </row>
    <row r="405" spans="3:3" x14ac:dyDescent="0.25">
      <c r="C405" s="263"/>
    </row>
    <row r="406" spans="3:3" x14ac:dyDescent="0.25">
      <c r="C406" s="263"/>
    </row>
    <row r="407" spans="3:3" x14ac:dyDescent="0.25">
      <c r="C407" s="263"/>
    </row>
    <row r="408" spans="3:3" x14ac:dyDescent="0.25">
      <c r="C408" s="263"/>
    </row>
    <row r="409" spans="3:3" x14ac:dyDescent="0.25">
      <c r="C409" s="263"/>
    </row>
    <row r="410" spans="3:3" x14ac:dyDescent="0.25">
      <c r="C410" s="263"/>
    </row>
    <row r="411" spans="3:3" x14ac:dyDescent="0.25">
      <c r="C411" s="263"/>
    </row>
    <row r="412" spans="3:3" x14ac:dyDescent="0.25">
      <c r="C412" s="263"/>
    </row>
    <row r="413" spans="3:3" x14ac:dyDescent="0.25">
      <c r="C413" s="263"/>
    </row>
    <row r="414" spans="3:3" x14ac:dyDescent="0.25">
      <c r="C414" s="263"/>
    </row>
    <row r="415" spans="3:3" x14ac:dyDescent="0.25">
      <c r="C415" s="263"/>
    </row>
    <row r="416" spans="3:3" x14ac:dyDescent="0.25">
      <c r="C416" s="263"/>
    </row>
    <row r="417" spans="3:3" x14ac:dyDescent="0.25">
      <c r="C417" s="263"/>
    </row>
    <row r="418" spans="3:3" x14ac:dyDescent="0.25">
      <c r="C418" s="263"/>
    </row>
    <row r="419" spans="3:3" x14ac:dyDescent="0.25">
      <c r="C419" s="263"/>
    </row>
    <row r="420" spans="3:3" x14ac:dyDescent="0.25">
      <c r="C420" s="263"/>
    </row>
    <row r="421" spans="3:3" x14ac:dyDescent="0.25">
      <c r="C421" s="263"/>
    </row>
    <row r="422" spans="3:3" x14ac:dyDescent="0.25">
      <c r="C422" s="263"/>
    </row>
    <row r="423" spans="3:3" x14ac:dyDescent="0.25">
      <c r="C423" s="263"/>
    </row>
    <row r="424" spans="3:3" x14ac:dyDescent="0.25">
      <c r="C424" s="263"/>
    </row>
    <row r="425" spans="3:3" x14ac:dyDescent="0.25">
      <c r="C425" s="263"/>
    </row>
    <row r="426" spans="3:3" x14ac:dyDescent="0.25">
      <c r="C426" s="263"/>
    </row>
    <row r="427" spans="3:3" x14ac:dyDescent="0.25">
      <c r="C427" s="263"/>
    </row>
    <row r="428" spans="3:3" x14ac:dyDescent="0.25">
      <c r="C428" s="263"/>
    </row>
    <row r="429" spans="3:3" x14ac:dyDescent="0.25">
      <c r="C429" s="263"/>
    </row>
    <row r="430" spans="3:3" x14ac:dyDescent="0.25">
      <c r="C430" s="263"/>
    </row>
    <row r="431" spans="3:3" x14ac:dyDescent="0.25">
      <c r="C431" s="263"/>
    </row>
    <row r="432" spans="3:3" x14ac:dyDescent="0.25">
      <c r="C432" s="263"/>
    </row>
    <row r="433" spans="3:3" x14ac:dyDescent="0.25">
      <c r="C433" s="263"/>
    </row>
    <row r="434" spans="3:3" x14ac:dyDescent="0.25">
      <c r="C434" s="263"/>
    </row>
    <row r="435" spans="3:3" x14ac:dyDescent="0.25">
      <c r="C435" s="263"/>
    </row>
    <row r="436" spans="3:3" x14ac:dyDescent="0.25">
      <c r="C436" s="263"/>
    </row>
    <row r="437" spans="3:3" x14ac:dyDescent="0.25">
      <c r="C437" s="263"/>
    </row>
    <row r="438" spans="3:3" x14ac:dyDescent="0.25">
      <c r="C438" s="263"/>
    </row>
    <row r="439" spans="3:3" x14ac:dyDescent="0.25">
      <c r="C439" s="263"/>
    </row>
    <row r="440" spans="3:3" x14ac:dyDescent="0.25">
      <c r="C440" s="263"/>
    </row>
    <row r="441" spans="3:3" x14ac:dyDescent="0.25">
      <c r="C441" s="263"/>
    </row>
    <row r="442" spans="3:3" x14ac:dyDescent="0.25">
      <c r="C442" s="263"/>
    </row>
    <row r="443" spans="3:3" x14ac:dyDescent="0.25">
      <c r="C443" s="263"/>
    </row>
    <row r="444" spans="3:3" x14ac:dyDescent="0.25">
      <c r="C444" s="263"/>
    </row>
    <row r="445" spans="3:3" x14ac:dyDescent="0.25">
      <c r="C445" s="263"/>
    </row>
    <row r="446" spans="3:3" x14ac:dyDescent="0.25">
      <c r="C446" s="263"/>
    </row>
    <row r="447" spans="3:3" x14ac:dyDescent="0.25">
      <c r="C447" s="263"/>
    </row>
    <row r="448" spans="3:3" x14ac:dyDescent="0.25">
      <c r="C448" s="263"/>
    </row>
    <row r="449" spans="3:3" x14ac:dyDescent="0.25">
      <c r="C449" s="263"/>
    </row>
    <row r="450" spans="3:3" x14ac:dyDescent="0.25">
      <c r="C450" s="263"/>
    </row>
    <row r="451" spans="3:3" x14ac:dyDescent="0.25">
      <c r="C451" s="263"/>
    </row>
    <row r="452" spans="3:3" x14ac:dyDescent="0.25">
      <c r="C452" s="263"/>
    </row>
    <row r="453" spans="3:3" x14ac:dyDescent="0.25">
      <c r="C453" s="263"/>
    </row>
    <row r="454" spans="3:3" x14ac:dyDescent="0.25">
      <c r="C454" s="263"/>
    </row>
    <row r="455" spans="3:3" x14ac:dyDescent="0.25">
      <c r="C455" s="263"/>
    </row>
    <row r="456" spans="3:3" x14ac:dyDescent="0.25">
      <c r="C456" s="263"/>
    </row>
    <row r="457" spans="3:3" x14ac:dyDescent="0.25">
      <c r="C457" s="263"/>
    </row>
    <row r="458" spans="3:3" x14ac:dyDescent="0.25">
      <c r="C458" s="263"/>
    </row>
    <row r="459" spans="3:3" x14ac:dyDescent="0.25">
      <c r="C459" s="263"/>
    </row>
    <row r="460" spans="3:3" x14ac:dyDescent="0.25">
      <c r="C460" s="263"/>
    </row>
    <row r="461" spans="3:3" x14ac:dyDescent="0.25">
      <c r="C461" s="263"/>
    </row>
    <row r="462" spans="3:3" x14ac:dyDescent="0.25">
      <c r="C462" s="263"/>
    </row>
    <row r="463" spans="3:3" x14ac:dyDescent="0.25">
      <c r="C463" s="263"/>
    </row>
    <row r="464" spans="3:3" x14ac:dyDescent="0.25">
      <c r="C464" s="263"/>
    </row>
    <row r="465" spans="3:3" x14ac:dyDescent="0.25">
      <c r="C465" s="263"/>
    </row>
    <row r="466" spans="3:3" x14ac:dyDescent="0.25">
      <c r="C466" s="263"/>
    </row>
    <row r="467" spans="3:3" x14ac:dyDescent="0.25">
      <c r="C467" s="263"/>
    </row>
    <row r="468" spans="3:3" x14ac:dyDescent="0.25">
      <c r="C468" s="263"/>
    </row>
    <row r="469" spans="3:3" x14ac:dyDescent="0.25">
      <c r="C469" s="263"/>
    </row>
    <row r="470" spans="3:3" x14ac:dyDescent="0.25">
      <c r="C470" s="263"/>
    </row>
    <row r="471" spans="3:3" x14ac:dyDescent="0.25">
      <c r="C471" s="263"/>
    </row>
    <row r="472" spans="3:3" x14ac:dyDescent="0.25">
      <c r="C472" s="263"/>
    </row>
    <row r="473" spans="3:3" x14ac:dyDescent="0.25">
      <c r="C473" s="263"/>
    </row>
    <row r="474" spans="3:3" x14ac:dyDescent="0.25">
      <c r="C474" s="263"/>
    </row>
    <row r="475" spans="3:3" x14ac:dyDescent="0.25">
      <c r="C475" s="263"/>
    </row>
    <row r="476" spans="3:3" x14ac:dyDescent="0.25">
      <c r="C476" s="263"/>
    </row>
    <row r="477" spans="3:3" x14ac:dyDescent="0.25">
      <c r="C477" s="263"/>
    </row>
    <row r="478" spans="3:3" x14ac:dyDescent="0.25">
      <c r="C478" s="263"/>
    </row>
    <row r="479" spans="3:3" x14ac:dyDescent="0.25">
      <c r="C479" s="263"/>
    </row>
    <row r="480" spans="3:3" x14ac:dyDescent="0.25">
      <c r="C480" s="263"/>
    </row>
    <row r="481" spans="3:3" x14ac:dyDescent="0.25">
      <c r="C481" s="263"/>
    </row>
    <row r="482" spans="3:3" x14ac:dyDescent="0.25">
      <c r="C482" s="263"/>
    </row>
    <row r="483" spans="3:3" x14ac:dyDescent="0.25">
      <c r="C483" s="263"/>
    </row>
    <row r="484" spans="3:3" x14ac:dyDescent="0.25">
      <c r="C484" s="263"/>
    </row>
    <row r="485" spans="3:3" x14ac:dyDescent="0.25">
      <c r="C485" s="263"/>
    </row>
    <row r="486" spans="3:3" x14ac:dyDescent="0.25">
      <c r="C486" s="263"/>
    </row>
    <row r="487" spans="3:3" x14ac:dyDescent="0.25">
      <c r="C487" s="263"/>
    </row>
    <row r="488" spans="3:3" x14ac:dyDescent="0.25">
      <c r="C488" s="263"/>
    </row>
    <row r="489" spans="3:3" x14ac:dyDescent="0.25">
      <c r="C489" s="263"/>
    </row>
    <row r="490" spans="3:3" x14ac:dyDescent="0.25">
      <c r="C490" s="263"/>
    </row>
    <row r="491" spans="3:3" x14ac:dyDescent="0.25">
      <c r="C491" s="263"/>
    </row>
    <row r="492" spans="3:3" x14ac:dyDescent="0.25">
      <c r="C492" s="263"/>
    </row>
    <row r="493" spans="3:3" x14ac:dyDescent="0.25">
      <c r="C493" s="263"/>
    </row>
    <row r="494" spans="3:3" x14ac:dyDescent="0.25">
      <c r="C494" s="263"/>
    </row>
    <row r="495" spans="3:3" x14ac:dyDescent="0.25">
      <c r="C495" s="263"/>
    </row>
    <row r="496" spans="3:3" x14ac:dyDescent="0.25">
      <c r="C496" s="263"/>
    </row>
    <row r="497" spans="3:3" x14ac:dyDescent="0.25">
      <c r="C497" s="263"/>
    </row>
    <row r="498" spans="3:3" x14ac:dyDescent="0.25">
      <c r="C498" s="263"/>
    </row>
    <row r="499" spans="3:3" x14ac:dyDescent="0.25">
      <c r="C499" s="263"/>
    </row>
    <row r="500" spans="3:3" x14ac:dyDescent="0.25">
      <c r="C500" s="263"/>
    </row>
    <row r="501" spans="3:3" x14ac:dyDescent="0.25">
      <c r="C501" s="263"/>
    </row>
    <row r="502" spans="3:3" x14ac:dyDescent="0.25">
      <c r="C502" s="263"/>
    </row>
    <row r="503" spans="3:3" x14ac:dyDescent="0.25">
      <c r="C503" s="263"/>
    </row>
    <row r="504" spans="3:3" x14ac:dyDescent="0.25">
      <c r="C504" s="263"/>
    </row>
    <row r="505" spans="3:3" x14ac:dyDescent="0.25">
      <c r="C505" s="263"/>
    </row>
    <row r="506" spans="3:3" x14ac:dyDescent="0.25">
      <c r="C506" s="263"/>
    </row>
    <row r="507" spans="3:3" x14ac:dyDescent="0.25">
      <c r="C507" s="263"/>
    </row>
    <row r="508" spans="3:3" x14ac:dyDescent="0.25">
      <c r="C508" s="263"/>
    </row>
    <row r="509" spans="3:3" x14ac:dyDescent="0.25">
      <c r="C509" s="263"/>
    </row>
    <row r="510" spans="3:3" x14ac:dyDescent="0.25">
      <c r="C510" s="263"/>
    </row>
    <row r="511" spans="3:3" x14ac:dyDescent="0.25">
      <c r="C511" s="263"/>
    </row>
    <row r="512" spans="3:3" x14ac:dyDescent="0.25">
      <c r="C512" s="263"/>
    </row>
    <row r="513" spans="3:3" x14ac:dyDescent="0.25">
      <c r="C513" s="263"/>
    </row>
    <row r="514" spans="3:3" x14ac:dyDescent="0.25">
      <c r="C514" s="263"/>
    </row>
    <row r="515" spans="3:3" x14ac:dyDescent="0.25">
      <c r="C515" s="263"/>
    </row>
    <row r="516" spans="3:3" x14ac:dyDescent="0.25">
      <c r="C516" s="263"/>
    </row>
    <row r="517" spans="3:3" x14ac:dyDescent="0.25">
      <c r="C517" s="263"/>
    </row>
    <row r="518" spans="3:3" x14ac:dyDescent="0.25">
      <c r="C518" s="263"/>
    </row>
    <row r="519" spans="3:3" x14ac:dyDescent="0.25">
      <c r="C519" s="263"/>
    </row>
    <row r="520" spans="3:3" x14ac:dyDescent="0.25">
      <c r="C520" s="263"/>
    </row>
    <row r="521" spans="3:3" x14ac:dyDescent="0.25">
      <c r="C521" s="263"/>
    </row>
    <row r="522" spans="3:3" x14ac:dyDescent="0.25">
      <c r="C522" s="263"/>
    </row>
    <row r="523" spans="3:3" x14ac:dyDescent="0.25">
      <c r="C523" s="263"/>
    </row>
    <row r="524" spans="3:3" x14ac:dyDescent="0.25">
      <c r="C524" s="263"/>
    </row>
    <row r="525" spans="3:3" x14ac:dyDescent="0.25">
      <c r="C525" s="263"/>
    </row>
    <row r="526" spans="3:3" x14ac:dyDescent="0.25">
      <c r="C526" s="263"/>
    </row>
    <row r="527" spans="3:3" x14ac:dyDescent="0.25">
      <c r="C527" s="263"/>
    </row>
    <row r="528" spans="3:3" x14ac:dyDescent="0.25">
      <c r="C528" s="263"/>
    </row>
    <row r="529" spans="3:3" x14ac:dyDescent="0.25">
      <c r="C529" s="263"/>
    </row>
    <row r="530" spans="3:3" x14ac:dyDescent="0.25">
      <c r="C530" s="263"/>
    </row>
    <row r="531" spans="3:3" x14ac:dyDescent="0.25">
      <c r="C531" s="263"/>
    </row>
    <row r="532" spans="3:3" x14ac:dyDescent="0.25">
      <c r="C532" s="263"/>
    </row>
    <row r="533" spans="3:3" x14ac:dyDescent="0.25">
      <c r="C533" s="263"/>
    </row>
    <row r="534" spans="3:3" x14ac:dyDescent="0.25">
      <c r="C534" s="263"/>
    </row>
    <row r="535" spans="3:3" x14ac:dyDescent="0.25">
      <c r="C535" s="263"/>
    </row>
    <row r="536" spans="3:3" x14ac:dyDescent="0.25">
      <c r="C536" s="263"/>
    </row>
    <row r="537" spans="3:3" x14ac:dyDescent="0.25">
      <c r="C537" s="263"/>
    </row>
    <row r="538" spans="3:3" x14ac:dyDescent="0.25">
      <c r="C538" s="263"/>
    </row>
    <row r="539" spans="3:3" x14ac:dyDescent="0.25">
      <c r="C539" s="263"/>
    </row>
    <row r="540" spans="3:3" x14ac:dyDescent="0.25">
      <c r="C540" s="263"/>
    </row>
    <row r="541" spans="3:3" x14ac:dyDescent="0.25">
      <c r="C541" s="263"/>
    </row>
    <row r="542" spans="3:3" x14ac:dyDescent="0.25">
      <c r="C542" s="263"/>
    </row>
    <row r="543" spans="3:3" x14ac:dyDescent="0.25">
      <c r="C543" s="263"/>
    </row>
    <row r="544" spans="3:3" x14ac:dyDescent="0.25">
      <c r="C544" s="263"/>
    </row>
    <row r="545" spans="3:3" x14ac:dyDescent="0.25">
      <c r="C545" s="263"/>
    </row>
    <row r="546" spans="3:3" x14ac:dyDescent="0.25">
      <c r="C546" s="263"/>
    </row>
    <row r="547" spans="3:3" x14ac:dyDescent="0.25">
      <c r="C547" s="263"/>
    </row>
    <row r="548" spans="3:3" x14ac:dyDescent="0.25">
      <c r="C548" s="263"/>
    </row>
    <row r="549" spans="3:3" x14ac:dyDescent="0.25">
      <c r="C549" s="263"/>
    </row>
    <row r="550" spans="3:3" x14ac:dyDescent="0.25">
      <c r="C550" s="263"/>
    </row>
    <row r="551" spans="3:3" x14ac:dyDescent="0.25">
      <c r="C551" s="263"/>
    </row>
    <row r="552" spans="3:3" x14ac:dyDescent="0.25">
      <c r="C552" s="263"/>
    </row>
    <row r="553" spans="3:3" x14ac:dyDescent="0.25">
      <c r="C553" s="263"/>
    </row>
    <row r="554" spans="3:3" x14ac:dyDescent="0.25">
      <c r="C554" s="263"/>
    </row>
    <row r="555" spans="3:3" x14ac:dyDescent="0.25">
      <c r="C555" s="263"/>
    </row>
    <row r="556" spans="3:3" x14ac:dyDescent="0.25">
      <c r="C556" s="263"/>
    </row>
    <row r="557" spans="3:3" x14ac:dyDescent="0.25">
      <c r="C557" s="263"/>
    </row>
    <row r="558" spans="3:3" x14ac:dyDescent="0.25">
      <c r="C558" s="263"/>
    </row>
    <row r="559" spans="3:3" x14ac:dyDescent="0.25">
      <c r="C559" s="263"/>
    </row>
    <row r="560" spans="3:3" x14ac:dyDescent="0.25">
      <c r="C560" s="263"/>
    </row>
    <row r="561" spans="3:3" x14ac:dyDescent="0.25">
      <c r="C561" s="263"/>
    </row>
    <row r="562" spans="3:3" x14ac:dyDescent="0.25">
      <c r="C562" s="263"/>
    </row>
    <row r="563" spans="3:3" x14ac:dyDescent="0.25">
      <c r="C563" s="263"/>
    </row>
    <row r="564" spans="3:3" x14ac:dyDescent="0.25">
      <c r="C564" s="263"/>
    </row>
    <row r="565" spans="3:3" x14ac:dyDescent="0.25">
      <c r="C565" s="263"/>
    </row>
    <row r="566" spans="3:3" x14ac:dyDescent="0.25">
      <c r="C566" s="263"/>
    </row>
    <row r="567" spans="3:3" x14ac:dyDescent="0.25">
      <c r="C567" s="263"/>
    </row>
    <row r="568" spans="3:3" x14ac:dyDescent="0.25">
      <c r="C568" s="263"/>
    </row>
    <row r="569" spans="3:3" x14ac:dyDescent="0.25">
      <c r="C569" s="263"/>
    </row>
    <row r="570" spans="3:3" x14ac:dyDescent="0.25">
      <c r="C570" s="263"/>
    </row>
    <row r="571" spans="3:3" x14ac:dyDescent="0.25">
      <c r="C571" s="263"/>
    </row>
    <row r="572" spans="3:3" x14ac:dyDescent="0.25">
      <c r="C572" s="263"/>
    </row>
    <row r="573" spans="3:3" x14ac:dyDescent="0.25">
      <c r="C573" s="263"/>
    </row>
    <row r="574" spans="3:3" x14ac:dyDescent="0.25">
      <c r="C574" s="263"/>
    </row>
    <row r="575" spans="3:3" x14ac:dyDescent="0.25">
      <c r="C575" s="263"/>
    </row>
    <row r="576" spans="3:3" x14ac:dyDescent="0.25">
      <c r="C576" s="263"/>
    </row>
    <row r="577" spans="3:3" x14ac:dyDescent="0.25">
      <c r="C577" s="263"/>
    </row>
    <row r="578" spans="3:3" x14ac:dyDescent="0.25">
      <c r="C578" s="263"/>
    </row>
    <row r="579" spans="3:3" x14ac:dyDescent="0.25">
      <c r="C579" s="263"/>
    </row>
    <row r="580" spans="3:3" x14ac:dyDescent="0.25">
      <c r="C580" s="263"/>
    </row>
    <row r="581" spans="3:3" x14ac:dyDescent="0.25">
      <c r="C581" s="263"/>
    </row>
    <row r="582" spans="3:3" x14ac:dyDescent="0.25">
      <c r="C582" s="263"/>
    </row>
    <row r="583" spans="3:3" x14ac:dyDescent="0.25">
      <c r="C583" s="263"/>
    </row>
    <row r="584" spans="3:3" x14ac:dyDescent="0.25">
      <c r="C584" s="263"/>
    </row>
    <row r="585" spans="3:3" x14ac:dyDescent="0.25">
      <c r="C585" s="263"/>
    </row>
    <row r="586" spans="3:3" x14ac:dyDescent="0.25">
      <c r="C586" s="263"/>
    </row>
    <row r="587" spans="3:3" x14ac:dyDescent="0.25">
      <c r="C587" s="263"/>
    </row>
    <row r="588" spans="3:3" x14ac:dyDescent="0.25">
      <c r="C588" s="263"/>
    </row>
    <row r="589" spans="3:3" x14ac:dyDescent="0.25">
      <c r="C589" s="263"/>
    </row>
    <row r="590" spans="3:3" x14ac:dyDescent="0.25">
      <c r="C590" s="263"/>
    </row>
    <row r="591" spans="3:3" x14ac:dyDescent="0.25">
      <c r="C591" s="263"/>
    </row>
    <row r="592" spans="3:3" x14ac:dyDescent="0.25">
      <c r="C592" s="263"/>
    </row>
    <row r="593" spans="3:3" x14ac:dyDescent="0.25">
      <c r="C593" s="263"/>
    </row>
    <row r="594" spans="3:3" x14ac:dyDescent="0.25">
      <c r="C594" s="263"/>
    </row>
    <row r="595" spans="3:3" x14ac:dyDescent="0.25">
      <c r="C595" s="263"/>
    </row>
    <row r="596" spans="3:3" x14ac:dyDescent="0.25">
      <c r="C596" s="263"/>
    </row>
    <row r="597" spans="3:3" x14ac:dyDescent="0.25">
      <c r="C597" s="263"/>
    </row>
    <row r="598" spans="3:3" x14ac:dyDescent="0.25">
      <c r="C598" s="263"/>
    </row>
    <row r="599" spans="3:3" x14ac:dyDescent="0.25">
      <c r="C599" s="263"/>
    </row>
    <row r="600" spans="3:3" x14ac:dyDescent="0.25">
      <c r="C600" s="263"/>
    </row>
    <row r="601" spans="3:3" x14ac:dyDescent="0.25">
      <c r="C601" s="263"/>
    </row>
    <row r="602" spans="3:3" x14ac:dyDescent="0.25">
      <c r="C602" s="263"/>
    </row>
    <row r="603" spans="3:3" x14ac:dyDescent="0.25">
      <c r="C603" s="263"/>
    </row>
    <row r="604" spans="3:3" x14ac:dyDescent="0.25">
      <c r="C604" s="263"/>
    </row>
    <row r="605" spans="3:3" x14ac:dyDescent="0.25">
      <c r="C605" s="263"/>
    </row>
    <row r="606" spans="3:3" x14ac:dyDescent="0.25">
      <c r="C606" s="263"/>
    </row>
    <row r="607" spans="3:3" x14ac:dyDescent="0.25">
      <c r="C607" s="263"/>
    </row>
    <row r="608" spans="3:3" x14ac:dyDescent="0.25">
      <c r="C608" s="263"/>
    </row>
    <row r="609" spans="3:3" x14ac:dyDescent="0.25">
      <c r="C609" s="263"/>
    </row>
    <row r="610" spans="3:3" x14ac:dyDescent="0.25">
      <c r="C610" s="263"/>
    </row>
    <row r="611" spans="3:3" x14ac:dyDescent="0.25">
      <c r="C611" s="263"/>
    </row>
    <row r="612" spans="3:3" x14ac:dyDescent="0.25">
      <c r="C612" s="263"/>
    </row>
    <row r="613" spans="3:3" x14ac:dyDescent="0.25">
      <c r="C613" s="263"/>
    </row>
    <row r="614" spans="3:3" x14ac:dyDescent="0.25">
      <c r="C614" s="263"/>
    </row>
    <row r="615" spans="3:3" x14ac:dyDescent="0.25">
      <c r="C615" s="263"/>
    </row>
    <row r="616" spans="3:3" x14ac:dyDescent="0.25">
      <c r="C616" s="263"/>
    </row>
    <row r="617" spans="3:3" x14ac:dyDescent="0.25">
      <c r="C617" s="263"/>
    </row>
    <row r="618" spans="3:3" x14ac:dyDescent="0.25">
      <c r="C618" s="263"/>
    </row>
    <row r="619" spans="3:3" x14ac:dyDescent="0.25">
      <c r="C619" s="263"/>
    </row>
    <row r="620" spans="3:3" x14ac:dyDescent="0.25">
      <c r="C620" s="263"/>
    </row>
    <row r="621" spans="3:3" x14ac:dyDescent="0.25">
      <c r="C621" s="263"/>
    </row>
    <row r="622" spans="3:3" x14ac:dyDescent="0.25">
      <c r="C622" s="263"/>
    </row>
    <row r="623" spans="3:3" x14ac:dyDescent="0.25">
      <c r="C623" s="263"/>
    </row>
    <row r="624" spans="3:3" x14ac:dyDescent="0.25">
      <c r="C624" s="263"/>
    </row>
    <row r="625" spans="3:3" x14ac:dyDescent="0.25">
      <c r="C625" s="263"/>
    </row>
    <row r="626" spans="3:3" x14ac:dyDescent="0.25">
      <c r="C626" s="263"/>
    </row>
    <row r="627" spans="3:3" x14ac:dyDescent="0.25">
      <c r="C627" s="263"/>
    </row>
    <row r="628" spans="3:3" x14ac:dyDescent="0.25">
      <c r="C628" s="263"/>
    </row>
    <row r="629" spans="3:3" x14ac:dyDescent="0.25">
      <c r="C629" s="263"/>
    </row>
    <row r="630" spans="3:3" x14ac:dyDescent="0.25">
      <c r="C630" s="263"/>
    </row>
    <row r="631" spans="3:3" x14ac:dyDescent="0.25">
      <c r="C631" s="263"/>
    </row>
    <row r="632" spans="3:3" x14ac:dyDescent="0.25">
      <c r="C632" s="263"/>
    </row>
    <row r="633" spans="3:3" x14ac:dyDescent="0.25">
      <c r="C633" s="263"/>
    </row>
    <row r="634" spans="3:3" x14ac:dyDescent="0.25">
      <c r="C634" s="263"/>
    </row>
    <row r="635" spans="3:3" x14ac:dyDescent="0.25">
      <c r="C635" s="263"/>
    </row>
    <row r="636" spans="3:3" x14ac:dyDescent="0.25">
      <c r="C636" s="263"/>
    </row>
    <row r="637" spans="3:3" x14ac:dyDescent="0.25">
      <c r="C637" s="263"/>
    </row>
    <row r="638" spans="3:3" x14ac:dyDescent="0.25">
      <c r="C638" s="263"/>
    </row>
    <row r="639" spans="3:3" x14ac:dyDescent="0.25">
      <c r="C639" s="263"/>
    </row>
    <row r="640" spans="3:3" x14ac:dyDescent="0.25">
      <c r="C640" s="263"/>
    </row>
    <row r="641" spans="3:3" x14ac:dyDescent="0.25">
      <c r="C641" s="263"/>
    </row>
    <row r="642" spans="3:3" x14ac:dyDescent="0.25">
      <c r="C642" s="263"/>
    </row>
    <row r="643" spans="3:3" x14ac:dyDescent="0.25">
      <c r="C643" s="263"/>
    </row>
    <row r="644" spans="3:3" x14ac:dyDescent="0.25">
      <c r="C644" s="263"/>
    </row>
    <row r="645" spans="3:3" x14ac:dyDescent="0.25">
      <c r="C645" s="263"/>
    </row>
    <row r="646" spans="3:3" x14ac:dyDescent="0.25">
      <c r="C646" s="263"/>
    </row>
    <row r="647" spans="3:3" x14ac:dyDescent="0.25">
      <c r="C647" s="263"/>
    </row>
    <row r="648" spans="3:3" x14ac:dyDescent="0.25">
      <c r="C648" s="263"/>
    </row>
    <row r="649" spans="3:3" x14ac:dyDescent="0.25">
      <c r="C649" s="263"/>
    </row>
    <row r="650" spans="3:3" x14ac:dyDescent="0.25">
      <c r="C650" s="263"/>
    </row>
    <row r="651" spans="3:3" x14ac:dyDescent="0.25">
      <c r="C651" s="263"/>
    </row>
    <row r="652" spans="3:3" x14ac:dyDescent="0.25">
      <c r="C652" s="263"/>
    </row>
    <row r="653" spans="3:3" x14ac:dyDescent="0.25">
      <c r="C653" s="263"/>
    </row>
    <row r="654" spans="3:3" x14ac:dyDescent="0.25">
      <c r="C654" s="263"/>
    </row>
    <row r="655" spans="3:3" x14ac:dyDescent="0.25">
      <c r="C655" s="263"/>
    </row>
    <row r="656" spans="3:3" x14ac:dyDescent="0.25">
      <c r="C656" s="263"/>
    </row>
    <row r="657" spans="3:3" x14ac:dyDescent="0.25">
      <c r="C657" s="263"/>
    </row>
    <row r="658" spans="3:3" x14ac:dyDescent="0.25">
      <c r="C658" s="263"/>
    </row>
    <row r="659" spans="3:3" x14ac:dyDescent="0.25">
      <c r="C659" s="263"/>
    </row>
    <row r="660" spans="3:3" x14ac:dyDescent="0.25">
      <c r="C660" s="263"/>
    </row>
    <row r="661" spans="3:3" x14ac:dyDescent="0.25">
      <c r="C661" s="263"/>
    </row>
    <row r="662" spans="3:3" x14ac:dyDescent="0.25">
      <c r="C662" s="263"/>
    </row>
    <row r="663" spans="3:3" x14ac:dyDescent="0.25">
      <c r="C663" s="263"/>
    </row>
    <row r="664" spans="3:3" x14ac:dyDescent="0.25">
      <c r="C664" s="263"/>
    </row>
    <row r="665" spans="3:3" x14ac:dyDescent="0.25">
      <c r="C665" s="263"/>
    </row>
    <row r="666" spans="3:3" x14ac:dyDescent="0.25">
      <c r="C666" s="263"/>
    </row>
    <row r="667" spans="3:3" x14ac:dyDescent="0.25">
      <c r="C667" s="263"/>
    </row>
    <row r="668" spans="3:3" x14ac:dyDescent="0.25">
      <c r="C668" s="263"/>
    </row>
    <row r="669" spans="3:3" x14ac:dyDescent="0.25">
      <c r="C669" s="263"/>
    </row>
    <row r="670" spans="3:3" x14ac:dyDescent="0.25">
      <c r="C670" s="263"/>
    </row>
    <row r="671" spans="3:3" x14ac:dyDescent="0.25">
      <c r="C671" s="263"/>
    </row>
    <row r="672" spans="3:3" x14ac:dyDescent="0.25">
      <c r="C672" s="263"/>
    </row>
    <row r="673" spans="3:3" x14ac:dyDescent="0.25">
      <c r="C673" s="263"/>
    </row>
    <row r="674" spans="3:3" x14ac:dyDescent="0.25">
      <c r="C674" s="263"/>
    </row>
    <row r="675" spans="3:3" x14ac:dyDescent="0.25">
      <c r="C675" s="263"/>
    </row>
    <row r="676" spans="3:3" x14ac:dyDescent="0.25">
      <c r="C676" s="263"/>
    </row>
    <row r="677" spans="3:3" x14ac:dyDescent="0.25">
      <c r="C677" s="263"/>
    </row>
    <row r="678" spans="3:3" x14ac:dyDescent="0.25">
      <c r="C678" s="263"/>
    </row>
    <row r="679" spans="3:3" x14ac:dyDescent="0.25">
      <c r="C679" s="263"/>
    </row>
    <row r="680" spans="3:3" x14ac:dyDescent="0.25">
      <c r="C680" s="263"/>
    </row>
    <row r="681" spans="3:3" x14ac:dyDescent="0.25">
      <c r="C681" s="263"/>
    </row>
    <row r="682" spans="3:3" x14ac:dyDescent="0.25">
      <c r="C682" s="263"/>
    </row>
    <row r="683" spans="3:3" x14ac:dyDescent="0.25">
      <c r="C683" s="263"/>
    </row>
    <row r="684" spans="3:3" x14ac:dyDescent="0.25">
      <c r="C684" s="263"/>
    </row>
    <row r="685" spans="3:3" x14ac:dyDescent="0.25">
      <c r="C685" s="263"/>
    </row>
    <row r="686" spans="3:3" x14ac:dyDescent="0.25">
      <c r="C686" s="263"/>
    </row>
    <row r="687" spans="3:3" x14ac:dyDescent="0.25">
      <c r="C687" s="263"/>
    </row>
    <row r="688" spans="3:3" x14ac:dyDescent="0.25">
      <c r="C688" s="263"/>
    </row>
    <row r="689" spans="3:3" x14ac:dyDescent="0.25">
      <c r="C689" s="263"/>
    </row>
    <row r="690" spans="3:3" x14ac:dyDescent="0.25">
      <c r="C690" s="263"/>
    </row>
    <row r="691" spans="3:3" x14ac:dyDescent="0.25">
      <c r="C691" s="263"/>
    </row>
    <row r="692" spans="3:3" x14ac:dyDescent="0.25">
      <c r="C692" s="263"/>
    </row>
    <row r="693" spans="3:3" x14ac:dyDescent="0.25">
      <c r="C693" s="263"/>
    </row>
    <row r="694" spans="3:3" x14ac:dyDescent="0.25">
      <c r="C694" s="263"/>
    </row>
    <row r="695" spans="3:3" x14ac:dyDescent="0.25">
      <c r="C695" s="263"/>
    </row>
    <row r="696" spans="3:3" x14ac:dyDescent="0.25">
      <c r="C696" s="263"/>
    </row>
    <row r="697" spans="3:3" x14ac:dyDescent="0.25">
      <c r="C697" s="263"/>
    </row>
    <row r="698" spans="3:3" x14ac:dyDescent="0.25">
      <c r="C698" s="263"/>
    </row>
    <row r="699" spans="3:3" x14ac:dyDescent="0.25">
      <c r="C699" s="263"/>
    </row>
    <row r="700" spans="3:3" x14ac:dyDescent="0.25">
      <c r="C700" s="263"/>
    </row>
    <row r="701" spans="3:3" x14ac:dyDescent="0.25">
      <c r="C701" s="263"/>
    </row>
  </sheetData>
  <mergeCells count="74">
    <mergeCell ref="B9:O9"/>
    <mergeCell ref="B10:O10"/>
    <mergeCell ref="B1:O1"/>
    <mergeCell ref="B2:O2"/>
    <mergeCell ref="B3:O3"/>
    <mergeCell ref="B4:O4"/>
    <mergeCell ref="B7:O7"/>
    <mergeCell ref="B8:O8"/>
    <mergeCell ref="B5:O5"/>
    <mergeCell ref="B6:O6"/>
    <mergeCell ref="A14:O14"/>
    <mergeCell ref="E17:F17"/>
    <mergeCell ref="I16:K16"/>
    <mergeCell ref="M16:O16"/>
    <mergeCell ref="I17:J17"/>
    <mergeCell ref="G17:G18"/>
    <mergeCell ref="C16:C18"/>
    <mergeCell ref="O17:O18"/>
    <mergeCell ref="A16:A18"/>
    <mergeCell ref="E16:G16"/>
    <mergeCell ref="B57:B59"/>
    <mergeCell ref="K17:K18"/>
    <mergeCell ref="M17:N17"/>
    <mergeCell ref="B19:O19"/>
    <mergeCell ref="B41:B43"/>
    <mergeCell ref="B33:B35"/>
    <mergeCell ref="B29:B31"/>
    <mergeCell ref="B45:B47"/>
    <mergeCell ref="H16:H18"/>
    <mergeCell ref="D16:D18"/>
    <mergeCell ref="B16:B18"/>
    <mergeCell ref="L16:L18"/>
    <mergeCell ref="B49:B51"/>
    <mergeCell ref="B53:B55"/>
    <mergeCell ref="B37:B39"/>
    <mergeCell ref="B25:B27"/>
    <mergeCell ref="C234:C235"/>
    <mergeCell ref="C241:C242"/>
    <mergeCell ref="B177:O177"/>
    <mergeCell ref="B237:O237"/>
    <mergeCell ref="C162:C163"/>
    <mergeCell ref="B173:O173"/>
    <mergeCell ref="C152:C153"/>
    <mergeCell ref="C174:C175"/>
    <mergeCell ref="C134:C135"/>
    <mergeCell ref="C122:C123"/>
    <mergeCell ref="C97:C98"/>
    <mergeCell ref="C126:C127"/>
    <mergeCell ref="C130:C131"/>
    <mergeCell ref="C118:C119"/>
    <mergeCell ref="C102:C103"/>
    <mergeCell ref="C113:C114"/>
    <mergeCell ref="C120:C121"/>
    <mergeCell ref="C124:C125"/>
    <mergeCell ref="C128:C129"/>
    <mergeCell ref="C132:C133"/>
    <mergeCell ref="C148:C149"/>
    <mergeCell ref="C138:C139"/>
    <mergeCell ref="B11:O11"/>
    <mergeCell ref="B12:O12"/>
    <mergeCell ref="C150:C151"/>
    <mergeCell ref="B61:B63"/>
    <mergeCell ref="B65:B67"/>
    <mergeCell ref="B69:O69"/>
    <mergeCell ref="C88:C89"/>
    <mergeCell ref="C77:C79"/>
    <mergeCell ref="B81:O81"/>
    <mergeCell ref="B76:O76"/>
    <mergeCell ref="B72:B73"/>
    <mergeCell ref="C144:C145"/>
    <mergeCell ref="C136:C137"/>
    <mergeCell ref="C140:C141"/>
    <mergeCell ref="C142:C143"/>
    <mergeCell ref="C146:C14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3"/>
  <sheetViews>
    <sheetView showZeros="0" workbookViewId="0">
      <selection activeCell="Z9" sqref="Z9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22"/>
      <c r="C1" s="543" t="s">
        <v>354</v>
      </c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  <c r="O1" s="543"/>
    </row>
    <row r="2" spans="1:17" x14ac:dyDescent="0.25">
      <c r="B2" s="122"/>
      <c r="C2" s="543" t="s">
        <v>444</v>
      </c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  <c r="O2" s="543"/>
    </row>
    <row r="3" spans="1:17" x14ac:dyDescent="0.25">
      <c r="B3" s="122"/>
      <c r="C3" s="543" t="s">
        <v>464</v>
      </c>
      <c r="D3" s="543"/>
      <c r="E3" s="543"/>
      <c r="F3" s="543"/>
      <c r="G3" s="543"/>
      <c r="H3" s="543"/>
      <c r="I3" s="543"/>
      <c r="J3" s="543"/>
      <c r="K3" s="543"/>
      <c r="L3" s="543"/>
      <c r="M3" s="543"/>
      <c r="N3" s="543"/>
      <c r="O3" s="543"/>
    </row>
    <row r="4" spans="1:17" x14ac:dyDescent="0.25">
      <c r="B4" s="122"/>
      <c r="C4" s="543" t="s">
        <v>370</v>
      </c>
      <c r="D4" s="543"/>
      <c r="E4" s="543"/>
      <c r="F4" s="543"/>
      <c r="G4" s="543"/>
      <c r="H4" s="543"/>
      <c r="I4" s="543"/>
      <c r="J4" s="543"/>
      <c r="K4" s="543"/>
      <c r="L4" s="543"/>
      <c r="M4" s="543"/>
      <c r="N4" s="543"/>
      <c r="O4" s="543"/>
    </row>
    <row r="5" spans="1:17" s="429" customFormat="1" x14ac:dyDescent="0.25">
      <c r="B5" s="501" t="s">
        <v>502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7" s="429" customFormat="1" x14ac:dyDescent="0.25">
      <c r="B6" s="501" t="s">
        <v>504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7" s="429" customFormat="1" x14ac:dyDescent="0.25">
      <c r="B7" s="501" t="s">
        <v>516</v>
      </c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</row>
    <row r="8" spans="1:17" s="429" customFormat="1" x14ac:dyDescent="0.25">
      <c r="B8" s="501" t="s">
        <v>520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</row>
    <row r="9" spans="1:17" x14ac:dyDescent="0.25">
      <c r="C9" s="123"/>
      <c r="D9" s="124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4"/>
    </row>
    <row r="10" spans="1:17" ht="29.25" customHeight="1" x14ac:dyDescent="0.25">
      <c r="A10" s="467" t="s">
        <v>450</v>
      </c>
      <c r="B10" s="467"/>
      <c r="C10" s="467"/>
      <c r="D10" s="467"/>
      <c r="E10" s="467"/>
      <c r="F10" s="467"/>
      <c r="G10" s="467"/>
      <c r="H10" s="467"/>
      <c r="I10" s="467"/>
      <c r="J10" s="467"/>
      <c r="K10" s="467"/>
      <c r="L10" s="467"/>
      <c r="M10" s="467"/>
      <c r="N10" s="467"/>
      <c r="O10" s="467"/>
    </row>
    <row r="11" spans="1:17" ht="17.25" customHeight="1" x14ac:dyDescent="0.25">
      <c r="A11" s="59"/>
      <c r="B11" s="59"/>
      <c r="C11" s="59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5" t="s">
        <v>455</v>
      </c>
    </row>
    <row r="12" spans="1:17" x14ac:dyDescent="0.25">
      <c r="A12" s="542" t="s">
        <v>5</v>
      </c>
      <c r="B12" s="470" t="s">
        <v>351</v>
      </c>
      <c r="C12" s="470" t="s">
        <v>54</v>
      </c>
      <c r="D12" s="495" t="s">
        <v>362</v>
      </c>
      <c r="E12" s="503" t="s">
        <v>200</v>
      </c>
      <c r="F12" s="503"/>
      <c r="G12" s="503"/>
      <c r="H12" s="471" t="s">
        <v>364</v>
      </c>
      <c r="I12" s="508" t="s">
        <v>200</v>
      </c>
      <c r="J12" s="508"/>
      <c r="K12" s="508"/>
      <c r="L12" s="488" t="s">
        <v>0</v>
      </c>
      <c r="M12" s="488" t="s">
        <v>200</v>
      </c>
      <c r="N12" s="488"/>
      <c r="O12" s="488"/>
    </row>
    <row r="13" spans="1:17" x14ac:dyDescent="0.25">
      <c r="A13" s="542"/>
      <c r="B13" s="470"/>
      <c r="C13" s="470"/>
      <c r="D13" s="495"/>
      <c r="E13" s="503" t="s">
        <v>1</v>
      </c>
      <c r="F13" s="503"/>
      <c r="G13" s="495" t="s">
        <v>2</v>
      </c>
      <c r="H13" s="471"/>
      <c r="I13" s="508" t="s">
        <v>1</v>
      </c>
      <c r="J13" s="508"/>
      <c r="K13" s="471" t="s">
        <v>2</v>
      </c>
      <c r="L13" s="488"/>
      <c r="M13" s="488" t="s">
        <v>1</v>
      </c>
      <c r="N13" s="488"/>
      <c r="O13" s="470" t="s">
        <v>2</v>
      </c>
      <c r="Q13" s="125"/>
    </row>
    <row r="14" spans="1:17" ht="29.25" customHeight="1" x14ac:dyDescent="0.25">
      <c r="A14" s="542"/>
      <c r="B14" s="470"/>
      <c r="C14" s="470"/>
      <c r="D14" s="495"/>
      <c r="E14" s="144" t="s">
        <v>3</v>
      </c>
      <c r="F14" s="142" t="s">
        <v>4</v>
      </c>
      <c r="G14" s="495"/>
      <c r="H14" s="471"/>
      <c r="I14" s="145" t="s">
        <v>3</v>
      </c>
      <c r="J14" s="139" t="s">
        <v>4</v>
      </c>
      <c r="K14" s="471"/>
      <c r="L14" s="488"/>
      <c r="M14" s="140" t="s">
        <v>3</v>
      </c>
      <c r="N14" s="138" t="s">
        <v>4</v>
      </c>
      <c r="O14" s="470"/>
      <c r="P14" s="71" t="s">
        <v>329</v>
      </c>
      <c r="Q14" s="72"/>
    </row>
    <row r="15" spans="1:17" ht="15.95" customHeight="1" x14ac:dyDescent="0.25">
      <c r="A15" s="14" t="s">
        <v>72</v>
      </c>
      <c r="B15" s="466" t="s">
        <v>59</v>
      </c>
      <c r="C15" s="466"/>
      <c r="D15" s="466"/>
      <c r="E15" s="466"/>
      <c r="F15" s="466"/>
      <c r="G15" s="466"/>
      <c r="H15" s="466"/>
      <c r="I15" s="466"/>
      <c r="J15" s="466"/>
      <c r="K15" s="466"/>
      <c r="L15" s="466"/>
      <c r="M15" s="466"/>
      <c r="N15" s="466"/>
      <c r="O15" s="466"/>
      <c r="P15" s="71" t="s">
        <v>330</v>
      </c>
      <c r="Q15" s="72"/>
    </row>
    <row r="16" spans="1:17" ht="15" customHeight="1" x14ac:dyDescent="0.25">
      <c r="A16" s="14" t="s">
        <v>187</v>
      </c>
      <c r="B16" s="13" t="s">
        <v>20</v>
      </c>
      <c r="C16" s="16" t="s">
        <v>31</v>
      </c>
      <c r="D16" s="17">
        <f>E16+G16</f>
        <v>117.89999999999999</v>
      </c>
      <c r="E16" s="17">
        <v>111.6</v>
      </c>
      <c r="F16" s="17"/>
      <c r="G16" s="17">
        <v>6.3</v>
      </c>
      <c r="H16" s="11">
        <f>I16+K16</f>
        <v>16</v>
      </c>
      <c r="I16" s="11">
        <v>16</v>
      </c>
      <c r="J16" s="11"/>
      <c r="K16" s="11"/>
      <c r="L16" s="13">
        <f>M16+O16</f>
        <v>133.9</v>
      </c>
      <c r="M16" s="13">
        <f>E16+I16</f>
        <v>127.6</v>
      </c>
      <c r="N16" s="13">
        <f>F16+J16</f>
        <v>0</v>
      </c>
      <c r="O16" s="13">
        <f>G16+K16</f>
        <v>6.3</v>
      </c>
      <c r="P16" s="71" t="s">
        <v>331</v>
      </c>
      <c r="Q16" s="72"/>
    </row>
    <row r="17" spans="1:17" ht="15.95" customHeight="1" x14ac:dyDescent="0.25">
      <c r="A17" s="21" t="s">
        <v>73</v>
      </c>
      <c r="B17" s="22" t="s">
        <v>180</v>
      </c>
      <c r="C17" s="29"/>
      <c r="D17" s="24">
        <f>D16</f>
        <v>117.89999999999999</v>
      </c>
      <c r="E17" s="24">
        <f>E16</f>
        <v>111.6</v>
      </c>
      <c r="F17" s="24">
        <f>F16</f>
        <v>0</v>
      </c>
      <c r="G17" s="24">
        <f>G16</f>
        <v>6.3</v>
      </c>
      <c r="H17" s="25">
        <f t="shared" ref="H17:O17" si="0">H16</f>
        <v>16</v>
      </c>
      <c r="I17" s="25">
        <f t="shared" si="0"/>
        <v>16</v>
      </c>
      <c r="J17" s="25">
        <f t="shared" si="0"/>
        <v>0</v>
      </c>
      <c r="K17" s="25">
        <f t="shared" si="0"/>
        <v>0</v>
      </c>
      <c r="L17" s="22">
        <f t="shared" si="0"/>
        <v>133.9</v>
      </c>
      <c r="M17" s="22">
        <f t="shared" si="0"/>
        <v>127.6</v>
      </c>
      <c r="N17" s="22">
        <f t="shared" si="0"/>
        <v>0</v>
      </c>
      <c r="O17" s="22">
        <f t="shared" si="0"/>
        <v>6.3</v>
      </c>
      <c r="P17" s="71" t="s">
        <v>332</v>
      </c>
      <c r="Q17" s="72"/>
    </row>
    <row r="18" spans="1:17" ht="15.95" customHeight="1" x14ac:dyDescent="0.25">
      <c r="A18" s="14" t="s">
        <v>74</v>
      </c>
      <c r="B18" s="466" t="s">
        <v>63</v>
      </c>
      <c r="C18" s="466"/>
      <c r="D18" s="466"/>
      <c r="E18" s="466"/>
      <c r="F18" s="466"/>
      <c r="G18" s="466"/>
      <c r="H18" s="466"/>
      <c r="I18" s="466"/>
      <c r="J18" s="466"/>
      <c r="K18" s="466"/>
      <c r="L18" s="466"/>
      <c r="M18" s="466"/>
      <c r="N18" s="466"/>
      <c r="O18" s="466"/>
      <c r="P18" s="71" t="s">
        <v>335</v>
      </c>
      <c r="Q18" s="72">
        <f>L16</f>
        <v>133.9</v>
      </c>
    </row>
    <row r="19" spans="1:17" ht="15" customHeight="1" x14ac:dyDescent="0.25">
      <c r="A19" s="14" t="s">
        <v>75</v>
      </c>
      <c r="B19" s="13" t="s">
        <v>20</v>
      </c>
      <c r="C19" s="16" t="s">
        <v>32</v>
      </c>
      <c r="D19" s="17">
        <f>E19+G19</f>
        <v>26.9</v>
      </c>
      <c r="E19" s="17">
        <v>26.9</v>
      </c>
      <c r="F19" s="17"/>
      <c r="G19" s="17"/>
      <c r="H19" s="11">
        <f>I19+K19</f>
        <v>4</v>
      </c>
      <c r="I19" s="11">
        <v>4</v>
      </c>
      <c r="J19" s="11"/>
      <c r="K19" s="11"/>
      <c r="L19" s="13">
        <f>M19+O19</f>
        <v>30.9</v>
      </c>
      <c r="M19" s="13">
        <f>E19+I19</f>
        <v>30.9</v>
      </c>
      <c r="N19" s="13">
        <f>F19+J19</f>
        <v>0</v>
      </c>
      <c r="O19" s="13">
        <f>G19+K19</f>
        <v>0</v>
      </c>
      <c r="P19" s="71" t="s">
        <v>333</v>
      </c>
      <c r="Q19" s="72">
        <f>SUM(I24:I34)</f>
        <v>0</v>
      </c>
    </row>
    <row r="20" spans="1:17" ht="15.95" customHeight="1" x14ac:dyDescent="0.25">
      <c r="A20" s="21" t="s">
        <v>76</v>
      </c>
      <c r="B20" s="22" t="s">
        <v>181</v>
      </c>
      <c r="C20" s="29"/>
      <c r="D20" s="24">
        <f>D19</f>
        <v>26.9</v>
      </c>
      <c r="E20" s="24">
        <f>E19</f>
        <v>26.9</v>
      </c>
      <c r="F20" s="24">
        <f>F19</f>
        <v>0</v>
      </c>
      <c r="G20" s="24">
        <f>G19</f>
        <v>0</v>
      </c>
      <c r="H20" s="25">
        <f t="shared" ref="H20:O20" si="1">H19</f>
        <v>4</v>
      </c>
      <c r="I20" s="25">
        <f t="shared" si="1"/>
        <v>4</v>
      </c>
      <c r="J20" s="25">
        <f t="shared" si="1"/>
        <v>0</v>
      </c>
      <c r="K20" s="25">
        <f t="shared" si="1"/>
        <v>0</v>
      </c>
      <c r="L20" s="22">
        <f t="shared" si="1"/>
        <v>30.9</v>
      </c>
      <c r="M20" s="22">
        <f t="shared" si="1"/>
        <v>30.9</v>
      </c>
      <c r="N20" s="22">
        <f t="shared" si="1"/>
        <v>0</v>
      </c>
      <c r="O20" s="22">
        <f t="shared" si="1"/>
        <v>0</v>
      </c>
      <c r="P20" s="71" t="s">
        <v>334</v>
      </c>
      <c r="Q20" s="72">
        <f>L19</f>
        <v>30.9</v>
      </c>
    </row>
    <row r="21" spans="1:17" ht="15.95" customHeight="1" x14ac:dyDescent="0.25">
      <c r="A21" s="126" t="s">
        <v>77</v>
      </c>
      <c r="B21" s="158" t="s">
        <v>177</v>
      </c>
      <c r="C21" s="159"/>
      <c r="D21" s="48">
        <f>D17+D20</f>
        <v>144.79999999999998</v>
      </c>
      <c r="E21" s="48">
        <f>E17+E20</f>
        <v>138.5</v>
      </c>
      <c r="F21" s="48">
        <f>F17+F20</f>
        <v>0</v>
      </c>
      <c r="G21" s="48">
        <f>G17+G20</f>
        <v>6.3</v>
      </c>
      <c r="H21" s="49">
        <f t="shared" ref="H21:O21" si="2">H17+H20</f>
        <v>20</v>
      </c>
      <c r="I21" s="49">
        <f t="shared" si="2"/>
        <v>20</v>
      </c>
      <c r="J21" s="49">
        <f t="shared" si="2"/>
        <v>0</v>
      </c>
      <c r="K21" s="49">
        <f t="shared" si="2"/>
        <v>0</v>
      </c>
      <c r="L21" s="50">
        <f t="shared" si="2"/>
        <v>164.8</v>
      </c>
      <c r="M21" s="50">
        <f t="shared" si="2"/>
        <v>158.5</v>
      </c>
      <c r="N21" s="50">
        <f t="shared" si="2"/>
        <v>0</v>
      </c>
      <c r="O21" s="50">
        <f t="shared" si="2"/>
        <v>6.3</v>
      </c>
      <c r="P21" s="71" t="s">
        <v>336</v>
      </c>
      <c r="Q21" s="72">
        <f>SUM(I70:I83)</f>
        <v>0</v>
      </c>
    </row>
    <row r="22" spans="1:17" ht="15" customHeight="1" x14ac:dyDescent="0.25">
      <c r="A22" s="110" t="s">
        <v>178</v>
      </c>
      <c r="B22" s="127"/>
      <c r="C22" s="128"/>
      <c r="D22" s="127"/>
      <c r="E22" s="127"/>
      <c r="F22" s="112"/>
      <c r="G22" s="112"/>
      <c r="H22" s="112"/>
      <c r="I22" s="112"/>
      <c r="J22" s="112"/>
      <c r="K22" s="112"/>
      <c r="L22" s="112"/>
      <c r="M22" s="112"/>
      <c r="N22" s="112"/>
      <c r="P22" s="71" t="s">
        <v>337</v>
      </c>
      <c r="Q22" s="72">
        <f>SUM(I41:I67)</f>
        <v>0</v>
      </c>
    </row>
    <row r="23" spans="1:17" x14ac:dyDescent="0.25">
      <c r="A23" s="110"/>
      <c r="B23" s="7"/>
      <c r="C23" s="113"/>
      <c r="D23" s="7"/>
      <c r="E23" s="7"/>
      <c r="F23" s="114"/>
      <c r="G23" s="7"/>
      <c r="H23" s="7"/>
      <c r="I23" s="7"/>
      <c r="J23" s="7"/>
      <c r="K23" s="7"/>
      <c r="L23" s="7"/>
      <c r="M23" s="7"/>
      <c r="N23" s="7"/>
      <c r="P23" s="71" t="s">
        <v>338</v>
      </c>
      <c r="Q23" s="72">
        <f>SUM(I86:I89)</f>
        <v>0</v>
      </c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P24" s="76" t="s">
        <v>177</v>
      </c>
      <c r="Q24" s="77">
        <f>SUM(Q14:Q23)</f>
        <v>164.8</v>
      </c>
    </row>
    <row r="25" spans="1:17" x14ac:dyDescent="0.25">
      <c r="A25" s="7"/>
      <c r="B25" s="7"/>
      <c r="C25" s="53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P25" s="78"/>
      <c r="Q25" s="78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P26" s="78"/>
      <c r="Q26" s="78">
        <f>Q24-L21</f>
        <v>0</v>
      </c>
    </row>
    <row r="27" spans="1:17" x14ac:dyDescent="0.25">
      <c r="A27" s="7"/>
      <c r="B27" s="7"/>
      <c r="C27" s="53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Q28" s="2">
        <f>L21-Q24</f>
        <v>0</v>
      </c>
    </row>
    <row r="29" spans="1:17" x14ac:dyDescent="0.25">
      <c r="A29" s="7"/>
      <c r="B29" s="7"/>
      <c r="C29" s="53"/>
      <c r="D29" s="7"/>
      <c r="E29" s="7"/>
      <c r="F29" s="7"/>
      <c r="G29" s="7" t="s">
        <v>178</v>
      </c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</sheetData>
  <mergeCells count="26">
    <mergeCell ref="A12:A14"/>
    <mergeCell ref="C1:O1"/>
    <mergeCell ref="C2:O2"/>
    <mergeCell ref="C3:O3"/>
    <mergeCell ref="C4:O4"/>
    <mergeCell ref="A10:O10"/>
    <mergeCell ref="B5:O5"/>
    <mergeCell ref="B6:O6"/>
    <mergeCell ref="B7:O7"/>
    <mergeCell ref="B8:O8"/>
    <mergeCell ref="B18:O18"/>
    <mergeCell ref="L12:L14"/>
    <mergeCell ref="M12:O12"/>
    <mergeCell ref="E13:F13"/>
    <mergeCell ref="G13:G14"/>
    <mergeCell ref="I13:J13"/>
    <mergeCell ref="M13:N13"/>
    <mergeCell ref="O13:O14"/>
    <mergeCell ref="D12:D14"/>
    <mergeCell ref="I12:K12"/>
    <mergeCell ref="B15:O15"/>
    <mergeCell ref="K13:K14"/>
    <mergeCell ref="B12:B14"/>
    <mergeCell ref="C12:C14"/>
    <mergeCell ref="E12:G12"/>
    <mergeCell ref="H12:H1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30"/>
  <sheetViews>
    <sheetView showZeros="0" workbookViewId="0">
      <selection activeCell="W11" sqref="W11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09" t="s">
        <v>354</v>
      </c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  <c r="O1" s="509"/>
    </row>
    <row r="2" spans="1:15" x14ac:dyDescent="0.25">
      <c r="B2" s="509" t="s">
        <v>444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</row>
    <row r="3" spans="1:15" x14ac:dyDescent="0.25">
      <c r="B3" s="509" t="s">
        <v>464</v>
      </c>
      <c r="C3" s="509"/>
      <c r="D3" s="509"/>
      <c r="E3" s="509"/>
      <c r="F3" s="509"/>
      <c r="G3" s="509"/>
      <c r="H3" s="509"/>
      <c r="I3" s="509"/>
      <c r="J3" s="509"/>
      <c r="K3" s="509"/>
      <c r="L3" s="509"/>
      <c r="M3" s="509"/>
      <c r="N3" s="509"/>
      <c r="O3" s="509"/>
    </row>
    <row r="4" spans="1:15" x14ac:dyDescent="0.25">
      <c r="B4" s="509" t="s">
        <v>371</v>
      </c>
      <c r="C4" s="509"/>
      <c r="D4" s="509"/>
      <c r="E4" s="509"/>
      <c r="F4" s="509"/>
      <c r="G4" s="509"/>
      <c r="H4" s="509"/>
      <c r="I4" s="509"/>
      <c r="J4" s="509"/>
      <c r="K4" s="509"/>
      <c r="L4" s="509"/>
      <c r="M4" s="509"/>
      <c r="N4" s="509"/>
      <c r="O4" s="509"/>
    </row>
    <row r="5" spans="1:15" ht="13.5" customHeight="1" x14ac:dyDescent="0.25">
      <c r="B5" s="501" t="s">
        <v>481</v>
      </c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</row>
    <row r="6" spans="1:15" ht="15" customHeight="1" x14ac:dyDescent="0.25">
      <c r="B6" s="501" t="s">
        <v>486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</row>
    <row r="7" spans="1:15" ht="15" customHeight="1" x14ac:dyDescent="0.25">
      <c r="A7" s="429"/>
      <c r="B7" s="501" t="s">
        <v>500</v>
      </c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</row>
    <row r="8" spans="1:15" x14ac:dyDescent="0.25">
      <c r="A8" s="429"/>
      <c r="B8" s="501" t="s">
        <v>508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</row>
    <row r="9" spans="1:15" ht="15" customHeight="1" x14ac:dyDescent="0.25">
      <c r="A9" s="429"/>
      <c r="B9" s="501" t="s">
        <v>515</v>
      </c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</row>
    <row r="10" spans="1:15" x14ac:dyDescent="0.25">
      <c r="A10" s="429"/>
      <c r="B10" s="501" t="s">
        <v>522</v>
      </c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</row>
    <row r="11" spans="1:15" ht="15.75" x14ac:dyDescent="0.25">
      <c r="B11" s="57"/>
      <c r="C11" s="57"/>
      <c r="D11" s="57"/>
      <c r="E11" s="57"/>
      <c r="F11" s="57"/>
      <c r="G11" s="57"/>
      <c r="H11" s="58"/>
      <c r="I11" s="58"/>
      <c r="J11" s="58"/>
      <c r="K11" s="58"/>
      <c r="L11" s="57"/>
      <c r="M11" s="57"/>
      <c r="N11" s="57"/>
      <c r="O11" s="57"/>
    </row>
    <row r="12" spans="1:15" ht="29.25" customHeight="1" x14ac:dyDescent="0.25">
      <c r="A12" s="467" t="s">
        <v>451</v>
      </c>
      <c r="B12" s="467"/>
      <c r="C12" s="467"/>
      <c r="D12" s="467"/>
      <c r="E12" s="467"/>
      <c r="F12" s="467"/>
      <c r="G12" s="467"/>
      <c r="H12" s="467"/>
      <c r="I12" s="467"/>
      <c r="J12" s="467"/>
      <c r="K12" s="467"/>
      <c r="L12" s="467"/>
      <c r="M12" s="467"/>
      <c r="N12" s="467"/>
      <c r="O12" s="467"/>
    </row>
    <row r="13" spans="1:15" ht="15" customHeight="1" x14ac:dyDescent="0.25">
      <c r="B13" s="59"/>
      <c r="C13" s="59"/>
      <c r="D13" s="59"/>
      <c r="E13" s="59"/>
      <c r="F13" s="59"/>
      <c r="G13" s="59"/>
      <c r="H13" s="60"/>
      <c r="I13" s="60"/>
      <c r="J13" s="60"/>
      <c r="K13" s="60"/>
      <c r="L13" s="59"/>
      <c r="M13" s="59"/>
      <c r="N13" s="59"/>
      <c r="O13" s="5" t="s">
        <v>455</v>
      </c>
    </row>
    <row r="14" spans="1:15" ht="15" customHeight="1" x14ac:dyDescent="0.25">
      <c r="A14" s="475" t="s">
        <v>5</v>
      </c>
      <c r="B14" s="478" t="s">
        <v>351</v>
      </c>
      <c r="C14" s="478" t="s">
        <v>54</v>
      </c>
      <c r="D14" s="489" t="s">
        <v>362</v>
      </c>
      <c r="E14" s="493" t="s">
        <v>200</v>
      </c>
      <c r="F14" s="493"/>
      <c r="G14" s="494"/>
      <c r="H14" s="481" t="s">
        <v>364</v>
      </c>
      <c r="I14" s="484" t="s">
        <v>200</v>
      </c>
      <c r="J14" s="485"/>
      <c r="K14" s="486"/>
      <c r="L14" s="488" t="s">
        <v>0</v>
      </c>
      <c r="M14" s="496" t="s">
        <v>200</v>
      </c>
      <c r="N14" s="497"/>
      <c r="O14" s="498"/>
    </row>
    <row r="15" spans="1:15" x14ac:dyDescent="0.25">
      <c r="A15" s="476"/>
      <c r="B15" s="479"/>
      <c r="C15" s="479"/>
      <c r="D15" s="490"/>
      <c r="E15" s="494" t="s">
        <v>1</v>
      </c>
      <c r="F15" s="503"/>
      <c r="G15" s="495" t="s">
        <v>2</v>
      </c>
      <c r="H15" s="482"/>
      <c r="I15" s="508" t="s">
        <v>1</v>
      </c>
      <c r="J15" s="508"/>
      <c r="K15" s="471" t="s">
        <v>2</v>
      </c>
      <c r="L15" s="488"/>
      <c r="M15" s="488" t="s">
        <v>1</v>
      </c>
      <c r="N15" s="488"/>
      <c r="O15" s="470" t="s">
        <v>2</v>
      </c>
    </row>
    <row r="16" spans="1:15" ht="30" customHeight="1" x14ac:dyDescent="0.25">
      <c r="A16" s="477"/>
      <c r="B16" s="480"/>
      <c r="C16" s="480"/>
      <c r="D16" s="491"/>
      <c r="E16" s="61" t="s">
        <v>3</v>
      </c>
      <c r="F16" s="62" t="s">
        <v>4</v>
      </c>
      <c r="G16" s="489"/>
      <c r="H16" s="483"/>
      <c r="I16" s="63" t="s">
        <v>3</v>
      </c>
      <c r="J16" s="64" t="s">
        <v>4</v>
      </c>
      <c r="K16" s="481"/>
      <c r="L16" s="530"/>
      <c r="M16" s="65" t="s">
        <v>3</v>
      </c>
      <c r="N16" s="66" t="s">
        <v>4</v>
      </c>
      <c r="O16" s="478"/>
    </row>
    <row r="17" spans="1:17" ht="15.95" customHeight="1" x14ac:dyDescent="0.25">
      <c r="A17" s="6" t="s">
        <v>72</v>
      </c>
      <c r="B17" s="466" t="s">
        <v>6</v>
      </c>
      <c r="C17" s="466"/>
      <c r="D17" s="466"/>
      <c r="E17" s="466"/>
      <c r="F17" s="466"/>
      <c r="G17" s="466"/>
      <c r="H17" s="466"/>
      <c r="I17" s="466"/>
      <c r="J17" s="466"/>
      <c r="K17" s="466"/>
      <c r="L17" s="466"/>
      <c r="M17" s="466"/>
      <c r="N17" s="466"/>
      <c r="O17" s="466"/>
    </row>
    <row r="18" spans="1:17" ht="15" customHeight="1" x14ac:dyDescent="0.25">
      <c r="A18" s="6" t="s">
        <v>187</v>
      </c>
      <c r="B18" s="27" t="s">
        <v>20</v>
      </c>
      <c r="C18" s="8" t="s">
        <v>9</v>
      </c>
      <c r="D18" s="9">
        <f>E18+G18</f>
        <v>4</v>
      </c>
      <c r="E18" s="9">
        <v>4</v>
      </c>
      <c r="F18" s="9"/>
      <c r="G18" s="9"/>
      <c r="H18" s="10">
        <f>I18+K18</f>
        <v>1.9</v>
      </c>
      <c r="I18" s="10">
        <v>1.9</v>
      </c>
      <c r="J18" s="10"/>
      <c r="K18" s="10"/>
      <c r="L18" s="12">
        <f>M18+O18</f>
        <v>5.9</v>
      </c>
      <c r="M18" s="12">
        <f>E18+I18</f>
        <v>5.9</v>
      </c>
      <c r="N18" s="12">
        <f>F18+J18</f>
        <v>0</v>
      </c>
      <c r="O18" s="12">
        <f>G18+K18</f>
        <v>0</v>
      </c>
    </row>
    <row r="19" spans="1:17" x14ac:dyDescent="0.25">
      <c r="A19" s="14" t="s">
        <v>73</v>
      </c>
      <c r="B19" s="67" t="s">
        <v>350</v>
      </c>
      <c r="C19" s="16" t="s">
        <v>9</v>
      </c>
      <c r="D19" s="68">
        <f t="shared" ref="D19:D28" si="0">E19+G19</f>
        <v>2.9</v>
      </c>
      <c r="E19" s="68">
        <v>2.9</v>
      </c>
      <c r="F19" s="68"/>
      <c r="G19" s="68"/>
      <c r="H19" s="69">
        <f t="shared" ref="H19:H28" si="1">I19+K19</f>
        <v>0</v>
      </c>
      <c r="I19" s="69"/>
      <c r="J19" s="69"/>
      <c r="K19" s="69"/>
      <c r="L19" s="70">
        <f t="shared" ref="L19:L28" si="2">M19+O19</f>
        <v>2.9</v>
      </c>
      <c r="M19" s="70">
        <f t="shared" ref="M19:M28" si="3">E19+I19</f>
        <v>2.9</v>
      </c>
      <c r="N19" s="70">
        <f t="shared" ref="N19:N28" si="4">F19+J19</f>
        <v>0</v>
      </c>
      <c r="O19" s="70">
        <f t="shared" ref="O19:O28" si="5">G19+K19</f>
        <v>0</v>
      </c>
      <c r="P19" s="546"/>
      <c r="Q19" s="546"/>
    </row>
    <row r="20" spans="1:17" ht="15" customHeight="1" x14ac:dyDescent="0.25">
      <c r="A20" s="6" t="s">
        <v>74</v>
      </c>
      <c r="B20" s="36" t="s">
        <v>10</v>
      </c>
      <c r="C20" s="16" t="s">
        <v>9</v>
      </c>
      <c r="D20" s="17">
        <f t="shared" si="0"/>
        <v>0.6</v>
      </c>
      <c r="E20" s="17">
        <v>0.6</v>
      </c>
      <c r="F20" s="17"/>
      <c r="G20" s="17"/>
      <c r="H20" s="11">
        <f t="shared" si="1"/>
        <v>0</v>
      </c>
      <c r="I20" s="11"/>
      <c r="J20" s="11"/>
      <c r="K20" s="11"/>
      <c r="L20" s="13">
        <f t="shared" si="2"/>
        <v>0.6</v>
      </c>
      <c r="M20" s="13">
        <f t="shared" si="3"/>
        <v>0.6</v>
      </c>
      <c r="N20" s="13">
        <f t="shared" si="4"/>
        <v>0</v>
      </c>
      <c r="O20" s="13">
        <f t="shared" si="5"/>
        <v>0</v>
      </c>
      <c r="P20" s="71" t="s">
        <v>329</v>
      </c>
      <c r="Q20" s="72">
        <f>SUM(L18:L28)</f>
        <v>16.5</v>
      </c>
    </row>
    <row r="21" spans="1:17" ht="15" customHeight="1" x14ac:dyDescent="0.25">
      <c r="A21" s="6" t="s">
        <v>75</v>
      </c>
      <c r="B21" s="36" t="s">
        <v>11</v>
      </c>
      <c r="C21" s="16" t="s">
        <v>9</v>
      </c>
      <c r="D21" s="17">
        <f t="shared" si="0"/>
        <v>0.5</v>
      </c>
      <c r="E21" s="17">
        <v>0.5</v>
      </c>
      <c r="F21" s="17"/>
      <c r="G21" s="17"/>
      <c r="H21" s="11">
        <f t="shared" si="1"/>
        <v>0</v>
      </c>
      <c r="I21" s="11"/>
      <c r="J21" s="11"/>
      <c r="K21" s="11"/>
      <c r="L21" s="13">
        <f t="shared" si="2"/>
        <v>0.5</v>
      </c>
      <c r="M21" s="13">
        <f t="shared" si="3"/>
        <v>0.5</v>
      </c>
      <c r="N21" s="13">
        <f t="shared" si="4"/>
        <v>0</v>
      </c>
      <c r="O21" s="13">
        <f t="shared" si="5"/>
        <v>0</v>
      </c>
      <c r="P21" s="71" t="s">
        <v>330</v>
      </c>
      <c r="Q21" s="72"/>
    </row>
    <row r="22" spans="1:17" ht="15" customHeight="1" x14ac:dyDescent="0.25">
      <c r="A22" s="6" t="s">
        <v>76</v>
      </c>
      <c r="B22" s="36" t="s">
        <v>12</v>
      </c>
      <c r="C22" s="16" t="s">
        <v>9</v>
      </c>
      <c r="D22" s="17">
        <f t="shared" si="0"/>
        <v>1.5</v>
      </c>
      <c r="E22" s="17">
        <v>1.5</v>
      </c>
      <c r="F22" s="17"/>
      <c r="G22" s="17"/>
      <c r="H22" s="11">
        <f t="shared" si="1"/>
        <v>0</v>
      </c>
      <c r="I22" s="11"/>
      <c r="J22" s="11"/>
      <c r="K22" s="11"/>
      <c r="L22" s="13">
        <f t="shared" si="2"/>
        <v>1.5</v>
      </c>
      <c r="M22" s="13">
        <f t="shared" si="3"/>
        <v>1.5</v>
      </c>
      <c r="N22" s="13">
        <f t="shared" si="4"/>
        <v>0</v>
      </c>
      <c r="O22" s="13">
        <f t="shared" si="5"/>
        <v>0</v>
      </c>
      <c r="P22" s="71" t="s">
        <v>331</v>
      </c>
      <c r="Q22" s="72"/>
    </row>
    <row r="23" spans="1:17" ht="15" customHeight="1" x14ac:dyDescent="0.25">
      <c r="A23" s="14" t="s">
        <v>77</v>
      </c>
      <c r="B23" s="36" t="s">
        <v>13</v>
      </c>
      <c r="C23" s="16" t="s">
        <v>9</v>
      </c>
      <c r="D23" s="17">
        <f t="shared" ref="D23" si="6">E23+G23</f>
        <v>0.3</v>
      </c>
      <c r="E23" s="17">
        <v>0.3</v>
      </c>
      <c r="F23" s="17"/>
      <c r="G23" s="17"/>
      <c r="H23" s="11">
        <f t="shared" ref="H23" si="7">I23+K23</f>
        <v>0</v>
      </c>
      <c r="I23" s="11"/>
      <c r="J23" s="11"/>
      <c r="K23" s="11"/>
      <c r="L23" s="13">
        <f t="shared" ref="L23" si="8">M23+O23</f>
        <v>0.3</v>
      </c>
      <c r="M23" s="13">
        <f t="shared" ref="M23" si="9">E23+I23</f>
        <v>0.3</v>
      </c>
      <c r="N23" s="13">
        <f t="shared" ref="N23" si="10">F23+J23</f>
        <v>0</v>
      </c>
      <c r="O23" s="13">
        <f t="shared" ref="O23" si="11">G23+K23</f>
        <v>0</v>
      </c>
      <c r="P23" s="71"/>
      <c r="Q23" s="72"/>
    </row>
    <row r="24" spans="1:17" ht="15" customHeight="1" x14ac:dyDescent="0.25">
      <c r="A24" s="20" t="s">
        <v>78</v>
      </c>
      <c r="B24" s="13" t="s">
        <v>14</v>
      </c>
      <c r="C24" s="16" t="s">
        <v>9</v>
      </c>
      <c r="D24" s="17">
        <f t="shared" si="0"/>
        <v>1.2</v>
      </c>
      <c r="E24" s="17">
        <v>1.2</v>
      </c>
      <c r="F24" s="17"/>
      <c r="G24" s="17"/>
      <c r="H24" s="11">
        <f t="shared" si="1"/>
        <v>0</v>
      </c>
      <c r="I24" s="11"/>
      <c r="J24" s="11"/>
      <c r="K24" s="11"/>
      <c r="L24" s="13">
        <f t="shared" si="2"/>
        <v>1.2</v>
      </c>
      <c r="M24" s="13">
        <f t="shared" si="3"/>
        <v>1.2</v>
      </c>
      <c r="N24" s="13">
        <f t="shared" si="4"/>
        <v>0</v>
      </c>
      <c r="O24" s="13">
        <f t="shared" si="5"/>
        <v>0</v>
      </c>
      <c r="P24" s="71" t="s">
        <v>332</v>
      </c>
      <c r="Q24" s="72"/>
    </row>
    <row r="25" spans="1:17" ht="15" customHeight="1" x14ac:dyDescent="0.25">
      <c r="A25" s="6" t="s">
        <v>79</v>
      </c>
      <c r="B25" s="27" t="s">
        <v>15</v>
      </c>
      <c r="C25" s="16" t="s">
        <v>9</v>
      </c>
      <c r="D25" s="17">
        <f t="shared" si="0"/>
        <v>0.1</v>
      </c>
      <c r="E25" s="17">
        <v>0.1</v>
      </c>
      <c r="F25" s="17"/>
      <c r="G25" s="17"/>
      <c r="H25" s="11">
        <f t="shared" si="1"/>
        <v>0</v>
      </c>
      <c r="I25" s="11"/>
      <c r="J25" s="11"/>
      <c r="K25" s="11"/>
      <c r="L25" s="13">
        <f t="shared" si="2"/>
        <v>0.1</v>
      </c>
      <c r="M25" s="13">
        <f t="shared" si="3"/>
        <v>0.1</v>
      </c>
      <c r="N25" s="13">
        <f t="shared" si="4"/>
        <v>0</v>
      </c>
      <c r="O25" s="13">
        <f t="shared" si="5"/>
        <v>0</v>
      </c>
      <c r="P25" s="71" t="s">
        <v>335</v>
      </c>
      <c r="Q25" s="72"/>
    </row>
    <row r="26" spans="1:17" ht="15" customHeight="1" x14ac:dyDescent="0.25">
      <c r="A26" s="6" t="s">
        <v>80</v>
      </c>
      <c r="B26" s="36" t="s">
        <v>16</v>
      </c>
      <c r="C26" s="16" t="s">
        <v>9</v>
      </c>
      <c r="D26" s="17">
        <f t="shared" si="0"/>
        <v>2.2000000000000002</v>
      </c>
      <c r="E26" s="17">
        <v>2.2000000000000002</v>
      </c>
      <c r="F26" s="17"/>
      <c r="G26" s="17"/>
      <c r="H26" s="11">
        <f t="shared" si="1"/>
        <v>0</v>
      </c>
      <c r="I26" s="11"/>
      <c r="J26" s="11"/>
      <c r="K26" s="11"/>
      <c r="L26" s="13">
        <f t="shared" si="2"/>
        <v>2.2000000000000002</v>
      </c>
      <c r="M26" s="13">
        <f t="shared" si="3"/>
        <v>2.2000000000000002</v>
      </c>
      <c r="N26" s="13">
        <f t="shared" si="4"/>
        <v>0</v>
      </c>
      <c r="O26" s="13">
        <f t="shared" si="5"/>
        <v>0</v>
      </c>
      <c r="P26" s="71" t="s">
        <v>333</v>
      </c>
      <c r="Q26" s="72">
        <f>SUM(L31:L41)</f>
        <v>38.6</v>
      </c>
    </row>
    <row r="27" spans="1:17" ht="15" customHeight="1" x14ac:dyDescent="0.25">
      <c r="A27" s="6" t="s">
        <v>81</v>
      </c>
      <c r="B27" s="36" t="s">
        <v>17</v>
      </c>
      <c r="C27" s="16" t="s">
        <v>9</v>
      </c>
      <c r="D27" s="17">
        <f t="shared" si="0"/>
        <v>0.6</v>
      </c>
      <c r="E27" s="17">
        <v>0.6</v>
      </c>
      <c r="F27" s="17"/>
      <c r="G27" s="17"/>
      <c r="H27" s="11">
        <f t="shared" si="1"/>
        <v>0</v>
      </c>
      <c r="I27" s="11"/>
      <c r="J27" s="11"/>
      <c r="K27" s="11"/>
      <c r="L27" s="13">
        <f t="shared" si="2"/>
        <v>0.6</v>
      </c>
      <c r="M27" s="13">
        <f t="shared" si="3"/>
        <v>0.6</v>
      </c>
      <c r="N27" s="13">
        <f t="shared" si="4"/>
        <v>0</v>
      </c>
      <c r="O27" s="13">
        <f t="shared" si="5"/>
        <v>0</v>
      </c>
      <c r="P27" s="71" t="s">
        <v>334</v>
      </c>
      <c r="Q27" s="72">
        <f>L44+L45</f>
        <v>99.2</v>
      </c>
    </row>
    <row r="28" spans="1:17" ht="15" customHeight="1" x14ac:dyDescent="0.25">
      <c r="A28" s="39" t="s">
        <v>82</v>
      </c>
      <c r="B28" s="36" t="s">
        <v>18</v>
      </c>
      <c r="C28" s="16" t="s">
        <v>9</v>
      </c>
      <c r="D28" s="17">
        <f t="shared" si="0"/>
        <v>0.7</v>
      </c>
      <c r="E28" s="17">
        <v>0.7</v>
      </c>
      <c r="F28" s="17"/>
      <c r="G28" s="17"/>
      <c r="H28" s="11">
        <f t="shared" si="1"/>
        <v>0</v>
      </c>
      <c r="I28" s="11"/>
      <c r="J28" s="11"/>
      <c r="K28" s="11"/>
      <c r="L28" s="13">
        <f t="shared" si="2"/>
        <v>0.7</v>
      </c>
      <c r="M28" s="13">
        <f t="shared" si="3"/>
        <v>0.7</v>
      </c>
      <c r="N28" s="13">
        <f t="shared" si="4"/>
        <v>0</v>
      </c>
      <c r="O28" s="13">
        <f t="shared" si="5"/>
        <v>0</v>
      </c>
      <c r="P28" s="71" t="s">
        <v>336</v>
      </c>
      <c r="Q28" s="72">
        <f>SUM(L81:L94)</f>
        <v>54.1</v>
      </c>
    </row>
    <row r="29" spans="1:17" ht="15.95" customHeight="1" x14ac:dyDescent="0.25">
      <c r="A29" s="100" t="s">
        <v>83</v>
      </c>
      <c r="B29" s="45" t="s">
        <v>179</v>
      </c>
      <c r="C29" s="73"/>
      <c r="D29" s="74">
        <f>SUM(D18:D28)</f>
        <v>14.6</v>
      </c>
      <c r="E29" s="74">
        <f>SUM(E18:E28)</f>
        <v>14.6</v>
      </c>
      <c r="F29" s="74">
        <f>SUM(F18:F28)</f>
        <v>0</v>
      </c>
      <c r="G29" s="74">
        <f>SUM(G18:G28)</f>
        <v>0</v>
      </c>
      <c r="H29" s="75">
        <f t="shared" ref="H29:O29" si="12">SUM(H18:H28)</f>
        <v>1.9</v>
      </c>
      <c r="I29" s="75">
        <f t="shared" si="12"/>
        <v>1.9</v>
      </c>
      <c r="J29" s="75">
        <f t="shared" si="12"/>
        <v>0</v>
      </c>
      <c r="K29" s="75">
        <f t="shared" si="12"/>
        <v>0</v>
      </c>
      <c r="L29" s="45">
        <f t="shared" si="12"/>
        <v>16.5</v>
      </c>
      <c r="M29" s="45">
        <f t="shared" si="12"/>
        <v>16.5</v>
      </c>
      <c r="N29" s="45">
        <f t="shared" si="12"/>
        <v>0</v>
      </c>
      <c r="O29" s="45">
        <f t="shared" si="12"/>
        <v>0</v>
      </c>
      <c r="P29" s="71" t="s">
        <v>337</v>
      </c>
      <c r="Q29" s="72">
        <f>SUM(L48:L78)</f>
        <v>596.5</v>
      </c>
    </row>
    <row r="30" spans="1:17" ht="15.95" customHeight="1" x14ac:dyDescent="0.25">
      <c r="A30" s="6" t="s">
        <v>84</v>
      </c>
      <c r="B30" s="466" t="s">
        <v>59</v>
      </c>
      <c r="C30" s="466"/>
      <c r="D30" s="466"/>
      <c r="E30" s="466"/>
      <c r="F30" s="466"/>
      <c r="G30" s="466"/>
      <c r="H30" s="466"/>
      <c r="I30" s="466"/>
      <c r="J30" s="466"/>
      <c r="K30" s="466"/>
      <c r="L30" s="466"/>
      <c r="M30" s="466"/>
      <c r="N30" s="466"/>
      <c r="O30" s="466"/>
      <c r="P30" s="71" t="s">
        <v>338</v>
      </c>
      <c r="Q30" s="72">
        <f>SUM(L97:L100)</f>
        <v>251.1</v>
      </c>
    </row>
    <row r="31" spans="1:17" ht="15" customHeight="1" x14ac:dyDescent="0.25">
      <c r="A31" s="6" t="s">
        <v>85</v>
      </c>
      <c r="B31" s="27" t="s">
        <v>7</v>
      </c>
      <c r="C31" s="8" t="s">
        <v>22</v>
      </c>
      <c r="D31" s="9">
        <f>E31+G31</f>
        <v>0.1</v>
      </c>
      <c r="E31" s="9">
        <v>0.1</v>
      </c>
      <c r="F31" s="9"/>
      <c r="G31" s="9"/>
      <c r="H31" s="10">
        <f t="shared" ref="H31:H41" si="13">I31+K31</f>
        <v>0</v>
      </c>
      <c r="I31" s="10"/>
      <c r="J31" s="10"/>
      <c r="K31" s="10"/>
      <c r="L31" s="12">
        <f t="shared" ref="L31:L41" si="14">M31+O31</f>
        <v>0.1</v>
      </c>
      <c r="M31" s="12">
        <f t="shared" ref="M31:M41" si="15">E31+I31</f>
        <v>0.1</v>
      </c>
      <c r="N31" s="12">
        <f t="shared" ref="N31:N41" si="16">F31+J31</f>
        <v>0</v>
      </c>
      <c r="O31" s="12">
        <f t="shared" ref="O31:O41" si="17">G31+K31</f>
        <v>0</v>
      </c>
      <c r="P31" s="76" t="s">
        <v>177</v>
      </c>
      <c r="Q31" s="77">
        <f>SUM(Q20:Q30)</f>
        <v>1056</v>
      </c>
    </row>
    <row r="32" spans="1:17" ht="15" customHeight="1" x14ac:dyDescent="0.25">
      <c r="A32" s="6" t="s">
        <v>86</v>
      </c>
      <c r="B32" s="36" t="s">
        <v>10</v>
      </c>
      <c r="C32" s="16" t="s">
        <v>22</v>
      </c>
      <c r="D32" s="17">
        <f t="shared" ref="D32:D41" si="18">E32+G32</f>
        <v>0.7</v>
      </c>
      <c r="E32" s="17">
        <v>0.7</v>
      </c>
      <c r="F32" s="17"/>
      <c r="G32" s="17"/>
      <c r="H32" s="11">
        <f t="shared" si="13"/>
        <v>0</v>
      </c>
      <c r="I32" s="11"/>
      <c r="J32" s="11"/>
      <c r="K32" s="11"/>
      <c r="L32" s="13">
        <f t="shared" si="14"/>
        <v>0.7</v>
      </c>
      <c r="M32" s="13">
        <f t="shared" si="15"/>
        <v>0.7</v>
      </c>
      <c r="N32" s="13">
        <f t="shared" si="16"/>
        <v>0</v>
      </c>
      <c r="O32" s="13">
        <f t="shared" si="17"/>
        <v>0</v>
      </c>
      <c r="P32" s="78"/>
      <c r="Q32" s="78"/>
    </row>
    <row r="33" spans="1:17" ht="15" customHeight="1" x14ac:dyDescent="0.25">
      <c r="A33" s="6" t="s">
        <v>87</v>
      </c>
      <c r="B33" s="36" t="s">
        <v>11</v>
      </c>
      <c r="C33" s="16" t="s">
        <v>22</v>
      </c>
      <c r="D33" s="17">
        <f t="shared" si="18"/>
        <v>16.3</v>
      </c>
      <c r="E33" s="17">
        <v>13.3</v>
      </c>
      <c r="F33" s="17"/>
      <c r="G33" s="17">
        <v>3</v>
      </c>
      <c r="H33" s="11">
        <f t="shared" si="13"/>
        <v>0</v>
      </c>
      <c r="I33" s="11"/>
      <c r="J33" s="11"/>
      <c r="K33" s="11"/>
      <c r="L33" s="13">
        <f t="shared" si="14"/>
        <v>16.3</v>
      </c>
      <c r="M33" s="13">
        <f t="shared" si="15"/>
        <v>13.3</v>
      </c>
      <c r="N33" s="13">
        <f t="shared" si="16"/>
        <v>0</v>
      </c>
      <c r="O33" s="13">
        <f t="shared" si="17"/>
        <v>3</v>
      </c>
      <c r="P33" s="78"/>
      <c r="Q33" s="78">
        <f>Q31-L102</f>
        <v>0</v>
      </c>
    </row>
    <row r="34" spans="1:17" ht="15" customHeight="1" x14ac:dyDescent="0.25">
      <c r="A34" s="6" t="s">
        <v>88</v>
      </c>
      <c r="B34" s="36" t="s">
        <v>12</v>
      </c>
      <c r="C34" s="16" t="s">
        <v>22</v>
      </c>
      <c r="D34" s="17">
        <f t="shared" si="18"/>
        <v>1.1000000000000001</v>
      </c>
      <c r="E34" s="17">
        <v>1.1000000000000001</v>
      </c>
      <c r="F34" s="17"/>
      <c r="G34" s="17"/>
      <c r="H34" s="11">
        <f t="shared" si="13"/>
        <v>0</v>
      </c>
      <c r="I34" s="11"/>
      <c r="J34" s="11"/>
      <c r="K34" s="11"/>
      <c r="L34" s="13">
        <f t="shared" si="14"/>
        <v>1.1000000000000001</v>
      </c>
      <c r="M34" s="13">
        <f t="shared" si="15"/>
        <v>1.1000000000000001</v>
      </c>
      <c r="N34" s="13">
        <f t="shared" si="16"/>
        <v>0</v>
      </c>
      <c r="O34" s="13">
        <f t="shared" si="17"/>
        <v>0</v>
      </c>
    </row>
    <row r="35" spans="1:17" ht="15" customHeight="1" x14ac:dyDescent="0.25">
      <c r="A35" s="14" t="s">
        <v>89</v>
      </c>
      <c r="B35" s="36" t="s">
        <v>13</v>
      </c>
      <c r="C35" s="16" t="s">
        <v>22</v>
      </c>
      <c r="D35" s="17">
        <f t="shared" si="18"/>
        <v>1.6</v>
      </c>
      <c r="E35" s="17">
        <v>1.6</v>
      </c>
      <c r="F35" s="17"/>
      <c r="G35" s="17"/>
      <c r="H35" s="11">
        <f t="shared" si="13"/>
        <v>0</v>
      </c>
      <c r="I35" s="11"/>
      <c r="J35" s="11"/>
      <c r="K35" s="11"/>
      <c r="L35" s="13">
        <f t="shared" si="14"/>
        <v>1.6</v>
      </c>
      <c r="M35" s="13">
        <f t="shared" si="15"/>
        <v>1.6</v>
      </c>
      <c r="N35" s="13">
        <f t="shared" si="16"/>
        <v>0</v>
      </c>
      <c r="O35" s="13">
        <f t="shared" si="17"/>
        <v>0</v>
      </c>
      <c r="Q35" s="2">
        <f>L102-Q31</f>
        <v>0</v>
      </c>
    </row>
    <row r="36" spans="1:17" ht="15" customHeight="1" x14ac:dyDescent="0.25">
      <c r="A36" s="14" t="s">
        <v>90</v>
      </c>
      <c r="B36" s="13" t="s">
        <v>14</v>
      </c>
      <c r="C36" s="16" t="s">
        <v>22</v>
      </c>
      <c r="D36" s="17">
        <f t="shared" si="18"/>
        <v>3.4</v>
      </c>
      <c r="E36" s="17">
        <v>3.4</v>
      </c>
      <c r="F36" s="17"/>
      <c r="G36" s="17"/>
      <c r="H36" s="11">
        <f t="shared" si="13"/>
        <v>0</v>
      </c>
      <c r="I36" s="11"/>
      <c r="J36" s="11"/>
      <c r="K36" s="11"/>
      <c r="L36" s="13">
        <f t="shared" si="14"/>
        <v>3.4</v>
      </c>
      <c r="M36" s="13">
        <f t="shared" si="15"/>
        <v>3.4</v>
      </c>
      <c r="N36" s="13">
        <f t="shared" si="16"/>
        <v>0</v>
      </c>
      <c r="O36" s="13">
        <f t="shared" si="17"/>
        <v>0</v>
      </c>
    </row>
    <row r="37" spans="1:17" x14ac:dyDescent="0.25">
      <c r="A37" s="6" t="s">
        <v>91</v>
      </c>
      <c r="B37" s="13" t="s">
        <v>15</v>
      </c>
      <c r="C37" s="16" t="s">
        <v>22</v>
      </c>
      <c r="D37" s="17">
        <f t="shared" si="18"/>
        <v>3</v>
      </c>
      <c r="E37" s="17">
        <v>3</v>
      </c>
      <c r="F37" s="17"/>
      <c r="G37" s="17"/>
      <c r="H37" s="11">
        <f t="shared" si="13"/>
        <v>0</v>
      </c>
      <c r="I37" s="11"/>
      <c r="J37" s="11"/>
      <c r="K37" s="11"/>
      <c r="L37" s="13">
        <f t="shared" si="14"/>
        <v>3</v>
      </c>
      <c r="M37" s="13">
        <f t="shared" si="15"/>
        <v>3</v>
      </c>
      <c r="N37" s="13">
        <f t="shared" si="16"/>
        <v>0</v>
      </c>
      <c r="O37" s="13">
        <f t="shared" si="17"/>
        <v>0</v>
      </c>
    </row>
    <row r="38" spans="1:17" ht="15" customHeight="1" x14ac:dyDescent="0.25">
      <c r="A38" s="6" t="s">
        <v>92</v>
      </c>
      <c r="B38" s="36" t="s">
        <v>16</v>
      </c>
      <c r="C38" s="16" t="s">
        <v>22</v>
      </c>
      <c r="D38" s="17">
        <f t="shared" si="18"/>
        <v>9.5</v>
      </c>
      <c r="E38" s="17">
        <v>9.5</v>
      </c>
      <c r="F38" s="17"/>
      <c r="G38" s="17"/>
      <c r="H38" s="11">
        <f t="shared" si="13"/>
        <v>0</v>
      </c>
      <c r="I38" s="11"/>
      <c r="J38" s="11"/>
      <c r="K38" s="11"/>
      <c r="L38" s="13">
        <f t="shared" si="14"/>
        <v>9.5</v>
      </c>
      <c r="M38" s="13">
        <f t="shared" si="15"/>
        <v>9.5</v>
      </c>
      <c r="N38" s="13">
        <f t="shared" si="16"/>
        <v>0</v>
      </c>
      <c r="O38" s="13">
        <f t="shared" si="17"/>
        <v>0</v>
      </c>
    </row>
    <row r="39" spans="1:17" ht="15" customHeight="1" x14ac:dyDescent="0.25">
      <c r="A39" s="6" t="s">
        <v>93</v>
      </c>
      <c r="B39" s="36" t="s">
        <v>17</v>
      </c>
      <c r="C39" s="16" t="s">
        <v>22</v>
      </c>
      <c r="D39" s="17">
        <f t="shared" si="18"/>
        <v>0.4</v>
      </c>
      <c r="E39" s="17">
        <v>0.4</v>
      </c>
      <c r="F39" s="17"/>
      <c r="G39" s="17"/>
      <c r="H39" s="11">
        <f t="shared" si="13"/>
        <v>0</v>
      </c>
      <c r="I39" s="11"/>
      <c r="J39" s="11"/>
      <c r="K39" s="11"/>
      <c r="L39" s="13">
        <f t="shared" si="14"/>
        <v>0.4</v>
      </c>
      <c r="M39" s="13">
        <f t="shared" si="15"/>
        <v>0.4</v>
      </c>
      <c r="N39" s="13">
        <f t="shared" si="16"/>
        <v>0</v>
      </c>
      <c r="O39" s="13">
        <f t="shared" si="17"/>
        <v>0</v>
      </c>
    </row>
    <row r="40" spans="1:17" ht="15" customHeight="1" x14ac:dyDescent="0.25">
      <c r="A40" s="6" t="s">
        <v>94</v>
      </c>
      <c r="B40" s="36" t="s">
        <v>18</v>
      </c>
      <c r="C40" s="16" t="s">
        <v>22</v>
      </c>
      <c r="D40" s="17">
        <f t="shared" si="18"/>
        <v>1.6</v>
      </c>
      <c r="E40" s="17">
        <v>1.6</v>
      </c>
      <c r="F40" s="17"/>
      <c r="G40" s="17"/>
      <c r="H40" s="11">
        <f t="shared" si="13"/>
        <v>0</v>
      </c>
      <c r="I40" s="11"/>
      <c r="J40" s="11"/>
      <c r="K40" s="11"/>
      <c r="L40" s="13">
        <f t="shared" si="14"/>
        <v>1.6</v>
      </c>
      <c r="M40" s="13">
        <f t="shared" si="15"/>
        <v>1.6</v>
      </c>
      <c r="N40" s="13">
        <f t="shared" si="16"/>
        <v>0</v>
      </c>
      <c r="O40" s="13">
        <f t="shared" si="17"/>
        <v>0</v>
      </c>
    </row>
    <row r="41" spans="1:17" ht="15" customHeight="1" x14ac:dyDescent="0.25">
      <c r="A41" s="39" t="s">
        <v>95</v>
      </c>
      <c r="B41" s="36" t="s">
        <v>19</v>
      </c>
      <c r="C41" s="16" t="s">
        <v>22</v>
      </c>
      <c r="D41" s="17">
        <f t="shared" si="18"/>
        <v>0.9</v>
      </c>
      <c r="E41" s="17">
        <v>0.9</v>
      </c>
      <c r="F41" s="17"/>
      <c r="G41" s="17"/>
      <c r="H41" s="11">
        <f t="shared" si="13"/>
        <v>0</v>
      </c>
      <c r="I41" s="11"/>
      <c r="J41" s="11"/>
      <c r="K41" s="11"/>
      <c r="L41" s="13">
        <f t="shared" si="14"/>
        <v>0.9</v>
      </c>
      <c r="M41" s="13">
        <f t="shared" si="15"/>
        <v>0.9</v>
      </c>
      <c r="N41" s="13">
        <f t="shared" si="16"/>
        <v>0</v>
      </c>
      <c r="O41" s="13">
        <f t="shared" si="17"/>
        <v>0</v>
      </c>
    </row>
    <row r="42" spans="1:17" ht="15.95" customHeight="1" x14ac:dyDescent="0.25">
      <c r="A42" s="100" t="s">
        <v>96</v>
      </c>
      <c r="B42" s="22" t="s">
        <v>180</v>
      </c>
      <c r="C42" s="26"/>
      <c r="D42" s="24">
        <f>SUM(D31:D41)</f>
        <v>38.6</v>
      </c>
      <c r="E42" s="24">
        <f>SUM(E31:E41)</f>
        <v>35.6</v>
      </c>
      <c r="F42" s="24">
        <f>SUM(F31:F41)</f>
        <v>0</v>
      </c>
      <c r="G42" s="24">
        <f t="shared" ref="G42:O42" si="19">SUM(G31:G41)</f>
        <v>3</v>
      </c>
      <c r="H42" s="25">
        <f t="shared" si="19"/>
        <v>0</v>
      </c>
      <c r="I42" s="25">
        <f t="shared" si="19"/>
        <v>0</v>
      </c>
      <c r="J42" s="25">
        <f t="shared" si="19"/>
        <v>0</v>
      </c>
      <c r="K42" s="25">
        <f t="shared" si="19"/>
        <v>0</v>
      </c>
      <c r="L42" s="22">
        <f t="shared" si="19"/>
        <v>38.6</v>
      </c>
      <c r="M42" s="22">
        <f t="shared" si="19"/>
        <v>35.6</v>
      </c>
      <c r="N42" s="22">
        <f t="shared" si="19"/>
        <v>0</v>
      </c>
      <c r="O42" s="22">
        <f t="shared" si="19"/>
        <v>3</v>
      </c>
    </row>
    <row r="43" spans="1:17" ht="15.95" customHeight="1" x14ac:dyDescent="0.25">
      <c r="A43" s="6" t="s">
        <v>97</v>
      </c>
      <c r="B43" s="544" t="s">
        <v>63</v>
      </c>
      <c r="C43" s="545"/>
      <c r="D43" s="545"/>
      <c r="E43" s="545"/>
      <c r="F43" s="545"/>
      <c r="G43" s="545"/>
      <c r="H43" s="545"/>
      <c r="I43" s="545"/>
      <c r="J43" s="545"/>
      <c r="K43" s="545"/>
      <c r="L43" s="545"/>
      <c r="M43" s="545"/>
      <c r="N43" s="545"/>
      <c r="O43" s="545"/>
    </row>
    <row r="44" spans="1:17" ht="15" customHeight="1" x14ac:dyDescent="0.25">
      <c r="A44" s="39" t="s">
        <v>98</v>
      </c>
      <c r="B44" s="36" t="s">
        <v>20</v>
      </c>
      <c r="C44" s="16" t="s">
        <v>32</v>
      </c>
      <c r="D44" s="17">
        <f>E44+G44</f>
        <v>98.8</v>
      </c>
      <c r="E44" s="17">
        <v>33</v>
      </c>
      <c r="F44" s="17"/>
      <c r="G44" s="17">
        <v>65.8</v>
      </c>
      <c r="H44" s="11">
        <f t="shared" ref="H44:H100" si="20">I44+K44</f>
        <v>0</v>
      </c>
      <c r="I44" s="11"/>
      <c r="J44" s="11"/>
      <c r="K44" s="11"/>
      <c r="L44" s="13">
        <f t="shared" ref="L44:L100" si="21">M44+O44</f>
        <v>98.8</v>
      </c>
      <c r="M44" s="13">
        <f t="shared" ref="M44:M100" si="22">E44+I44</f>
        <v>33</v>
      </c>
      <c r="N44" s="13">
        <f t="shared" ref="N44:N100" si="23">F44+J44</f>
        <v>0</v>
      </c>
      <c r="O44" s="13">
        <f t="shared" ref="O44:O100" si="24">G44+K44</f>
        <v>65.8</v>
      </c>
    </row>
    <row r="45" spans="1:17" ht="15" customHeight="1" x14ac:dyDescent="0.25">
      <c r="A45" s="41" t="s">
        <v>99</v>
      </c>
      <c r="B45" s="30" t="s">
        <v>71</v>
      </c>
      <c r="C45" s="31" t="s">
        <v>32</v>
      </c>
      <c r="D45" s="167"/>
      <c r="E45" s="167"/>
      <c r="F45" s="167"/>
      <c r="G45" s="167"/>
      <c r="H45" s="11">
        <f t="shared" si="20"/>
        <v>0.4</v>
      </c>
      <c r="I45" s="80">
        <v>0.4</v>
      </c>
      <c r="J45" s="80"/>
      <c r="K45" s="80"/>
      <c r="L45" s="13">
        <f t="shared" ref="L45" si="25">M45+O45</f>
        <v>0.4</v>
      </c>
      <c r="M45" s="13">
        <f t="shared" ref="M45" si="26">E45+I45</f>
        <v>0.4</v>
      </c>
      <c r="N45" s="13">
        <f t="shared" ref="N45" si="27">F45+J45</f>
        <v>0</v>
      </c>
      <c r="O45" s="13">
        <f t="shared" ref="O45" si="28">G45+K45</f>
        <v>0</v>
      </c>
    </row>
    <row r="46" spans="1:17" ht="15.95" customHeight="1" x14ac:dyDescent="0.25">
      <c r="A46" s="21" t="s">
        <v>100</v>
      </c>
      <c r="B46" s="45" t="s">
        <v>181</v>
      </c>
      <c r="C46" s="79"/>
      <c r="D46" s="24">
        <f>D44+D45</f>
        <v>98.8</v>
      </c>
      <c r="E46" s="24">
        <f t="shared" ref="E46:O46" si="29">E44+E45</f>
        <v>33</v>
      </c>
      <c r="F46" s="24">
        <f t="shared" si="29"/>
        <v>0</v>
      </c>
      <c r="G46" s="24">
        <f t="shared" si="29"/>
        <v>65.8</v>
      </c>
      <c r="H46" s="25">
        <f t="shared" si="29"/>
        <v>0.4</v>
      </c>
      <c r="I46" s="25">
        <f t="shared" si="29"/>
        <v>0.4</v>
      </c>
      <c r="J46" s="25">
        <f t="shared" si="29"/>
        <v>0</v>
      </c>
      <c r="K46" s="25">
        <f t="shared" si="29"/>
        <v>0</v>
      </c>
      <c r="L46" s="22">
        <f t="shared" si="29"/>
        <v>99.2</v>
      </c>
      <c r="M46" s="22">
        <f t="shared" si="29"/>
        <v>33.4</v>
      </c>
      <c r="N46" s="22">
        <f t="shared" si="29"/>
        <v>0</v>
      </c>
      <c r="O46" s="22">
        <f t="shared" si="29"/>
        <v>65.8</v>
      </c>
    </row>
    <row r="47" spans="1:17" ht="15.95" customHeight="1" x14ac:dyDescent="0.25">
      <c r="A47" s="6" t="s">
        <v>101</v>
      </c>
      <c r="B47" s="466" t="s">
        <v>176</v>
      </c>
      <c r="C47" s="466"/>
      <c r="D47" s="466"/>
      <c r="E47" s="466"/>
      <c r="F47" s="466"/>
      <c r="G47" s="466"/>
      <c r="H47" s="466"/>
      <c r="I47" s="466"/>
      <c r="J47" s="466"/>
      <c r="K47" s="466"/>
      <c r="L47" s="466"/>
      <c r="M47" s="466"/>
      <c r="N47" s="466"/>
      <c r="O47" s="466"/>
    </row>
    <row r="48" spans="1:17" ht="15.95" customHeight="1" x14ac:dyDescent="0.25">
      <c r="A48" s="14" t="s">
        <v>102</v>
      </c>
      <c r="B48" s="15" t="s">
        <v>55</v>
      </c>
      <c r="C48" s="82" t="s">
        <v>51</v>
      </c>
      <c r="D48" s="9">
        <f t="shared" ref="D48" si="30">E48+G48</f>
        <v>0.1</v>
      </c>
      <c r="E48" s="9">
        <v>0.1</v>
      </c>
      <c r="F48" s="9"/>
      <c r="G48" s="9"/>
      <c r="H48" s="10">
        <f t="shared" ref="H48" si="31">I48+K48</f>
        <v>0</v>
      </c>
      <c r="I48" s="10"/>
      <c r="J48" s="10"/>
      <c r="K48" s="10"/>
      <c r="L48" s="12">
        <f t="shared" ref="L48" si="32">M48+O48</f>
        <v>0.1</v>
      </c>
      <c r="M48" s="12">
        <f t="shared" ref="M48" si="33">E48+I48</f>
        <v>0.1</v>
      </c>
      <c r="N48" s="12">
        <f t="shared" ref="N48" si="34">F48+J48</f>
        <v>0</v>
      </c>
      <c r="O48" s="12">
        <f t="shared" ref="O48" si="35">G48+K48</f>
        <v>0</v>
      </c>
    </row>
    <row r="49" spans="1:15" ht="15" customHeight="1" x14ac:dyDescent="0.25">
      <c r="A49" s="20" t="s">
        <v>103</v>
      </c>
      <c r="B49" s="81" t="s">
        <v>164</v>
      </c>
      <c r="C49" s="82" t="s">
        <v>51</v>
      </c>
      <c r="D49" s="9">
        <f t="shared" ref="D49:D78" si="36">E49+G49</f>
        <v>1.5</v>
      </c>
      <c r="E49" s="9">
        <v>1.5</v>
      </c>
      <c r="F49" s="9"/>
      <c r="G49" s="9"/>
      <c r="H49" s="10">
        <f t="shared" si="20"/>
        <v>0</v>
      </c>
      <c r="I49" s="10"/>
      <c r="J49" s="10"/>
      <c r="K49" s="10"/>
      <c r="L49" s="12">
        <f t="shared" si="21"/>
        <v>1.5</v>
      </c>
      <c r="M49" s="12">
        <f t="shared" si="22"/>
        <v>1.5</v>
      </c>
      <c r="N49" s="12">
        <f t="shared" si="23"/>
        <v>0</v>
      </c>
      <c r="O49" s="12">
        <f t="shared" si="24"/>
        <v>0</v>
      </c>
    </row>
    <row r="50" spans="1:15" ht="15" customHeight="1" x14ac:dyDescent="0.25">
      <c r="A50" s="6" t="s">
        <v>104</v>
      </c>
      <c r="B50" s="30" t="s">
        <v>171</v>
      </c>
      <c r="C50" s="31" t="s">
        <v>51</v>
      </c>
      <c r="D50" s="17">
        <f t="shared" si="36"/>
        <v>6.8</v>
      </c>
      <c r="E50" s="17">
        <v>6.8</v>
      </c>
      <c r="F50" s="17"/>
      <c r="G50" s="17"/>
      <c r="H50" s="11">
        <f t="shared" si="20"/>
        <v>0</v>
      </c>
      <c r="I50" s="11"/>
      <c r="J50" s="11"/>
      <c r="K50" s="11"/>
      <c r="L50" s="13">
        <f t="shared" si="21"/>
        <v>6.8</v>
      </c>
      <c r="M50" s="13">
        <f t="shared" si="22"/>
        <v>6.8</v>
      </c>
      <c r="N50" s="13">
        <f t="shared" si="23"/>
        <v>0</v>
      </c>
      <c r="O50" s="13">
        <f t="shared" si="24"/>
        <v>0</v>
      </c>
    </row>
    <row r="51" spans="1:15" ht="15" customHeight="1" x14ac:dyDescent="0.25">
      <c r="A51" s="6" t="s">
        <v>105</v>
      </c>
      <c r="B51" s="13" t="s">
        <v>153</v>
      </c>
      <c r="C51" s="31" t="s">
        <v>51</v>
      </c>
      <c r="D51" s="17">
        <f t="shared" si="36"/>
        <v>7.3</v>
      </c>
      <c r="E51" s="17">
        <v>7.3</v>
      </c>
      <c r="F51" s="17"/>
      <c r="G51" s="17"/>
      <c r="H51" s="11">
        <f t="shared" si="20"/>
        <v>0</v>
      </c>
      <c r="I51" s="11"/>
      <c r="J51" s="11"/>
      <c r="K51" s="11"/>
      <c r="L51" s="13">
        <f t="shared" si="21"/>
        <v>7.3</v>
      </c>
      <c r="M51" s="13">
        <f t="shared" si="22"/>
        <v>7.3</v>
      </c>
      <c r="N51" s="13">
        <f t="shared" si="23"/>
        <v>0</v>
      </c>
      <c r="O51" s="13">
        <f t="shared" si="24"/>
        <v>0</v>
      </c>
    </row>
    <row r="52" spans="1:15" ht="15" customHeight="1" x14ac:dyDescent="0.25">
      <c r="A52" s="33" t="s">
        <v>106</v>
      </c>
      <c r="B52" s="32" t="s">
        <v>368</v>
      </c>
      <c r="C52" s="31" t="s">
        <v>51</v>
      </c>
      <c r="D52" s="17">
        <f t="shared" si="36"/>
        <v>6.6</v>
      </c>
      <c r="E52" s="17">
        <v>6.6</v>
      </c>
      <c r="F52" s="17"/>
      <c r="G52" s="17"/>
      <c r="H52" s="11">
        <f t="shared" si="20"/>
        <v>0</v>
      </c>
      <c r="I52" s="11"/>
      <c r="J52" s="11"/>
      <c r="K52" s="11"/>
      <c r="L52" s="13">
        <f t="shared" si="21"/>
        <v>6.6</v>
      </c>
      <c r="M52" s="13">
        <f t="shared" si="22"/>
        <v>6.6</v>
      </c>
      <c r="N52" s="13">
        <f t="shared" si="23"/>
        <v>0</v>
      </c>
      <c r="O52" s="13">
        <f t="shared" si="24"/>
        <v>0</v>
      </c>
    </row>
    <row r="53" spans="1:15" ht="15" customHeight="1" x14ac:dyDescent="0.25">
      <c r="A53" s="33" t="s">
        <v>107</v>
      </c>
      <c r="B53" s="30" t="s">
        <v>156</v>
      </c>
      <c r="C53" s="16" t="s">
        <v>51</v>
      </c>
      <c r="D53" s="17">
        <f t="shared" si="36"/>
        <v>35.799999999999997</v>
      </c>
      <c r="E53" s="17">
        <v>35.799999999999997</v>
      </c>
      <c r="F53" s="17">
        <v>18.100000000000001</v>
      </c>
      <c r="G53" s="17"/>
      <c r="H53" s="11">
        <f t="shared" si="20"/>
        <v>0</v>
      </c>
      <c r="I53" s="11"/>
      <c r="J53" s="11"/>
      <c r="K53" s="11"/>
      <c r="L53" s="13">
        <f t="shared" si="21"/>
        <v>35.799999999999997</v>
      </c>
      <c r="M53" s="13">
        <f t="shared" si="22"/>
        <v>35.799999999999997</v>
      </c>
      <c r="N53" s="13">
        <f t="shared" si="23"/>
        <v>18.100000000000001</v>
      </c>
      <c r="O53" s="13">
        <f t="shared" si="24"/>
        <v>0</v>
      </c>
    </row>
    <row r="54" spans="1:15" ht="15" customHeight="1" x14ac:dyDescent="0.25">
      <c r="A54" s="33" t="s">
        <v>108</v>
      </c>
      <c r="B54" s="30" t="s">
        <v>155</v>
      </c>
      <c r="C54" s="16" t="s">
        <v>51</v>
      </c>
      <c r="D54" s="17">
        <f t="shared" si="36"/>
        <v>1.4</v>
      </c>
      <c r="E54" s="17">
        <v>1.4</v>
      </c>
      <c r="F54" s="17"/>
      <c r="G54" s="17"/>
      <c r="H54" s="11">
        <f t="shared" si="20"/>
        <v>0</v>
      </c>
      <c r="I54" s="11"/>
      <c r="J54" s="11"/>
      <c r="K54" s="11"/>
      <c r="L54" s="13">
        <f t="shared" si="21"/>
        <v>1.4</v>
      </c>
      <c r="M54" s="13">
        <f t="shared" si="22"/>
        <v>1.4</v>
      </c>
      <c r="N54" s="13">
        <f t="shared" si="23"/>
        <v>0</v>
      </c>
      <c r="O54" s="13">
        <f t="shared" si="24"/>
        <v>0</v>
      </c>
    </row>
    <row r="55" spans="1:15" ht="15" customHeight="1" x14ac:dyDescent="0.25">
      <c r="A55" s="33" t="s">
        <v>109</v>
      </c>
      <c r="B55" s="30" t="s">
        <v>154</v>
      </c>
      <c r="C55" s="31" t="s">
        <v>51</v>
      </c>
      <c r="D55" s="17">
        <f t="shared" ref="D55" si="37">E55+G55</f>
        <v>0.1</v>
      </c>
      <c r="E55" s="17">
        <v>0.1</v>
      </c>
      <c r="F55" s="17"/>
      <c r="G55" s="17"/>
      <c r="H55" s="11">
        <f t="shared" ref="H55" si="38">I55+K55</f>
        <v>0</v>
      </c>
      <c r="I55" s="11"/>
      <c r="J55" s="11"/>
      <c r="K55" s="11"/>
      <c r="L55" s="13">
        <f t="shared" ref="L55" si="39">M55+O55</f>
        <v>0.1</v>
      </c>
      <c r="M55" s="13">
        <f t="shared" ref="M55" si="40">E55+I55</f>
        <v>0.1</v>
      </c>
      <c r="N55" s="13">
        <f t="shared" ref="N55" si="41">F55+J55</f>
        <v>0</v>
      </c>
      <c r="O55" s="13">
        <f t="shared" ref="O55" si="42">G55+K55</f>
        <v>0</v>
      </c>
    </row>
    <row r="56" spans="1:15" ht="15" customHeight="1" x14ac:dyDescent="0.25">
      <c r="A56" s="33" t="s">
        <v>110</v>
      </c>
      <c r="B56" s="30" t="s">
        <v>424</v>
      </c>
      <c r="C56" s="16" t="s">
        <v>51</v>
      </c>
      <c r="D56" s="17">
        <f t="shared" si="36"/>
        <v>1.7</v>
      </c>
      <c r="E56" s="17">
        <v>1.7</v>
      </c>
      <c r="F56" s="17"/>
      <c r="G56" s="17"/>
      <c r="H56" s="11">
        <f t="shared" si="20"/>
        <v>0</v>
      </c>
      <c r="I56" s="11"/>
      <c r="J56" s="11"/>
      <c r="K56" s="11"/>
      <c r="L56" s="13">
        <f t="shared" si="21"/>
        <v>1.7</v>
      </c>
      <c r="M56" s="13">
        <f t="shared" si="22"/>
        <v>1.7</v>
      </c>
      <c r="N56" s="13">
        <f t="shared" si="23"/>
        <v>0</v>
      </c>
      <c r="O56" s="13">
        <f t="shared" si="24"/>
        <v>0</v>
      </c>
    </row>
    <row r="57" spans="1:15" ht="15" customHeight="1" x14ac:dyDescent="0.25">
      <c r="A57" s="33" t="s">
        <v>159</v>
      </c>
      <c r="B57" s="34" t="s">
        <v>169</v>
      </c>
      <c r="C57" s="83" t="s">
        <v>51</v>
      </c>
      <c r="D57" s="17">
        <f t="shared" si="36"/>
        <v>6.5</v>
      </c>
      <c r="E57" s="17">
        <v>6.5</v>
      </c>
      <c r="F57" s="17"/>
      <c r="G57" s="17"/>
      <c r="H57" s="11">
        <f t="shared" si="20"/>
        <v>0</v>
      </c>
      <c r="I57" s="11"/>
      <c r="J57" s="11"/>
      <c r="K57" s="11"/>
      <c r="L57" s="13">
        <f t="shared" si="21"/>
        <v>6.5</v>
      </c>
      <c r="M57" s="13">
        <f t="shared" si="22"/>
        <v>6.5</v>
      </c>
      <c r="N57" s="13">
        <f t="shared" si="23"/>
        <v>0</v>
      </c>
      <c r="O57" s="13">
        <f t="shared" si="24"/>
        <v>0</v>
      </c>
    </row>
    <row r="58" spans="1:15" ht="15" customHeight="1" x14ac:dyDescent="0.25">
      <c r="A58" s="33" t="s">
        <v>160</v>
      </c>
      <c r="B58" s="34" t="s">
        <v>44</v>
      </c>
      <c r="C58" s="83" t="s">
        <v>51</v>
      </c>
      <c r="D58" s="17">
        <f t="shared" si="36"/>
        <v>0.1</v>
      </c>
      <c r="E58" s="17">
        <v>0.1</v>
      </c>
      <c r="F58" s="17"/>
      <c r="G58" s="17"/>
      <c r="H58" s="11">
        <f t="shared" si="20"/>
        <v>0</v>
      </c>
      <c r="I58" s="11"/>
      <c r="J58" s="11"/>
      <c r="K58" s="11"/>
      <c r="L58" s="13">
        <f t="shared" ref="L58" si="43">M58+O58</f>
        <v>0.1</v>
      </c>
      <c r="M58" s="13">
        <f t="shared" ref="M58" si="44">E58+I58</f>
        <v>0.1</v>
      </c>
      <c r="N58" s="13">
        <f t="shared" ref="N58" si="45">F58+J58</f>
        <v>0</v>
      </c>
      <c r="O58" s="13">
        <f t="shared" ref="O58" si="46">G58+K58</f>
        <v>0</v>
      </c>
    </row>
    <row r="59" spans="1:15" ht="15" customHeight="1" x14ac:dyDescent="0.25">
      <c r="A59" s="33" t="s">
        <v>111</v>
      </c>
      <c r="B59" s="34" t="s">
        <v>425</v>
      </c>
      <c r="C59" s="83" t="s">
        <v>51</v>
      </c>
      <c r="D59" s="17">
        <f>E59+G59</f>
        <v>7</v>
      </c>
      <c r="E59" s="17">
        <v>7</v>
      </c>
      <c r="F59" s="17"/>
      <c r="G59" s="17"/>
      <c r="H59" s="11">
        <f>I59+K59</f>
        <v>0</v>
      </c>
      <c r="I59" s="11"/>
      <c r="J59" s="11"/>
      <c r="K59" s="11"/>
      <c r="L59" s="13">
        <f>M59+O59</f>
        <v>7</v>
      </c>
      <c r="M59" s="13">
        <f>E59+I59</f>
        <v>7</v>
      </c>
      <c r="N59" s="13">
        <f>F59+J59</f>
        <v>0</v>
      </c>
      <c r="O59" s="13">
        <f>G59+K59</f>
        <v>0</v>
      </c>
    </row>
    <row r="60" spans="1:15" ht="15" customHeight="1" x14ac:dyDescent="0.25">
      <c r="A60" s="33" t="s">
        <v>161</v>
      </c>
      <c r="B60" s="34" t="s">
        <v>64</v>
      </c>
      <c r="C60" s="83" t="s">
        <v>51</v>
      </c>
      <c r="D60" s="17">
        <f t="shared" si="36"/>
        <v>9.4</v>
      </c>
      <c r="E60" s="17">
        <v>9.4</v>
      </c>
      <c r="F60" s="17"/>
      <c r="G60" s="17"/>
      <c r="H60" s="11">
        <f t="shared" si="20"/>
        <v>0</v>
      </c>
      <c r="I60" s="11"/>
      <c r="J60" s="11"/>
      <c r="K60" s="11"/>
      <c r="L60" s="13">
        <f t="shared" si="21"/>
        <v>9.4</v>
      </c>
      <c r="M60" s="13">
        <f t="shared" si="22"/>
        <v>9.4</v>
      </c>
      <c r="N60" s="13">
        <f t="shared" si="23"/>
        <v>0</v>
      </c>
      <c r="O60" s="13">
        <f t="shared" si="24"/>
        <v>0</v>
      </c>
    </row>
    <row r="61" spans="1:15" ht="15" customHeight="1" x14ac:dyDescent="0.25">
      <c r="A61" s="6" t="s">
        <v>162</v>
      </c>
      <c r="B61" s="34" t="s">
        <v>42</v>
      </c>
      <c r="C61" s="83" t="s">
        <v>51</v>
      </c>
      <c r="D61" s="17">
        <f t="shared" si="36"/>
        <v>27.1</v>
      </c>
      <c r="E61" s="17">
        <v>27.1</v>
      </c>
      <c r="F61" s="17"/>
      <c r="G61" s="17"/>
      <c r="H61" s="11">
        <f t="shared" si="20"/>
        <v>0</v>
      </c>
      <c r="I61" s="11"/>
      <c r="J61" s="11"/>
      <c r="K61" s="11"/>
      <c r="L61" s="13">
        <f t="shared" si="21"/>
        <v>27.1</v>
      </c>
      <c r="M61" s="13">
        <f t="shared" si="22"/>
        <v>27.1</v>
      </c>
      <c r="N61" s="13">
        <f t="shared" si="23"/>
        <v>0</v>
      </c>
      <c r="O61" s="13">
        <f t="shared" si="24"/>
        <v>0</v>
      </c>
    </row>
    <row r="62" spans="1:15" ht="15" customHeight="1" x14ac:dyDescent="0.25">
      <c r="A62" s="6" t="s">
        <v>112</v>
      </c>
      <c r="B62" s="35" t="s">
        <v>426</v>
      </c>
      <c r="C62" s="83" t="s">
        <v>51</v>
      </c>
      <c r="D62" s="17">
        <f>E62+G62</f>
        <v>12</v>
      </c>
      <c r="E62" s="17">
        <v>12</v>
      </c>
      <c r="F62" s="17"/>
      <c r="G62" s="17"/>
      <c r="H62" s="11">
        <f>I62+K62</f>
        <v>0</v>
      </c>
      <c r="I62" s="11"/>
      <c r="J62" s="11"/>
      <c r="K62" s="11"/>
      <c r="L62" s="13">
        <f>M62+O62</f>
        <v>12</v>
      </c>
      <c r="M62" s="13">
        <f>E62+I62</f>
        <v>12</v>
      </c>
      <c r="N62" s="13">
        <f>F62+J62</f>
        <v>0</v>
      </c>
      <c r="O62" s="13">
        <f>G62+K62</f>
        <v>0</v>
      </c>
    </row>
    <row r="63" spans="1:15" ht="15" customHeight="1" x14ac:dyDescent="0.25">
      <c r="A63" s="6" t="s">
        <v>113</v>
      </c>
      <c r="B63" s="35" t="s">
        <v>41</v>
      </c>
      <c r="C63" s="83" t="s">
        <v>51</v>
      </c>
      <c r="D63" s="17">
        <f t="shared" si="36"/>
        <v>22.6</v>
      </c>
      <c r="E63" s="17">
        <v>22.6</v>
      </c>
      <c r="F63" s="17"/>
      <c r="G63" s="17"/>
      <c r="H63" s="11">
        <f t="shared" si="20"/>
        <v>0</v>
      </c>
      <c r="I63" s="11"/>
      <c r="J63" s="11"/>
      <c r="K63" s="11"/>
      <c r="L63" s="13">
        <f t="shared" si="21"/>
        <v>22.6</v>
      </c>
      <c r="M63" s="13">
        <f t="shared" si="22"/>
        <v>22.6</v>
      </c>
      <c r="N63" s="13">
        <f t="shared" si="23"/>
        <v>0</v>
      </c>
      <c r="O63" s="13">
        <f t="shared" si="24"/>
        <v>0</v>
      </c>
    </row>
    <row r="64" spans="1:15" ht="15" customHeight="1" x14ac:dyDescent="0.25">
      <c r="A64" s="6" t="s">
        <v>114</v>
      </c>
      <c r="B64" s="30" t="s">
        <v>165</v>
      </c>
      <c r="C64" s="31" t="s">
        <v>51</v>
      </c>
      <c r="D64" s="17">
        <f t="shared" si="36"/>
        <v>10.3</v>
      </c>
      <c r="E64" s="17">
        <v>10.3</v>
      </c>
      <c r="F64" s="17"/>
      <c r="G64" s="17"/>
      <c r="H64" s="11">
        <f t="shared" si="20"/>
        <v>0</v>
      </c>
      <c r="I64" s="11"/>
      <c r="J64" s="11"/>
      <c r="K64" s="11"/>
      <c r="L64" s="13">
        <f t="shared" si="21"/>
        <v>10.3</v>
      </c>
      <c r="M64" s="13">
        <f t="shared" si="22"/>
        <v>10.3</v>
      </c>
      <c r="N64" s="13">
        <f t="shared" si="23"/>
        <v>0</v>
      </c>
      <c r="O64" s="13">
        <f t="shared" si="24"/>
        <v>0</v>
      </c>
    </row>
    <row r="65" spans="1:15" ht="15" customHeight="1" x14ac:dyDescent="0.25">
      <c r="A65" s="6" t="s">
        <v>115</v>
      </c>
      <c r="B65" s="30" t="s">
        <v>157</v>
      </c>
      <c r="C65" s="31" t="s">
        <v>51</v>
      </c>
      <c r="D65" s="17">
        <f t="shared" si="36"/>
        <v>60.4</v>
      </c>
      <c r="E65" s="17">
        <v>60.4</v>
      </c>
      <c r="F65" s="17"/>
      <c r="G65" s="17"/>
      <c r="H65" s="11">
        <f t="shared" si="20"/>
        <v>0</v>
      </c>
      <c r="I65" s="11"/>
      <c r="J65" s="11"/>
      <c r="K65" s="11"/>
      <c r="L65" s="13">
        <f t="shared" si="21"/>
        <v>60.4</v>
      </c>
      <c r="M65" s="13">
        <f t="shared" si="22"/>
        <v>60.4</v>
      </c>
      <c r="N65" s="13">
        <f t="shared" si="23"/>
        <v>0</v>
      </c>
      <c r="O65" s="13">
        <f t="shared" si="24"/>
        <v>0</v>
      </c>
    </row>
    <row r="66" spans="1:15" ht="15" customHeight="1" x14ac:dyDescent="0.25">
      <c r="A66" s="6" t="s">
        <v>116</v>
      </c>
      <c r="B66" s="30" t="s">
        <v>34</v>
      </c>
      <c r="C66" s="31" t="s">
        <v>51</v>
      </c>
      <c r="D66" s="17">
        <f t="shared" si="36"/>
        <v>35.299999999999997</v>
      </c>
      <c r="E66" s="17">
        <v>35.299999999999997</v>
      </c>
      <c r="F66" s="17"/>
      <c r="G66" s="17"/>
      <c r="H66" s="11">
        <f t="shared" si="20"/>
        <v>0</v>
      </c>
      <c r="I66" s="11"/>
      <c r="J66" s="11"/>
      <c r="K66" s="11"/>
      <c r="L66" s="13">
        <f t="shared" si="21"/>
        <v>35.299999999999997</v>
      </c>
      <c r="M66" s="13">
        <f t="shared" si="22"/>
        <v>35.299999999999997</v>
      </c>
      <c r="N66" s="13">
        <f t="shared" si="23"/>
        <v>0</v>
      </c>
      <c r="O66" s="13">
        <f t="shared" si="24"/>
        <v>0</v>
      </c>
    </row>
    <row r="67" spans="1:15" ht="15" customHeight="1" x14ac:dyDescent="0.25">
      <c r="A67" s="6" t="s">
        <v>170</v>
      </c>
      <c r="B67" s="30" t="s">
        <v>36</v>
      </c>
      <c r="C67" s="31" t="s">
        <v>51</v>
      </c>
      <c r="D67" s="17">
        <f t="shared" si="36"/>
        <v>34.1</v>
      </c>
      <c r="E67" s="17">
        <v>34.1</v>
      </c>
      <c r="F67" s="17"/>
      <c r="G67" s="17"/>
      <c r="H67" s="11">
        <f t="shared" si="20"/>
        <v>0</v>
      </c>
      <c r="I67" s="11"/>
      <c r="J67" s="11"/>
      <c r="K67" s="11"/>
      <c r="L67" s="13">
        <f t="shared" si="21"/>
        <v>34.1</v>
      </c>
      <c r="M67" s="13">
        <f t="shared" si="22"/>
        <v>34.1</v>
      </c>
      <c r="N67" s="13">
        <f t="shared" si="23"/>
        <v>0</v>
      </c>
      <c r="O67" s="13">
        <f t="shared" si="24"/>
        <v>0</v>
      </c>
    </row>
    <row r="68" spans="1:15" ht="15" customHeight="1" x14ac:dyDescent="0.25">
      <c r="A68" s="6" t="s">
        <v>117</v>
      </c>
      <c r="B68" s="30" t="s">
        <v>38</v>
      </c>
      <c r="C68" s="31" t="s">
        <v>51</v>
      </c>
      <c r="D68" s="17">
        <f t="shared" si="36"/>
        <v>76.400000000000006</v>
      </c>
      <c r="E68" s="17">
        <v>76.400000000000006</v>
      </c>
      <c r="F68" s="17"/>
      <c r="G68" s="17"/>
      <c r="H68" s="11">
        <f t="shared" si="20"/>
        <v>0</v>
      </c>
      <c r="I68" s="11"/>
      <c r="J68" s="11"/>
      <c r="K68" s="11"/>
      <c r="L68" s="13">
        <f t="shared" si="21"/>
        <v>76.400000000000006</v>
      </c>
      <c r="M68" s="13">
        <f t="shared" si="22"/>
        <v>76.400000000000006</v>
      </c>
      <c r="N68" s="13">
        <f t="shared" si="23"/>
        <v>0</v>
      </c>
      <c r="O68" s="13">
        <f t="shared" si="24"/>
        <v>0</v>
      </c>
    </row>
    <row r="69" spans="1:15" ht="16.5" customHeight="1" x14ac:dyDescent="0.25">
      <c r="A69" s="6" t="s">
        <v>118</v>
      </c>
      <c r="B69" s="13" t="s">
        <v>37</v>
      </c>
      <c r="C69" s="31" t="s">
        <v>51</v>
      </c>
      <c r="D69" s="17">
        <f t="shared" si="36"/>
        <v>37.9</v>
      </c>
      <c r="E69" s="17">
        <v>37.9</v>
      </c>
      <c r="F69" s="17"/>
      <c r="G69" s="17"/>
      <c r="H69" s="11">
        <f t="shared" si="20"/>
        <v>0</v>
      </c>
      <c r="I69" s="11"/>
      <c r="J69" s="11"/>
      <c r="K69" s="11"/>
      <c r="L69" s="13">
        <f t="shared" si="21"/>
        <v>37.9</v>
      </c>
      <c r="M69" s="13">
        <f t="shared" si="22"/>
        <v>37.9</v>
      </c>
      <c r="N69" s="13">
        <f t="shared" si="23"/>
        <v>0</v>
      </c>
      <c r="O69" s="13">
        <f t="shared" si="24"/>
        <v>0</v>
      </c>
    </row>
    <row r="70" spans="1:15" x14ac:dyDescent="0.25">
      <c r="A70" s="6" t="s">
        <v>119</v>
      </c>
      <c r="B70" s="36" t="s">
        <v>35</v>
      </c>
      <c r="C70" s="16" t="s">
        <v>51</v>
      </c>
      <c r="D70" s="17">
        <f t="shared" si="36"/>
        <v>62</v>
      </c>
      <c r="E70" s="17">
        <v>62</v>
      </c>
      <c r="F70" s="17"/>
      <c r="G70" s="17"/>
      <c r="H70" s="11">
        <f t="shared" si="20"/>
        <v>0</v>
      </c>
      <c r="I70" s="11"/>
      <c r="J70" s="11"/>
      <c r="K70" s="11"/>
      <c r="L70" s="13">
        <f t="shared" si="21"/>
        <v>62</v>
      </c>
      <c r="M70" s="13">
        <f t="shared" si="22"/>
        <v>62</v>
      </c>
      <c r="N70" s="13">
        <f t="shared" si="23"/>
        <v>0</v>
      </c>
      <c r="O70" s="13">
        <f t="shared" si="24"/>
        <v>0</v>
      </c>
    </row>
    <row r="71" spans="1:15" ht="15" customHeight="1" x14ac:dyDescent="0.25">
      <c r="A71" s="6" t="s">
        <v>120</v>
      </c>
      <c r="B71" s="37" t="s">
        <v>39</v>
      </c>
      <c r="C71" s="16" t="s">
        <v>51</v>
      </c>
      <c r="D71" s="17">
        <f t="shared" si="36"/>
        <v>9.6</v>
      </c>
      <c r="E71" s="17">
        <v>9.6</v>
      </c>
      <c r="F71" s="17"/>
      <c r="G71" s="17"/>
      <c r="H71" s="11">
        <f t="shared" si="20"/>
        <v>0</v>
      </c>
      <c r="I71" s="11"/>
      <c r="J71" s="11"/>
      <c r="K71" s="11"/>
      <c r="L71" s="13">
        <f t="shared" si="21"/>
        <v>9.6</v>
      </c>
      <c r="M71" s="13">
        <f t="shared" si="22"/>
        <v>9.6</v>
      </c>
      <c r="N71" s="13">
        <f t="shared" si="23"/>
        <v>0</v>
      </c>
      <c r="O71" s="13">
        <f t="shared" si="24"/>
        <v>0</v>
      </c>
    </row>
    <row r="72" spans="1:15" ht="15" customHeight="1" x14ac:dyDescent="0.25">
      <c r="A72" s="6" t="s">
        <v>121</v>
      </c>
      <c r="B72" s="37" t="s">
        <v>40</v>
      </c>
      <c r="C72" s="16" t="s">
        <v>51</v>
      </c>
      <c r="D72" s="17">
        <f t="shared" si="36"/>
        <v>16.100000000000001</v>
      </c>
      <c r="E72" s="17">
        <v>16.100000000000001</v>
      </c>
      <c r="F72" s="17"/>
      <c r="G72" s="17"/>
      <c r="H72" s="11">
        <f t="shared" si="20"/>
        <v>0</v>
      </c>
      <c r="I72" s="11"/>
      <c r="J72" s="11"/>
      <c r="K72" s="11"/>
      <c r="L72" s="13">
        <f t="shared" si="21"/>
        <v>16.100000000000001</v>
      </c>
      <c r="M72" s="13">
        <f t="shared" si="22"/>
        <v>16.100000000000001</v>
      </c>
      <c r="N72" s="13">
        <f t="shared" si="23"/>
        <v>0</v>
      </c>
      <c r="O72" s="13">
        <f t="shared" si="24"/>
        <v>0</v>
      </c>
    </row>
    <row r="73" spans="1:15" ht="15" customHeight="1" x14ac:dyDescent="0.25">
      <c r="A73" s="6" t="s">
        <v>166</v>
      </c>
      <c r="B73" s="36" t="s">
        <v>49</v>
      </c>
      <c r="C73" s="16" t="s">
        <v>51</v>
      </c>
      <c r="D73" s="17">
        <f t="shared" si="36"/>
        <v>4</v>
      </c>
      <c r="E73" s="17">
        <v>4</v>
      </c>
      <c r="F73" s="17">
        <v>1.7</v>
      </c>
      <c r="G73" s="17"/>
      <c r="H73" s="11">
        <f t="shared" si="20"/>
        <v>0</v>
      </c>
      <c r="I73" s="11"/>
      <c r="J73" s="11"/>
      <c r="K73" s="11"/>
      <c r="L73" s="13">
        <f t="shared" si="21"/>
        <v>4</v>
      </c>
      <c r="M73" s="13">
        <f t="shared" si="22"/>
        <v>4</v>
      </c>
      <c r="N73" s="13">
        <f t="shared" si="23"/>
        <v>1.7</v>
      </c>
      <c r="O73" s="13">
        <f t="shared" si="24"/>
        <v>0</v>
      </c>
    </row>
    <row r="74" spans="1:15" ht="15" customHeight="1" x14ac:dyDescent="0.25">
      <c r="A74" s="6" t="s">
        <v>122</v>
      </c>
      <c r="B74" s="36" t="s">
        <v>48</v>
      </c>
      <c r="C74" s="16" t="s">
        <v>51</v>
      </c>
      <c r="D74" s="17">
        <f t="shared" si="36"/>
        <v>52.3</v>
      </c>
      <c r="E74" s="17">
        <v>52.3</v>
      </c>
      <c r="F74" s="17">
        <v>30.4</v>
      </c>
      <c r="G74" s="17"/>
      <c r="H74" s="11">
        <f t="shared" si="20"/>
        <v>0</v>
      </c>
      <c r="I74" s="11"/>
      <c r="J74" s="11"/>
      <c r="K74" s="11"/>
      <c r="L74" s="13">
        <f t="shared" si="21"/>
        <v>52.3</v>
      </c>
      <c r="M74" s="13">
        <f t="shared" si="22"/>
        <v>52.3</v>
      </c>
      <c r="N74" s="13">
        <f t="shared" si="23"/>
        <v>30.4</v>
      </c>
      <c r="O74" s="13">
        <f t="shared" si="24"/>
        <v>0</v>
      </c>
    </row>
    <row r="75" spans="1:15" ht="15" customHeight="1" x14ac:dyDescent="0.25">
      <c r="A75" s="33" t="s">
        <v>123</v>
      </c>
      <c r="B75" s="36" t="s">
        <v>66</v>
      </c>
      <c r="C75" s="16" t="s">
        <v>51</v>
      </c>
      <c r="D75" s="17">
        <f t="shared" si="36"/>
        <v>9.4</v>
      </c>
      <c r="E75" s="17">
        <v>9.4</v>
      </c>
      <c r="F75" s="17">
        <v>3.6</v>
      </c>
      <c r="G75" s="17"/>
      <c r="H75" s="11">
        <f t="shared" si="20"/>
        <v>0</v>
      </c>
      <c r="I75" s="11"/>
      <c r="J75" s="11"/>
      <c r="K75" s="11"/>
      <c r="L75" s="13">
        <f t="shared" si="21"/>
        <v>9.4</v>
      </c>
      <c r="M75" s="13">
        <f t="shared" si="22"/>
        <v>9.4</v>
      </c>
      <c r="N75" s="13">
        <f t="shared" si="23"/>
        <v>3.6</v>
      </c>
      <c r="O75" s="13">
        <f t="shared" si="24"/>
        <v>0</v>
      </c>
    </row>
    <row r="76" spans="1:15" ht="15" customHeight="1" x14ac:dyDescent="0.25">
      <c r="A76" s="39" t="s">
        <v>124</v>
      </c>
      <c r="B76" s="36" t="s">
        <v>50</v>
      </c>
      <c r="C76" s="16" t="s">
        <v>51</v>
      </c>
      <c r="D76" s="17">
        <f t="shared" si="36"/>
        <v>26.5</v>
      </c>
      <c r="E76" s="17">
        <v>26.5</v>
      </c>
      <c r="F76" s="17"/>
      <c r="G76" s="17"/>
      <c r="H76" s="11">
        <f t="shared" si="20"/>
        <v>0</v>
      </c>
      <c r="I76" s="11"/>
      <c r="J76" s="11"/>
      <c r="K76" s="11"/>
      <c r="L76" s="13">
        <f t="shared" si="21"/>
        <v>26.5</v>
      </c>
      <c r="M76" s="13">
        <f t="shared" si="22"/>
        <v>26.5</v>
      </c>
      <c r="N76" s="13">
        <f t="shared" si="23"/>
        <v>0</v>
      </c>
      <c r="O76" s="13">
        <f t="shared" si="24"/>
        <v>0</v>
      </c>
    </row>
    <row r="77" spans="1:15" ht="15" customHeight="1" x14ac:dyDescent="0.25">
      <c r="A77" s="20" t="s">
        <v>125</v>
      </c>
      <c r="B77" s="36" t="s">
        <v>172</v>
      </c>
      <c r="C77" s="16" t="s">
        <v>51</v>
      </c>
      <c r="D77" s="17">
        <f t="shared" si="36"/>
        <v>14.2</v>
      </c>
      <c r="E77" s="17">
        <v>14.2</v>
      </c>
      <c r="F77" s="17"/>
      <c r="G77" s="17"/>
      <c r="H77" s="11">
        <f t="shared" si="20"/>
        <v>0</v>
      </c>
      <c r="I77" s="11"/>
      <c r="J77" s="11"/>
      <c r="K77" s="11"/>
      <c r="L77" s="13">
        <f t="shared" si="21"/>
        <v>14.2</v>
      </c>
      <c r="M77" s="13">
        <f t="shared" si="22"/>
        <v>14.2</v>
      </c>
      <c r="N77" s="13">
        <f t="shared" si="23"/>
        <v>0</v>
      </c>
      <c r="O77" s="13">
        <f t="shared" si="24"/>
        <v>0</v>
      </c>
    </row>
    <row r="78" spans="1:15" s="38" customFormat="1" ht="15" customHeight="1" x14ac:dyDescent="0.25">
      <c r="A78" s="20" t="s">
        <v>126</v>
      </c>
      <c r="B78" s="36" t="s">
        <v>173</v>
      </c>
      <c r="C78" s="16" t="s">
        <v>51</v>
      </c>
      <c r="D78" s="17">
        <f t="shared" si="36"/>
        <v>2</v>
      </c>
      <c r="E78" s="17">
        <v>2</v>
      </c>
      <c r="F78" s="17"/>
      <c r="G78" s="17"/>
      <c r="H78" s="11">
        <f t="shared" si="20"/>
        <v>0</v>
      </c>
      <c r="I78" s="11"/>
      <c r="J78" s="11"/>
      <c r="K78" s="11"/>
      <c r="L78" s="13">
        <f t="shared" si="21"/>
        <v>2</v>
      </c>
      <c r="M78" s="13">
        <f t="shared" si="22"/>
        <v>2</v>
      </c>
      <c r="N78" s="13">
        <f t="shared" si="23"/>
        <v>0</v>
      </c>
      <c r="O78" s="13">
        <f t="shared" si="24"/>
        <v>0</v>
      </c>
    </row>
    <row r="79" spans="1:15" ht="15.95" customHeight="1" x14ac:dyDescent="0.25">
      <c r="A79" s="21" t="s">
        <v>127</v>
      </c>
      <c r="B79" s="22" t="s">
        <v>182</v>
      </c>
      <c r="C79" s="26"/>
      <c r="D79" s="24">
        <f>SUM(D48:D78)</f>
        <v>596.5</v>
      </c>
      <c r="E79" s="24">
        <f t="shared" ref="E79:G79" si="47">SUM(E48:E78)</f>
        <v>596.5</v>
      </c>
      <c r="F79" s="24">
        <f t="shared" si="47"/>
        <v>53.800000000000004</v>
      </c>
      <c r="G79" s="24">
        <f t="shared" si="47"/>
        <v>0</v>
      </c>
      <c r="H79" s="25">
        <f>SUM(H48:H78)</f>
        <v>0</v>
      </c>
      <c r="I79" s="25">
        <f t="shared" ref="I79:K79" si="48">SUM(I48:I78)</f>
        <v>0</v>
      </c>
      <c r="J79" s="25">
        <f t="shared" si="48"/>
        <v>0</v>
      </c>
      <c r="K79" s="25">
        <f t="shared" si="48"/>
        <v>0</v>
      </c>
      <c r="L79" s="22">
        <f>SUM(L48:L78)</f>
        <v>596.5</v>
      </c>
      <c r="M79" s="22">
        <f t="shared" ref="M79:O79" si="49">SUM(M48:M78)</f>
        <v>596.5</v>
      </c>
      <c r="N79" s="22">
        <f t="shared" si="49"/>
        <v>53.800000000000004</v>
      </c>
      <c r="O79" s="22">
        <f t="shared" si="49"/>
        <v>0</v>
      </c>
    </row>
    <row r="80" spans="1:15" ht="15.95" customHeight="1" x14ac:dyDescent="0.25">
      <c r="A80" s="33" t="s">
        <v>128</v>
      </c>
      <c r="B80" s="544" t="s">
        <v>67</v>
      </c>
      <c r="C80" s="545"/>
      <c r="D80" s="545"/>
      <c r="E80" s="545"/>
      <c r="F80" s="545"/>
      <c r="G80" s="545"/>
      <c r="H80" s="545"/>
      <c r="I80" s="545"/>
      <c r="J80" s="545"/>
      <c r="K80" s="545"/>
      <c r="L80" s="545"/>
      <c r="M80" s="545"/>
      <c r="N80" s="545"/>
      <c r="O80" s="545"/>
    </row>
    <row r="81" spans="1:15" ht="15" customHeight="1" x14ac:dyDescent="0.25">
      <c r="A81" s="33" t="s">
        <v>129</v>
      </c>
      <c r="B81" s="30" t="s">
        <v>7</v>
      </c>
      <c r="C81" s="40" t="s">
        <v>30</v>
      </c>
      <c r="D81" s="17">
        <f t="shared" ref="D81:D94" si="50">E81+G81</f>
        <v>0.7</v>
      </c>
      <c r="E81" s="17">
        <v>0.7</v>
      </c>
      <c r="F81" s="17"/>
      <c r="G81" s="17"/>
      <c r="H81" s="11">
        <f t="shared" si="20"/>
        <v>0</v>
      </c>
      <c r="I81" s="11"/>
      <c r="J81" s="11"/>
      <c r="K81" s="11"/>
      <c r="L81" s="13">
        <f t="shared" si="21"/>
        <v>0.7</v>
      </c>
      <c r="M81" s="13">
        <f t="shared" si="22"/>
        <v>0.7</v>
      </c>
      <c r="N81" s="13">
        <f t="shared" si="23"/>
        <v>0</v>
      </c>
      <c r="O81" s="13">
        <f t="shared" si="24"/>
        <v>0</v>
      </c>
    </row>
    <row r="82" spans="1:15" ht="15" customHeight="1" x14ac:dyDescent="0.25">
      <c r="A82" s="33" t="s">
        <v>130</v>
      </c>
      <c r="B82" s="30" t="s">
        <v>10</v>
      </c>
      <c r="C82" s="40" t="s">
        <v>30</v>
      </c>
      <c r="D82" s="17">
        <f t="shared" si="50"/>
        <v>0.8</v>
      </c>
      <c r="E82" s="17">
        <v>0.8</v>
      </c>
      <c r="F82" s="17"/>
      <c r="G82" s="17"/>
      <c r="H82" s="11">
        <f t="shared" si="20"/>
        <v>0</v>
      </c>
      <c r="I82" s="11"/>
      <c r="J82" s="11"/>
      <c r="K82" s="11"/>
      <c r="L82" s="13">
        <f t="shared" si="21"/>
        <v>0.8</v>
      </c>
      <c r="M82" s="13">
        <f t="shared" si="22"/>
        <v>0.8</v>
      </c>
      <c r="N82" s="13">
        <f t="shared" si="23"/>
        <v>0</v>
      </c>
      <c r="O82" s="13">
        <f t="shared" si="24"/>
        <v>0</v>
      </c>
    </row>
    <row r="83" spans="1:15" ht="15" customHeight="1" x14ac:dyDescent="0.25">
      <c r="A83" s="33" t="s">
        <v>131</v>
      </c>
      <c r="B83" s="30" t="s">
        <v>11</v>
      </c>
      <c r="C83" s="40" t="s">
        <v>30</v>
      </c>
      <c r="D83" s="17">
        <f t="shared" si="50"/>
        <v>2</v>
      </c>
      <c r="E83" s="17">
        <v>2</v>
      </c>
      <c r="F83" s="17"/>
      <c r="G83" s="17"/>
      <c r="H83" s="11">
        <f t="shared" si="20"/>
        <v>0</v>
      </c>
      <c r="I83" s="11"/>
      <c r="J83" s="11"/>
      <c r="K83" s="11"/>
      <c r="L83" s="13">
        <f t="shared" si="21"/>
        <v>2</v>
      </c>
      <c r="M83" s="13">
        <f t="shared" si="22"/>
        <v>2</v>
      </c>
      <c r="N83" s="13">
        <f t="shared" si="23"/>
        <v>0</v>
      </c>
      <c r="O83" s="13">
        <f t="shared" si="24"/>
        <v>0</v>
      </c>
    </row>
    <row r="84" spans="1:15" ht="15" customHeight="1" x14ac:dyDescent="0.25">
      <c r="A84" s="33" t="s">
        <v>132</v>
      </c>
      <c r="B84" s="30" t="s">
        <v>15</v>
      </c>
      <c r="C84" s="40" t="s">
        <v>30</v>
      </c>
      <c r="D84" s="17">
        <f t="shared" si="50"/>
        <v>1</v>
      </c>
      <c r="E84" s="17">
        <v>1</v>
      </c>
      <c r="F84" s="17"/>
      <c r="G84" s="17"/>
      <c r="H84" s="11">
        <f t="shared" si="20"/>
        <v>0</v>
      </c>
      <c r="I84" s="11"/>
      <c r="J84" s="11"/>
      <c r="K84" s="11"/>
      <c r="L84" s="13">
        <f t="shared" si="21"/>
        <v>1</v>
      </c>
      <c r="M84" s="13">
        <f t="shared" si="22"/>
        <v>1</v>
      </c>
      <c r="N84" s="13">
        <f t="shared" si="23"/>
        <v>0</v>
      </c>
      <c r="O84" s="13">
        <f t="shared" si="24"/>
        <v>0</v>
      </c>
    </row>
    <row r="85" spans="1:15" ht="15" customHeight="1" x14ac:dyDescent="0.25">
      <c r="A85" s="33" t="s">
        <v>133</v>
      </c>
      <c r="B85" s="30" t="s">
        <v>27</v>
      </c>
      <c r="C85" s="40" t="s">
        <v>30</v>
      </c>
      <c r="D85" s="17">
        <f t="shared" si="50"/>
        <v>12.799999999999999</v>
      </c>
      <c r="E85" s="17">
        <v>12.1</v>
      </c>
      <c r="F85" s="17"/>
      <c r="G85" s="17">
        <v>0.7</v>
      </c>
      <c r="H85" s="11">
        <f t="shared" si="20"/>
        <v>0</v>
      </c>
      <c r="I85" s="11"/>
      <c r="J85" s="11"/>
      <c r="K85" s="11"/>
      <c r="L85" s="13">
        <f t="shared" si="21"/>
        <v>12.799999999999999</v>
      </c>
      <c r="M85" s="13">
        <f t="shared" si="22"/>
        <v>12.1</v>
      </c>
      <c r="N85" s="13">
        <f t="shared" si="23"/>
        <v>0</v>
      </c>
      <c r="O85" s="13">
        <f t="shared" si="24"/>
        <v>0.7</v>
      </c>
    </row>
    <row r="86" spans="1:15" ht="15" customHeight="1" x14ac:dyDescent="0.25">
      <c r="A86" s="33" t="s">
        <v>167</v>
      </c>
      <c r="B86" s="30" t="s">
        <v>57</v>
      </c>
      <c r="C86" s="40" t="s">
        <v>30</v>
      </c>
      <c r="D86" s="17">
        <f t="shared" si="50"/>
        <v>2.8</v>
      </c>
      <c r="E86" s="17">
        <v>2.8</v>
      </c>
      <c r="F86" s="17"/>
      <c r="G86" s="17"/>
      <c r="H86" s="11">
        <f t="shared" si="20"/>
        <v>0</v>
      </c>
      <c r="I86" s="11"/>
      <c r="J86" s="11"/>
      <c r="K86" s="11"/>
      <c r="L86" s="13">
        <f t="shared" si="21"/>
        <v>2.8</v>
      </c>
      <c r="M86" s="13">
        <f t="shared" si="22"/>
        <v>2.8</v>
      </c>
      <c r="N86" s="13">
        <f t="shared" si="23"/>
        <v>0</v>
      </c>
      <c r="O86" s="13">
        <f t="shared" si="24"/>
        <v>0</v>
      </c>
    </row>
    <row r="87" spans="1:15" ht="15" customHeight="1" x14ac:dyDescent="0.25">
      <c r="A87" s="33" t="s">
        <v>134</v>
      </c>
      <c r="B87" s="30" t="s">
        <v>58</v>
      </c>
      <c r="C87" s="40" t="s">
        <v>30</v>
      </c>
      <c r="D87" s="17">
        <f t="shared" si="50"/>
        <v>2.1</v>
      </c>
      <c r="E87" s="17">
        <v>2.1</v>
      </c>
      <c r="F87" s="17"/>
      <c r="G87" s="17"/>
      <c r="H87" s="11">
        <f t="shared" si="20"/>
        <v>0</v>
      </c>
      <c r="I87" s="11"/>
      <c r="J87" s="11"/>
      <c r="K87" s="11"/>
      <c r="L87" s="13">
        <f t="shared" si="21"/>
        <v>2.1</v>
      </c>
      <c r="M87" s="13">
        <f t="shared" si="22"/>
        <v>2.1</v>
      </c>
      <c r="N87" s="13">
        <f t="shared" si="23"/>
        <v>0</v>
      </c>
      <c r="O87" s="13">
        <f t="shared" si="24"/>
        <v>0</v>
      </c>
    </row>
    <row r="88" spans="1:15" ht="15" customHeight="1" x14ac:dyDescent="0.25">
      <c r="A88" s="33" t="s">
        <v>135</v>
      </c>
      <c r="B88" s="30" t="s">
        <v>427</v>
      </c>
      <c r="C88" s="40" t="s">
        <v>30</v>
      </c>
      <c r="D88" s="17">
        <f t="shared" si="50"/>
        <v>2.6</v>
      </c>
      <c r="E88" s="17">
        <v>2.6</v>
      </c>
      <c r="F88" s="17"/>
      <c r="G88" s="17"/>
      <c r="H88" s="11">
        <f t="shared" si="20"/>
        <v>0</v>
      </c>
      <c r="I88" s="11"/>
      <c r="J88" s="11"/>
      <c r="K88" s="11"/>
      <c r="L88" s="13">
        <f t="shared" si="21"/>
        <v>2.6</v>
      </c>
      <c r="M88" s="13">
        <f t="shared" si="22"/>
        <v>2.6</v>
      </c>
      <c r="N88" s="13">
        <f t="shared" si="23"/>
        <v>0</v>
      </c>
      <c r="O88" s="13">
        <f t="shared" si="24"/>
        <v>0</v>
      </c>
    </row>
    <row r="89" spans="1:15" ht="15" customHeight="1" x14ac:dyDescent="0.25">
      <c r="A89" s="33" t="s">
        <v>136</v>
      </c>
      <c r="B89" s="30" t="s">
        <v>429</v>
      </c>
      <c r="C89" s="40" t="s">
        <v>30</v>
      </c>
      <c r="D89" s="17">
        <f t="shared" si="50"/>
        <v>0.8</v>
      </c>
      <c r="E89" s="17">
        <v>0.8</v>
      </c>
      <c r="F89" s="17"/>
      <c r="G89" s="17"/>
      <c r="H89" s="11">
        <f t="shared" si="20"/>
        <v>0</v>
      </c>
      <c r="I89" s="11"/>
      <c r="J89" s="11"/>
      <c r="K89" s="11"/>
      <c r="L89" s="13">
        <f t="shared" si="21"/>
        <v>0.8</v>
      </c>
      <c r="M89" s="13">
        <f t="shared" si="22"/>
        <v>0.8</v>
      </c>
      <c r="N89" s="13">
        <f t="shared" si="23"/>
        <v>0</v>
      </c>
      <c r="O89" s="13">
        <f t="shared" si="24"/>
        <v>0</v>
      </c>
    </row>
    <row r="90" spans="1:15" ht="15" customHeight="1" x14ac:dyDescent="0.25">
      <c r="A90" s="33" t="s">
        <v>137</v>
      </c>
      <c r="B90" s="30" t="s">
        <v>68</v>
      </c>
      <c r="C90" s="40" t="s">
        <v>30</v>
      </c>
      <c r="D90" s="17">
        <f t="shared" si="50"/>
        <v>1.5</v>
      </c>
      <c r="E90" s="17">
        <v>1.5</v>
      </c>
      <c r="F90" s="17"/>
      <c r="G90" s="17"/>
      <c r="H90" s="11">
        <f t="shared" si="20"/>
        <v>0</v>
      </c>
      <c r="I90" s="11"/>
      <c r="J90" s="11"/>
      <c r="K90" s="11"/>
      <c r="L90" s="13">
        <f t="shared" si="21"/>
        <v>1.5</v>
      </c>
      <c r="M90" s="13">
        <f t="shared" si="22"/>
        <v>1.5</v>
      </c>
      <c r="N90" s="13">
        <f t="shared" si="23"/>
        <v>0</v>
      </c>
      <c r="O90" s="13">
        <f t="shared" si="24"/>
        <v>0</v>
      </c>
    </row>
    <row r="91" spans="1:15" ht="15" customHeight="1" x14ac:dyDescent="0.25">
      <c r="A91" s="33" t="s">
        <v>138</v>
      </c>
      <c r="B91" s="30" t="s">
        <v>158</v>
      </c>
      <c r="C91" s="40" t="s">
        <v>30</v>
      </c>
      <c r="D91" s="17">
        <f t="shared" si="50"/>
        <v>1.1000000000000001</v>
      </c>
      <c r="E91" s="17">
        <v>1.1000000000000001</v>
      </c>
      <c r="F91" s="17"/>
      <c r="G91" s="17"/>
      <c r="H91" s="11">
        <f t="shared" si="20"/>
        <v>0</v>
      </c>
      <c r="I91" s="11"/>
      <c r="J91" s="11"/>
      <c r="K91" s="11"/>
      <c r="L91" s="13">
        <f t="shared" si="21"/>
        <v>1.1000000000000001</v>
      </c>
      <c r="M91" s="13">
        <f t="shared" si="22"/>
        <v>1.1000000000000001</v>
      </c>
      <c r="N91" s="13">
        <f t="shared" si="23"/>
        <v>0</v>
      </c>
      <c r="O91" s="13">
        <f t="shared" si="24"/>
        <v>0</v>
      </c>
    </row>
    <row r="92" spans="1:15" ht="15" customHeight="1" x14ac:dyDescent="0.25">
      <c r="A92" s="39" t="s">
        <v>139</v>
      </c>
      <c r="B92" s="30" t="s">
        <v>28</v>
      </c>
      <c r="C92" s="40" t="s">
        <v>30</v>
      </c>
      <c r="D92" s="17">
        <f t="shared" si="50"/>
        <v>1.3</v>
      </c>
      <c r="E92" s="17">
        <v>1.3</v>
      </c>
      <c r="F92" s="17"/>
      <c r="G92" s="17"/>
      <c r="H92" s="11">
        <f t="shared" si="20"/>
        <v>0</v>
      </c>
      <c r="I92" s="11"/>
      <c r="J92" s="11"/>
      <c r="K92" s="11"/>
      <c r="L92" s="13">
        <f t="shared" si="21"/>
        <v>1.3</v>
      </c>
      <c r="M92" s="13">
        <f t="shared" si="22"/>
        <v>1.3</v>
      </c>
      <c r="N92" s="13">
        <f t="shared" si="23"/>
        <v>0</v>
      </c>
      <c r="O92" s="13">
        <f t="shared" si="24"/>
        <v>0</v>
      </c>
    </row>
    <row r="93" spans="1:15" ht="15" customHeight="1" x14ac:dyDescent="0.25">
      <c r="A93" s="14" t="s">
        <v>140</v>
      </c>
      <c r="B93" s="13" t="s">
        <v>29</v>
      </c>
      <c r="C93" s="40" t="s">
        <v>30</v>
      </c>
      <c r="D93" s="17">
        <f t="shared" si="50"/>
        <v>11.6</v>
      </c>
      <c r="E93" s="17">
        <v>11.6</v>
      </c>
      <c r="F93" s="17"/>
      <c r="G93" s="17"/>
      <c r="H93" s="11">
        <f t="shared" si="20"/>
        <v>0</v>
      </c>
      <c r="I93" s="11"/>
      <c r="J93" s="11"/>
      <c r="K93" s="11"/>
      <c r="L93" s="13">
        <f t="shared" si="21"/>
        <v>11.6</v>
      </c>
      <c r="M93" s="13">
        <f t="shared" si="22"/>
        <v>11.6</v>
      </c>
      <c r="N93" s="13">
        <f t="shared" si="23"/>
        <v>0</v>
      </c>
      <c r="O93" s="13">
        <f t="shared" si="24"/>
        <v>0</v>
      </c>
    </row>
    <row r="94" spans="1:15" ht="15" customHeight="1" x14ac:dyDescent="0.25">
      <c r="A94" s="14" t="s">
        <v>168</v>
      </c>
      <c r="B94" s="42" t="s">
        <v>65</v>
      </c>
      <c r="C94" s="40" t="s">
        <v>30</v>
      </c>
      <c r="D94" s="17">
        <f t="shared" si="50"/>
        <v>13</v>
      </c>
      <c r="E94" s="17">
        <v>13</v>
      </c>
      <c r="F94" s="17"/>
      <c r="G94" s="17"/>
      <c r="H94" s="11">
        <f t="shared" si="20"/>
        <v>0</v>
      </c>
      <c r="I94" s="11"/>
      <c r="J94" s="11"/>
      <c r="K94" s="11"/>
      <c r="L94" s="13">
        <f t="shared" si="21"/>
        <v>13</v>
      </c>
      <c r="M94" s="13">
        <f t="shared" si="22"/>
        <v>13</v>
      </c>
      <c r="N94" s="13">
        <f t="shared" si="23"/>
        <v>0</v>
      </c>
      <c r="O94" s="13">
        <f t="shared" si="24"/>
        <v>0</v>
      </c>
    </row>
    <row r="95" spans="1:15" ht="15.95" customHeight="1" x14ac:dyDescent="0.25">
      <c r="A95" s="21" t="s">
        <v>141</v>
      </c>
      <c r="B95" s="45" t="s">
        <v>184</v>
      </c>
      <c r="C95" s="84"/>
      <c r="D95" s="74">
        <f>SUM(D81:D94)</f>
        <v>54.1</v>
      </c>
      <c r="E95" s="74">
        <f>SUM(E81:E94)</f>
        <v>53.400000000000006</v>
      </c>
      <c r="F95" s="74">
        <f>SUM(F81:F94)</f>
        <v>0</v>
      </c>
      <c r="G95" s="74">
        <f>SUM(G81:G94)</f>
        <v>0.7</v>
      </c>
      <c r="H95" s="75">
        <f t="shared" ref="H95:O95" si="51">SUM(H81:H94)</f>
        <v>0</v>
      </c>
      <c r="I95" s="75">
        <f t="shared" si="51"/>
        <v>0</v>
      </c>
      <c r="J95" s="75">
        <f t="shared" si="51"/>
        <v>0</v>
      </c>
      <c r="K95" s="75">
        <f t="shared" si="51"/>
        <v>0</v>
      </c>
      <c r="L95" s="45">
        <f t="shared" si="51"/>
        <v>54.1</v>
      </c>
      <c r="M95" s="45">
        <f t="shared" si="51"/>
        <v>53.400000000000006</v>
      </c>
      <c r="N95" s="45">
        <f t="shared" si="51"/>
        <v>0</v>
      </c>
      <c r="O95" s="45">
        <f t="shared" si="51"/>
        <v>0.7</v>
      </c>
    </row>
    <row r="96" spans="1:15" ht="15.95" customHeight="1" x14ac:dyDescent="0.25">
      <c r="A96" s="14" t="s">
        <v>188</v>
      </c>
      <c r="B96" s="466" t="s">
        <v>69</v>
      </c>
      <c r="C96" s="466"/>
      <c r="D96" s="466"/>
      <c r="E96" s="466"/>
      <c r="F96" s="466"/>
      <c r="G96" s="466"/>
      <c r="H96" s="466"/>
      <c r="I96" s="466"/>
      <c r="J96" s="466"/>
      <c r="K96" s="466"/>
      <c r="L96" s="466"/>
      <c r="M96" s="466"/>
      <c r="N96" s="466"/>
      <c r="O96" s="466"/>
    </row>
    <row r="97" spans="1:15" ht="15" customHeight="1" x14ac:dyDescent="0.25">
      <c r="A97" s="14" t="s">
        <v>189</v>
      </c>
      <c r="B97" s="12" t="s">
        <v>52</v>
      </c>
      <c r="C97" s="8" t="s">
        <v>24</v>
      </c>
      <c r="D97" s="9">
        <f>E97+G97</f>
        <v>218.5</v>
      </c>
      <c r="E97" s="43">
        <v>218.5</v>
      </c>
      <c r="F97" s="43">
        <v>85.3</v>
      </c>
      <c r="G97" s="43"/>
      <c r="H97" s="10">
        <f t="shared" si="20"/>
        <v>0</v>
      </c>
      <c r="I97" s="10"/>
      <c r="J97" s="10"/>
      <c r="K97" s="10"/>
      <c r="L97" s="12">
        <f t="shared" si="21"/>
        <v>218.5</v>
      </c>
      <c r="M97" s="12">
        <f t="shared" si="22"/>
        <v>218.5</v>
      </c>
      <c r="N97" s="12">
        <f t="shared" si="23"/>
        <v>85.3</v>
      </c>
      <c r="O97" s="12">
        <f t="shared" si="24"/>
        <v>0</v>
      </c>
    </row>
    <row r="98" spans="1:15" ht="15" customHeight="1" x14ac:dyDescent="0.25">
      <c r="A98" s="39" t="s">
        <v>190</v>
      </c>
      <c r="B98" s="13" t="s">
        <v>53</v>
      </c>
      <c r="C98" s="16" t="s">
        <v>24</v>
      </c>
      <c r="D98" s="17">
        <f>E98+G98</f>
        <v>23</v>
      </c>
      <c r="E98" s="17">
        <v>23</v>
      </c>
      <c r="F98" s="17"/>
      <c r="G98" s="17"/>
      <c r="H98" s="11">
        <f t="shared" si="20"/>
        <v>0</v>
      </c>
      <c r="I98" s="11"/>
      <c r="J98" s="11"/>
      <c r="K98" s="11"/>
      <c r="L98" s="13">
        <f t="shared" si="21"/>
        <v>23</v>
      </c>
      <c r="M98" s="13">
        <f t="shared" si="22"/>
        <v>23</v>
      </c>
      <c r="N98" s="13">
        <f t="shared" si="23"/>
        <v>0</v>
      </c>
      <c r="O98" s="13">
        <f t="shared" si="24"/>
        <v>0</v>
      </c>
    </row>
    <row r="99" spans="1:15" ht="15" customHeight="1" x14ac:dyDescent="0.25">
      <c r="A99" s="39" t="s">
        <v>191</v>
      </c>
      <c r="B99" s="13" t="s">
        <v>172</v>
      </c>
      <c r="C99" s="16" t="s">
        <v>24</v>
      </c>
      <c r="D99" s="17">
        <f>E99+G99</f>
        <v>7.6</v>
      </c>
      <c r="E99" s="44">
        <v>7.6</v>
      </c>
      <c r="F99" s="44"/>
      <c r="G99" s="44"/>
      <c r="H99" s="11">
        <f t="shared" si="20"/>
        <v>0</v>
      </c>
      <c r="I99" s="11"/>
      <c r="J99" s="11"/>
      <c r="K99" s="11"/>
      <c r="L99" s="13">
        <f t="shared" si="21"/>
        <v>7.6</v>
      </c>
      <c r="M99" s="13">
        <f t="shared" si="22"/>
        <v>7.6</v>
      </c>
      <c r="N99" s="13">
        <f t="shared" si="23"/>
        <v>0</v>
      </c>
      <c r="O99" s="13">
        <f t="shared" si="24"/>
        <v>0</v>
      </c>
    </row>
    <row r="100" spans="1:15" s="38" customFormat="1" ht="16.5" customHeight="1" x14ac:dyDescent="0.25">
      <c r="A100" s="39" t="s">
        <v>192</v>
      </c>
      <c r="B100" s="13" t="s">
        <v>70</v>
      </c>
      <c r="C100" s="31" t="s">
        <v>24</v>
      </c>
      <c r="D100" s="17">
        <f>E100+G100</f>
        <v>2</v>
      </c>
      <c r="E100" s="17">
        <v>2</v>
      </c>
      <c r="F100" s="17"/>
      <c r="G100" s="17"/>
      <c r="H100" s="11">
        <f t="shared" si="20"/>
        <v>0</v>
      </c>
      <c r="I100" s="11"/>
      <c r="J100" s="11"/>
      <c r="K100" s="11"/>
      <c r="L100" s="13">
        <f t="shared" si="21"/>
        <v>2</v>
      </c>
      <c r="M100" s="13">
        <f t="shared" si="22"/>
        <v>2</v>
      </c>
      <c r="N100" s="13">
        <f t="shared" si="23"/>
        <v>0</v>
      </c>
      <c r="O100" s="13">
        <f t="shared" si="24"/>
        <v>0</v>
      </c>
    </row>
    <row r="101" spans="1:15" ht="15.95" customHeight="1" x14ac:dyDescent="0.25">
      <c r="A101" s="21" t="s">
        <v>193</v>
      </c>
      <c r="B101" s="85" t="s">
        <v>185</v>
      </c>
      <c r="C101" s="86"/>
      <c r="D101" s="87">
        <f>SUM(D97:D100)</f>
        <v>251.1</v>
      </c>
      <c r="E101" s="87">
        <f>SUM(E97:E100)</f>
        <v>251.1</v>
      </c>
      <c r="F101" s="87">
        <f>SUM(F97:F100)</f>
        <v>85.3</v>
      </c>
      <c r="G101" s="87">
        <f>SUM(G97:G100)</f>
        <v>0</v>
      </c>
      <c r="H101" s="10">
        <f t="shared" ref="H101:O101" si="52">SUM(H97:H100)</f>
        <v>0</v>
      </c>
      <c r="I101" s="10">
        <f t="shared" si="52"/>
        <v>0</v>
      </c>
      <c r="J101" s="10">
        <f t="shared" si="52"/>
        <v>0</v>
      </c>
      <c r="K101" s="10">
        <f t="shared" si="52"/>
        <v>0</v>
      </c>
      <c r="L101" s="88">
        <f t="shared" si="52"/>
        <v>251.1</v>
      </c>
      <c r="M101" s="88">
        <f t="shared" si="52"/>
        <v>251.1</v>
      </c>
      <c r="N101" s="88">
        <f t="shared" si="52"/>
        <v>85.3</v>
      </c>
      <c r="O101" s="88">
        <f t="shared" si="52"/>
        <v>0</v>
      </c>
    </row>
    <row r="102" spans="1:15" ht="15.95" customHeight="1" x14ac:dyDescent="0.25">
      <c r="A102" s="21" t="s">
        <v>194</v>
      </c>
      <c r="B102" s="46" t="s">
        <v>177</v>
      </c>
      <c r="C102" s="47"/>
      <c r="D102" s="48">
        <f t="shared" ref="D102:O102" si="53">D29+D42+D46+D79+D95+D101</f>
        <v>1053.7</v>
      </c>
      <c r="E102" s="48">
        <f t="shared" si="53"/>
        <v>984.2</v>
      </c>
      <c r="F102" s="48">
        <f t="shared" si="53"/>
        <v>139.1</v>
      </c>
      <c r="G102" s="48">
        <f t="shared" si="53"/>
        <v>69.5</v>
      </c>
      <c r="H102" s="49">
        <f t="shared" si="53"/>
        <v>2.2999999999999998</v>
      </c>
      <c r="I102" s="49">
        <f t="shared" si="53"/>
        <v>2.2999999999999998</v>
      </c>
      <c r="J102" s="49">
        <f t="shared" si="53"/>
        <v>0</v>
      </c>
      <c r="K102" s="49">
        <f t="shared" si="53"/>
        <v>0</v>
      </c>
      <c r="L102" s="50">
        <f t="shared" si="53"/>
        <v>1056</v>
      </c>
      <c r="M102" s="50">
        <f t="shared" si="53"/>
        <v>986.5</v>
      </c>
      <c r="N102" s="50">
        <f t="shared" si="53"/>
        <v>139.1</v>
      </c>
      <c r="O102" s="50">
        <f t="shared" si="53"/>
        <v>69.5</v>
      </c>
    </row>
    <row r="103" spans="1:15" x14ac:dyDescent="0.25">
      <c r="A103" s="56"/>
      <c r="B103" s="51"/>
      <c r="C103" s="52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</row>
    <row r="104" spans="1:15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5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5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5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5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5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5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5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5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C202" s="54"/>
    </row>
    <row r="203" spans="1:14" x14ac:dyDescent="0.25">
      <c r="C203" s="54"/>
    </row>
    <row r="204" spans="1:14" x14ac:dyDescent="0.25">
      <c r="C204" s="54"/>
    </row>
    <row r="205" spans="1:14" x14ac:dyDescent="0.25">
      <c r="C205" s="54"/>
    </row>
    <row r="206" spans="1:14" x14ac:dyDescent="0.25">
      <c r="C206" s="54"/>
    </row>
    <row r="207" spans="1:14" x14ac:dyDescent="0.25">
      <c r="C207" s="54"/>
    </row>
    <row r="208" spans="1:14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</sheetData>
  <mergeCells count="33">
    <mergeCell ref="P19:Q19"/>
    <mergeCell ref="B17:O17"/>
    <mergeCell ref="B30:O30"/>
    <mergeCell ref="E15:F15"/>
    <mergeCell ref="O15:O16"/>
    <mergeCell ref="H14:H16"/>
    <mergeCell ref="D14:D16"/>
    <mergeCell ref="G15:G16"/>
    <mergeCell ref="I14:K14"/>
    <mergeCell ref="L14:L16"/>
    <mergeCell ref="M14:O14"/>
    <mergeCell ref="B96:O96"/>
    <mergeCell ref="B43:O43"/>
    <mergeCell ref="B47:O47"/>
    <mergeCell ref="B80:O80"/>
    <mergeCell ref="E14:G14"/>
    <mergeCell ref="K15:K16"/>
    <mergeCell ref="M15:N15"/>
    <mergeCell ref="I15:J15"/>
    <mergeCell ref="B1:O1"/>
    <mergeCell ref="B2:O2"/>
    <mergeCell ref="B3:O3"/>
    <mergeCell ref="B4:O4"/>
    <mergeCell ref="A14:A16"/>
    <mergeCell ref="B14:B16"/>
    <mergeCell ref="A12:O12"/>
    <mergeCell ref="C14:C16"/>
    <mergeCell ref="B5:O5"/>
    <mergeCell ref="B6:O6"/>
    <mergeCell ref="B7:O7"/>
    <mergeCell ref="B8:O8"/>
    <mergeCell ref="B9:O9"/>
    <mergeCell ref="B10:O10"/>
  </mergeCells>
  <pageMargins left="1.1811023622047245" right="0.39370078740157483" top="0.78740157480314965" bottom="0.51181102362204722" header="0.31496062992125984" footer="0.31496062992125984"/>
  <pageSetup paperSize="9" scale="9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2016-06-14T11:22:58Z</cp:lastPrinted>
  <dcterms:created xsi:type="dcterms:W3CDTF">2007-01-10T08:42:24Z</dcterms:created>
  <dcterms:modified xsi:type="dcterms:W3CDTF">2016-07-01T10:19:50Z</dcterms:modified>
</cp:coreProperties>
</file>